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420" windowWidth="19440" windowHeight="7515" firstSheet="2" activeTab="2"/>
  </bookViews>
  <sheets>
    <sheet name="Config" sheetId="9" state="hidden" r:id="rId1"/>
    <sheet name="Données" sheetId="7" state="hidden" r:id="rId2"/>
    <sheet name="PIC" sheetId="8" r:id="rId3"/>
    <sheet name="Bon cde THERMOBLOC" sheetId="1" r:id="rId4"/>
    <sheet name="Options" sheetId="5" r:id="rId5"/>
    <sheet name="LISTES" sheetId="2" r:id="rId6"/>
    <sheet name="COEFFICIENT" sheetId="3" r:id="rId7"/>
  </sheets>
  <functionGroups builtInGroupCount="17"/>
  <externalReferences>
    <externalReference r:id="rId8"/>
  </externalReferences>
  <definedNames>
    <definedName name="_xlnm._FilterDatabase" localSheetId="1" hidden="1">Données!$A$1:$O$113</definedName>
    <definedName name="AUTOMATISMES">LISTES!$BI$1:$BI$45</definedName>
    <definedName name="CODE_QTE_FACE_LAQUEE">LISTES!$N$1:$N$4</definedName>
    <definedName name="COL_COF_DISPO_4">LISTES!$M$1:$M$12</definedName>
    <definedName name="COL_COFFRE">LISTES!$L$1:$L$21</definedName>
    <definedName name="COL_COUL">LISTES!$AK$1:$AK$55</definedName>
    <definedName name="COL_FACE_EXT">LISTES!$S$1:$S$38</definedName>
    <definedName name="COL_LF">LISTES!$AV$1:$AV$38</definedName>
    <definedName name="COL_TABLIER">LISTES!$AT$1:$AT$34</definedName>
    <definedName name="COL_TABLIER_8_ALU">LISTES!$AT$1:$AT$108</definedName>
    <definedName name="COLORIS_TO">LISTES!$BL$1:$BL$5</definedName>
    <definedName name="Commande_VR_Thermobloc_1" localSheetId="1" hidden="1">Données!$A$1:$O$113</definedName>
    <definedName name="Config_PIC">Config!$B$3:$N$10</definedName>
    <definedName name="Coul_Coffre_PIC">Config!$A$16:$H$22</definedName>
    <definedName name="DECOUPE_VENTILATION">LISTES!$BW$1:$BW$16</definedName>
    <definedName name="DISPO_4">LISTES!$G$1:$G$3</definedName>
    <definedName name="DISPO_AUTRE">LISTES!$F$1:$F$2</definedName>
    <definedName name="DISPOSITIONS">LISTES!$I$1:$I$4</definedName>
    <definedName name="_xlnm.Extract" localSheetId="2">PIC!$A$5:$O$5</definedName>
    <definedName name="FACE_LAQUE">LISTES!$N$1:$N$5</definedName>
    <definedName name="FILAIRE">LISTES!$BG$1</definedName>
    <definedName name="FILAIRE_RADIO">LISTES!$BG$1:$BG$2</definedName>
    <definedName name="FILAIRE_RADIO_IO">LISTES!$BG$1:$BG$3</definedName>
    <definedName name="GUIDE_TABLIER">LISTES!$CA$1:$CA$41</definedName>
    <definedName name="ISOLATION1">LISTES!$Y$1:$Y$5</definedName>
    <definedName name="LAME_TABLIER">LISTES!$AR$1:$AR$2</definedName>
    <definedName name="M_DELTA">LISTES!$BG$4:$BG$5</definedName>
    <definedName name="MAT_TABLIER">LISTES!$AS$1:$AS$2</definedName>
    <definedName name="MOTEUR">LISTES!$AZ$38:$AZ$41</definedName>
    <definedName name="MOUSTIQUAIRE">LISTES!$CI$1:$CI$2</definedName>
    <definedName name="OUI_NON">LISTES!$CT$1:$CT$2</definedName>
    <definedName name="PATTE_FEUILLARD">LISTES!$CE$1:$CE$2</definedName>
    <definedName name="PENTE_BAS">LISTES!$AJ$1:$AJ$12</definedName>
    <definedName name="PERCAGE_COUL">LISTES!$AH$1:$AH$2</definedName>
    <definedName name="PROFIL_FINITION">LISTES!$CG$1:$CG$2</definedName>
    <definedName name="RENFORT">LISTES!$BY$1:$BY$2</definedName>
    <definedName name="SENS_MANOEUVRE">LISTES!$BF$1:$BF$2</definedName>
    <definedName name="TAILLE_COFFRE">LISTES!$K$1:$K$2</definedName>
    <definedName name="TYPE_COULISSE">LISTES!$AA$1:$AA$14</definedName>
    <definedName name="Type_Man_Pic">Config!$A$28:$B$29</definedName>
    <definedName name="TYPE_MANOEUVRE">LISTES!$AZ$1:$AZ$6</definedName>
    <definedName name="TYPE_TREUIL">LISTES!$D$1:$D$3</definedName>
    <definedName name="TYPE_TREUIL_NEUF">LISTES!$D$1:$D$2</definedName>
    <definedName name="TYPE_TREUIL_VIDE">LISTES!$D$1</definedName>
    <definedName name="VERROU">LISTES!$BR$1:$BR$4</definedName>
  </definedNames>
  <calcPr calcId="145621"/>
</workbook>
</file>

<file path=xl/calcChain.xml><?xml version="1.0" encoding="utf-8"?>
<calcChain xmlns="http://schemas.openxmlformats.org/spreadsheetml/2006/main">
  <c r="BU26" i="1" l="1"/>
  <c r="BU25" i="1"/>
  <c r="BU24" i="1"/>
  <c r="BU23" i="1"/>
  <c r="BU22" i="1"/>
  <c r="BU21" i="1"/>
  <c r="BU20" i="1"/>
  <c r="BU19" i="1"/>
  <c r="BU18" i="1"/>
  <c r="BU17" i="1"/>
  <c r="BU16" i="1"/>
  <c r="BU15" i="1"/>
  <c r="CB4" i="1" l="1"/>
  <c r="CB5" i="1"/>
  <c r="CF26" i="1"/>
  <c r="CF25" i="1"/>
  <c r="CF24" i="1"/>
  <c r="CF23" i="1"/>
  <c r="CF22" i="1"/>
  <c r="CF21" i="1"/>
  <c r="CF20" i="1"/>
  <c r="CF19" i="1"/>
  <c r="CF18" i="1"/>
  <c r="CF17" i="1"/>
  <c r="CF16" i="1"/>
  <c r="BY26" i="1"/>
  <c r="BY25" i="1"/>
  <c r="BY24" i="1"/>
  <c r="BY23" i="1"/>
  <c r="BY22" i="1"/>
  <c r="BY21" i="1"/>
  <c r="BY20" i="1"/>
  <c r="BY19" i="1"/>
  <c r="BY18" i="1"/>
  <c r="BY17" i="1"/>
  <c r="BY16" i="1"/>
  <c r="BX26" i="1"/>
  <c r="BX25" i="1"/>
  <c r="BX24" i="1"/>
  <c r="BX23" i="1"/>
  <c r="BX22" i="1"/>
  <c r="BX21" i="1"/>
  <c r="BX20" i="1"/>
  <c r="BX19" i="1"/>
  <c r="BX18" i="1"/>
  <c r="BX17" i="1"/>
  <c r="BX16" i="1"/>
  <c r="BP26" i="1"/>
  <c r="BP25" i="1"/>
  <c r="BP24" i="1"/>
  <c r="BP23" i="1"/>
  <c r="BP22" i="1"/>
  <c r="BP21" i="1"/>
  <c r="BP20" i="1"/>
  <c r="BP19" i="1"/>
  <c r="BP18" i="1"/>
  <c r="BR18" i="1" s="1"/>
  <c r="BP17" i="1"/>
  <c r="BP16" i="1"/>
  <c r="BO26" i="1"/>
  <c r="BO25" i="1"/>
  <c r="BO24" i="1"/>
  <c r="BO23" i="1"/>
  <c r="BO22" i="1"/>
  <c r="BO21" i="1"/>
  <c r="BO20" i="1"/>
  <c r="BO19" i="1"/>
  <c r="BO18" i="1"/>
  <c r="BO17" i="1"/>
  <c r="BO16" i="1"/>
  <c r="BF26" i="1"/>
  <c r="BF25" i="1"/>
  <c r="BF24" i="1"/>
  <c r="BF23" i="1"/>
  <c r="BF22" i="1"/>
  <c r="BF21" i="1"/>
  <c r="BF20" i="1"/>
  <c r="BF19" i="1"/>
  <c r="BF18" i="1"/>
  <c r="BF17" i="1"/>
  <c r="BF16" i="1"/>
  <c r="AX19" i="1"/>
  <c r="E26" i="1"/>
  <c r="E25" i="1"/>
  <c r="E24" i="1"/>
  <c r="E23" i="1"/>
  <c r="E22" i="1"/>
  <c r="E21" i="1"/>
  <c r="E20" i="1"/>
  <c r="E19" i="1"/>
  <c r="E18" i="1"/>
  <c r="E17" i="1"/>
  <c r="E16" i="1"/>
  <c r="C26" i="1"/>
  <c r="C25" i="1"/>
  <c r="C24" i="1"/>
  <c r="C23" i="1"/>
  <c r="C22" i="1"/>
  <c r="C21" i="1"/>
  <c r="C20" i="1"/>
  <c r="C19" i="1"/>
  <c r="C18" i="1"/>
  <c r="C17" i="1"/>
  <c r="C16" i="1"/>
  <c r="B26" i="1"/>
  <c r="B25" i="1"/>
  <c r="B24" i="1"/>
  <c r="B23" i="1"/>
  <c r="B22" i="1"/>
  <c r="B21" i="1"/>
  <c r="B20" i="1"/>
  <c r="B19" i="1"/>
  <c r="B18" i="1"/>
  <c r="B17" i="1"/>
  <c r="B16" i="1"/>
  <c r="A26" i="1"/>
  <c r="A25" i="1"/>
  <c r="A24" i="1"/>
  <c r="A23" i="1"/>
  <c r="A22" i="1"/>
  <c r="A21" i="1"/>
  <c r="A20" i="1"/>
  <c r="A19" i="1"/>
  <c r="A18" i="1"/>
  <c r="A17" i="1"/>
  <c r="A16" i="1"/>
  <c r="CF15" i="1"/>
  <c r="BY15" i="1"/>
  <c r="BX15" i="1"/>
  <c r="BP15" i="1"/>
  <c r="BO15" i="1"/>
  <c r="BF15" i="1"/>
  <c r="E15" i="1"/>
  <c r="C15" i="1"/>
  <c r="B15" i="1"/>
  <c r="A15" i="1"/>
  <c r="AY19" i="1" l="1"/>
  <c r="N15" i="1"/>
  <c r="O23" i="1"/>
  <c r="CB23" i="1"/>
  <c r="AB23" i="1"/>
  <c r="AX24" i="1"/>
  <c r="AY24" i="1" s="1"/>
  <c r="CB24" i="1"/>
  <c r="AB24" i="1"/>
  <c r="N22" i="1"/>
  <c r="CB22" i="1"/>
  <c r="AB22" i="1"/>
  <c r="CB26" i="1"/>
  <c r="AB26" i="1"/>
  <c r="CJ16" i="1"/>
  <c r="CB16" i="1"/>
  <c r="AB16" i="1"/>
  <c r="BA18" i="1"/>
  <c r="AB18" i="1"/>
  <c r="CB18" i="1"/>
  <c r="BA19" i="1"/>
  <c r="CB19" i="1"/>
  <c r="AB19" i="1"/>
  <c r="CB15" i="1"/>
  <c r="AB15" i="1"/>
  <c r="L20" i="1"/>
  <c r="H20" i="1" s="1"/>
  <c r="CB20" i="1"/>
  <c r="AB20" i="1"/>
  <c r="CB25" i="1"/>
  <c r="AB25" i="1"/>
  <c r="AX17" i="1"/>
  <c r="AY17" i="1" s="1"/>
  <c r="CB17" i="1"/>
  <c r="AB17" i="1"/>
  <c r="M21" i="1"/>
  <c r="AB21" i="1"/>
  <c r="CB21" i="1"/>
  <c r="AX15" i="1"/>
  <c r="AY15" i="1" s="1"/>
  <c r="BR16" i="1"/>
  <c r="AX21" i="1"/>
  <c r="AY21" i="1" s="1"/>
  <c r="BR21" i="1"/>
  <c r="AX22" i="1"/>
  <c r="AY22" i="1" s="1"/>
  <c r="BR15" i="1"/>
  <c r="L21" i="1"/>
  <c r="H21" i="1" s="1"/>
  <c r="L22" i="1"/>
  <c r="H22" i="1" s="1"/>
  <c r="M22" i="1"/>
  <c r="BR17" i="1"/>
  <c r="O19" i="1"/>
  <c r="BR22" i="1"/>
  <c r="N17" i="1"/>
  <c r="N19" i="1"/>
  <c r="AW18" i="1"/>
  <c r="BR24" i="1"/>
  <c r="N18" i="1"/>
  <c r="AW19" i="1"/>
  <c r="AW22" i="1"/>
  <c r="BR26" i="1"/>
  <c r="L16" i="1"/>
  <c r="H16" i="1" s="1"/>
  <c r="M26" i="1"/>
  <c r="O25" i="1"/>
  <c r="BR23" i="1"/>
  <c r="L17" i="1"/>
  <c r="H17" i="1" s="1"/>
  <c r="N16" i="1"/>
  <c r="AX18" i="1"/>
  <c r="AY18" i="1" s="1"/>
  <c r="BR25" i="1"/>
  <c r="L25" i="1"/>
  <c r="H25" i="1" s="1"/>
  <c r="N23" i="1"/>
  <c r="AO17" i="1"/>
  <c r="CJ18" i="1"/>
  <c r="O24" i="1"/>
  <c r="L24" i="1"/>
  <c r="H24" i="1" s="1"/>
  <c r="O15" i="1"/>
  <c r="L26" i="1"/>
  <c r="H26" i="1" s="1"/>
  <c r="N26" i="1"/>
  <c r="AO18" i="1"/>
  <c r="CJ22" i="1"/>
  <c r="AO16" i="1"/>
  <c r="CJ17" i="1"/>
  <c r="BA15" i="1"/>
  <c r="M16" i="1"/>
  <c r="O16" i="1"/>
  <c r="AO19" i="1"/>
  <c r="M25" i="1"/>
  <c r="M17" i="1"/>
  <c r="O17" i="1"/>
  <c r="AO22" i="1"/>
  <c r="BR19" i="1"/>
  <c r="M18" i="1"/>
  <c r="O18" i="1"/>
  <c r="AW17" i="1"/>
  <c r="BR20" i="1"/>
  <c r="I21" i="1"/>
  <c r="AD21" i="1" s="1"/>
  <c r="M23" i="1"/>
  <c r="N24" i="1"/>
  <c r="BA21" i="1"/>
  <c r="I22" i="1"/>
  <c r="AD22" i="1" s="1"/>
  <c r="L23" i="1"/>
  <c r="H23" i="1" s="1"/>
  <c r="M24" i="1"/>
  <c r="N25" i="1"/>
  <c r="O26" i="1"/>
  <c r="AX20" i="1"/>
  <c r="AY20" i="1" s="1"/>
  <c r="BA22" i="1"/>
  <c r="CJ19" i="1"/>
  <c r="CJ20" i="1"/>
  <c r="AO20" i="1"/>
  <c r="AW21" i="1"/>
  <c r="BA24" i="1"/>
  <c r="AO23" i="1"/>
  <c r="AW24" i="1"/>
  <c r="AX25" i="1"/>
  <c r="AY25" i="1" s="1"/>
  <c r="CJ24" i="1"/>
  <c r="O20" i="1"/>
  <c r="AO24" i="1"/>
  <c r="AW25" i="1"/>
  <c r="AX26" i="1"/>
  <c r="AY26" i="1" s="1"/>
  <c r="BA16" i="1"/>
  <c r="CJ25" i="1"/>
  <c r="I24" i="1"/>
  <c r="AD24" i="1" s="1"/>
  <c r="I26" i="1"/>
  <c r="AD26" i="1" s="1"/>
  <c r="I17" i="1"/>
  <c r="AD17" i="1" s="1"/>
  <c r="L18" i="1"/>
  <c r="H18" i="1" s="1"/>
  <c r="M19" i="1"/>
  <c r="N20" i="1"/>
  <c r="O21" i="1"/>
  <c r="AO25" i="1"/>
  <c r="AW26" i="1"/>
  <c r="BA17" i="1"/>
  <c r="CJ26" i="1"/>
  <c r="I20" i="1"/>
  <c r="AD20" i="1" s="1"/>
  <c r="AO21" i="1"/>
  <c r="AX23" i="1"/>
  <c r="AY23" i="1" s="1"/>
  <c r="BA25" i="1"/>
  <c r="BA26" i="1"/>
  <c r="I16" i="1"/>
  <c r="AD16" i="1" s="1"/>
  <c r="I18" i="1"/>
  <c r="AD18" i="1" s="1"/>
  <c r="L19" i="1"/>
  <c r="H19" i="1" s="1"/>
  <c r="M20" i="1"/>
  <c r="N21" i="1"/>
  <c r="O22" i="1"/>
  <c r="AO26" i="1"/>
  <c r="AX16" i="1"/>
  <c r="AY16" i="1" s="1"/>
  <c r="BA20" i="1"/>
  <c r="I23" i="1"/>
  <c r="AD23" i="1" s="1"/>
  <c r="AW20" i="1"/>
  <c r="BA23" i="1"/>
  <c r="CJ21" i="1"/>
  <c r="I25" i="1"/>
  <c r="AD25" i="1" s="1"/>
  <c r="AW23" i="1"/>
  <c r="CJ23" i="1"/>
  <c r="I19" i="1"/>
  <c r="AD19" i="1" s="1"/>
  <c r="AW16" i="1"/>
  <c r="L15" i="1"/>
  <c r="H15" i="1" s="1"/>
  <c r="I15" i="1"/>
  <c r="M15" i="1"/>
  <c r="AW15" i="1"/>
  <c r="CJ15" i="1"/>
  <c r="AO15" i="1"/>
  <c r="AD15" i="1" l="1"/>
  <c r="AK15" i="1" s="1"/>
  <c r="AZ15" i="1"/>
  <c r="AK24" i="1"/>
  <c r="AN24" i="1"/>
  <c r="AN26" i="1"/>
  <c r="AK26" i="1"/>
  <c r="AK19" i="1"/>
  <c r="AN19" i="1"/>
  <c r="AK22" i="1"/>
  <c r="AN22" i="1"/>
  <c r="AK25" i="1"/>
  <c r="AN25" i="1"/>
  <c r="AK23" i="1"/>
  <c r="AN23" i="1"/>
  <c r="AK17" i="1"/>
  <c r="AN17" i="1"/>
  <c r="AK18" i="1"/>
  <c r="AN18" i="1"/>
  <c r="AN20" i="1"/>
  <c r="AK20" i="1"/>
  <c r="AK16" i="1"/>
  <c r="AN16" i="1"/>
  <c r="AN21" i="1"/>
  <c r="AK21" i="1"/>
  <c r="AN15" i="1"/>
  <c r="DE27" i="1"/>
  <c r="BS15" i="1"/>
  <c r="BS26" i="1"/>
  <c r="BS25" i="1"/>
  <c r="BS24" i="1"/>
  <c r="BS23" i="1"/>
  <c r="BS22" i="1"/>
  <c r="BS21" i="1"/>
  <c r="BS20" i="1"/>
  <c r="BS19" i="1"/>
  <c r="BS18" i="1"/>
  <c r="BS17" i="1"/>
  <c r="BS16" i="1"/>
  <c r="BS27" i="1"/>
  <c r="AR26" i="1" l="1"/>
  <c r="AR25" i="1"/>
  <c r="AR24" i="1"/>
  <c r="AR23" i="1"/>
  <c r="AR22" i="1"/>
  <c r="AR21" i="1"/>
  <c r="AR20" i="1"/>
  <c r="AR19" i="1"/>
  <c r="AR18" i="1"/>
  <c r="AR17" i="1"/>
  <c r="AR16" i="1"/>
  <c r="AR15" i="1"/>
  <c r="AR31" i="1" l="1"/>
  <c r="DC31" i="1" s="1"/>
  <c r="CS28" i="1" l="1"/>
  <c r="DE28" i="1"/>
  <c r="P15" i="1"/>
  <c r="CK26" i="1" l="1"/>
  <c r="CK25" i="1"/>
  <c r="CK24" i="1"/>
  <c r="CK23" i="1"/>
  <c r="CK22" i="1"/>
  <c r="CK21" i="1"/>
  <c r="CK20" i="1"/>
  <c r="CK19" i="1"/>
  <c r="CK18" i="1"/>
  <c r="CK17" i="1"/>
  <c r="CK16" i="1"/>
  <c r="CK15" i="1"/>
  <c r="P26" i="1" l="1"/>
  <c r="P25" i="1"/>
  <c r="P24" i="1"/>
  <c r="P23" i="1"/>
  <c r="P22" i="1"/>
  <c r="P21" i="1"/>
  <c r="P20" i="1"/>
  <c r="P19" i="1"/>
  <c r="P18" i="1"/>
  <c r="P17" i="1"/>
  <c r="P16" i="1"/>
  <c r="DB16" i="1" l="1"/>
  <c r="DB17" i="1"/>
  <c r="DB18" i="1"/>
  <c r="DB19" i="1"/>
  <c r="DB20" i="1"/>
  <c r="DB21" i="1"/>
  <c r="DB22" i="1"/>
  <c r="DB23" i="1"/>
  <c r="DB24" i="1"/>
  <c r="DB25" i="1"/>
  <c r="DB26" i="1"/>
  <c r="DB15" i="1"/>
  <c r="AA18" i="1" l="1"/>
  <c r="AA19" i="1"/>
  <c r="AA20" i="1"/>
  <c r="AA21" i="1"/>
  <c r="AA22" i="1"/>
  <c r="AA23" i="1"/>
  <c r="AA24" i="1"/>
  <c r="AA25" i="1"/>
  <c r="AA26" i="1"/>
  <c r="CQ16" i="1" l="1"/>
  <c r="CQ17" i="1"/>
  <c r="CQ18" i="1"/>
  <c r="CQ19" i="1"/>
  <c r="CQ20" i="1"/>
  <c r="CQ21" i="1"/>
  <c r="CQ22" i="1"/>
  <c r="CQ23" i="1"/>
  <c r="CQ24" i="1"/>
  <c r="CQ25" i="1"/>
  <c r="CQ26" i="1"/>
  <c r="CM16" i="1"/>
  <c r="CM17" i="1"/>
  <c r="CM18" i="1"/>
  <c r="CM19" i="1"/>
  <c r="CM20" i="1"/>
  <c r="CM21" i="1"/>
  <c r="CM22" i="1"/>
  <c r="CM23" i="1"/>
  <c r="CM24" i="1"/>
  <c r="CM25" i="1"/>
  <c r="CM26" i="1"/>
  <c r="CI16" i="1"/>
  <c r="CI17" i="1"/>
  <c r="CI18" i="1"/>
  <c r="CI19" i="1"/>
  <c r="CI20" i="1"/>
  <c r="CI21" i="1"/>
  <c r="CI22" i="1"/>
  <c r="CI23" i="1"/>
  <c r="CI24" i="1"/>
  <c r="CI25" i="1"/>
  <c r="CI26" i="1"/>
  <c r="CG16" i="1"/>
  <c r="CG17" i="1"/>
  <c r="CG18" i="1"/>
  <c r="CG19" i="1"/>
  <c r="CG20" i="1"/>
  <c r="CG21" i="1"/>
  <c r="CG22" i="1"/>
  <c r="CG23" i="1"/>
  <c r="CG24" i="1"/>
  <c r="CG25" i="1"/>
  <c r="CG26" i="1"/>
  <c r="CE16" i="1"/>
  <c r="CE17" i="1"/>
  <c r="CE18" i="1"/>
  <c r="CE19" i="1"/>
  <c r="CE20" i="1"/>
  <c r="CE21" i="1"/>
  <c r="CE22" i="1"/>
  <c r="CE23" i="1"/>
  <c r="CE24" i="1"/>
  <c r="CE25" i="1"/>
  <c r="CE26" i="1"/>
  <c r="BN16" i="1"/>
  <c r="BN17" i="1"/>
  <c r="BN18" i="1"/>
  <c r="BN19" i="1"/>
  <c r="BN20" i="1"/>
  <c r="BN21" i="1"/>
  <c r="BN22" i="1"/>
  <c r="BN23" i="1"/>
  <c r="BN24" i="1"/>
  <c r="BN25" i="1"/>
  <c r="BN26" i="1"/>
  <c r="BL16" i="1"/>
  <c r="BL17" i="1"/>
  <c r="BL18" i="1"/>
  <c r="BL19" i="1"/>
  <c r="BL20" i="1"/>
  <c r="BL21" i="1"/>
  <c r="BL22" i="1"/>
  <c r="BL23" i="1"/>
  <c r="BL24" i="1"/>
  <c r="BL25" i="1"/>
  <c r="BL26" i="1"/>
  <c r="BE16" i="1"/>
  <c r="BE17" i="1"/>
  <c r="BE18" i="1"/>
  <c r="BE19" i="1"/>
  <c r="BE20" i="1"/>
  <c r="BE21" i="1"/>
  <c r="BE22" i="1"/>
  <c r="BE23" i="1"/>
  <c r="BE24" i="1"/>
  <c r="BE25" i="1"/>
  <c r="BE26" i="1"/>
  <c r="BD16" i="1"/>
  <c r="BD17" i="1"/>
  <c r="BD18" i="1"/>
  <c r="BD19" i="1"/>
  <c r="BD20" i="1"/>
  <c r="BD21" i="1"/>
  <c r="BD22" i="1"/>
  <c r="BD23" i="1"/>
  <c r="BD24" i="1"/>
  <c r="BD25" i="1"/>
  <c r="BD26" i="1"/>
  <c r="BC16" i="1"/>
  <c r="BC17" i="1"/>
  <c r="BC18" i="1"/>
  <c r="BC19" i="1"/>
  <c r="BC20" i="1"/>
  <c r="BC21" i="1"/>
  <c r="BC22" i="1"/>
  <c r="BC23" i="1"/>
  <c r="BC24" i="1"/>
  <c r="BC25" i="1"/>
  <c r="BC26" i="1"/>
  <c r="BB16" i="1"/>
  <c r="BB17" i="1"/>
  <c r="BB18" i="1"/>
  <c r="BB19" i="1"/>
  <c r="BB20" i="1"/>
  <c r="BB21" i="1"/>
  <c r="BB22" i="1"/>
  <c r="BB23" i="1"/>
  <c r="BB24" i="1"/>
  <c r="BB25" i="1"/>
  <c r="BB26" i="1"/>
  <c r="AZ16" i="1"/>
  <c r="AZ17" i="1"/>
  <c r="AZ18" i="1"/>
  <c r="AZ19" i="1"/>
  <c r="AZ20" i="1"/>
  <c r="AZ21" i="1"/>
  <c r="AZ22" i="1"/>
  <c r="AZ23" i="1"/>
  <c r="AZ24" i="1"/>
  <c r="AZ25" i="1"/>
  <c r="AZ26" i="1"/>
  <c r="AU16" i="1"/>
  <c r="AU17" i="1"/>
  <c r="AU18" i="1"/>
  <c r="AU19" i="1"/>
  <c r="AU20" i="1"/>
  <c r="AU21" i="1"/>
  <c r="AU22" i="1"/>
  <c r="AU23" i="1"/>
  <c r="AU24" i="1"/>
  <c r="AU25" i="1"/>
  <c r="AU26" i="1"/>
  <c r="AT16" i="1"/>
  <c r="AS16" i="1" s="1"/>
  <c r="AT17" i="1"/>
  <c r="AS17" i="1" s="1"/>
  <c r="AT18" i="1"/>
  <c r="AQ18" i="1" s="1"/>
  <c r="AT19" i="1"/>
  <c r="AT20" i="1"/>
  <c r="AS20" i="1" s="1"/>
  <c r="AT21" i="1"/>
  <c r="AS21" i="1" s="1"/>
  <c r="AT22" i="1"/>
  <c r="AQ22" i="1" s="1"/>
  <c r="AT23" i="1"/>
  <c r="AT24" i="1"/>
  <c r="AS24" i="1" s="1"/>
  <c r="AT25" i="1"/>
  <c r="AS25" i="1" s="1"/>
  <c r="AT26" i="1"/>
  <c r="AQ26" i="1" s="1"/>
  <c r="AQ19" i="1"/>
  <c r="AQ23" i="1"/>
  <c r="AE16" i="1"/>
  <c r="AG16" i="1" s="1"/>
  <c r="AI16" i="1" s="1"/>
  <c r="AE17" i="1"/>
  <c r="AG17" i="1" s="1"/>
  <c r="AI17" i="1" s="1"/>
  <c r="AE18" i="1"/>
  <c r="AF18" i="1" s="1"/>
  <c r="AH18" i="1" s="1"/>
  <c r="AE19" i="1"/>
  <c r="AG19" i="1" s="1"/>
  <c r="AI19" i="1" s="1"/>
  <c r="AE20" i="1"/>
  <c r="AF20" i="1" s="1"/>
  <c r="AE21" i="1"/>
  <c r="AG21" i="1" s="1"/>
  <c r="AI21" i="1" s="1"/>
  <c r="AE22" i="1"/>
  <c r="AF22" i="1" s="1"/>
  <c r="AH22" i="1" s="1"/>
  <c r="AE23" i="1"/>
  <c r="AF23" i="1" s="1"/>
  <c r="AH23" i="1" s="1"/>
  <c r="AE24" i="1"/>
  <c r="AG24" i="1" s="1"/>
  <c r="AI24" i="1" s="1"/>
  <c r="AE25" i="1"/>
  <c r="AG25" i="1" s="1"/>
  <c r="AI25" i="1" s="1"/>
  <c r="AE26" i="1"/>
  <c r="AF26" i="1" s="1"/>
  <c r="AH26" i="1" s="1"/>
  <c r="AC16" i="1"/>
  <c r="AC17" i="1"/>
  <c r="AC18" i="1"/>
  <c r="AC19" i="1"/>
  <c r="AC20" i="1"/>
  <c r="AC21" i="1"/>
  <c r="AC22" i="1"/>
  <c r="AC23" i="1"/>
  <c r="AC24" i="1"/>
  <c r="AC25" i="1"/>
  <c r="AC26" i="1"/>
  <c r="Y16" i="1"/>
  <c r="Y17" i="1"/>
  <c r="Y18" i="1"/>
  <c r="Y19" i="1"/>
  <c r="Y20" i="1"/>
  <c r="Y21" i="1"/>
  <c r="Y22" i="1"/>
  <c r="Y23" i="1"/>
  <c r="Y24" i="1"/>
  <c r="Y25" i="1"/>
  <c r="Y26" i="1"/>
  <c r="Z16" i="1"/>
  <c r="Z17" i="1"/>
  <c r="Z18" i="1"/>
  <c r="Z19" i="1"/>
  <c r="Z20" i="1"/>
  <c r="Z21" i="1"/>
  <c r="Z22" i="1"/>
  <c r="Z23" i="1"/>
  <c r="Z24" i="1"/>
  <c r="Z25" i="1"/>
  <c r="Z26" i="1"/>
  <c r="W16" i="1"/>
  <c r="AA16" i="1" s="1"/>
  <c r="W17" i="1"/>
  <c r="AA17" i="1" s="1"/>
  <c r="W18" i="1"/>
  <c r="W19" i="1"/>
  <c r="W20" i="1"/>
  <c r="W21" i="1"/>
  <c r="W22" i="1"/>
  <c r="W23" i="1"/>
  <c r="W24" i="1"/>
  <c r="W25" i="1"/>
  <c r="W26" i="1"/>
  <c r="U16" i="1"/>
  <c r="U17" i="1"/>
  <c r="U18" i="1"/>
  <c r="U19" i="1"/>
  <c r="U20" i="1"/>
  <c r="U21" i="1"/>
  <c r="U22" i="1"/>
  <c r="U23" i="1"/>
  <c r="U24" i="1"/>
  <c r="U25" i="1"/>
  <c r="U26" i="1"/>
  <c r="T16" i="1"/>
  <c r="T17" i="1"/>
  <c r="T18" i="1"/>
  <c r="T19" i="1"/>
  <c r="T20" i="1"/>
  <c r="T21" i="1"/>
  <c r="T22" i="1"/>
  <c r="T23" i="1"/>
  <c r="T24" i="1"/>
  <c r="T25" i="1"/>
  <c r="T26" i="1"/>
  <c r="S16" i="1"/>
  <c r="S17" i="1"/>
  <c r="S18" i="1"/>
  <c r="S19" i="1"/>
  <c r="S20" i="1"/>
  <c r="S21" i="1"/>
  <c r="S22" i="1"/>
  <c r="S23" i="1"/>
  <c r="S24" i="1"/>
  <c r="S25" i="1"/>
  <c r="S26" i="1"/>
  <c r="R16" i="1"/>
  <c r="R17" i="1"/>
  <c r="R18" i="1"/>
  <c r="R19" i="1"/>
  <c r="R20" i="1"/>
  <c r="R21" i="1"/>
  <c r="R22" i="1"/>
  <c r="R23" i="1"/>
  <c r="R24" i="1"/>
  <c r="R25" i="1"/>
  <c r="R26" i="1"/>
  <c r="K16" i="1"/>
  <c r="K17" i="1"/>
  <c r="K18" i="1"/>
  <c r="K19" i="1"/>
  <c r="K20" i="1"/>
  <c r="K21" i="1"/>
  <c r="K22" i="1"/>
  <c r="K23" i="1"/>
  <c r="K24" i="1"/>
  <c r="K25" i="1"/>
  <c r="K26" i="1"/>
  <c r="X26" i="1" l="1"/>
  <c r="X22" i="1"/>
  <c r="X18" i="1"/>
  <c r="X19" i="1"/>
  <c r="X25" i="1"/>
  <c r="X21" i="1"/>
  <c r="X17" i="1"/>
  <c r="X23" i="1"/>
  <c r="X24" i="1"/>
  <c r="X20" i="1"/>
  <c r="X16" i="1"/>
  <c r="AF17" i="1"/>
  <c r="AH17" i="1" s="1"/>
  <c r="AV26" i="1"/>
  <c r="AS26" i="1"/>
  <c r="AG23" i="1"/>
  <c r="AI23" i="1" s="1"/>
  <c r="AV23" i="1"/>
  <c r="AS23" i="1"/>
  <c r="AV22" i="1"/>
  <c r="AS22" i="1"/>
  <c r="AF19" i="1"/>
  <c r="AH19" i="1" s="1"/>
  <c r="AV19" i="1"/>
  <c r="AS19" i="1"/>
  <c r="AV18" i="1"/>
  <c r="AS18" i="1"/>
  <c r="AF16" i="1"/>
  <c r="AH16" i="1" s="1"/>
  <c r="AQ24" i="1"/>
  <c r="AQ20" i="1"/>
  <c r="AQ16" i="1"/>
  <c r="AF24" i="1"/>
  <c r="AJ24" i="1" s="1"/>
  <c r="AG20" i="1"/>
  <c r="AI20" i="1" s="1"/>
  <c r="AQ25" i="1"/>
  <c r="AQ21" i="1"/>
  <c r="AQ17" i="1"/>
  <c r="AV16" i="1"/>
  <c r="CZ16" i="1" s="1"/>
  <c r="AG26" i="1"/>
  <c r="AI26" i="1" s="1"/>
  <c r="AF25" i="1"/>
  <c r="AV25" i="1"/>
  <c r="CZ25" i="1" s="1"/>
  <c r="AV24" i="1"/>
  <c r="CZ24" i="1" s="1"/>
  <c r="AG22" i="1"/>
  <c r="AI22" i="1" s="1"/>
  <c r="AF21" i="1"/>
  <c r="AV21" i="1"/>
  <c r="CZ21" i="1" s="1"/>
  <c r="AV20" i="1"/>
  <c r="CZ20" i="1" s="1"/>
  <c r="AG18" i="1"/>
  <c r="AI18" i="1" s="1"/>
  <c r="AV17" i="1"/>
  <c r="CZ17" i="1" s="1"/>
  <c r="AH20" i="1"/>
  <c r="K15" i="1"/>
  <c r="AJ17" i="1" l="1"/>
  <c r="AJ26" i="1"/>
  <c r="CZ26" i="1"/>
  <c r="CZ18" i="1"/>
  <c r="CZ22" i="1"/>
  <c r="CZ23" i="1"/>
  <c r="CZ19" i="1"/>
  <c r="AJ18" i="1"/>
  <c r="AJ20" i="1"/>
  <c r="AJ16" i="1"/>
  <c r="AH24" i="1"/>
  <c r="AJ23" i="1"/>
  <c r="AJ22" i="1"/>
  <c r="AJ19" i="1"/>
  <c r="AJ25" i="1"/>
  <c r="AH25" i="1"/>
  <c r="AJ21" i="1"/>
  <c r="AH21" i="1"/>
  <c r="T15" i="1"/>
  <c r="BD15" i="1" l="1"/>
  <c r="BC15" i="1" l="1"/>
  <c r="BE15" i="1"/>
  <c r="CQ15" i="1" l="1"/>
  <c r="CM15" i="1"/>
  <c r="CI15" i="1"/>
  <c r="CG15" i="1"/>
  <c r="CE15" i="1"/>
  <c r="CR27" i="1"/>
  <c r="AT15" i="1" l="1"/>
  <c r="AQ15" i="1" l="1"/>
  <c r="AS15" i="1"/>
  <c r="Z15" i="1"/>
  <c r="R15" i="1" l="1"/>
  <c r="X15" i="1" l="1"/>
  <c r="X31" i="1" l="1"/>
  <c r="X32" i="1" s="1"/>
  <c r="S15" i="1"/>
  <c r="DC26" i="1" l="1"/>
  <c r="CS26" i="1" s="1"/>
  <c r="DC25" i="1"/>
  <c r="CS25" i="1" s="1"/>
  <c r="DC24" i="1"/>
  <c r="CS24" i="1" s="1"/>
  <c r="DC23" i="1"/>
  <c r="CS23" i="1" s="1"/>
  <c r="DC22" i="1"/>
  <c r="CS22" i="1" s="1"/>
  <c r="DC21" i="1"/>
  <c r="CS21" i="1" s="1"/>
  <c r="DC20" i="1"/>
  <c r="CS20" i="1" s="1"/>
  <c r="DC19" i="1"/>
  <c r="CS19" i="1" s="1"/>
  <c r="DC18" i="1"/>
  <c r="CS18" i="1" s="1"/>
  <c r="DC17" i="1"/>
  <c r="CS17" i="1" s="1"/>
  <c r="DC16" i="1"/>
  <c r="CS16" i="1" s="1"/>
  <c r="DC15" i="1" l="1"/>
  <c r="CS15" i="1" s="1"/>
  <c r="CV15" i="1" l="1"/>
  <c r="CU15" i="1"/>
  <c r="BG15" i="1" s="1"/>
  <c r="BH15" i="1" s="1"/>
  <c r="BI15" i="1" s="1"/>
  <c r="DA26" i="1" l="1"/>
  <c r="DA25" i="1"/>
  <c r="DA24" i="1"/>
  <c r="DA23" i="1"/>
  <c r="DA22" i="1"/>
  <c r="DA21" i="1"/>
  <c r="DA20" i="1"/>
  <c r="DA19" i="1"/>
  <c r="DA18" i="1"/>
  <c r="DA17" i="1"/>
  <c r="DA16" i="1"/>
  <c r="DA15" i="1"/>
  <c r="BQ15" i="1" l="1"/>
  <c r="H66" i="1"/>
  <c r="B66" i="1"/>
  <c r="BB15" i="1" l="1"/>
  <c r="AC15" i="1"/>
  <c r="E18" i="5" l="1"/>
  <c r="B27" i="1" l="1"/>
  <c r="CV26" i="1"/>
  <c r="CW26" i="1" s="1"/>
  <c r="CU26" i="1"/>
  <c r="BG26" i="1" s="1"/>
  <c r="BH26" i="1" s="1"/>
  <c r="CT26" i="1"/>
  <c r="CV25" i="1"/>
  <c r="CW25" i="1" s="1"/>
  <c r="CU25" i="1"/>
  <c r="BG25" i="1" s="1"/>
  <c r="BH25" i="1" s="1"/>
  <c r="CT25" i="1"/>
  <c r="BK25" i="1" s="1"/>
  <c r="CV24" i="1"/>
  <c r="CW24" i="1" s="1"/>
  <c r="CU24" i="1"/>
  <c r="CT24" i="1"/>
  <c r="CV23" i="1"/>
  <c r="CW23" i="1" s="1"/>
  <c r="CU23" i="1"/>
  <c r="CT23" i="1"/>
  <c r="CV22" i="1"/>
  <c r="CW22" i="1" s="1"/>
  <c r="CU22" i="1"/>
  <c r="BG22" i="1" s="1"/>
  <c r="BH22" i="1" s="1"/>
  <c r="CT22" i="1"/>
  <c r="CV21" i="1"/>
  <c r="CW21" i="1" s="1"/>
  <c r="CU21" i="1"/>
  <c r="BG21" i="1" s="1"/>
  <c r="BH21" i="1" s="1"/>
  <c r="CT21" i="1"/>
  <c r="CV20" i="1"/>
  <c r="CW20" i="1" s="1"/>
  <c r="CU20" i="1"/>
  <c r="CT20" i="1"/>
  <c r="CV19" i="1"/>
  <c r="CW19" i="1" s="1"/>
  <c r="CU19" i="1"/>
  <c r="CT19" i="1"/>
  <c r="CV18" i="1"/>
  <c r="CW18" i="1" s="1"/>
  <c r="CU18" i="1"/>
  <c r="BG18" i="1" s="1"/>
  <c r="BH18" i="1" s="1"/>
  <c r="CT18" i="1"/>
  <c r="CV17" i="1"/>
  <c r="CW17" i="1" s="1"/>
  <c r="CU17" i="1"/>
  <c r="BG17" i="1" s="1"/>
  <c r="BH17" i="1" s="1"/>
  <c r="CT17" i="1"/>
  <c r="CV16" i="1"/>
  <c r="CW16" i="1" s="1"/>
  <c r="CU16" i="1"/>
  <c r="CT16" i="1"/>
  <c r="CW15" i="1"/>
  <c r="CX15" i="1" s="1"/>
  <c r="CT15" i="1"/>
  <c r="BK15" i="1" s="1"/>
  <c r="BN15" i="1"/>
  <c r="AU15" i="1"/>
  <c r="AV15" i="1" s="1"/>
  <c r="AE15" i="1"/>
  <c r="AG15" i="1" s="1"/>
  <c r="AI15" i="1" s="1"/>
  <c r="Y15" i="1"/>
  <c r="Y31" i="1" s="1"/>
  <c r="W15" i="1"/>
  <c r="AA15" i="1" s="1"/>
  <c r="BK18" i="1" l="1"/>
  <c r="BK26" i="1"/>
  <c r="BK21" i="1"/>
  <c r="BK22" i="1"/>
  <c r="BK17" i="1"/>
  <c r="BQ17" i="1"/>
  <c r="BQ26" i="1"/>
  <c r="BQ22" i="1"/>
  <c r="BQ25" i="1"/>
  <c r="BQ18" i="1"/>
  <c r="BQ21" i="1"/>
  <c r="CY15" i="1"/>
  <c r="U15" i="1"/>
  <c r="CZ15" i="1" s="1"/>
  <c r="DD15" i="1" s="1"/>
  <c r="BG16" i="1"/>
  <c r="BI17" i="1"/>
  <c r="CX19" i="1"/>
  <c r="BG19" i="1"/>
  <c r="BH19" i="1" s="1"/>
  <c r="BK19" i="1" s="1"/>
  <c r="CX23" i="1"/>
  <c r="BG23" i="1"/>
  <c r="BH23" i="1" s="1"/>
  <c r="BK23" i="1" s="1"/>
  <c r="BI18" i="1"/>
  <c r="BI22" i="1"/>
  <c r="BI26" i="1"/>
  <c r="BI21" i="1"/>
  <c r="BI25" i="1"/>
  <c r="CX20" i="1"/>
  <c r="BG20" i="1"/>
  <c r="BH20" i="1" s="1"/>
  <c r="BK20" i="1" s="1"/>
  <c r="CX24" i="1"/>
  <c r="BG24" i="1"/>
  <c r="BH24" i="1" s="1"/>
  <c r="BK24" i="1" s="1"/>
  <c r="CX25" i="1"/>
  <c r="CX21" i="1"/>
  <c r="CX17" i="1"/>
  <c r="CY26" i="1"/>
  <c r="CD26" i="1"/>
  <c r="CC26" i="1" s="1"/>
  <c r="AL26" i="1"/>
  <c r="CY25" i="1"/>
  <c r="CD25" i="1"/>
  <c r="CC25" i="1" s="1"/>
  <c r="AL25" i="1"/>
  <c r="CY24" i="1"/>
  <c r="CD24" i="1"/>
  <c r="CC24" i="1" s="1"/>
  <c r="AL24" i="1"/>
  <c r="CY23" i="1"/>
  <c r="CD23" i="1"/>
  <c r="CC23" i="1" s="1"/>
  <c r="AL23" i="1"/>
  <c r="CY22" i="1"/>
  <c r="CD22" i="1"/>
  <c r="CC22" i="1" s="1"/>
  <c r="AL22" i="1"/>
  <c r="CY21" i="1"/>
  <c r="CD21" i="1"/>
  <c r="CC21" i="1" s="1"/>
  <c r="AL21" i="1"/>
  <c r="CY20" i="1"/>
  <c r="CD20" i="1"/>
  <c r="CC20" i="1" s="1"/>
  <c r="AL20" i="1"/>
  <c r="CY19" i="1"/>
  <c r="CD19" i="1"/>
  <c r="CC19" i="1" s="1"/>
  <c r="AL19" i="1"/>
  <c r="CY18" i="1"/>
  <c r="CD18" i="1"/>
  <c r="CC18" i="1" s="1"/>
  <c r="AL18" i="1"/>
  <c r="CY17" i="1"/>
  <c r="AL17" i="1"/>
  <c r="CD17" i="1"/>
  <c r="CC17" i="1" s="1"/>
  <c r="CY16" i="1"/>
  <c r="AL16" i="1"/>
  <c r="CD16" i="1"/>
  <c r="CC16" i="1" s="1"/>
  <c r="CX18" i="1"/>
  <c r="CX22" i="1"/>
  <c r="CX26" i="1"/>
  <c r="CX16" i="1"/>
  <c r="BL15" i="1"/>
  <c r="Z31" i="1"/>
  <c r="AQ31" i="1"/>
  <c r="AU31" i="1" s="1"/>
  <c r="AT31" i="1"/>
  <c r="CR26" i="1"/>
  <c r="CR25" i="1"/>
  <c r="CR24" i="1"/>
  <c r="CR23" i="1"/>
  <c r="CR22" i="1"/>
  <c r="CR21" i="1"/>
  <c r="CR20" i="1"/>
  <c r="CR19" i="1"/>
  <c r="CR18" i="1"/>
  <c r="CR17" i="1"/>
  <c r="CR16" i="1"/>
  <c r="CR15" i="1"/>
  <c r="AL15" i="1"/>
  <c r="AF15" i="1"/>
  <c r="CD15" i="1"/>
  <c r="CC15" i="1" s="1"/>
  <c r="BB31" i="1"/>
  <c r="BC31" i="1" s="1"/>
  <c r="R31" i="1"/>
  <c r="BQ23" i="1" l="1"/>
  <c r="BQ20" i="1"/>
  <c r="BH16" i="1"/>
  <c r="BK16" i="1" s="1"/>
  <c r="BQ19" i="1"/>
  <c r="BQ24" i="1"/>
  <c r="BU27" i="1"/>
  <c r="DA31" i="1"/>
  <c r="CZ31" i="1"/>
  <c r="BI20" i="1"/>
  <c r="BI24" i="1"/>
  <c r="BI23" i="1"/>
  <c r="BI19" i="1"/>
  <c r="AU32" i="1"/>
  <c r="DA32" i="1" s="1"/>
  <c r="DE30" i="1" s="1"/>
  <c r="DD23" i="1"/>
  <c r="DD25" i="1"/>
  <c r="DD17" i="1"/>
  <c r="DD18" i="1"/>
  <c r="DD22" i="1"/>
  <c r="DD21" i="1"/>
  <c r="DD16" i="1"/>
  <c r="DD19" i="1"/>
  <c r="DD26" i="1"/>
  <c r="DD24" i="1"/>
  <c r="AV31" i="1"/>
  <c r="DD20" i="1"/>
  <c r="AJ15" i="1"/>
  <c r="AH15" i="1"/>
  <c r="BQ16" i="1" l="1"/>
  <c r="BI16" i="1"/>
  <c r="CS29" i="1"/>
  <c r="DE29" i="1"/>
  <c r="CS30" i="1"/>
  <c r="DE15" i="1" l="1"/>
  <c r="DE26" i="1"/>
  <c r="DE25" i="1"/>
  <c r="DE16" i="1"/>
  <c r="DE18" i="1"/>
  <c r="DE21" i="1"/>
  <c r="DE24" i="1"/>
  <c r="DE23" i="1"/>
  <c r="DE20" i="1"/>
  <c r="DE17" i="1"/>
  <c r="DE19" i="1"/>
  <c r="DE22" i="1"/>
  <c r="DE31" i="1" l="1"/>
</calcChain>
</file>

<file path=xl/comments1.xml><?xml version="1.0" encoding="utf-8"?>
<comments xmlns="http://schemas.openxmlformats.org/spreadsheetml/2006/main">
  <authors>
    <author>BELLANGER</author>
  </authors>
  <commentList>
    <comment ref="CZ31" authorId="0">
      <text>
        <r>
          <rPr>
            <b/>
            <sz val="9"/>
            <color indexed="81"/>
            <rFont val="Tahoma"/>
            <family val="2"/>
          </rPr>
          <t>Mini facturation ALU = 130 €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A31" authorId="0">
      <text>
        <r>
          <rPr>
            <b/>
            <sz val="9"/>
            <color indexed="81"/>
            <rFont val="Tahoma"/>
            <family val="2"/>
          </rPr>
          <t>Forfait laquage ALU = 113 €</t>
        </r>
      </text>
    </comment>
    <comment ref="DB31" authorId="0">
      <text>
        <r>
          <rPr>
            <b/>
            <sz val="9"/>
            <color indexed="81"/>
            <rFont val="Tahoma"/>
            <family val="2"/>
          </rPr>
          <t>Forfait laquage PVC = 113 €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A32" authorId="0">
      <text>
        <r>
          <rPr>
            <b/>
            <sz val="9"/>
            <color indexed="81"/>
            <rFont val="Tahoma"/>
            <family val="2"/>
          </rPr>
          <t>Forfait laquage ALU = 190 €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Commande_VR Thermobloc 1" type="1" refreshedVersion="4" savePassword="1" background="1" refreshOnLoad="1" saveData="1">
    <dbPr connection="DSN=EFTEST;Description=EasyFlux PVC;UID=sa;PWD=;APP=Microsoft Office 2010;WSID=THOPICPC01;DATABASE=EFTEST;" command="Select_x000d__x000a_left(prod_fold_det.DESCRIPTION,35) as 'Nom Client',_x000d__x000a_substring(PROD_FOLD_DET.SALE_DESCR,1,6) AS 'Repere',_x000d__x000a_prod_fold_det.order_qty as 'Qté',_x000d__x000a_dbo.GetHTValuesFromSaleDescr('Largeur',prod_fold_det.item_id) as 'Largeur HT',_x000d__x000a_dbo.GetHTValuesFromSaleDescr('Hauteur',prod_fold_det.item_id)_x0009_as 'Hauteur HT' ,_x000d__x000a_RIGHT(PROD_FOLD_DET.ART_TYPE,3) AS 'Dormant',_x000d__x000a_booking_1.COLOR as 'Couleur',_x000d__x000a_booking_1.art_code as 'Code Vr',_x000d__x000a_RIGHT(booking_1.REFERENCE,4) as 'Ht Coffre',_x000d__x000a_RIGHT(BOOKING_1.DESCRIPTION,8) AS 'Manoeuvre',_x000d__x000a_EFTEST.dbo.VR_Radio(prod_fold_det.folder_id, prod_fold_det.FOLDER_LINE) as 'VR_Radio',_x000d__x000a_EFTEST.dbo.getGV(prod_fold_det.folder_id, prod_fold_det.FOLDER_LINE) as 'GV',_x000d__x000a_EFTEST.dbo.lamevr(prod_fold_det.folder_id, prod_fold_det.FOLDER_LINE) as 'Lame VR',_x000d__x000a_EFTEST.dbo.Seuil_Alu(prod_fold_det.folder_id, prod_fold_det.FOLDER_LINE) as 'Seuil_Alu',_x000d__x000a_EFTEST.dbo.getShutterDescr(prod_fold_det.folder_id, prod_fold_det.FOLDER_LINE) as 'VR FXXX'_x000d__x000a_from PROD_FOLD_DET inner join booking_1 on (booking_1.folder_id = prod_fold_det.FOLDER_ID and BOOKING_1.FOLDER_LINE = prod_fold_det.FOLDER_LINE)_x000d__x000a_Where booking_1.art_code in ( _x000d__x000a__x0009_'VR 9012',_x000d__x000a__x0009_'VR 9012.0 015',_x000d__x000a__x0009_'VR 9012.3 110',_x000d__x000a__x0009_'VR 9012.6 072',_x000d__x000a__x0009_'VR 9013',_x000d__x000a__x0009_'VR 9013.0 015',_x000d__x000a__x0009_'VR 9013.3 110',_x000d__x000a__x0009_'VR 9013.6 072',_x000d__x000a__x0009_'VR 9014',_x000d__x000a__x0009_'VR 9014.6 072',_x000d__x000a__x0009_'VR 9015',_x000d__x000a__x0009_'VR 9015.3 110',_x000d__x000a__x0009_'VR 9015.6 072')"/>
  </connection>
</connections>
</file>

<file path=xl/sharedStrings.xml><?xml version="1.0" encoding="utf-8"?>
<sst xmlns="http://schemas.openxmlformats.org/spreadsheetml/2006/main" count="1991" uniqueCount="823">
  <si>
    <t>Nom :</t>
  </si>
  <si>
    <t xml:space="preserve"> </t>
  </si>
  <si>
    <t>Code :</t>
  </si>
  <si>
    <t>THERMOBLOC</t>
  </si>
  <si>
    <t>Adresse de facturation :</t>
  </si>
  <si>
    <t>Adresse de livraison :</t>
  </si>
  <si>
    <r>
      <t xml:space="preserve">REF : </t>
    </r>
    <r>
      <rPr>
        <sz val="10"/>
        <rFont val="Times New Roman"/>
        <family val="1"/>
      </rPr>
      <t>maxi 30 caractères</t>
    </r>
  </si>
  <si>
    <t>(1)</t>
  </si>
  <si>
    <t>COMMANDE</t>
  </si>
  <si>
    <t>(2)</t>
  </si>
  <si>
    <t>(3)</t>
  </si>
  <si>
    <t>DEVIS</t>
  </si>
  <si>
    <t>(4)</t>
  </si>
  <si>
    <t>Commandé par :</t>
  </si>
  <si>
    <t>Date :</t>
  </si>
  <si>
    <t>Délai :</t>
  </si>
  <si>
    <t>(5)</t>
  </si>
  <si>
    <t>Options</t>
  </si>
  <si>
    <t>Votre repère</t>
  </si>
  <si>
    <t>Qté par ligne</t>
  </si>
  <si>
    <t>Largeur</t>
  </si>
  <si>
    <t>Débord</t>
  </si>
  <si>
    <t>Hauteur sous coffre
H</t>
  </si>
  <si>
    <t>Dispo</t>
  </si>
  <si>
    <t>COFFRE</t>
  </si>
  <si>
    <t>Isolation</t>
  </si>
  <si>
    <t>COULISSES</t>
  </si>
  <si>
    <t>TABLIER</t>
  </si>
  <si>
    <t>Lame</t>
  </si>
  <si>
    <t>Manoeuvre</t>
  </si>
  <si>
    <t>Dormant</t>
  </si>
  <si>
    <t>Verrou</t>
  </si>
  <si>
    <t>Déc.</t>
  </si>
  <si>
    <t>Renf.</t>
  </si>
  <si>
    <t>Patte</t>
  </si>
  <si>
    <t>Profil</t>
  </si>
  <si>
    <t>PRIX</t>
  </si>
  <si>
    <t>LC =</t>
  </si>
  <si>
    <t>LF =</t>
  </si>
  <si>
    <t>LT =</t>
  </si>
  <si>
    <t>G</t>
  </si>
  <si>
    <t>D</t>
  </si>
  <si>
    <t>1 à 4</t>
  </si>
  <si>
    <t>BC</t>
  </si>
  <si>
    <t>Teinté masse</t>
  </si>
  <si>
    <t>Face(s) laquée(s)</t>
  </si>
  <si>
    <t>F. Ext</t>
  </si>
  <si>
    <t>T</t>
  </si>
  <si>
    <t>Type</t>
  </si>
  <si>
    <t>A</t>
  </si>
  <si>
    <t>Pente</t>
  </si>
  <si>
    <t>Coloris</t>
  </si>
  <si>
    <t>PVC</t>
  </si>
  <si>
    <t>finale</t>
  </si>
  <si>
    <t>M/S/T</t>
  </si>
  <si>
    <t>Vue int</t>
  </si>
  <si>
    <t>Moteur</t>
  </si>
  <si>
    <t>Commande</t>
  </si>
  <si>
    <t>Corps</t>
  </si>
  <si>
    <t>Aile</t>
  </si>
  <si>
    <t>Allège</t>
  </si>
  <si>
    <t>VSA</t>
  </si>
  <si>
    <t>ventil</t>
  </si>
  <si>
    <t>métal</t>
  </si>
  <si>
    <t>tablier</t>
  </si>
  <si>
    <t>feuillard</t>
  </si>
  <si>
    <t>finition</t>
  </si>
  <si>
    <t>unitaire</t>
  </si>
  <si>
    <t>L coffre</t>
  </si>
  <si>
    <t>L trappe</t>
  </si>
  <si>
    <t>L entre</t>
  </si>
  <si>
    <t>BCM</t>
  </si>
  <si>
    <t>ou plaxé</t>
  </si>
  <si>
    <t xml:space="preserve"> + caches laqués éventuels</t>
  </si>
  <si>
    <t>alu</t>
  </si>
  <si>
    <t>percée</t>
  </si>
  <si>
    <t>Bas</t>
  </si>
  <si>
    <t>ALU</t>
  </si>
  <si>
    <t>Sortie</t>
  </si>
  <si>
    <t>Ep =</t>
  </si>
  <si>
    <t>A =</t>
  </si>
  <si>
    <t>G =</t>
  </si>
  <si>
    <t>ATT</t>
  </si>
  <si>
    <t>filante</t>
  </si>
  <si>
    <t>tapées</t>
  </si>
  <si>
    <t>Info</t>
  </si>
  <si>
    <t xml:space="preserve">Qté face(s)
</t>
  </si>
  <si>
    <t>O/N</t>
  </si>
  <si>
    <t>0 à 15</t>
  </si>
  <si>
    <t>Treuil</t>
  </si>
  <si>
    <t>F / F2</t>
  </si>
  <si>
    <t>R</t>
  </si>
  <si>
    <t>H</t>
  </si>
  <si>
    <t>P</t>
  </si>
  <si>
    <t>HT</t>
  </si>
  <si>
    <t>Saisir les cotes en mm</t>
  </si>
  <si>
    <t>COMMENTAIRES</t>
  </si>
  <si>
    <t>Moteur de base :</t>
  </si>
  <si>
    <t>SOMFY</t>
  </si>
  <si>
    <t>Automatismes</t>
  </si>
  <si>
    <t>Saisie</t>
  </si>
  <si>
    <t>supplémentaires</t>
  </si>
  <si>
    <t>obligatoire</t>
  </si>
  <si>
    <t>TOTAL</t>
  </si>
  <si>
    <t>Codification aspect coloris :</t>
  </si>
  <si>
    <t>"standard"</t>
  </si>
  <si>
    <t>"hors standard"</t>
  </si>
  <si>
    <t>S = SATINÉ</t>
  </si>
  <si>
    <t>SA = SABLÉ</t>
  </si>
  <si>
    <t>PVC ou ALU</t>
  </si>
  <si>
    <t>Types de coulisses :</t>
  </si>
  <si>
    <t>Moteurs et commandes :</t>
  </si>
  <si>
    <t>B = BRILLANT</t>
  </si>
  <si>
    <t>GI = GIVRÉ</t>
  </si>
  <si>
    <t>M = coulisse Monobloc PVC</t>
  </si>
  <si>
    <t>FILAIRE :</t>
  </si>
  <si>
    <t>GR = GRANITÉ</t>
  </si>
  <si>
    <t>R = coulisse Rénovation PVC</t>
  </si>
  <si>
    <t>SOMFY ILMO        SIMU T5 Auto     DELTA DORE</t>
  </si>
  <si>
    <t>IN =</t>
  </si>
  <si>
    <t>Inverseur de base</t>
  </si>
  <si>
    <t>T40/T45/T55/T60/T65 = coulisse Tapée PVC (40, 45, 55, 60, 65)</t>
  </si>
  <si>
    <t>IU =</t>
  </si>
  <si>
    <t>Inis uno</t>
  </si>
  <si>
    <t>Contacteur à clé</t>
  </si>
  <si>
    <t>Dispositions :</t>
  </si>
  <si>
    <t>A = coulisse monobloc Aluminium</t>
  </si>
  <si>
    <t>ID =</t>
  </si>
  <si>
    <t>Inis duo</t>
  </si>
  <si>
    <t>CS =</t>
  </si>
  <si>
    <t>en saillie</t>
  </si>
  <si>
    <t>R40 = coulisse rénovation Alu 40</t>
  </si>
  <si>
    <t>KE =</t>
  </si>
  <si>
    <t>Inis Keo Encastré</t>
  </si>
  <si>
    <t>CE =</t>
  </si>
  <si>
    <t>encastré</t>
  </si>
  <si>
    <t>R55 = coulisse rénovation Alu 55</t>
  </si>
  <si>
    <t xml:space="preserve">KS = </t>
  </si>
  <si>
    <t>Inis Keo Saillie</t>
  </si>
  <si>
    <t>A+T = coulisse monobloc Alu + Tapée Alu Réno</t>
  </si>
  <si>
    <t>CI =</t>
  </si>
  <si>
    <t>Centralis IB</t>
  </si>
  <si>
    <t>CF =</t>
  </si>
  <si>
    <t>Centralis Uno IB</t>
  </si>
  <si>
    <t>Liste des options :</t>
  </si>
  <si>
    <t>T = Isolation thermique en standard</t>
  </si>
  <si>
    <t>RADIO :</t>
  </si>
  <si>
    <t>SOMFY RTS OXIMO</t>
  </si>
  <si>
    <t>SR =</t>
  </si>
  <si>
    <t>Situo RTS</t>
  </si>
  <si>
    <t>SOMFY IO sans retour d'information</t>
  </si>
  <si>
    <t>SM =</t>
  </si>
  <si>
    <t>Smoove Origin</t>
  </si>
  <si>
    <t>SMI =</t>
  </si>
  <si>
    <t>Smoove Origin Io</t>
  </si>
  <si>
    <t>VSA = Verrou de Sécurité sur Arbre en standard</t>
  </si>
  <si>
    <t>SS =</t>
  </si>
  <si>
    <t>Smoove 1</t>
  </si>
  <si>
    <t>SS1 =</t>
  </si>
  <si>
    <t>Smoove 1 Io</t>
  </si>
  <si>
    <t>ATT = Attache simple</t>
  </si>
  <si>
    <t>CU =</t>
  </si>
  <si>
    <t>Centralis Uno RTS</t>
  </si>
  <si>
    <t>SS2 =</t>
  </si>
  <si>
    <t>Smoove 1 Io A/M</t>
  </si>
  <si>
    <t>F = Verrou sur lame finale</t>
  </si>
  <si>
    <t>F2 = 2 Lames finales dont une avec Verrou bas</t>
  </si>
  <si>
    <t>T1 =</t>
  </si>
  <si>
    <t>Télis 1</t>
  </si>
  <si>
    <t>SOMFY IO                          avec retour d'information</t>
  </si>
  <si>
    <t>R = Renfort Métallique</t>
  </si>
  <si>
    <t>T4 =</t>
  </si>
  <si>
    <t>Télis 4</t>
  </si>
  <si>
    <t>T1I =</t>
  </si>
  <si>
    <t>Télis 1 Io</t>
  </si>
  <si>
    <t>P = Profil de finition</t>
  </si>
  <si>
    <t>T6 =</t>
  </si>
  <si>
    <t>Télis 6</t>
  </si>
  <si>
    <t>ESI =</t>
  </si>
  <si>
    <t>Easy Sun Io</t>
  </si>
  <si>
    <t>T16 =</t>
  </si>
  <si>
    <t>Telis 16</t>
  </si>
  <si>
    <t>CPI =</t>
  </si>
  <si>
    <t>Composio Io</t>
  </si>
  <si>
    <t>G-3/G-5/G-7 = Guide tablier toute largeur coffre décalage ext.3, 5, 7mm</t>
  </si>
  <si>
    <t>HE =</t>
  </si>
  <si>
    <t>Horloge Easy</t>
  </si>
  <si>
    <t>HCI =</t>
  </si>
  <si>
    <t>Horloge Chronis Io</t>
  </si>
  <si>
    <t>G5/G10/G15/G20/G25/G35/G40 = Guide tablier+Cale 5, 10, 15, 20, 25mm</t>
  </si>
  <si>
    <t>HR =</t>
  </si>
  <si>
    <t>Horloge Chronis</t>
  </si>
  <si>
    <t>IMI =</t>
  </si>
  <si>
    <t>Impresario Io</t>
  </si>
  <si>
    <t>ou</t>
  </si>
  <si>
    <t>Découpes ventilation = A, B, C, D, E, F, G, H, I, J, K, L, M, N, R</t>
  </si>
  <si>
    <t>(voir doc.technique pour dimensions découpes)</t>
  </si>
  <si>
    <t xml:space="preserve">SI = </t>
  </si>
  <si>
    <t>Sunis Indoor</t>
  </si>
  <si>
    <t>BT</t>
  </si>
  <si>
    <t>Boitier Tahoma</t>
  </si>
  <si>
    <t>Manœuvres :</t>
  </si>
  <si>
    <t>SOT =</t>
  </si>
  <si>
    <t>Sunis sans interface</t>
  </si>
  <si>
    <t>M = Moteur</t>
  </si>
  <si>
    <t>SIMU                T5 Auto Hz</t>
  </si>
  <si>
    <t>M =</t>
  </si>
  <si>
    <t>Mural</t>
  </si>
  <si>
    <t>SOI =</t>
  </si>
  <si>
    <t>Sunis avec interface</t>
  </si>
  <si>
    <t>S1 =</t>
  </si>
  <si>
    <t>DELTA DORE</t>
  </si>
  <si>
    <t>D21 =</t>
  </si>
  <si>
    <t>T = Treuil</t>
  </si>
  <si>
    <t>S4 =</t>
  </si>
  <si>
    <t>D = Tirage Direct</t>
  </si>
  <si>
    <t>CM =</t>
  </si>
  <si>
    <t>Color Multi blanc</t>
  </si>
  <si>
    <t>G = Treuil + genouillère déportée</t>
  </si>
  <si>
    <t>TM =</t>
  </si>
  <si>
    <t>Timer Multi</t>
  </si>
  <si>
    <t>S = Sangle</t>
  </si>
  <si>
    <t xml:space="preserve">TE = </t>
  </si>
  <si>
    <t>Timer Easy</t>
  </si>
  <si>
    <t>C = Moteur commande de secours</t>
  </si>
  <si>
    <t>COEFFICIENT MULITIPLICATEUR</t>
  </si>
  <si>
    <t>W012</t>
  </si>
  <si>
    <t>1F</t>
  </si>
  <si>
    <t>M0</t>
  </si>
  <si>
    <t>O</t>
  </si>
  <si>
    <t>M</t>
  </si>
  <si>
    <t>F</t>
  </si>
  <si>
    <t>L</t>
  </si>
  <si>
    <t>C100</t>
  </si>
  <si>
    <t>2F</t>
  </si>
  <si>
    <t>9016B</t>
  </si>
  <si>
    <t>P1</t>
  </si>
  <si>
    <t>M3</t>
  </si>
  <si>
    <t>N</t>
  </si>
  <si>
    <t>Sable</t>
  </si>
  <si>
    <t>S</t>
  </si>
  <si>
    <t>IN</t>
  </si>
  <si>
    <t>B</t>
  </si>
  <si>
    <t>G-8</t>
  </si>
  <si>
    <t>3F</t>
  </si>
  <si>
    <t>9010B</t>
  </si>
  <si>
    <t>P3</t>
  </si>
  <si>
    <t>I</t>
  </si>
  <si>
    <t>IU</t>
  </si>
  <si>
    <t>C</t>
  </si>
  <si>
    <t>G-7</t>
  </si>
  <si>
    <t>3FI</t>
  </si>
  <si>
    <t>1011S</t>
  </si>
  <si>
    <t>P4</t>
  </si>
  <si>
    <t>T40</t>
  </si>
  <si>
    <t>Anodisé</t>
  </si>
  <si>
    <t>ID</t>
  </si>
  <si>
    <t>F2</t>
  </si>
  <si>
    <t>G-6</t>
  </si>
  <si>
    <t>4F</t>
  </si>
  <si>
    <t>1013S</t>
  </si>
  <si>
    <t>P9</t>
  </si>
  <si>
    <t>T45</t>
  </si>
  <si>
    <t>CE</t>
  </si>
  <si>
    <t>E</t>
  </si>
  <si>
    <t>G-5</t>
  </si>
  <si>
    <t>1015S</t>
  </si>
  <si>
    <t>T55</t>
  </si>
  <si>
    <t>Pierre</t>
  </si>
  <si>
    <t>CS</t>
  </si>
  <si>
    <t>G-4</t>
  </si>
  <si>
    <t>7016P</t>
  </si>
  <si>
    <t>1247S</t>
  </si>
  <si>
    <t>T60</t>
  </si>
  <si>
    <t>Blanc</t>
  </si>
  <si>
    <t>CI</t>
  </si>
  <si>
    <t>G-3</t>
  </si>
  <si>
    <t>GO1</t>
  </si>
  <si>
    <t>3004S</t>
  </si>
  <si>
    <t>T65</t>
  </si>
  <si>
    <t>Beige</t>
  </si>
  <si>
    <t>CF</t>
  </si>
  <si>
    <t>G-2</t>
  </si>
  <si>
    <t>GO2</t>
  </si>
  <si>
    <t>3005S</t>
  </si>
  <si>
    <t>GO</t>
  </si>
  <si>
    <t>Brun</t>
  </si>
  <si>
    <t>KE</t>
  </si>
  <si>
    <t>G-1</t>
  </si>
  <si>
    <t>GO3</t>
  </si>
  <si>
    <t>3011S</t>
  </si>
  <si>
    <t>A+T</t>
  </si>
  <si>
    <t>KS</t>
  </si>
  <si>
    <t>J</t>
  </si>
  <si>
    <t>GO2C</t>
  </si>
  <si>
    <t>5003S</t>
  </si>
  <si>
    <t>WI</t>
  </si>
  <si>
    <t>SM</t>
  </si>
  <si>
    <t>K</t>
  </si>
  <si>
    <t>G1</t>
  </si>
  <si>
    <t>GO3C</t>
  </si>
  <si>
    <t>5007S</t>
  </si>
  <si>
    <t>R40</t>
  </si>
  <si>
    <t>FBF</t>
  </si>
  <si>
    <t>SS</t>
  </si>
  <si>
    <t>G2</t>
  </si>
  <si>
    <t>WI1</t>
  </si>
  <si>
    <t>5009S</t>
  </si>
  <si>
    <t>R55</t>
  </si>
  <si>
    <t>CU</t>
  </si>
  <si>
    <t>G3</t>
  </si>
  <si>
    <t>WI2</t>
  </si>
  <si>
    <t>5010S</t>
  </si>
  <si>
    <t>SR</t>
  </si>
  <si>
    <t>G4</t>
  </si>
  <si>
    <t>WI3</t>
  </si>
  <si>
    <t>5011S</t>
  </si>
  <si>
    <t>T1</t>
  </si>
  <si>
    <t>G5</t>
  </si>
  <si>
    <t>WI2C</t>
  </si>
  <si>
    <t>5023S</t>
  </si>
  <si>
    <t>T4</t>
  </si>
  <si>
    <t>G6</t>
  </si>
  <si>
    <t>WI3C</t>
  </si>
  <si>
    <t>6005S</t>
  </si>
  <si>
    <t>T6</t>
  </si>
  <si>
    <t>G7</t>
  </si>
  <si>
    <t>6021S</t>
  </si>
  <si>
    <t>T16</t>
  </si>
  <si>
    <t>G8</t>
  </si>
  <si>
    <t>7015S</t>
  </si>
  <si>
    <t>HE</t>
  </si>
  <si>
    <t>G9</t>
  </si>
  <si>
    <t>7016S</t>
  </si>
  <si>
    <t>HR</t>
  </si>
  <si>
    <t>G10</t>
  </si>
  <si>
    <t>7021S</t>
  </si>
  <si>
    <t>SI</t>
  </si>
  <si>
    <t>G11</t>
  </si>
  <si>
    <t>7035S</t>
  </si>
  <si>
    <t>SMI</t>
  </si>
  <si>
    <t>G12</t>
  </si>
  <si>
    <t>7038S</t>
  </si>
  <si>
    <t>SS1</t>
  </si>
  <si>
    <t>G13</t>
  </si>
  <si>
    <t>7040S</t>
  </si>
  <si>
    <t>SS2</t>
  </si>
  <si>
    <t>G14</t>
  </si>
  <si>
    <t>7047S</t>
  </si>
  <si>
    <t>MI</t>
  </si>
  <si>
    <t>G15</t>
  </si>
  <si>
    <t>8007S</t>
  </si>
  <si>
    <t>T1I</t>
  </si>
  <si>
    <t>G16</t>
  </si>
  <si>
    <t>8017S</t>
  </si>
  <si>
    <t>ESI</t>
  </si>
  <si>
    <t>G17</t>
  </si>
  <si>
    <t>8022S</t>
  </si>
  <si>
    <t>CPI</t>
  </si>
  <si>
    <t>G18</t>
  </si>
  <si>
    <t>9005S</t>
  </si>
  <si>
    <t>N2100S</t>
  </si>
  <si>
    <t>K4I</t>
  </si>
  <si>
    <t>G19</t>
  </si>
  <si>
    <t>9006S</t>
  </si>
  <si>
    <t>G2900S</t>
  </si>
  <si>
    <t>9001S</t>
  </si>
  <si>
    <t>HCI</t>
  </si>
  <si>
    <t>G20</t>
  </si>
  <si>
    <t>B8821</t>
  </si>
  <si>
    <t>----------</t>
  </si>
  <si>
    <t>IMI</t>
  </si>
  <si>
    <t>G21</t>
  </si>
  <si>
    <t>G22</t>
  </si>
  <si>
    <t>C011</t>
  </si>
  <si>
    <t>SOT</t>
  </si>
  <si>
    <t>G23</t>
  </si>
  <si>
    <t>Canon</t>
  </si>
  <si>
    <t>390S</t>
  </si>
  <si>
    <t>SOI</t>
  </si>
  <si>
    <t>G24</t>
  </si>
  <si>
    <t>MSX350F</t>
  </si>
  <si>
    <t>G25</t>
  </si>
  <si>
    <t>S1</t>
  </si>
  <si>
    <t>G26</t>
  </si>
  <si>
    <t>V2500S</t>
  </si>
  <si>
    <t>S4</t>
  </si>
  <si>
    <t>G27</t>
  </si>
  <si>
    <t>CM</t>
  </si>
  <si>
    <t>G28</t>
  </si>
  <si>
    <t>N900S</t>
  </si>
  <si>
    <t>SIMU</t>
  </si>
  <si>
    <t>TM</t>
  </si>
  <si>
    <t>G29</t>
  </si>
  <si>
    <t>ECOFIL</t>
  </si>
  <si>
    <t>TE</t>
  </si>
  <si>
    <t>G30</t>
  </si>
  <si>
    <t>DELTA D</t>
  </si>
  <si>
    <t>D21</t>
  </si>
  <si>
    <t>Prix</t>
  </si>
  <si>
    <t>NEUF</t>
  </si>
  <si>
    <t>Ltarif</t>
  </si>
  <si>
    <t>Htarif</t>
  </si>
  <si>
    <t>TYPE tarif</t>
  </si>
  <si>
    <t>PV</t>
  </si>
  <si>
    <t>Prix
Coloris</t>
  </si>
  <si>
    <t>Cache</t>
  </si>
  <si>
    <t>Caches</t>
  </si>
  <si>
    <t>Définition</t>
  </si>
  <si>
    <t>G+F</t>
  </si>
  <si>
    <t>D+F</t>
  </si>
  <si>
    <t>LC</t>
  </si>
  <si>
    <t>Laquage</t>
  </si>
  <si>
    <t>Zone</t>
  </si>
  <si>
    <t>MV</t>
  </si>
  <si>
    <t>grille</t>
  </si>
  <si>
    <t>laquage</t>
  </si>
  <si>
    <t>CD/CI</t>
  </si>
  <si>
    <t>laqués</t>
  </si>
  <si>
    <t>Valeur</t>
  </si>
  <si>
    <t>Vrai</t>
  </si>
  <si>
    <t>moteur</t>
  </si>
  <si>
    <t>est A2</t>
  </si>
  <si>
    <t>Sangle</t>
  </si>
  <si>
    <t>non</t>
  </si>
  <si>
    <t>RENO</t>
  </si>
  <si>
    <t>reno</t>
  </si>
  <si>
    <t>forfait</t>
  </si>
  <si>
    <t>Faux</t>
  </si>
  <si>
    <t>Delta D</t>
  </si>
  <si>
    <t>standard</t>
  </si>
  <si>
    <t>sur axe</t>
  </si>
  <si>
    <t>VERROU</t>
  </si>
  <si>
    <t>LF</t>
  </si>
  <si>
    <t>total</t>
  </si>
  <si>
    <t>Répertoire de sauvegarde :</t>
  </si>
  <si>
    <t>Corps du mail :</t>
  </si>
  <si>
    <t>(laisser vide pour un contenu par défaut)</t>
  </si>
  <si>
    <t>Mail de destination :</t>
  </si>
  <si>
    <t>V01</t>
  </si>
  <si>
    <t>Coloris TO</t>
  </si>
  <si>
    <t>Gris</t>
  </si>
  <si>
    <t>Noir</t>
  </si>
  <si>
    <t>K4I =</t>
  </si>
  <si>
    <t>Keytis 4 Home Io</t>
  </si>
  <si>
    <t>Sim 1</t>
  </si>
  <si>
    <t>Sim 4</t>
  </si>
  <si>
    <t>N°1</t>
  </si>
  <si>
    <t>N°2</t>
  </si>
  <si>
    <t>N°3</t>
  </si>
  <si>
    <t>N°4</t>
  </si>
  <si>
    <t>Pose en applique intérieure</t>
  </si>
  <si>
    <t>Pose Tunnel</t>
  </si>
  <si>
    <t>Pose Rénovation</t>
  </si>
  <si>
    <t>ventilation</t>
  </si>
  <si>
    <t>largeur</t>
  </si>
  <si>
    <t>P1/P3/P4/P9 = voir feuille "Configurations acoustiques"</t>
  </si>
  <si>
    <t>entre</t>
  </si>
  <si>
    <t>coulisses</t>
  </si>
  <si>
    <t>hauteur</t>
  </si>
  <si>
    <t>Valeur isolement acoustique</t>
  </si>
  <si>
    <t>Classement Vent selon
EN 13 659</t>
  </si>
  <si>
    <t>Man.</t>
  </si>
  <si>
    <t>Marron</t>
  </si>
  <si>
    <t>plaxé/laqué</t>
  </si>
  <si>
    <t>3E</t>
  </si>
  <si>
    <t>3P</t>
  </si>
  <si>
    <t>BC = Boîtier Cache / BCM = Boîtier Cache Moulure</t>
  </si>
  <si>
    <t>Forfait</t>
  </si>
  <si>
    <t xml:space="preserve">face </t>
  </si>
  <si>
    <t>extérieure</t>
  </si>
  <si>
    <t xml:space="preserve">    3P = X3D Performance</t>
  </si>
  <si>
    <t>Type sortie : L = Latérale / S = Sous coffre</t>
  </si>
  <si>
    <t>LF Accoustique</t>
  </si>
  <si>
    <t xml:space="preserve"> T</t>
  </si>
  <si>
    <t xml:space="preserve"> P1/P3</t>
  </si>
  <si>
    <t xml:space="preserve"> P4/P9</t>
  </si>
  <si>
    <t xml:space="preserve"> Info</t>
  </si>
  <si>
    <t xml:space="preserve"> Coloris</t>
  </si>
  <si>
    <t xml:space="preserve"> D/G/C</t>
  </si>
  <si>
    <t>ASB</t>
  </si>
  <si>
    <t>3004T</t>
  </si>
  <si>
    <t>6005T</t>
  </si>
  <si>
    <t>7022S</t>
  </si>
  <si>
    <t>8011T</t>
  </si>
  <si>
    <t>9007T</t>
  </si>
  <si>
    <t>ASB+T</t>
  </si>
  <si>
    <t>7016P1</t>
  </si>
  <si>
    <t>7016P2</t>
  </si>
  <si>
    <t>7016P3</t>
  </si>
  <si>
    <t>7016P2C</t>
  </si>
  <si>
    <t>7016P3C</t>
  </si>
  <si>
    <t>D210 =</t>
  </si>
  <si>
    <t>D3M =</t>
  </si>
  <si>
    <t>Emetteur 1 canal</t>
  </si>
  <si>
    <t>Emetteur 10 canaux</t>
  </si>
  <si>
    <t>Emetteur mural avec</t>
  </si>
  <si>
    <t>D210</t>
  </si>
  <si>
    <t>D3M</t>
  </si>
  <si>
    <t xml:space="preserve"> Guide</t>
  </si>
  <si>
    <t>GA</t>
  </si>
  <si>
    <t>G = Guide tablier PVC sur toute la largeur du coffre</t>
  </si>
  <si>
    <t>GA = Guide tablier ALU sur toute la largeur du coffre</t>
  </si>
  <si>
    <t>avec retour d'information</t>
  </si>
  <si>
    <t>FORFAIT</t>
  </si>
  <si>
    <t>FE9016</t>
  </si>
  <si>
    <t>FE7016</t>
  </si>
  <si>
    <t xml:space="preserve">  F/R/I/3E/3P</t>
  </si>
  <si>
    <t>S1I =</t>
  </si>
  <si>
    <t>S5I =</t>
  </si>
  <si>
    <t>S1I</t>
  </si>
  <si>
    <t>S5I</t>
  </si>
  <si>
    <t xml:space="preserve">      F = Filaire / R = Radio / I = IO / 3E = X3D Efficacité</t>
  </si>
  <si>
    <t>Situo 1 Io</t>
  </si>
  <si>
    <t>Situo 5 Io</t>
  </si>
  <si>
    <t xml:space="preserve"> G/D</t>
  </si>
  <si>
    <t>PIC MENUISERIES</t>
  </si>
  <si>
    <t>PIC000</t>
  </si>
  <si>
    <t>Nom Client</t>
  </si>
  <si>
    <t>Repere</t>
  </si>
  <si>
    <t>Qté</t>
  </si>
  <si>
    <t>Largeur HT</t>
  </si>
  <si>
    <t>Hauteur HT</t>
  </si>
  <si>
    <t>Couleur</t>
  </si>
  <si>
    <t>Code Vr</t>
  </si>
  <si>
    <t>Ht Coffre</t>
  </si>
  <si>
    <t>VR_Radio</t>
  </si>
  <si>
    <t>GV</t>
  </si>
  <si>
    <t>Lame VR</t>
  </si>
  <si>
    <t>Seuil_Alu</t>
  </si>
  <si>
    <t>VR FXXX</t>
  </si>
  <si>
    <t>120</t>
  </si>
  <si>
    <t>0 003</t>
  </si>
  <si>
    <t>VR 9012</t>
  </si>
  <si>
    <t>195a</t>
  </si>
  <si>
    <t xml:space="preserve"> Tringle</t>
  </si>
  <si>
    <t>Seuil</t>
  </si>
  <si>
    <t>VR 9014</t>
  </si>
  <si>
    <t>225a</t>
  </si>
  <si>
    <t>Deport_G</t>
  </si>
  <si>
    <t>70S</t>
  </si>
  <si>
    <t>VR 9013</t>
  </si>
  <si>
    <t>195b</t>
  </si>
  <si>
    <t>ectrique</t>
  </si>
  <si>
    <t>VR 9015</t>
  </si>
  <si>
    <t>225b</t>
  </si>
  <si>
    <t>MASSON CLAUDE JL883 (1)</t>
  </si>
  <si>
    <t>0930-A</t>
  </si>
  <si>
    <t>140</t>
  </si>
  <si>
    <t>6 072</t>
  </si>
  <si>
    <t>VR 9013.6 072</t>
  </si>
  <si>
    <t>ALU8</t>
  </si>
  <si>
    <t>MASSON CLAUDE JL883 (2)</t>
  </si>
  <si>
    <t>0930-B</t>
  </si>
  <si>
    <t>MASSON CLAUDE JL883 (3)</t>
  </si>
  <si>
    <t>0930-C</t>
  </si>
  <si>
    <t>PVC8</t>
  </si>
  <si>
    <t>100</t>
  </si>
  <si>
    <t>PVC11</t>
  </si>
  <si>
    <t>FRAIN VERDIER FT1505077 (1)</t>
  </si>
  <si>
    <t>0957-A</t>
  </si>
  <si>
    <t>FRAIN VERDIER FT1505077 (2)</t>
  </si>
  <si>
    <t>0957-B</t>
  </si>
  <si>
    <t>FRAIN VERDIER FT1505077 (3)</t>
  </si>
  <si>
    <t>0957-C</t>
  </si>
  <si>
    <t>BAT A - R+1 (1)</t>
  </si>
  <si>
    <t>0964-A</t>
  </si>
  <si>
    <t>BAT A - R+1 (2)</t>
  </si>
  <si>
    <t>0964-B</t>
  </si>
  <si>
    <t>BAT A - R+1 (3)</t>
  </si>
  <si>
    <t>0964-C</t>
  </si>
  <si>
    <t>BAT A - R+1 (4)</t>
  </si>
  <si>
    <t>0964-D</t>
  </si>
  <si>
    <t>BAT A - R+1 (5)</t>
  </si>
  <si>
    <t>0964-E</t>
  </si>
  <si>
    <t>BAT A - R+1 (6)</t>
  </si>
  <si>
    <t>0964-F</t>
  </si>
  <si>
    <t>BAT A - R+1 (7)</t>
  </si>
  <si>
    <t>0964-G</t>
  </si>
  <si>
    <t>BAT A - R+1 (8)</t>
  </si>
  <si>
    <t>0964-H</t>
  </si>
  <si>
    <t>BAT A - R+1 (9)</t>
  </si>
  <si>
    <t>0964-I</t>
  </si>
  <si>
    <t>BAT A - R+1 (10)</t>
  </si>
  <si>
    <t>0964-J</t>
  </si>
  <si>
    <t>BAT A - R+1 (11)</t>
  </si>
  <si>
    <t>0964-K</t>
  </si>
  <si>
    <t>BAT A - R+1 (12)</t>
  </si>
  <si>
    <t>0964-L</t>
  </si>
  <si>
    <t>BAT A - R+2 (1)</t>
  </si>
  <si>
    <t>0965-A</t>
  </si>
  <si>
    <t>BAT A - R+2 (2)</t>
  </si>
  <si>
    <t>0965-B</t>
  </si>
  <si>
    <t>BAT A - R+2 (3)</t>
  </si>
  <si>
    <t>0965-C</t>
  </si>
  <si>
    <t>BAT A - R+2 (4)</t>
  </si>
  <si>
    <t>0965-D</t>
  </si>
  <si>
    <t>BAT A - R+2 (5)</t>
  </si>
  <si>
    <t>0965-E</t>
  </si>
  <si>
    <t>BAT A - R+2 (6)</t>
  </si>
  <si>
    <t>0965-F</t>
  </si>
  <si>
    <t>BAT A - R+2 (7)</t>
  </si>
  <si>
    <t>0965-G</t>
  </si>
  <si>
    <t>BAT A - R+2 (8)</t>
  </si>
  <si>
    <t>0965-H</t>
  </si>
  <si>
    <t>BAT A - R+2 (9)</t>
  </si>
  <si>
    <t>0965-I</t>
  </si>
  <si>
    <t>BAT A - R+2 (10)</t>
  </si>
  <si>
    <t>0965-J</t>
  </si>
  <si>
    <t>BAT A - R+2 (11)</t>
  </si>
  <si>
    <t>0965-K</t>
  </si>
  <si>
    <t>BAT A - R+2 (12)</t>
  </si>
  <si>
    <t>0965-L</t>
  </si>
  <si>
    <t>BAT A - R+2 (17)</t>
  </si>
  <si>
    <t>0965-Q</t>
  </si>
  <si>
    <t>BAT A - R+3 (1)</t>
  </si>
  <si>
    <t>0968-A</t>
  </si>
  <si>
    <t>BAT A - R+3 (2)</t>
  </si>
  <si>
    <t>0968-B</t>
  </si>
  <si>
    <t>BAT A - R+3 (3)</t>
  </si>
  <si>
    <t>0968-C</t>
  </si>
  <si>
    <t>BAT A - R+3 (4)</t>
  </si>
  <si>
    <t>0968-D</t>
  </si>
  <si>
    <t>BAT A - R+3 (5)</t>
  </si>
  <si>
    <t>0968-E</t>
  </si>
  <si>
    <t>BAT A - R+3 (6)</t>
  </si>
  <si>
    <t>0968-F</t>
  </si>
  <si>
    <t>BAT A - R+3 (7)</t>
  </si>
  <si>
    <t>0968-G</t>
  </si>
  <si>
    <t>BAT A - R+3 (8)</t>
  </si>
  <si>
    <t>0968-H</t>
  </si>
  <si>
    <t>BAT A - R+3 (9)</t>
  </si>
  <si>
    <t>0968-I</t>
  </si>
  <si>
    <t>BAT A - R+3 (10)</t>
  </si>
  <si>
    <t>0968-J</t>
  </si>
  <si>
    <t>BAT A - R+3 (11)</t>
  </si>
  <si>
    <t>0968-K</t>
  </si>
  <si>
    <t>BAT A - R+3 (12)</t>
  </si>
  <si>
    <t>0968-L</t>
  </si>
  <si>
    <t>BAT A - R+4 (1)</t>
  </si>
  <si>
    <t>0969-A</t>
  </si>
  <si>
    <t>BAT A - R+4 (2)</t>
  </si>
  <si>
    <t>0969-B</t>
  </si>
  <si>
    <t>BAT A - R+4 (3)</t>
  </si>
  <si>
    <t>0969-C</t>
  </si>
  <si>
    <t>BAT A - R+4 (4)</t>
  </si>
  <si>
    <t>0969-D</t>
  </si>
  <si>
    <t>BAT A - R+4 (5)</t>
  </si>
  <si>
    <t>0969-E</t>
  </si>
  <si>
    <t>BAT A - R+4 (6)</t>
  </si>
  <si>
    <t>0969-F</t>
  </si>
  <si>
    <t>BAT A - R+4 (7)</t>
  </si>
  <si>
    <t>0969-G</t>
  </si>
  <si>
    <t>BAT A - R+4 (8)</t>
  </si>
  <si>
    <t>0969-H</t>
  </si>
  <si>
    <t>BAT A - R+4 (9)</t>
  </si>
  <si>
    <t>0969-I</t>
  </si>
  <si>
    <t>BAT A - R+4 (10)</t>
  </si>
  <si>
    <t>0969-J</t>
  </si>
  <si>
    <t>BAT A - R+4 (11)</t>
  </si>
  <si>
    <t>0969-K</t>
  </si>
  <si>
    <t>BAT A - R+4 (12)</t>
  </si>
  <si>
    <t>0969-L</t>
  </si>
  <si>
    <t>BAT A - R+4 (13)</t>
  </si>
  <si>
    <t>0969-M</t>
  </si>
  <si>
    <t>BAT A - R+4 (14)</t>
  </si>
  <si>
    <t>0969-N</t>
  </si>
  <si>
    <t>BAT A - R+4 (15)</t>
  </si>
  <si>
    <t>0969-O</t>
  </si>
  <si>
    <t>BAT A - R+4 (16)</t>
  </si>
  <si>
    <t>0969-P</t>
  </si>
  <si>
    <t>BAT A - R+4 (17)</t>
  </si>
  <si>
    <t>0969-Q</t>
  </si>
  <si>
    <t>BAT A - R+5 (1)</t>
  </si>
  <si>
    <t>0970-A</t>
  </si>
  <si>
    <t>BAT A - R+5 (2)</t>
  </si>
  <si>
    <t>0970-B</t>
  </si>
  <si>
    <t>BAT A - R+5 (3)</t>
  </si>
  <si>
    <t>0970-C</t>
  </si>
  <si>
    <t>BAT A - R+5 (4)</t>
  </si>
  <si>
    <t>0970-D</t>
  </si>
  <si>
    <t>BAT A - R+5 (5)</t>
  </si>
  <si>
    <t>0970-E</t>
  </si>
  <si>
    <t>BAT A - R+5 (6)</t>
  </si>
  <si>
    <t>0970-F</t>
  </si>
  <si>
    <t>BAT A - RDC (1)</t>
  </si>
  <si>
    <t>0963-A</t>
  </si>
  <si>
    <t>BAT A - RDC (2)</t>
  </si>
  <si>
    <t>0963-B</t>
  </si>
  <si>
    <t>BAT A - RDC (3)</t>
  </si>
  <si>
    <t>0963-C</t>
  </si>
  <si>
    <t>BAT A - RDC (5)</t>
  </si>
  <si>
    <t>0963-E</t>
  </si>
  <si>
    <t>BAT A - RDC (4)</t>
  </si>
  <si>
    <t>0963-D</t>
  </si>
  <si>
    <t>BAT A - RDC (6)</t>
  </si>
  <si>
    <t>0963-F</t>
  </si>
  <si>
    <t>BAT A - RDC (7)</t>
  </si>
  <si>
    <t>0963-G</t>
  </si>
  <si>
    <t>BAT A - RDC (8)</t>
  </si>
  <si>
    <t>0963-H</t>
  </si>
  <si>
    <t>BAT A - RDC (9)</t>
  </si>
  <si>
    <t>0963-I</t>
  </si>
  <si>
    <t>BAT A - RDC (10)</t>
  </si>
  <si>
    <t>0963-J</t>
  </si>
  <si>
    <t>BAT A - RDC (11)</t>
  </si>
  <si>
    <t>0963-K</t>
  </si>
  <si>
    <t>BAT A - RDC (12)</t>
  </si>
  <si>
    <t>0963-L</t>
  </si>
  <si>
    <t>BAT A - RDC (13)</t>
  </si>
  <si>
    <t>0963-M</t>
  </si>
  <si>
    <t>BAT A - RDC (14)</t>
  </si>
  <si>
    <t>0963-N</t>
  </si>
  <si>
    <t>R27</t>
  </si>
  <si>
    <t>LOT A1 BATIMENT TYPE R+1 4 (1)</t>
  </si>
  <si>
    <t>1026-A</t>
  </si>
  <si>
    <t>LOT A1 BATIMENT TYPE R+1 4 (2)</t>
  </si>
  <si>
    <t>1026-B</t>
  </si>
  <si>
    <t>LOT A1 BATIMENT TYPE R+1 4 (3)</t>
  </si>
  <si>
    <t>1026-C</t>
  </si>
  <si>
    <t>LOT A2 BATIMENT TYPE R+1 4 (1)</t>
  </si>
  <si>
    <t>1028-A</t>
  </si>
  <si>
    <t>LOT A2 BATIMENT TYPE R+1 4 (2)</t>
  </si>
  <si>
    <t>1028-B</t>
  </si>
  <si>
    <t>LOT A2 BATIMENT TYPE R+1 4 (3)</t>
  </si>
  <si>
    <t>1028-C</t>
  </si>
  <si>
    <t xml:space="preserve">Nom Dossier : </t>
  </si>
  <si>
    <t>Type coul</t>
  </si>
  <si>
    <t>Perçage</t>
  </si>
  <si>
    <t>CONFIG</t>
  </si>
  <si>
    <t>entre tapee</t>
  </si>
  <si>
    <t>Ht Seuil Alu</t>
  </si>
  <si>
    <t>BC/BCM</t>
  </si>
  <si>
    <t>dormant</t>
  </si>
  <si>
    <t>Guide tablier</t>
  </si>
  <si>
    <t>Pente 0/3</t>
  </si>
  <si>
    <t>Neuf D100</t>
  </si>
  <si>
    <t/>
  </si>
  <si>
    <t>Neuf D120</t>
  </si>
  <si>
    <t>Neuf D140</t>
  </si>
  <si>
    <t>C-35</t>
  </si>
  <si>
    <t>Neuf D160</t>
  </si>
  <si>
    <t>160</t>
  </si>
  <si>
    <t>C-55</t>
  </si>
  <si>
    <t>Neuf D70S</t>
  </si>
  <si>
    <t>R65</t>
  </si>
  <si>
    <t>COUL_DEC</t>
  </si>
  <si>
    <t>COUL_COFFRE_SPPF</t>
  </si>
  <si>
    <t>FACE_LAQ</t>
  </si>
  <si>
    <t>CACHE_LAQ</t>
  </si>
  <si>
    <t>COULISSE</t>
  </si>
  <si>
    <t>Lame_Finale</t>
  </si>
  <si>
    <t>Tab_PVC</t>
  </si>
  <si>
    <t>Tab_Alu</t>
  </si>
  <si>
    <t>0 007</t>
  </si>
  <si>
    <t>0 015</t>
  </si>
  <si>
    <t>3 110</t>
  </si>
  <si>
    <t>G03C</t>
  </si>
  <si>
    <t>2 110</t>
  </si>
  <si>
    <t>G02C</t>
  </si>
  <si>
    <t>1 110</t>
  </si>
  <si>
    <t>G01</t>
  </si>
  <si>
    <t>Manœuvre_PIC</t>
  </si>
  <si>
    <t>Manœuvre_SPPF</t>
  </si>
  <si>
    <t>SINSON GUILLAUME JH1506091 (1)</t>
  </si>
  <si>
    <t>VR 9012.3 110</t>
  </si>
  <si>
    <t>SINSON GUILLAUME JH1506091 (2)</t>
  </si>
  <si>
    <t>SINSON GUILLAUME JH1506091 (3)</t>
  </si>
  <si>
    <t>SINSON GUILLAUME JH1506091 (6)</t>
  </si>
  <si>
    <t>1040-A</t>
  </si>
  <si>
    <t>1040-B</t>
  </si>
  <si>
    <t>1040-C</t>
  </si>
  <si>
    <t>1040-F</t>
  </si>
  <si>
    <t>MOULTAULT WILFRIED MP1507035 (1)</t>
  </si>
  <si>
    <t>1058-A</t>
  </si>
  <si>
    <t>MR DORANGE RM1507010 (3)</t>
  </si>
  <si>
    <t>1062-C</t>
  </si>
  <si>
    <t>MR DORANGE RM1507010 (4)</t>
  </si>
  <si>
    <t>1062-D</t>
  </si>
  <si>
    <t>MAG SUITE PICM BD1508007 (1)</t>
  </si>
  <si>
    <t>1066-A</t>
  </si>
  <si>
    <t>GAULLIER F VR FD1506032 (1)</t>
  </si>
  <si>
    <t>1064-A</t>
  </si>
  <si>
    <t>LOT A8 RDC BATIMENT TYPE 4T4 (1)</t>
  </si>
  <si>
    <t>1068-A</t>
  </si>
  <si>
    <t>LOT A8 RDC BATIMENT TYPE 4T4 (2)</t>
  </si>
  <si>
    <t>1068-B</t>
  </si>
  <si>
    <t>TEDUNAER (1)</t>
  </si>
  <si>
    <t>1069-A</t>
  </si>
  <si>
    <t>BRASSEUR DESPIERRE SD1507026 (1)</t>
  </si>
  <si>
    <t>1078-A</t>
  </si>
  <si>
    <t>VR 9013.3 110</t>
  </si>
  <si>
    <t>IO</t>
  </si>
  <si>
    <t>DIS15568 RIPOCHE GUILLEBAULT (1)</t>
  </si>
  <si>
    <t>1080-A</t>
  </si>
  <si>
    <t>VR 9013.0 015</t>
  </si>
  <si>
    <t>DIS15568 RIPOCHE GUILLEBAULT (3)</t>
  </si>
  <si>
    <t>1080-C</t>
  </si>
  <si>
    <t>PERNAY (1)</t>
  </si>
  <si>
    <t>1084-A</t>
  </si>
  <si>
    <t>PERNAY (5)</t>
  </si>
  <si>
    <t>1084-E</t>
  </si>
  <si>
    <t>PERNAY (7)</t>
  </si>
  <si>
    <t>1084-G</t>
  </si>
  <si>
    <t>PERNAY (9)</t>
  </si>
  <si>
    <t>1084-I</t>
  </si>
  <si>
    <t>DUBOIS CAVAILLE THIERRY JLC (1)</t>
  </si>
  <si>
    <t>1095-A</t>
  </si>
  <si>
    <t>DUBOIS CAVAILLE THIERRY JLC (2)</t>
  </si>
  <si>
    <t>1095-B</t>
  </si>
  <si>
    <t>VOLET ROULANT MP1507034 (1)</t>
  </si>
  <si>
    <t>1097-A</t>
  </si>
  <si>
    <t>DUBOIS SOYER CEDRIC LM (1)</t>
  </si>
  <si>
    <t>1092-A</t>
  </si>
  <si>
    <t>DUBOIS SOYER CEDRIC LM (2)</t>
  </si>
  <si>
    <t>1092-B</t>
  </si>
  <si>
    <t>DUBOIS SOYER CEDRIC LM (3)</t>
  </si>
  <si>
    <t>1092-C</t>
  </si>
  <si>
    <t>DUBOIS SOYER CEDRIC LM (4)</t>
  </si>
  <si>
    <t>1092-D</t>
  </si>
  <si>
    <t>E:\Postes Saisie\Volet Roulant\Thermobloc\</t>
  </si>
  <si>
    <t>Ci-joint Commande</t>
  </si>
  <si>
    <t>z.gatard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</si>
</sst>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mmm\-yy;@"/>
    <numFmt numFmtId="165" formatCode="0.0"/>
    <numFmt numFmtId="166" formatCode="_-* #,##0.00\ [$€-40C]_-;\-* #,##0.00\ [$€-40C]_-;_-* &quot;-&quot;??\ [$€-40C]_-;_-@_-"/>
    <numFmt numFmtId="167" formatCode="_-* #,##0.00\ &quot;F&quot;_-;\-* #,##0.00\ &quot;F&quot;_-;_-* &quot;-&quot;??\ &quot;F&quot;_-;_-@_-"/>
    <numFmt numFmtId="168" formatCode="_-* #,##0.00\ [$€]_-;\-* #,##0.00\ [$€]_-;_-* &quot;-&quot;??\ [$€]_-;_-@_-"/>
  </numFmts>
  <fonts count="47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b/>
      <sz val="12"/>
      <name val="Arial"/>
      <family val="2"/>
    </font>
    <font>
      <b/>
      <sz val="28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color indexed="10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23"/>
      <name val="Times New Roman"/>
      <family val="1"/>
    </font>
    <font>
      <b/>
      <u/>
      <sz val="12"/>
      <name val="Times New Roman"/>
      <family val="1"/>
    </font>
    <font>
      <b/>
      <sz val="16"/>
      <color indexed="23"/>
      <name val="Times New Roman"/>
      <family val="1"/>
    </font>
    <font>
      <b/>
      <sz val="14"/>
      <color indexed="23"/>
      <name val="Times New Roman"/>
      <family val="1"/>
    </font>
    <font>
      <b/>
      <u/>
      <sz val="14"/>
      <name val="Times New Roman"/>
      <family val="1"/>
    </font>
    <font>
      <u/>
      <sz val="12"/>
      <name val="Times New Roman"/>
      <family val="1"/>
    </font>
    <font>
      <u/>
      <sz val="14"/>
      <name val="Times New Roman"/>
      <family val="1"/>
    </font>
    <font>
      <sz val="9"/>
      <name val="Times New Roman"/>
      <family val="1"/>
    </font>
    <font>
      <b/>
      <sz val="10"/>
      <name val="Arial"/>
      <family val="2"/>
    </font>
    <font>
      <u/>
      <sz val="11"/>
      <name val="Times New Roman"/>
      <family val="1"/>
    </font>
    <font>
      <sz val="14"/>
      <name val="Arial"/>
      <family val="2"/>
    </font>
    <font>
      <b/>
      <sz val="14"/>
      <name val="Arial"/>
      <family val="2"/>
    </font>
    <font>
      <b/>
      <sz val="24"/>
      <name val="Arial"/>
      <family val="2"/>
    </font>
    <font>
      <b/>
      <sz val="12"/>
      <color rgb="FFFF0000"/>
      <name val="Times New Roman"/>
      <family val="1"/>
    </font>
    <font>
      <sz val="12"/>
      <color indexed="10"/>
      <name val="Times New Roman"/>
      <family val="1"/>
    </font>
    <font>
      <sz val="12"/>
      <color rgb="FFFF0000"/>
      <name val="Times New Roman"/>
      <family val="1"/>
    </font>
    <font>
      <b/>
      <sz val="11"/>
      <color indexed="10"/>
      <name val="Times New Roman"/>
      <family val="1"/>
    </font>
    <font>
      <b/>
      <sz val="14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6"/>
      <color theme="1"/>
      <name val="Calibri"/>
      <family val="2"/>
      <scheme val="minor"/>
    </font>
    <font>
      <b/>
      <i/>
      <sz val="12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4"/>
      <color rgb="FFFF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theme="4"/>
      </patternFill>
    </fill>
  </fills>
  <borders count="6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3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3" fillId="0" borderId="2" applyNumberFormat="0" applyFill="0" applyAlignment="0" applyProtection="0"/>
    <xf numFmtId="0" fontId="16" fillId="0" borderId="0"/>
    <xf numFmtId="0" fontId="16" fillId="0" borderId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138">
    <xf numFmtId="0" fontId="0" fillId="0" borderId="0" xfId="0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4" fillId="0" borderId="0" xfId="0" applyFont="1"/>
    <xf numFmtId="0" fontId="4" fillId="0" borderId="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8" fillId="0" borderId="0" xfId="0" applyFont="1" applyBorder="1" applyProtection="1">
      <protection locked="0"/>
    </xf>
    <xf numFmtId="0" fontId="9" fillId="0" borderId="0" xfId="0" applyFont="1" applyBorder="1" applyAlignment="1" applyProtection="1">
      <alignment horizontal="centerContinuous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Protection="1"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centerContinuous"/>
    </xf>
    <xf numFmtId="0" fontId="9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9" fillId="0" borderId="0" xfId="0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11" fillId="0" borderId="6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0" xfId="0" applyAlignment="1">
      <alignment horizontal="left" vertical="top"/>
    </xf>
    <xf numFmtId="0" fontId="6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center"/>
      <protection locked="0"/>
    </xf>
    <xf numFmtId="0" fontId="0" fillId="0" borderId="0" xfId="0" applyAlignment="1"/>
    <xf numFmtId="0" fontId="4" fillId="0" borderId="6" xfId="0" applyFont="1" applyBorder="1" applyAlignment="1" applyProtection="1">
      <alignment horizontal="center" vertical="top"/>
      <protection locked="0"/>
    </xf>
    <xf numFmtId="0" fontId="5" fillId="0" borderId="8" xfId="0" applyFont="1" applyBorder="1" applyAlignment="1" applyProtection="1">
      <alignment horizontal="left" vertical="top"/>
      <protection locked="0"/>
    </xf>
    <xf numFmtId="0" fontId="0" fillId="0" borderId="9" xfId="0" applyBorder="1" applyAlignment="1"/>
    <xf numFmtId="0" fontId="5" fillId="0" borderId="8" xfId="0" applyFont="1" applyBorder="1" applyAlignment="1" applyProtection="1">
      <alignment horizontal="center" vertical="top"/>
      <protection locked="0"/>
    </xf>
    <xf numFmtId="0" fontId="11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  <protection locked="0"/>
    </xf>
    <xf numFmtId="49" fontId="5" fillId="0" borderId="0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Continuous" vertical="center"/>
    </xf>
    <xf numFmtId="0" fontId="5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6" fillId="0" borderId="2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9" fillId="0" borderId="21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1" fontId="9" fillId="0" borderId="20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5" fillId="0" borderId="2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6" xfId="0" quotePrefix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32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34" xfId="0" applyFont="1" applyFill="1" applyBorder="1" applyAlignment="1" applyProtection="1">
      <alignment horizontal="center" vertical="center"/>
      <protection locked="0"/>
    </xf>
    <xf numFmtId="0" fontId="5" fillId="0" borderId="35" xfId="0" applyFont="1" applyFill="1" applyBorder="1" applyAlignment="1" applyProtection="1">
      <alignment horizontal="center"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0" fontId="5" fillId="0" borderId="29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Protection="1"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18" fillId="0" borderId="4" xfId="0" applyFont="1" applyFill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alignment horizontal="center" vertical="center" textRotation="90"/>
      <protection locked="0"/>
    </xf>
    <xf numFmtId="0" fontId="5" fillId="0" borderId="6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textRotation="90"/>
      <protection locked="0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18" fillId="0" borderId="9" xfId="0" applyFont="1" applyFill="1" applyBorder="1" applyAlignment="1" applyProtection="1">
      <alignment horizontal="center" vertical="center"/>
      <protection locked="0"/>
    </xf>
    <xf numFmtId="0" fontId="9" fillId="0" borderId="9" xfId="0" applyFont="1" applyBorder="1" applyProtection="1"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</xf>
    <xf numFmtId="0" fontId="20" fillId="0" borderId="0" xfId="0" applyFont="1" applyProtection="1"/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 vertical="center" textRotation="90"/>
    </xf>
    <xf numFmtId="0" fontId="19" fillId="0" borderId="0" xfId="0" applyFont="1" applyBorder="1" applyAlignment="1" applyProtection="1">
      <alignment horizontal="left" vertical="top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20" fillId="6" borderId="0" xfId="0" applyFont="1" applyFill="1" applyBorder="1" applyProtection="1"/>
    <xf numFmtId="0" fontId="5" fillId="6" borderId="0" xfId="0" applyFont="1" applyFill="1" applyBorder="1" applyAlignment="1" applyProtection="1">
      <alignment horizontal="center"/>
    </xf>
    <xf numFmtId="0" fontId="5" fillId="6" borderId="0" xfId="0" applyFont="1" applyFill="1" applyBorder="1" applyAlignment="1" applyProtection="1">
      <alignment horizontal="left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 vertical="center" textRotation="90"/>
    </xf>
    <xf numFmtId="0" fontId="22" fillId="0" borderId="0" xfId="0" applyFont="1" applyBorder="1" applyAlignment="1" applyProtection="1">
      <alignment horizontal="left" vertical="top"/>
    </xf>
    <xf numFmtId="0" fontId="0" fillId="0" borderId="0" xfId="0" applyAlignment="1"/>
    <xf numFmtId="0" fontId="23" fillId="0" borderId="0" xfId="0" applyFont="1"/>
    <xf numFmtId="0" fontId="20" fillId="6" borderId="0" xfId="0" applyFont="1" applyFill="1" applyBorder="1"/>
    <xf numFmtId="0" fontId="5" fillId="6" borderId="0" xfId="0" applyFont="1" applyFill="1" applyBorder="1"/>
    <xf numFmtId="0" fontId="5" fillId="6" borderId="3" xfId="0" applyFont="1" applyFill="1" applyBorder="1" applyAlignment="1">
      <alignment horizontal="left"/>
    </xf>
    <xf numFmtId="0" fontId="5" fillId="6" borderId="5" xfId="0" applyFont="1" applyFill="1" applyBorder="1"/>
    <xf numFmtId="0" fontId="5" fillId="6" borderId="3" xfId="0" applyFont="1" applyFill="1" applyBorder="1"/>
    <xf numFmtId="0" fontId="5" fillId="6" borderId="4" xfId="0" applyFont="1" applyFill="1" applyBorder="1"/>
    <xf numFmtId="0" fontId="5" fillId="6" borderId="4" xfId="0" applyFont="1" applyFill="1" applyBorder="1" applyAlignment="1">
      <alignment horizontal="right"/>
    </xf>
    <xf numFmtId="0" fontId="5" fillId="7" borderId="4" xfId="0" applyFont="1" applyFill="1" applyBorder="1"/>
    <xf numFmtId="0" fontId="5" fillId="6" borderId="5" xfId="0" applyFont="1" applyFill="1" applyBorder="1" applyAlignment="1">
      <alignment horizontal="right"/>
    </xf>
    <xf numFmtId="0" fontId="5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24" fillId="0" borderId="0" xfId="0" applyFont="1"/>
    <xf numFmtId="0" fontId="5" fillId="0" borderId="0" xfId="0" applyFont="1" applyAlignment="1">
      <alignment horizontal="center"/>
    </xf>
    <xf numFmtId="0" fontId="5" fillId="6" borderId="0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left"/>
    </xf>
    <xf numFmtId="0" fontId="5" fillId="6" borderId="6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right"/>
    </xf>
    <xf numFmtId="0" fontId="5" fillId="7" borderId="0" xfId="0" applyFont="1" applyFill="1" applyBorder="1"/>
    <xf numFmtId="0" fontId="5" fillId="6" borderId="7" xfId="0" applyFont="1" applyFill="1" applyBorder="1" applyAlignment="1">
      <alignment horizontal="right"/>
    </xf>
    <xf numFmtId="0" fontId="24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5" fillId="0" borderId="38" xfId="0" applyFont="1" applyFill="1" applyBorder="1" applyAlignment="1">
      <alignment horizontal="left"/>
    </xf>
    <xf numFmtId="0" fontId="5" fillId="0" borderId="39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vertical="center"/>
    </xf>
    <xf numFmtId="0" fontId="5" fillId="0" borderId="39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5" fillId="6" borderId="0" xfId="0" applyFont="1" applyFill="1" applyBorder="1" applyAlignment="1"/>
    <xf numFmtId="0" fontId="5" fillId="6" borderId="7" xfId="0" applyFont="1" applyFill="1" applyBorder="1" applyAlignment="1"/>
    <xf numFmtId="0" fontId="5" fillId="6" borderId="8" xfId="0" applyFont="1" applyFill="1" applyBorder="1" applyAlignment="1"/>
    <xf numFmtId="0" fontId="5" fillId="6" borderId="10" xfId="0" applyFont="1" applyFill="1" applyBorder="1" applyAlignment="1"/>
    <xf numFmtId="0" fontId="5" fillId="6" borderId="9" xfId="0" applyFont="1" applyFill="1" applyBorder="1"/>
    <xf numFmtId="0" fontId="5" fillId="6" borderId="9" xfId="0" applyFont="1" applyFill="1" applyBorder="1" applyAlignment="1">
      <alignment horizontal="right"/>
    </xf>
    <xf numFmtId="0" fontId="5" fillId="7" borderId="9" xfId="0" applyFont="1" applyFill="1" applyBorder="1"/>
    <xf numFmtId="0" fontId="5" fillId="6" borderId="10" xfId="0" applyFont="1" applyFill="1" applyBorder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42" xfId="0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 textRotation="90"/>
    </xf>
    <xf numFmtId="0" fontId="9" fillId="0" borderId="42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textRotation="180"/>
    </xf>
    <xf numFmtId="0" fontId="23" fillId="0" borderId="0" xfId="0" applyFont="1" applyProtection="1"/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textRotation="180"/>
    </xf>
    <xf numFmtId="0" fontId="5" fillId="0" borderId="7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9" fillId="0" borderId="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 textRotation="90" wrapText="1"/>
    </xf>
    <xf numFmtId="0" fontId="9" fillId="0" borderId="13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4" fillId="0" borderId="0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left" vertical="center"/>
    </xf>
    <xf numFmtId="0" fontId="9" fillId="0" borderId="39" xfId="0" applyFont="1" applyFill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Fill="1" applyAlignment="1">
      <alignment horizontal="center"/>
    </xf>
    <xf numFmtId="0" fontId="10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 vertical="center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4" fillId="0" borderId="0" xfId="0" quotePrefix="1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49" fontId="4" fillId="0" borderId="0" xfId="0" applyNumberFormat="1" applyFont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right" vertical="center"/>
    </xf>
    <xf numFmtId="0" fontId="4" fillId="0" borderId="47" xfId="0" applyFont="1" applyBorder="1" applyAlignment="1">
      <alignment horizontal="center"/>
    </xf>
    <xf numFmtId="0" fontId="5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9" fillId="0" borderId="30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9" fillId="0" borderId="10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/>
    <xf numFmtId="0" fontId="9" fillId="0" borderId="0" xfId="0" applyFont="1" applyFill="1" applyAlignment="1">
      <alignment horizontal="center"/>
    </xf>
    <xf numFmtId="0" fontId="9" fillId="0" borderId="0" xfId="0" applyFont="1" applyBorder="1"/>
    <xf numFmtId="164" fontId="9" fillId="0" borderId="0" xfId="0" applyNumberFormat="1" applyFont="1" applyBorder="1" applyAlignment="1"/>
    <xf numFmtId="0" fontId="15" fillId="0" borderId="0" xfId="0" applyFont="1" applyFill="1" applyAlignment="1">
      <alignment horizontal="center"/>
    </xf>
    <xf numFmtId="0" fontId="5" fillId="0" borderId="48" xfId="0" applyFont="1" applyBorder="1" applyAlignment="1">
      <alignment horizontal="center" vertical="center"/>
    </xf>
    <xf numFmtId="0" fontId="5" fillId="0" borderId="48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2" fillId="0" borderId="48" xfId="0" applyFont="1" applyBorder="1" applyAlignment="1">
      <alignment horizontal="center" vertical="top" wrapText="1"/>
    </xf>
    <xf numFmtId="0" fontId="5" fillId="8" borderId="48" xfId="0" applyFont="1" applyFill="1" applyBorder="1" applyAlignment="1">
      <alignment horizontal="center" vertical="top" wrapText="1"/>
    </xf>
    <xf numFmtId="0" fontId="32" fillId="0" borderId="4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/>
    </xf>
    <xf numFmtId="0" fontId="5" fillId="0" borderId="48" xfId="0" applyFont="1" applyFill="1" applyBorder="1" applyAlignment="1" applyProtection="1">
      <alignment horizontal="center" vertical="center"/>
      <protection hidden="1"/>
    </xf>
    <xf numFmtId="0" fontId="5" fillId="8" borderId="48" xfId="0" applyFont="1" applyFill="1" applyBorder="1" applyAlignment="1" applyProtection="1">
      <alignment horizontal="center" vertical="center"/>
      <protection hidden="1"/>
    </xf>
    <xf numFmtId="0" fontId="5" fillId="8" borderId="0" xfId="0" applyFont="1" applyFill="1" applyBorder="1" applyAlignment="1" applyProtection="1">
      <alignment horizontal="center" vertical="center"/>
      <protection hidden="1"/>
    </xf>
    <xf numFmtId="0" fontId="18" fillId="8" borderId="48" xfId="0" applyFont="1" applyFill="1" applyBorder="1" applyAlignment="1">
      <alignment horizontal="center" vertical="center"/>
    </xf>
    <xf numFmtId="0" fontId="18" fillId="8" borderId="48" xfId="0" applyFont="1" applyFill="1" applyBorder="1" applyAlignment="1" applyProtection="1">
      <alignment horizontal="center" vertical="center"/>
      <protection hidden="1"/>
    </xf>
    <xf numFmtId="0" fontId="5" fillId="0" borderId="48" xfId="0" applyFont="1" applyBorder="1" applyAlignment="1">
      <alignment horizontal="center" vertical="center" wrapText="1"/>
    </xf>
    <xf numFmtId="0" fontId="5" fillId="8" borderId="48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0" fontId="5" fillId="8" borderId="48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5" fillId="8" borderId="48" xfId="0" applyFont="1" applyFill="1" applyBorder="1" applyAlignment="1" applyProtection="1">
      <alignment horizontal="center"/>
      <protection hidden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48" xfId="0" quotePrefix="1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48" xfId="0" applyFont="1" applyBorder="1" applyAlignment="1">
      <alignment horizontal="center" vertical="top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top" wrapText="1"/>
    </xf>
    <xf numFmtId="0" fontId="5" fillId="0" borderId="48" xfId="0" applyFont="1" applyBorder="1" applyAlignment="1">
      <alignment vertical="center"/>
    </xf>
    <xf numFmtId="0" fontId="4" fillId="8" borderId="48" xfId="0" applyFont="1" applyFill="1" applyBorder="1" applyAlignment="1">
      <alignment horizontal="center"/>
    </xf>
    <xf numFmtId="0" fontId="4" fillId="8" borderId="0" xfId="0" applyFont="1" applyFill="1" applyAlignment="1">
      <alignment horizontal="center"/>
    </xf>
    <xf numFmtId="0" fontId="4" fillId="8" borderId="0" xfId="0" applyFont="1" applyFill="1" applyAlignment="1" applyProtection="1">
      <alignment horizontal="center"/>
      <protection locked="0"/>
    </xf>
    <xf numFmtId="0" fontId="15" fillId="8" borderId="0" xfId="0" applyFont="1" applyFill="1" applyAlignment="1">
      <alignment horizontal="center"/>
    </xf>
    <xf numFmtId="0" fontId="4" fillId="0" borderId="42" xfId="0" applyFont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33" fillId="9" borderId="21" xfId="0" applyFont="1" applyFill="1" applyBorder="1" applyAlignment="1" applyProtection="1">
      <alignment horizontal="center" vertical="center"/>
      <protection hidden="1"/>
    </xf>
    <xf numFmtId="0" fontId="33" fillId="9" borderId="0" xfId="0" applyFont="1" applyFill="1" applyBorder="1" applyAlignment="1" applyProtection="1">
      <alignment horizontal="center" vertical="center"/>
      <protection hidden="1"/>
    </xf>
    <xf numFmtId="0" fontId="33" fillId="10" borderId="0" xfId="0" applyFont="1" applyFill="1" applyBorder="1" applyAlignment="1" applyProtection="1">
      <alignment horizontal="center" vertical="center"/>
      <protection hidden="1"/>
    </xf>
    <xf numFmtId="0" fontId="4" fillId="11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4" fillId="9" borderId="0" xfId="0" applyFont="1" applyFill="1" applyAlignment="1">
      <alignment horizontal="center"/>
    </xf>
    <xf numFmtId="0" fontId="4" fillId="11" borderId="0" xfId="0" applyFont="1" applyFill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center"/>
    </xf>
    <xf numFmtId="0" fontId="4" fillId="9" borderId="0" xfId="0" applyFont="1" applyFill="1" applyBorder="1" applyAlignment="1" applyProtection="1">
      <alignment horizontal="center"/>
      <protection locked="0"/>
    </xf>
    <xf numFmtId="0" fontId="34" fillId="9" borderId="27" xfId="0" applyFont="1" applyFill="1" applyBorder="1" applyAlignment="1" applyProtection="1">
      <alignment horizontal="center" vertical="center"/>
      <protection hidden="1"/>
    </xf>
    <xf numFmtId="0" fontId="34" fillId="9" borderId="9" xfId="0" applyFont="1" applyFill="1" applyBorder="1" applyAlignment="1" applyProtection="1">
      <alignment horizontal="center" vertical="center"/>
      <protection hidden="1"/>
    </xf>
    <xf numFmtId="0" fontId="33" fillId="10" borderId="9" xfId="0" applyFont="1" applyFill="1" applyBorder="1" applyAlignment="1" applyProtection="1">
      <alignment horizontal="center" vertical="center"/>
      <protection hidden="1"/>
    </xf>
    <xf numFmtId="0" fontId="33" fillId="9" borderId="9" xfId="0" applyFont="1" applyFill="1" applyBorder="1" applyAlignment="1" applyProtection="1">
      <alignment horizontal="center" vertical="center"/>
      <protection hidden="1"/>
    </xf>
    <xf numFmtId="0" fontId="4" fillId="9" borderId="9" xfId="0" applyFont="1" applyFill="1" applyBorder="1" applyAlignment="1" applyProtection="1">
      <alignment horizontal="center"/>
      <protection locked="0"/>
    </xf>
    <xf numFmtId="0" fontId="4" fillId="11" borderId="9" xfId="0" applyFont="1" applyFill="1" applyBorder="1" applyAlignment="1" applyProtection="1">
      <alignment horizontal="center"/>
      <protection locked="0"/>
    </xf>
    <xf numFmtId="0" fontId="4" fillId="10" borderId="9" xfId="0" applyFont="1" applyFill="1" applyBorder="1" applyAlignment="1" applyProtection="1">
      <alignment horizontal="center"/>
      <protection locked="0"/>
    </xf>
    <xf numFmtId="0" fontId="5" fillId="9" borderId="9" xfId="0" applyFont="1" applyFill="1" applyBorder="1" applyAlignment="1" applyProtection="1">
      <alignment horizontal="left" vertical="center"/>
      <protection locked="0"/>
    </xf>
    <xf numFmtId="0" fontId="4" fillId="11" borderId="9" xfId="0" applyFont="1" applyFill="1" applyBorder="1" applyAlignment="1" applyProtection="1">
      <alignment horizontal="centerContinuous"/>
      <protection locked="0"/>
    </xf>
    <xf numFmtId="0" fontId="4" fillId="10" borderId="9" xfId="0" applyFont="1" applyFill="1" applyBorder="1" applyAlignment="1" applyProtection="1">
      <alignment horizontal="centerContinuous"/>
      <protection locked="0"/>
    </xf>
    <xf numFmtId="0" fontId="4" fillId="11" borderId="0" xfId="0" applyFont="1" applyFill="1" applyAlignment="1" applyProtection="1">
      <alignment horizontal="center"/>
      <protection locked="0"/>
    </xf>
    <xf numFmtId="0" fontId="0" fillId="9" borderId="0" xfId="0" applyFill="1" applyBorder="1" applyAlignment="1">
      <alignment horizontal="center" vertical="center"/>
    </xf>
    <xf numFmtId="0" fontId="9" fillId="9" borderId="0" xfId="0" applyFont="1" applyFill="1" applyBorder="1" applyAlignment="1" applyProtection="1">
      <alignment horizontal="center"/>
      <protection locked="0"/>
    </xf>
    <xf numFmtId="0" fontId="3" fillId="0" borderId="2" xfId="3" applyAlignment="1">
      <alignment horizontal="center" vertical="center"/>
    </xf>
    <xf numFmtId="0" fontId="9" fillId="11" borderId="0" xfId="0" applyFont="1" applyFill="1" applyBorder="1" applyAlignment="1" applyProtection="1">
      <alignment horizontal="center"/>
      <protection locked="0"/>
    </xf>
    <xf numFmtId="0" fontId="9" fillId="10" borderId="0" xfId="0" applyFont="1" applyFill="1" applyBorder="1" applyAlignment="1" applyProtection="1">
      <alignment horizontal="center"/>
      <protection locked="0"/>
    </xf>
    <xf numFmtId="0" fontId="5" fillId="9" borderId="0" xfId="0" applyFont="1" applyFill="1" applyBorder="1" applyAlignment="1" applyProtection="1">
      <alignment vertical="center"/>
      <protection locked="0"/>
    </xf>
    <xf numFmtId="0" fontId="5" fillId="11" borderId="0" xfId="0" applyFont="1" applyFill="1" applyBorder="1" applyAlignment="1" applyProtection="1">
      <alignment vertical="center"/>
      <protection locked="0"/>
    </xf>
    <xf numFmtId="0" fontId="9" fillId="12" borderId="0" xfId="0" applyFont="1" applyFill="1" applyBorder="1" applyAlignment="1" applyProtection="1">
      <alignment horizontal="center"/>
      <protection locked="0"/>
    </xf>
    <xf numFmtId="0" fontId="9" fillId="9" borderId="4" xfId="0" applyFont="1" applyFill="1" applyBorder="1" applyAlignment="1" applyProtection="1">
      <alignment horizontal="center"/>
      <protection locked="0"/>
    </xf>
    <xf numFmtId="0" fontId="5" fillId="11" borderId="6" xfId="0" applyFont="1" applyFill="1" applyBorder="1" applyAlignment="1" applyProtection="1">
      <alignment horizontal="left" vertical="center"/>
      <protection locked="0"/>
    </xf>
    <xf numFmtId="0" fontId="5" fillId="10" borderId="0" xfId="0" applyFont="1" applyFill="1" applyBorder="1" applyAlignment="1" applyProtection="1">
      <alignment horizontal="left" vertical="center"/>
      <protection locked="0"/>
    </xf>
    <xf numFmtId="0" fontId="5" fillId="11" borderId="0" xfId="0" applyFont="1" applyFill="1" applyBorder="1" applyAlignment="1" applyProtection="1">
      <alignment horizontal="left" vertical="center"/>
      <protection locked="0"/>
    </xf>
    <xf numFmtId="0" fontId="33" fillId="11" borderId="0" xfId="0" applyFont="1" applyFill="1" applyBorder="1" applyAlignment="1" applyProtection="1">
      <alignment horizontal="center"/>
      <protection locked="0"/>
    </xf>
    <xf numFmtId="0" fontId="32" fillId="13" borderId="0" xfId="0" applyFont="1" applyFill="1" applyBorder="1" applyAlignment="1" applyProtection="1">
      <alignment horizontal="left" vertical="center"/>
      <protection locked="0"/>
    </xf>
    <xf numFmtId="0" fontId="9" fillId="9" borderId="0" xfId="0" applyFont="1" applyFill="1" applyBorder="1" applyAlignment="1" applyProtection="1">
      <alignment horizontal="centerContinuous"/>
      <protection locked="0"/>
    </xf>
    <xf numFmtId="0" fontId="9" fillId="9" borderId="0" xfId="0" applyFont="1" applyFill="1" applyBorder="1" applyAlignment="1" applyProtection="1">
      <alignment horizontal="left"/>
      <protection locked="0"/>
    </xf>
    <xf numFmtId="0" fontId="5" fillId="11" borderId="0" xfId="0" applyFont="1" applyFill="1" applyAlignment="1" applyProtection="1">
      <alignment horizontal="centerContinuous"/>
    </xf>
    <xf numFmtId="0" fontId="9" fillId="9" borderId="0" xfId="0" applyFont="1" applyFill="1" applyAlignment="1" applyProtection="1">
      <alignment horizontal="center" vertical="center"/>
    </xf>
    <xf numFmtId="0" fontId="5" fillId="11" borderId="0" xfId="0" applyFont="1" applyFill="1" applyAlignment="1" applyProtection="1">
      <alignment horizontal="right" vertical="center"/>
    </xf>
    <xf numFmtId="0" fontId="9" fillId="11" borderId="0" xfId="0" applyFont="1" applyFill="1" applyAlignment="1" applyProtection="1">
      <alignment horizontal="center"/>
    </xf>
    <xf numFmtId="0" fontId="9" fillId="9" borderId="0" xfId="0" applyFont="1" applyFill="1" applyAlignment="1" applyProtection="1">
      <alignment horizontal="center"/>
    </xf>
    <xf numFmtId="2" fontId="18" fillId="9" borderId="32" xfId="0" applyNumberFormat="1" applyFont="1" applyFill="1" applyBorder="1" applyAlignment="1" applyProtection="1">
      <alignment horizontal="center" vertical="center"/>
      <protection hidden="1"/>
    </xf>
    <xf numFmtId="2" fontId="18" fillId="10" borderId="39" xfId="0" applyNumberFormat="1" applyFont="1" applyFill="1" applyBorder="1" applyAlignment="1" applyProtection="1">
      <alignment horizontal="center" vertical="center"/>
      <protection hidden="1"/>
    </xf>
    <xf numFmtId="2" fontId="18" fillId="10" borderId="32" xfId="0" applyNumberFormat="1" applyFont="1" applyFill="1" applyBorder="1" applyAlignment="1" applyProtection="1">
      <alignment horizontal="center" vertical="center"/>
      <protection hidden="1"/>
    </xf>
    <xf numFmtId="0" fontId="4" fillId="11" borderId="0" xfId="0" applyFont="1" applyFill="1" applyBorder="1" applyAlignment="1" applyProtection="1">
      <alignment horizontal="center"/>
      <protection locked="0"/>
    </xf>
    <xf numFmtId="0" fontId="4" fillId="10" borderId="0" xfId="0" applyFont="1" applyFill="1" applyBorder="1" applyAlignment="1" applyProtection="1">
      <alignment horizontal="center"/>
      <protection locked="0"/>
    </xf>
    <xf numFmtId="0" fontId="0" fillId="9" borderId="0" xfId="0" applyFill="1" applyAlignment="1">
      <alignment horizontal="left" vertical="top"/>
    </xf>
    <xf numFmtId="0" fontId="6" fillId="11" borderId="0" xfId="0" applyFont="1" applyFill="1" applyBorder="1" applyAlignment="1" applyProtection="1">
      <alignment horizontal="center" vertical="center"/>
      <protection locked="0"/>
    </xf>
    <xf numFmtId="0" fontId="6" fillId="10" borderId="0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center"/>
    </xf>
    <xf numFmtId="0" fontId="5" fillId="9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top"/>
      <protection locked="0"/>
    </xf>
    <xf numFmtId="0" fontId="10" fillId="9" borderId="0" xfId="0" applyFont="1" applyFill="1" applyBorder="1" applyAlignment="1" applyProtection="1">
      <alignment horizontal="center" vertical="center"/>
    </xf>
    <xf numFmtId="0" fontId="4" fillId="11" borderId="0" xfId="0" applyFont="1" applyFill="1" applyProtection="1"/>
    <xf numFmtId="0" fontId="4" fillId="9" borderId="0" xfId="0" applyFont="1" applyFill="1" applyAlignment="1" applyProtection="1">
      <alignment horizontal="center"/>
    </xf>
    <xf numFmtId="0" fontId="0" fillId="9" borderId="0" xfId="0" applyFill="1" applyAlignment="1"/>
    <xf numFmtId="0" fontId="4" fillId="11" borderId="0" xfId="0" applyFont="1" applyFill="1" applyBorder="1" applyAlignment="1" applyProtection="1">
      <alignment horizontal="center" vertical="top"/>
      <protection locked="0"/>
    </xf>
    <xf numFmtId="0" fontId="4" fillId="10" borderId="0" xfId="0" applyFont="1" applyFill="1" applyBorder="1" applyAlignment="1" applyProtection="1">
      <alignment horizontal="center" vertical="top"/>
      <protection locked="0"/>
    </xf>
    <xf numFmtId="0" fontId="1" fillId="0" borderId="1" xfId="1" applyAlignment="1">
      <alignment horizontal="center" vertical="center"/>
    </xf>
    <xf numFmtId="0" fontId="0" fillId="9" borderId="9" xfId="0" applyFill="1" applyBorder="1" applyAlignment="1"/>
    <xf numFmtId="0" fontId="5" fillId="11" borderId="9" xfId="0" applyFont="1" applyFill="1" applyBorder="1" applyAlignment="1" applyProtection="1">
      <alignment horizontal="center" vertical="top"/>
      <protection locked="0"/>
    </xf>
    <xf numFmtId="0" fontId="5" fillId="10" borderId="0" xfId="0" applyFont="1" applyFill="1" applyBorder="1" applyAlignment="1" applyProtection="1">
      <alignment horizontal="center" vertical="top"/>
      <protection locked="0"/>
    </xf>
    <xf numFmtId="0" fontId="5" fillId="9" borderId="0" xfId="0" applyFont="1" applyFill="1" applyBorder="1" applyAlignment="1">
      <alignment horizontal="center" vertical="top"/>
    </xf>
    <xf numFmtId="0" fontId="4" fillId="9" borderId="0" xfId="0" applyFont="1" applyFill="1" applyAlignment="1" applyProtection="1">
      <alignment horizontal="center"/>
      <protection locked="0"/>
    </xf>
    <xf numFmtId="0" fontId="5" fillId="11" borderId="13" xfId="0" applyFont="1" applyFill="1" applyBorder="1" applyAlignment="1" applyProtection="1">
      <alignment horizontal="left" vertical="center"/>
      <protection locked="0"/>
    </xf>
    <xf numFmtId="0" fontId="5" fillId="9" borderId="9" xfId="0" applyFont="1" applyFill="1" applyBorder="1" applyAlignment="1" applyProtection="1">
      <alignment vertical="center"/>
      <protection locked="0"/>
    </xf>
    <xf numFmtId="0" fontId="5" fillId="10" borderId="13" xfId="0" applyFont="1" applyFill="1" applyBorder="1" applyAlignment="1" applyProtection="1">
      <alignment horizontal="left" vertical="center"/>
      <protection locked="0"/>
    </xf>
    <xf numFmtId="0" fontId="5" fillId="12" borderId="13" xfId="0" applyFont="1" applyFill="1" applyBorder="1" applyAlignment="1" applyProtection="1">
      <alignment horizontal="left" vertical="center"/>
      <protection locked="0"/>
    </xf>
    <xf numFmtId="0" fontId="4" fillId="9" borderId="0" xfId="0" applyFont="1" applyFill="1" applyBorder="1" applyAlignment="1" applyProtection="1">
      <alignment horizontal="center"/>
    </xf>
    <xf numFmtId="0" fontId="6" fillId="9" borderId="0" xfId="0" applyFont="1" applyFill="1" applyBorder="1" applyAlignment="1" applyProtection="1">
      <alignment horizontal="left" vertical="center"/>
      <protection locked="0"/>
    </xf>
    <xf numFmtId="0" fontId="5" fillId="12" borderId="0" xfId="0" applyFont="1" applyFill="1" applyBorder="1" applyAlignment="1" applyProtection="1">
      <alignment horizontal="left" vertical="center"/>
      <protection locked="0"/>
    </xf>
    <xf numFmtId="0" fontId="15" fillId="11" borderId="0" xfId="0" applyFont="1" applyFill="1" applyBorder="1" applyAlignment="1" applyProtection="1">
      <alignment horizontal="center"/>
      <protection locked="0"/>
    </xf>
    <xf numFmtId="0" fontId="14" fillId="13" borderId="0" xfId="0" applyFont="1" applyFill="1" applyBorder="1" applyAlignment="1" applyProtection="1">
      <alignment horizontal="center"/>
      <protection locked="0"/>
    </xf>
    <xf numFmtId="0" fontId="6" fillId="9" borderId="0" xfId="0" applyFont="1" applyFill="1" applyBorder="1" applyAlignment="1">
      <alignment horizontal="left" vertical="center"/>
    </xf>
    <xf numFmtId="49" fontId="5" fillId="11" borderId="0" xfId="0" applyNumberFormat="1" applyFont="1" applyFill="1" applyBorder="1" applyAlignment="1" applyProtection="1">
      <alignment horizontal="left" vertical="center"/>
      <protection locked="0"/>
    </xf>
    <xf numFmtId="0" fontId="4" fillId="10" borderId="0" xfId="0" applyFont="1" applyFill="1" applyAlignment="1" applyProtection="1">
      <alignment horizontal="center"/>
      <protection locked="0"/>
    </xf>
    <xf numFmtId="0" fontId="4" fillId="12" borderId="0" xfId="0" applyFont="1" applyFill="1" applyAlignment="1" applyProtection="1">
      <alignment horizontal="center"/>
      <protection locked="0"/>
    </xf>
    <xf numFmtId="0" fontId="9" fillId="9" borderId="9" xfId="0" applyFont="1" applyFill="1" applyBorder="1" applyAlignment="1" applyProtection="1">
      <alignment horizontal="center" vertical="center"/>
      <protection locked="0"/>
    </xf>
    <xf numFmtId="0" fontId="9" fillId="11" borderId="9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0" fontId="5" fillId="9" borderId="17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5" fillId="11" borderId="5" xfId="0" applyFont="1" applyFill="1" applyBorder="1" applyAlignment="1">
      <alignment horizontal="center" vertical="center"/>
    </xf>
    <xf numFmtId="0" fontId="0" fillId="10" borderId="5" xfId="0" applyFill="1" applyBorder="1" applyAlignment="1">
      <alignment vertical="center"/>
    </xf>
    <xf numFmtId="0" fontId="5" fillId="9" borderId="5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Continuous" vertical="center"/>
    </xf>
    <xf numFmtId="0" fontId="5" fillId="9" borderId="4" xfId="0" applyFont="1" applyFill="1" applyBorder="1" applyAlignment="1">
      <alignment horizontal="centerContinuous" vertical="center"/>
    </xf>
    <xf numFmtId="0" fontId="0" fillId="11" borderId="5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33" fillId="9" borderId="5" xfId="0" applyFont="1" applyFill="1" applyBorder="1" applyAlignment="1" applyProtection="1">
      <alignment horizontal="center" vertical="center"/>
      <protection hidden="1"/>
    </xf>
    <xf numFmtId="0" fontId="5" fillId="9" borderId="5" xfId="0" applyFont="1" applyFill="1" applyBorder="1" applyAlignment="1" applyProtection="1">
      <alignment horizontal="center" vertical="center"/>
      <protection hidden="1"/>
    </xf>
    <xf numFmtId="0" fontId="18" fillId="11" borderId="14" xfId="0" applyFont="1" applyFill="1" applyBorder="1" applyAlignment="1" applyProtection="1">
      <alignment horizontal="center" vertical="center"/>
      <protection hidden="1"/>
    </xf>
    <xf numFmtId="0" fontId="18" fillId="9" borderId="14" xfId="0" applyFont="1" applyFill="1" applyBorder="1" applyAlignment="1" applyProtection="1">
      <alignment horizontal="center" vertical="center"/>
      <protection hidden="1"/>
    </xf>
    <xf numFmtId="0" fontId="32" fillId="9" borderId="3" xfId="0" applyFont="1" applyFill="1" applyBorder="1" applyAlignment="1" applyProtection="1">
      <alignment horizontal="center" vertical="center"/>
      <protection hidden="1"/>
    </xf>
    <xf numFmtId="0" fontId="18" fillId="11" borderId="4" xfId="0" applyFont="1" applyFill="1" applyBorder="1" applyAlignment="1" applyProtection="1">
      <alignment horizontal="center" vertical="center"/>
      <protection hidden="1"/>
    </xf>
    <xf numFmtId="0" fontId="33" fillId="9" borderId="22" xfId="0" applyFont="1" applyFill="1" applyBorder="1" applyAlignment="1" applyProtection="1">
      <alignment horizontal="center" vertical="center"/>
      <protection hidden="1"/>
    </xf>
    <xf numFmtId="0" fontId="33" fillId="11" borderId="0" xfId="0" applyFont="1" applyFill="1" applyBorder="1" applyAlignment="1" applyProtection="1">
      <alignment horizontal="center" vertical="center"/>
      <protection hidden="1"/>
    </xf>
    <xf numFmtId="0" fontId="33" fillId="11" borderId="7" xfId="0" applyFont="1" applyFill="1" applyBorder="1" applyAlignment="1" applyProtection="1">
      <alignment horizontal="center" vertical="center"/>
      <protection hidden="1"/>
    </xf>
    <xf numFmtId="0" fontId="33" fillId="10" borderId="7" xfId="0" applyFont="1" applyFill="1" applyBorder="1" applyAlignment="1" applyProtection="1">
      <alignment horizontal="center" vertical="center"/>
      <protection hidden="1"/>
    </xf>
    <xf numFmtId="0" fontId="33" fillId="9" borderId="7" xfId="0" applyFont="1" applyFill="1" applyBorder="1" applyAlignment="1" applyProtection="1">
      <alignment horizontal="center"/>
      <protection hidden="1"/>
    </xf>
    <xf numFmtId="0" fontId="18" fillId="11" borderId="24" xfId="0" applyFont="1" applyFill="1" applyBorder="1" applyAlignment="1">
      <alignment horizontal="center" vertical="center"/>
    </xf>
    <xf numFmtId="0" fontId="33" fillId="9" borderId="24" xfId="0" applyFont="1" applyFill="1" applyBorder="1" applyAlignment="1" applyProtection="1">
      <alignment horizontal="center" vertical="center"/>
      <protection hidden="1"/>
    </xf>
    <xf numFmtId="0" fontId="9" fillId="11" borderId="0" xfId="0" applyFont="1" applyFill="1" applyBorder="1" applyAlignment="1" applyProtection="1">
      <alignment horizontal="center" vertical="center"/>
      <protection hidden="1"/>
    </xf>
    <xf numFmtId="0" fontId="9" fillId="11" borderId="19" xfId="0" applyFont="1" applyFill="1" applyBorder="1" applyAlignment="1" applyProtection="1">
      <alignment horizontal="center" vertical="center"/>
      <protection hidden="1"/>
    </xf>
    <xf numFmtId="0" fontId="33" fillId="12" borderId="7" xfId="0" applyFont="1" applyFill="1" applyBorder="1" applyAlignment="1" applyProtection="1">
      <alignment horizontal="center" vertical="center"/>
      <protection hidden="1"/>
    </xf>
    <xf numFmtId="0" fontId="33" fillId="9" borderId="7" xfId="0" applyFont="1" applyFill="1" applyBorder="1" applyAlignment="1" applyProtection="1">
      <alignment horizontal="center" vertical="center"/>
      <protection hidden="1"/>
    </xf>
    <xf numFmtId="0" fontId="33" fillId="11" borderId="0" xfId="0" applyFont="1" applyFill="1" applyBorder="1" applyAlignment="1" applyProtection="1">
      <alignment horizontal="center"/>
      <protection hidden="1"/>
    </xf>
    <xf numFmtId="0" fontId="33" fillId="9" borderId="0" xfId="0" applyFont="1" applyFill="1" applyBorder="1" applyAlignment="1" applyProtection="1">
      <alignment horizontal="center"/>
      <protection hidden="1"/>
    </xf>
    <xf numFmtId="0" fontId="34" fillId="13" borderId="21" xfId="0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/>
    </xf>
    <xf numFmtId="0" fontId="33" fillId="11" borderId="24" xfId="0" applyFont="1" applyFill="1" applyBorder="1" applyAlignment="1" applyProtection="1">
      <alignment horizontal="center"/>
      <protection hidden="1"/>
    </xf>
    <xf numFmtId="0" fontId="9" fillId="9" borderId="7" xfId="0" applyFont="1" applyFill="1" applyBorder="1" applyAlignment="1" applyProtection="1">
      <alignment horizontal="center" vertical="center" wrapText="1"/>
      <protection hidden="1"/>
    </xf>
    <xf numFmtId="0" fontId="5" fillId="9" borderId="7" xfId="0" applyFont="1" applyFill="1" applyBorder="1" applyAlignment="1" applyProtection="1">
      <alignment horizontal="center"/>
      <protection hidden="1"/>
    </xf>
    <xf numFmtId="0" fontId="18" fillId="11" borderId="7" xfId="0" applyFont="1" applyFill="1" applyBorder="1" applyAlignment="1" applyProtection="1">
      <alignment horizontal="center"/>
      <protection hidden="1"/>
    </xf>
    <xf numFmtId="0" fontId="18" fillId="9" borderId="19" xfId="0" applyFont="1" applyFill="1" applyBorder="1" applyAlignment="1" applyProtection="1">
      <alignment horizontal="center"/>
      <protection hidden="1"/>
    </xf>
    <xf numFmtId="0" fontId="18" fillId="9" borderId="6" xfId="0" applyFont="1" applyFill="1" applyBorder="1" applyAlignment="1" applyProtection="1">
      <alignment horizontal="center"/>
      <protection hidden="1"/>
    </xf>
    <xf numFmtId="0" fontId="15" fillId="11" borderId="24" xfId="0" applyFont="1" applyFill="1" applyBorder="1" applyAlignment="1">
      <alignment horizontal="center" vertical="center"/>
    </xf>
    <xf numFmtId="49" fontId="15" fillId="11" borderId="24" xfId="0" applyNumberFormat="1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/>
    </xf>
    <xf numFmtId="0" fontId="9" fillId="11" borderId="7" xfId="0" applyFont="1" applyFill="1" applyBorder="1" applyAlignment="1">
      <alignment horizontal="center"/>
    </xf>
    <xf numFmtId="0" fontId="4" fillId="9" borderId="7" xfId="0" applyFont="1" applyFill="1" applyBorder="1" applyAlignment="1" applyProtection="1">
      <alignment horizontal="center"/>
      <protection hidden="1"/>
    </xf>
    <xf numFmtId="0" fontId="17" fillId="9" borderId="7" xfId="0" applyFont="1" applyFill="1" applyBorder="1" applyAlignment="1" applyProtection="1">
      <alignment horizontal="center"/>
      <protection hidden="1"/>
    </xf>
    <xf numFmtId="0" fontId="35" fillId="11" borderId="7" xfId="0" applyFont="1" applyFill="1" applyBorder="1" applyAlignment="1" applyProtection="1">
      <alignment horizontal="center"/>
      <protection hidden="1"/>
    </xf>
    <xf numFmtId="0" fontId="33" fillId="9" borderId="19" xfId="0" applyFont="1" applyFill="1" applyBorder="1" applyAlignment="1" applyProtection="1">
      <alignment horizontal="center"/>
      <protection hidden="1"/>
    </xf>
    <xf numFmtId="0" fontId="9" fillId="9" borderId="30" xfId="0" applyFont="1" applyFill="1" applyBorder="1" applyAlignment="1">
      <alignment horizontal="center" vertical="center"/>
    </xf>
    <xf numFmtId="0" fontId="33" fillId="11" borderId="9" xfId="0" applyFont="1" applyFill="1" applyBorder="1" applyAlignment="1" applyProtection="1">
      <alignment horizontal="center" vertical="center"/>
      <protection hidden="1"/>
    </xf>
    <xf numFmtId="0" fontId="9" fillId="9" borderId="10" xfId="0" applyFont="1" applyFill="1" applyBorder="1" applyAlignment="1" applyProtection="1">
      <alignment horizontal="center" vertical="center"/>
      <protection hidden="1"/>
    </xf>
    <xf numFmtId="0" fontId="33" fillId="9" borderId="29" xfId="0" applyFont="1" applyFill="1" applyBorder="1" applyAlignment="1" applyProtection="1">
      <alignment horizontal="center" vertical="center"/>
      <protection hidden="1"/>
    </xf>
    <xf numFmtId="0" fontId="33" fillId="9" borderId="10" xfId="0" applyFont="1" applyFill="1" applyBorder="1" applyAlignment="1" applyProtection="1">
      <alignment horizontal="center" vertical="center"/>
      <protection hidden="1"/>
    </xf>
    <xf numFmtId="0" fontId="34" fillId="13" borderId="27" xfId="0" applyFont="1" applyFill="1" applyBorder="1" applyAlignment="1">
      <alignment horizontal="center" vertical="center"/>
    </xf>
    <xf numFmtId="0" fontId="9" fillId="11" borderId="9" xfId="0" quotePrefix="1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9" fillId="9" borderId="10" xfId="0" applyFont="1" applyFill="1" applyBorder="1" applyAlignment="1" applyProtection="1">
      <alignment horizontal="center" vertical="center" wrapText="1"/>
      <protection hidden="1"/>
    </xf>
    <xf numFmtId="0" fontId="33" fillId="9" borderId="10" xfId="0" applyFont="1" applyFill="1" applyBorder="1" applyAlignment="1" applyProtection="1">
      <alignment horizontal="center"/>
      <protection hidden="1"/>
    </xf>
    <xf numFmtId="0" fontId="33" fillId="11" borderId="10" xfId="0" applyFont="1" applyFill="1" applyBorder="1" applyAlignment="1" applyProtection="1">
      <alignment horizontal="center"/>
      <protection hidden="1"/>
    </xf>
    <xf numFmtId="0" fontId="33" fillId="9" borderId="25" xfId="0" applyFont="1" applyFill="1" applyBorder="1" applyAlignment="1" applyProtection="1">
      <alignment horizontal="center" vertical="center"/>
      <protection hidden="1"/>
    </xf>
    <xf numFmtId="0" fontId="33" fillId="9" borderId="8" xfId="0" applyFont="1" applyFill="1" applyBorder="1" applyAlignment="1" applyProtection="1">
      <alignment horizontal="center" vertical="center"/>
      <protection hidden="1"/>
    </xf>
    <xf numFmtId="0" fontId="5" fillId="0" borderId="36" xfId="0" applyFont="1" applyFill="1" applyBorder="1" applyAlignment="1" applyProtection="1">
      <alignment horizontal="center" vertical="center"/>
      <protection locked="0"/>
    </xf>
    <xf numFmtId="1" fontId="5" fillId="0" borderId="15" xfId="0" applyNumberFormat="1" applyFont="1" applyFill="1" applyBorder="1" applyAlignment="1" applyProtection="1">
      <alignment horizontal="center" vertical="center"/>
      <protection locked="0"/>
    </xf>
    <xf numFmtId="1" fontId="5" fillId="0" borderId="16" xfId="0" applyNumberFormat="1" applyFont="1" applyFill="1" applyBorder="1" applyAlignment="1" applyProtection="1">
      <alignment horizontal="center" vertical="center"/>
      <protection locked="0"/>
    </xf>
    <xf numFmtId="165" fontId="5" fillId="0" borderId="16" xfId="0" applyNumberFormat="1" applyFont="1" applyFill="1" applyBorder="1" applyAlignment="1" applyProtection="1">
      <alignment horizontal="center" vertical="center"/>
      <protection locked="0"/>
    </xf>
    <xf numFmtId="165" fontId="5" fillId="0" borderId="17" xfId="0" applyNumberFormat="1" applyFont="1" applyFill="1" applyBorder="1" applyAlignment="1" applyProtection="1">
      <alignment horizontal="center" vertical="center"/>
      <protection locked="0"/>
    </xf>
    <xf numFmtId="1" fontId="5" fillId="0" borderId="14" xfId="0" applyNumberFormat="1" applyFont="1" applyFill="1" applyBorder="1" applyAlignment="1" applyProtection="1">
      <alignment horizontal="center" vertical="center"/>
      <protection locked="0"/>
    </xf>
    <xf numFmtId="1" fontId="5" fillId="0" borderId="18" xfId="0" applyNumberFormat="1" applyFont="1" applyFill="1" applyBorder="1" applyAlignment="1" applyProtection="1">
      <alignment horizontal="center" vertical="center"/>
      <protection locked="0"/>
    </xf>
    <xf numFmtId="1" fontId="5" fillId="0" borderId="17" xfId="0" applyNumberFormat="1" applyFont="1" applyFill="1" applyBorder="1" applyAlignment="1" applyProtection="1">
      <alignment horizontal="center" vertical="center"/>
      <protection locked="0"/>
    </xf>
    <xf numFmtId="2" fontId="18" fillId="9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2" fontId="18" fillId="9" borderId="0" xfId="0" applyNumberFormat="1" applyFont="1" applyFill="1" applyBorder="1" applyAlignment="1" applyProtection="1">
      <alignment horizontal="center" vertical="center"/>
      <protection hidden="1"/>
    </xf>
    <xf numFmtId="2" fontId="18" fillId="10" borderId="4" xfId="0" applyNumberFormat="1" applyFont="1" applyFill="1" applyBorder="1" applyAlignment="1" applyProtection="1">
      <alignment horizontal="center" vertical="center"/>
      <protection hidden="1"/>
    </xf>
    <xf numFmtId="2" fontId="18" fillId="1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1" fontId="18" fillId="11" borderId="0" xfId="0" applyNumberFormat="1" applyFont="1" applyFill="1" applyBorder="1" applyAlignment="1" applyProtection="1">
      <alignment horizontal="center" vertical="center"/>
      <protection hidden="1"/>
    </xf>
    <xf numFmtId="2" fontId="18" fillId="9" borderId="7" xfId="0" applyNumberFormat="1" applyFont="1" applyFill="1" applyBorder="1" applyAlignment="1" applyProtection="1">
      <alignment horizontal="center" vertical="center"/>
      <protection hidden="1"/>
    </xf>
    <xf numFmtId="0" fontId="5" fillId="0" borderId="20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2" fontId="18" fillId="9" borderId="24" xfId="0" applyNumberFormat="1" applyFont="1" applyFill="1" applyBorder="1" applyAlignment="1" applyProtection="1">
      <alignment horizontal="center" vertical="center"/>
      <protection hidden="1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2" fontId="32" fillId="13" borderId="24" xfId="0" applyNumberFormat="1" applyFont="1" applyFill="1" applyBorder="1" applyAlignment="1" applyProtection="1">
      <alignment horizontal="center" vertical="center"/>
      <protection hidden="1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5" fillId="0" borderId="49" xfId="0" applyNumberFormat="1" applyFont="1" applyFill="1" applyBorder="1" applyAlignment="1" applyProtection="1">
      <alignment horizontal="center" vertical="center"/>
      <protection locked="0"/>
    </xf>
    <xf numFmtId="1" fontId="5" fillId="0" borderId="20" xfId="0" applyNumberFormat="1" applyFont="1" applyFill="1" applyBorder="1" applyAlignment="1" applyProtection="1">
      <alignment horizontal="center" vertical="center"/>
      <protection locked="0"/>
    </xf>
    <xf numFmtId="1" fontId="5" fillId="11" borderId="0" xfId="0" applyNumberFormat="1" applyFont="1" applyFill="1" applyBorder="1" applyAlignment="1" applyProtection="1">
      <alignment horizontal="center" vertical="center"/>
      <protection locked="0"/>
    </xf>
    <xf numFmtId="1" fontId="5" fillId="0" borderId="0" xfId="0" applyNumberFormat="1" applyFont="1" applyFill="1" applyBorder="1" applyAlignment="1" applyProtection="1">
      <alignment horizontal="center" vertical="center"/>
      <protection locked="0"/>
    </xf>
    <xf numFmtId="1" fontId="5" fillId="11" borderId="7" xfId="0" applyNumberFormat="1" applyFont="1" applyFill="1" applyBorder="1" applyAlignment="1" applyProtection="1">
      <alignment horizontal="center" vertical="center"/>
      <protection locked="0"/>
    </xf>
    <xf numFmtId="1" fontId="5" fillId="0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2" fontId="18" fillId="11" borderId="0" xfId="0" applyNumberFormat="1" applyFont="1" applyFill="1" applyBorder="1" applyAlignment="1" applyProtection="1">
      <alignment horizontal="center" vertical="center"/>
      <protection hidden="1"/>
    </xf>
    <xf numFmtId="2" fontId="18" fillId="9" borderId="50" xfId="0" applyNumberFormat="1" applyFont="1" applyFill="1" applyBorder="1" applyAlignment="1" applyProtection="1">
      <alignment horizontal="center" vertical="center"/>
      <protection hidden="1"/>
    </xf>
    <xf numFmtId="0" fontId="18" fillId="11" borderId="50" xfId="0" applyFont="1" applyFill="1" applyBorder="1" applyAlignment="1" applyProtection="1">
      <alignment horizontal="center" vertical="center"/>
      <protection hidden="1"/>
    </xf>
    <xf numFmtId="2" fontId="18" fillId="9" borderId="33" xfId="0" applyNumberFormat="1" applyFont="1" applyFill="1" applyBorder="1" applyAlignment="1" applyProtection="1">
      <alignment horizontal="right" vertical="center"/>
      <protection hidden="1"/>
    </xf>
    <xf numFmtId="2" fontId="18" fillId="9" borderId="36" xfId="0" applyNumberFormat="1" applyFont="1" applyFill="1" applyBorder="1" applyAlignment="1" applyProtection="1">
      <alignment horizontal="right" vertical="center"/>
      <protection hidden="1"/>
    </xf>
    <xf numFmtId="0" fontId="5" fillId="0" borderId="37" xfId="0" applyFont="1" applyFill="1" applyBorder="1" applyAlignment="1" applyProtection="1">
      <alignment horizontal="center" vertical="center"/>
      <protection locked="0"/>
    </xf>
    <xf numFmtId="1" fontId="5" fillId="0" borderId="51" xfId="0" applyNumberFormat="1" applyFont="1" applyFill="1" applyBorder="1" applyAlignment="1" applyProtection="1">
      <alignment horizontal="center" vertical="center"/>
      <protection locked="0"/>
    </xf>
    <xf numFmtId="1" fontId="5" fillId="0" borderId="48" xfId="0" applyNumberFormat="1" applyFont="1" applyFill="1" applyBorder="1" applyAlignment="1" applyProtection="1">
      <alignment horizontal="center" vertical="center"/>
      <protection locked="0"/>
    </xf>
    <xf numFmtId="165" fontId="5" fillId="0" borderId="48" xfId="0" applyNumberFormat="1" applyFont="1" applyFill="1" applyBorder="1" applyAlignment="1" applyProtection="1">
      <alignment horizontal="center" vertical="center"/>
      <protection locked="0"/>
    </xf>
    <xf numFmtId="165" fontId="5" fillId="0" borderId="52" xfId="0" applyNumberFormat="1" applyFont="1" applyFill="1" applyBorder="1" applyAlignment="1" applyProtection="1">
      <alignment horizontal="center" vertical="center"/>
      <protection locked="0"/>
    </xf>
    <xf numFmtId="1" fontId="5" fillId="0" borderId="37" xfId="0" applyNumberFormat="1" applyFont="1" applyFill="1" applyBorder="1" applyAlignment="1" applyProtection="1">
      <alignment horizontal="center" vertical="center"/>
      <protection locked="0"/>
    </xf>
    <xf numFmtId="2" fontId="18" fillId="9" borderId="53" xfId="0" applyNumberFormat="1" applyFont="1" applyFill="1" applyBorder="1" applyAlignment="1" applyProtection="1">
      <alignment horizontal="center" vertical="center"/>
      <protection hidden="1"/>
    </xf>
    <xf numFmtId="0" fontId="5" fillId="0" borderId="54" xfId="0" applyFont="1" applyFill="1" applyBorder="1" applyAlignment="1" applyProtection="1">
      <alignment horizontal="center" vertical="center"/>
      <protection locked="0"/>
    </xf>
    <xf numFmtId="0" fontId="5" fillId="0" borderId="48" xfId="0" applyFont="1" applyFill="1" applyBorder="1" applyAlignment="1" applyProtection="1">
      <alignment horizontal="center" vertical="center"/>
      <protection locked="0"/>
    </xf>
    <xf numFmtId="2" fontId="18" fillId="9" borderId="48" xfId="0" applyNumberFormat="1" applyFont="1" applyFill="1" applyBorder="1" applyAlignment="1" applyProtection="1">
      <alignment horizontal="center" vertical="center"/>
      <protection hidden="1"/>
    </xf>
    <xf numFmtId="2" fontId="18" fillId="10" borderId="48" xfId="0" applyNumberFormat="1" applyFont="1" applyFill="1" applyBorder="1" applyAlignment="1" applyProtection="1">
      <alignment horizontal="center" vertical="center"/>
      <protection hidden="1"/>
    </xf>
    <xf numFmtId="1" fontId="18" fillId="11" borderId="48" xfId="0" applyNumberFormat="1" applyFont="1" applyFill="1" applyBorder="1" applyAlignment="1" applyProtection="1">
      <alignment horizontal="center" vertical="center"/>
      <protection hidden="1"/>
    </xf>
    <xf numFmtId="2" fontId="18" fillId="11" borderId="48" xfId="0" applyNumberFormat="1" applyFont="1" applyFill="1" applyBorder="1" applyAlignment="1" applyProtection="1">
      <alignment horizontal="center" vertical="center"/>
      <protection hidden="1"/>
    </xf>
    <xf numFmtId="165" fontId="18" fillId="11" borderId="48" xfId="0" applyNumberFormat="1" applyFont="1" applyFill="1" applyBorder="1" applyAlignment="1" applyProtection="1">
      <alignment horizontal="center" vertical="center"/>
      <protection locked="0"/>
    </xf>
    <xf numFmtId="1" fontId="18" fillId="11" borderId="48" xfId="0" applyNumberFormat="1" applyFont="1" applyFill="1" applyBorder="1" applyAlignment="1" applyProtection="1">
      <alignment horizontal="center" vertical="center"/>
      <protection locked="0"/>
    </xf>
    <xf numFmtId="2" fontId="18" fillId="12" borderId="48" xfId="0" applyNumberFormat="1" applyFont="1" applyFill="1" applyBorder="1" applyAlignment="1" applyProtection="1">
      <alignment horizontal="center" vertical="center"/>
      <protection hidden="1"/>
    </xf>
    <xf numFmtId="0" fontId="18" fillId="11" borderId="48" xfId="0" applyFont="1" applyFill="1" applyBorder="1" applyAlignment="1" applyProtection="1">
      <alignment horizontal="center" vertical="center"/>
      <protection hidden="1"/>
    </xf>
    <xf numFmtId="0" fontId="5" fillId="0" borderId="48" xfId="0" applyNumberFormat="1" applyFont="1" applyFill="1" applyBorder="1" applyAlignment="1" applyProtection="1">
      <alignment horizontal="center" vertical="center"/>
      <protection locked="0"/>
    </xf>
    <xf numFmtId="1" fontId="5" fillId="0" borderId="54" xfId="0" applyNumberFormat="1" applyFont="1" applyFill="1" applyBorder="1" applyAlignment="1" applyProtection="1">
      <alignment horizontal="center" vertical="center"/>
      <protection locked="0"/>
    </xf>
    <xf numFmtId="1" fontId="5" fillId="11" borderId="48" xfId="0" applyNumberFormat="1" applyFont="1" applyFill="1" applyBorder="1" applyAlignment="1" applyProtection="1">
      <alignment horizontal="center" vertical="center"/>
      <protection locked="0"/>
    </xf>
    <xf numFmtId="1" fontId="5" fillId="0" borderId="52" xfId="0" applyNumberFormat="1" applyFont="1" applyFill="1" applyBorder="1" applyAlignment="1" applyProtection="1">
      <alignment horizontal="center" vertical="center"/>
      <protection locked="0"/>
    </xf>
    <xf numFmtId="1" fontId="5" fillId="11" borderId="51" xfId="0" applyNumberFormat="1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1" fontId="5" fillId="0" borderId="24" xfId="0" applyNumberFormat="1" applyFont="1" applyFill="1" applyBorder="1" applyAlignment="1" applyProtection="1">
      <alignment horizontal="center" vertical="center"/>
      <protection locked="0"/>
    </xf>
    <xf numFmtId="1" fontId="5" fillId="0" borderId="21" xfId="0" applyNumberFormat="1" applyFont="1" applyFill="1" applyBorder="1" applyAlignment="1" applyProtection="1">
      <alignment horizontal="center" vertical="center"/>
      <protection locked="0"/>
    </xf>
    <xf numFmtId="165" fontId="5" fillId="0" borderId="21" xfId="0" applyNumberFormat="1" applyFont="1" applyFill="1" applyBorder="1" applyAlignment="1" applyProtection="1">
      <alignment horizontal="center" vertical="center"/>
      <protection locked="0"/>
    </xf>
    <xf numFmtId="165" fontId="5" fillId="0" borderId="28" xfId="0" applyNumberFormat="1" applyFont="1" applyFill="1" applyBorder="1" applyAlignment="1" applyProtection="1">
      <alignment horizontal="center" vertical="center"/>
      <protection locked="0"/>
    </xf>
    <xf numFmtId="1" fontId="5" fillId="0" borderId="25" xfId="0" applyNumberFormat="1" applyFont="1" applyFill="1" applyBorder="1" applyAlignment="1" applyProtection="1">
      <alignment horizontal="center" vertical="center"/>
      <protection locked="0"/>
    </xf>
    <xf numFmtId="1" fontId="5" fillId="0" borderId="35" xfId="0" applyNumberFormat="1" applyFont="1" applyFill="1" applyBorder="1" applyAlignment="1" applyProtection="1">
      <alignment horizontal="center" vertical="center"/>
      <protection locked="0"/>
    </xf>
    <xf numFmtId="1" fontId="5" fillId="0" borderId="22" xfId="0" applyNumberFormat="1" applyFont="1" applyFill="1" applyBorder="1" applyAlignment="1" applyProtection="1">
      <alignment horizontal="center" vertical="center"/>
      <protection locked="0"/>
    </xf>
    <xf numFmtId="0" fontId="5" fillId="0" borderId="46" xfId="0" applyFont="1" applyFill="1" applyBorder="1" applyAlignment="1" applyProtection="1">
      <alignment horizontal="center" vertical="center"/>
      <protection locked="0"/>
    </xf>
    <xf numFmtId="1" fontId="18" fillId="11" borderId="32" xfId="0" applyNumberFormat="1" applyFont="1" applyFill="1" applyBorder="1" applyAlignment="1" applyProtection="1">
      <alignment horizontal="center" vertical="center"/>
      <protection hidden="1"/>
    </xf>
    <xf numFmtId="2" fontId="18" fillId="9" borderId="35" xfId="0" applyNumberFormat="1" applyFont="1" applyFill="1" applyBorder="1" applyAlignment="1" applyProtection="1">
      <alignment horizontal="center" vertical="center"/>
      <protection hidden="1"/>
    </xf>
    <xf numFmtId="0" fontId="5" fillId="0" borderId="55" xfId="0" applyFont="1" applyFill="1" applyBorder="1" applyAlignment="1" applyProtection="1">
      <alignment horizontal="center" vertical="center"/>
      <protection locked="0"/>
    </xf>
    <xf numFmtId="0" fontId="5" fillId="0" borderId="46" xfId="0" applyNumberFormat="1" applyFont="1" applyFill="1" applyBorder="1" applyAlignment="1" applyProtection="1">
      <alignment horizontal="center" vertical="center"/>
      <protection locked="0"/>
    </xf>
    <xf numFmtId="0" fontId="5" fillId="9" borderId="4" xfId="0" applyFont="1" applyFill="1" applyBorder="1" applyAlignment="1" applyProtection="1">
      <alignment horizontal="center" vertical="center"/>
      <protection locked="0"/>
    </xf>
    <xf numFmtId="0" fontId="1" fillId="0" borderId="1" xfId="1" applyAlignment="1" applyProtection="1">
      <alignment horizontal="center" vertical="center"/>
      <protection locked="0"/>
    </xf>
    <xf numFmtId="0" fontId="5" fillId="9" borderId="4" xfId="0" applyFont="1" applyFill="1" applyBorder="1" applyAlignment="1" applyProtection="1">
      <alignment vertical="center"/>
      <protection locked="0"/>
    </xf>
    <xf numFmtId="0" fontId="18" fillId="11" borderId="4" xfId="0" applyFont="1" applyFill="1" applyBorder="1" applyAlignment="1" applyProtection="1">
      <alignment horizontal="center" vertical="center"/>
      <protection locked="0"/>
    </xf>
    <xf numFmtId="0" fontId="32" fillId="13" borderId="4" xfId="0" applyFont="1" applyFill="1" applyBorder="1" applyAlignment="1" applyProtection="1">
      <alignment horizontal="center" vertical="center"/>
      <protection locked="0"/>
    </xf>
    <xf numFmtId="2" fontId="18" fillId="9" borderId="18" xfId="0" applyNumberFormat="1" applyFont="1" applyFill="1" applyBorder="1" applyAlignment="1" applyProtection="1">
      <alignment horizontal="center" vertical="center"/>
      <protection locked="0"/>
    </xf>
    <xf numFmtId="2" fontId="18" fillId="9" borderId="17" xfId="0" applyNumberFormat="1" applyFont="1" applyFill="1" applyBorder="1" applyAlignment="1" applyProtection="1">
      <alignment horizontal="center" vertical="center"/>
      <protection locked="0"/>
    </xf>
    <xf numFmtId="2" fontId="18" fillId="9" borderId="0" xfId="0" applyNumberFormat="1" applyFont="1" applyFill="1" applyBorder="1" applyAlignment="1" applyProtection="1">
      <alignment horizontal="right" vertical="center"/>
      <protection locked="0"/>
    </xf>
    <xf numFmtId="0" fontId="18" fillId="11" borderId="0" xfId="0" applyFont="1" applyFill="1" applyBorder="1" applyAlignment="1" applyProtection="1">
      <alignment horizontal="center" vertical="center"/>
      <protection locked="0"/>
    </xf>
    <xf numFmtId="2" fontId="18" fillId="10" borderId="7" xfId="0" applyNumberFormat="1" applyFont="1" applyFill="1" applyBorder="1" applyAlignment="1" applyProtection="1">
      <alignment horizontal="center" vertical="center"/>
      <protection locked="0"/>
    </xf>
    <xf numFmtId="2" fontId="18" fillId="12" borderId="7" xfId="0" applyNumberFormat="1" applyFont="1" applyFill="1" applyBorder="1" applyAlignment="1" applyProtection="1">
      <alignment horizontal="center" vertical="center"/>
      <protection locked="0"/>
    </xf>
    <xf numFmtId="2" fontId="18" fillId="11" borderId="7" xfId="0" applyNumberFormat="1" applyFont="1" applyFill="1" applyBorder="1" applyAlignment="1" applyProtection="1">
      <alignment horizontal="center" vertical="center"/>
      <protection locked="0"/>
    </xf>
    <xf numFmtId="2" fontId="18" fillId="10" borderId="0" xfId="0" applyNumberFormat="1" applyFont="1" applyFill="1" applyBorder="1" applyAlignment="1" applyProtection="1">
      <alignment horizontal="center" vertical="center"/>
      <protection locked="0"/>
    </xf>
    <xf numFmtId="0" fontId="18" fillId="11" borderId="7" xfId="0" applyFont="1" applyFill="1" applyBorder="1" applyAlignment="1" applyProtection="1">
      <alignment horizontal="center" vertical="center"/>
      <protection locked="0"/>
    </xf>
    <xf numFmtId="0" fontId="32" fillId="13" borderId="0" xfId="0" applyFont="1" applyFill="1" applyBorder="1" applyAlignment="1" applyProtection="1">
      <alignment horizontal="center" vertical="center"/>
      <protection locked="0"/>
    </xf>
    <xf numFmtId="2" fontId="18" fillId="9" borderId="20" xfId="0" applyNumberFormat="1" applyFont="1" applyFill="1" applyBorder="1" applyAlignment="1" applyProtection="1">
      <alignment horizontal="center" vertical="center"/>
      <protection locked="0"/>
    </xf>
    <xf numFmtId="2" fontId="18" fillId="9" borderId="23" xfId="0" applyNumberFormat="1" applyFont="1" applyFill="1" applyBorder="1" applyAlignment="1" applyProtection="1">
      <alignment horizontal="center" vertical="center"/>
      <protection locked="0"/>
    </xf>
    <xf numFmtId="2" fontId="18" fillId="11" borderId="0" xfId="0" applyNumberFormat="1" applyFont="1" applyFill="1" applyBorder="1" applyAlignment="1" applyProtection="1">
      <alignment horizontal="right" vertical="center"/>
      <protection locked="0"/>
    </xf>
    <xf numFmtId="2" fontId="18" fillId="11" borderId="0" xfId="0" applyNumberFormat="1" applyFont="1" applyFill="1" applyBorder="1" applyAlignment="1" applyProtection="1">
      <alignment horizontal="center" vertical="center"/>
      <protection locked="0"/>
    </xf>
    <xf numFmtId="2" fontId="18" fillId="9" borderId="7" xfId="0" applyNumberFormat="1" applyFont="1" applyFill="1" applyBorder="1" applyAlignment="1" applyProtection="1">
      <alignment horizontal="center" vertical="center"/>
      <protection locked="0"/>
    </xf>
    <xf numFmtId="2" fontId="18" fillId="9" borderId="24" xfId="0" applyNumberFormat="1" applyFont="1" applyFill="1" applyBorder="1" applyAlignment="1" applyProtection="1">
      <alignment horizontal="center" vertical="center"/>
      <protection locked="0"/>
    </xf>
    <xf numFmtId="0" fontId="18" fillId="11" borderId="9" xfId="0" applyFont="1" applyFill="1" applyBorder="1" applyAlignment="1" applyProtection="1">
      <alignment horizontal="center" vertical="center"/>
      <protection locked="0"/>
    </xf>
    <xf numFmtId="2" fontId="18" fillId="10" borderId="10" xfId="0" applyNumberFormat="1" applyFont="1" applyFill="1" applyBorder="1" applyAlignment="1" applyProtection="1">
      <alignment horizontal="center" vertical="center"/>
      <protection locked="0"/>
    </xf>
    <xf numFmtId="2" fontId="18" fillId="12" borderId="10" xfId="0" applyNumberFormat="1" applyFont="1" applyFill="1" applyBorder="1" applyAlignment="1" applyProtection="1">
      <alignment horizontal="center" vertical="center"/>
      <protection locked="0"/>
    </xf>
    <xf numFmtId="2" fontId="18" fillId="11" borderId="10" xfId="0" applyNumberFormat="1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 applyProtection="1">
      <alignment horizontal="center" vertical="center"/>
      <protection locked="0"/>
    </xf>
    <xf numFmtId="2" fontId="18" fillId="10" borderId="9" xfId="0" applyNumberFormat="1" applyFont="1" applyFill="1" applyBorder="1" applyAlignment="1" applyProtection="1">
      <alignment horizontal="center" vertical="center"/>
      <protection locked="0"/>
    </xf>
    <xf numFmtId="0" fontId="5" fillId="11" borderId="9" xfId="0" applyFont="1" applyFill="1" applyBorder="1" applyAlignment="1" applyProtection="1">
      <alignment horizontal="center" vertical="center"/>
      <protection locked="0"/>
    </xf>
    <xf numFmtId="0" fontId="18" fillId="11" borderId="10" xfId="0" applyFont="1" applyFill="1" applyBorder="1" applyAlignment="1" applyProtection="1">
      <alignment horizontal="center" vertical="center"/>
      <protection locked="0"/>
    </xf>
    <xf numFmtId="0" fontId="32" fillId="13" borderId="9" xfId="0" applyFont="1" applyFill="1" applyBorder="1" applyAlignment="1" applyProtection="1">
      <alignment horizontal="center" vertical="center"/>
      <protection locked="0"/>
    </xf>
    <xf numFmtId="0" fontId="9" fillId="9" borderId="9" xfId="0" applyFont="1" applyFill="1" applyBorder="1" applyProtection="1">
      <protection locked="0"/>
    </xf>
    <xf numFmtId="2" fontId="18" fillId="9" borderId="29" xfId="0" applyNumberFormat="1" applyFont="1" applyFill="1" applyBorder="1" applyAlignment="1" applyProtection="1">
      <alignment horizontal="center" vertical="center"/>
      <protection locked="0"/>
    </xf>
    <xf numFmtId="0" fontId="9" fillId="11" borderId="9" xfId="0" applyFont="1" applyFill="1" applyBorder="1" applyProtection="1">
      <protection locked="0"/>
    </xf>
    <xf numFmtId="0" fontId="9" fillId="9" borderId="10" xfId="0" applyFont="1" applyFill="1" applyBorder="1" applyProtection="1">
      <protection locked="0"/>
    </xf>
    <xf numFmtId="0" fontId="20" fillId="9" borderId="0" xfId="0" applyFont="1" applyFill="1"/>
    <xf numFmtId="0" fontId="5" fillId="9" borderId="0" xfId="0" applyFont="1" applyFill="1" applyBorder="1" applyAlignment="1" applyProtection="1">
      <alignment horizontal="center"/>
      <protection locked="0"/>
    </xf>
    <xf numFmtId="2" fontId="18" fillId="10" borderId="56" xfId="0" applyNumberFormat="1" applyFont="1" applyFill="1" applyBorder="1" applyAlignment="1" applyProtection="1">
      <alignment horizontal="center"/>
      <protection hidden="1"/>
    </xf>
    <xf numFmtId="2" fontId="18" fillId="10" borderId="0" xfId="0" applyNumberFormat="1" applyFont="1" applyFill="1" applyBorder="1" applyAlignment="1" applyProtection="1">
      <alignment horizontal="center"/>
      <protection hidden="1"/>
    </xf>
    <xf numFmtId="0" fontId="5" fillId="10" borderId="0" xfId="0" applyFont="1" applyFill="1" applyBorder="1" applyAlignment="1" applyProtection="1">
      <alignment horizontal="center"/>
      <protection locked="0"/>
    </xf>
    <xf numFmtId="2" fontId="18" fillId="11" borderId="56" xfId="0" applyNumberFormat="1" applyFont="1" applyFill="1" applyBorder="1" applyAlignment="1" applyProtection="1">
      <alignment horizontal="center"/>
      <protection hidden="1"/>
    </xf>
    <xf numFmtId="0" fontId="5" fillId="11" borderId="0" xfId="0" applyFont="1" applyFill="1" applyBorder="1" applyAlignment="1" applyProtection="1">
      <alignment horizontal="center"/>
    </xf>
    <xf numFmtId="2" fontId="18" fillId="11" borderId="25" xfId="0" applyNumberFormat="1" applyFont="1" applyFill="1" applyBorder="1" applyAlignment="1" applyProtection="1">
      <alignment horizontal="center"/>
      <protection hidden="1"/>
    </xf>
    <xf numFmtId="2" fontId="5" fillId="12" borderId="56" xfId="0" applyNumberFormat="1" applyFont="1" applyFill="1" applyBorder="1" applyAlignment="1" applyProtection="1">
      <alignment horizontal="center"/>
      <protection locked="0"/>
    </xf>
    <xf numFmtId="2" fontId="18" fillId="10" borderId="25" xfId="0" applyNumberFormat="1" applyFont="1" applyFill="1" applyBorder="1" applyAlignment="1" applyProtection="1">
      <alignment horizontal="center"/>
      <protection hidden="1"/>
    </xf>
    <xf numFmtId="0" fontId="5" fillId="11" borderId="0" xfId="0" applyFont="1" applyFill="1" applyBorder="1" applyAlignment="1" applyProtection="1">
      <alignment horizontal="center"/>
      <protection locked="0"/>
    </xf>
    <xf numFmtId="0" fontId="18" fillId="11" borderId="0" xfId="0" applyFont="1" applyFill="1" applyBorder="1" applyAlignment="1" applyProtection="1">
      <alignment horizontal="center"/>
      <protection locked="0"/>
    </xf>
    <xf numFmtId="0" fontId="32" fillId="13" borderId="0" xfId="0" applyFont="1" applyFill="1" applyBorder="1" applyAlignment="1" applyProtection="1">
      <alignment horizontal="center"/>
      <protection locked="0"/>
    </xf>
    <xf numFmtId="0" fontId="19" fillId="9" borderId="0" xfId="0" applyFont="1" applyFill="1" applyBorder="1" applyAlignment="1" applyProtection="1">
      <alignment horizontal="center" vertical="center" textRotation="90"/>
      <protection locked="0"/>
    </xf>
    <xf numFmtId="0" fontId="19" fillId="9" borderId="0" xfId="0" applyFont="1" applyFill="1" applyBorder="1" applyAlignment="1" applyProtection="1">
      <alignment horizontal="left" vertical="top"/>
      <protection locked="0"/>
    </xf>
    <xf numFmtId="0" fontId="19" fillId="11" borderId="0" xfId="0" applyFont="1" applyFill="1" applyBorder="1" applyAlignment="1" applyProtection="1">
      <alignment horizontal="left" vertical="top"/>
      <protection locked="0"/>
    </xf>
    <xf numFmtId="0" fontId="5" fillId="11" borderId="0" xfId="0" applyFont="1" applyFill="1" applyBorder="1" applyAlignment="1" applyProtection="1">
      <alignment horizontal="right" vertical="center"/>
      <protection locked="0"/>
    </xf>
    <xf numFmtId="2" fontId="5" fillId="9" borderId="0" xfId="0" applyNumberFormat="1" applyFont="1" applyFill="1" applyBorder="1" applyAlignment="1" applyProtection="1">
      <alignment horizontal="right" vertical="center"/>
    </xf>
    <xf numFmtId="2" fontId="18" fillId="11" borderId="25" xfId="0" applyNumberFormat="1" applyFont="1" applyFill="1" applyBorder="1" applyAlignment="1" applyProtection="1">
      <alignment horizontal="right" vertical="center"/>
      <protection hidden="1"/>
    </xf>
    <xf numFmtId="2" fontId="5" fillId="6" borderId="0" xfId="0" applyNumberFormat="1" applyFont="1" applyFill="1" applyBorder="1" applyAlignment="1" applyProtection="1">
      <alignment horizontal="center"/>
      <protection hidden="1"/>
    </xf>
    <xf numFmtId="0" fontId="11" fillId="11" borderId="0" xfId="0" applyFont="1" applyFill="1" applyBorder="1" applyAlignment="1" applyProtection="1">
      <alignment horizontal="center"/>
    </xf>
    <xf numFmtId="0" fontId="11" fillId="10" borderId="0" xfId="0" applyFont="1" applyFill="1" applyBorder="1" applyAlignment="1" applyProtection="1">
      <alignment horizontal="center"/>
    </xf>
    <xf numFmtId="0" fontId="11" fillId="12" borderId="0" xfId="0" applyFont="1" applyFill="1" applyBorder="1" applyAlignment="1" applyProtection="1">
      <alignment horizontal="center"/>
    </xf>
    <xf numFmtId="0" fontId="11" fillId="9" borderId="0" xfId="0" applyFont="1" applyFill="1" applyBorder="1" applyAlignment="1" applyProtection="1">
      <alignment horizontal="center"/>
    </xf>
    <xf numFmtId="0" fontId="36" fillId="13" borderId="0" xfId="0" applyFont="1" applyFill="1" applyBorder="1" applyAlignment="1" applyProtection="1">
      <alignment horizontal="center"/>
    </xf>
    <xf numFmtId="0" fontId="21" fillId="9" borderId="0" xfId="0" applyFont="1" applyFill="1" applyBorder="1" applyAlignment="1" applyProtection="1">
      <alignment horizontal="center" vertical="center" textRotation="90"/>
    </xf>
    <xf numFmtId="0" fontId="22" fillId="9" borderId="0" xfId="0" applyFont="1" applyFill="1" applyBorder="1" applyAlignment="1" applyProtection="1">
      <alignment horizontal="left" vertical="top"/>
    </xf>
    <xf numFmtId="0" fontId="22" fillId="11" borderId="0" xfId="0" applyFont="1" applyFill="1" applyBorder="1" applyAlignment="1" applyProtection="1">
      <alignment horizontal="left" vertical="top"/>
    </xf>
    <xf numFmtId="0" fontId="0" fillId="11" borderId="0" xfId="0" applyFill="1" applyAlignment="1"/>
    <xf numFmtId="0" fontId="9" fillId="7" borderId="4" xfId="0" applyFont="1" applyFill="1" applyBorder="1"/>
    <xf numFmtId="0" fontId="4" fillId="11" borderId="0" xfId="0" applyFont="1" applyFill="1"/>
    <xf numFmtId="0" fontId="4" fillId="10" borderId="0" xfId="0" applyFont="1" applyFill="1"/>
    <xf numFmtId="0" fontId="4" fillId="12" borderId="0" xfId="0" applyFont="1" applyFill="1"/>
    <xf numFmtId="0" fontId="4" fillId="9" borderId="0" xfId="0" applyFont="1" applyFill="1"/>
    <xf numFmtId="0" fontId="4" fillId="9" borderId="0" xfId="0" applyFont="1" applyFill="1" applyBorder="1" applyAlignment="1">
      <alignment vertical="center"/>
    </xf>
    <xf numFmtId="0" fontId="4" fillId="11" borderId="0" xfId="0" applyFont="1" applyFill="1" applyBorder="1" applyAlignment="1">
      <alignment vertical="center"/>
    </xf>
    <xf numFmtId="0" fontId="5" fillId="9" borderId="0" xfId="0" applyFont="1" applyFill="1" applyBorder="1" applyAlignment="1">
      <alignment horizontal="left" vertical="center"/>
    </xf>
    <xf numFmtId="0" fontId="20" fillId="9" borderId="0" xfId="0" applyFont="1" applyFill="1" applyBorder="1" applyAlignment="1">
      <alignment horizontal="left" vertical="center"/>
    </xf>
    <xf numFmtId="0" fontId="9" fillId="7" borderId="0" xfId="0" applyFont="1" applyFill="1" applyBorder="1"/>
    <xf numFmtId="0" fontId="5" fillId="11" borderId="0" xfId="0" applyFont="1" applyFill="1" applyAlignment="1">
      <alignment horizontal="left"/>
    </xf>
    <xf numFmtId="0" fontId="5" fillId="10" borderId="0" xfId="0" applyFont="1" applyFill="1" applyAlignment="1">
      <alignment horizontal="left"/>
    </xf>
    <xf numFmtId="0" fontId="5" fillId="12" borderId="0" xfId="0" applyFont="1" applyFill="1" applyAlignment="1">
      <alignment horizontal="left"/>
    </xf>
    <xf numFmtId="0" fontId="4" fillId="10" borderId="0" xfId="0" applyFont="1" applyFill="1" applyAlignment="1">
      <alignment horizontal="center"/>
    </xf>
    <xf numFmtId="0" fontId="24" fillId="11" borderId="0" xfId="0" applyFont="1" applyFill="1" applyAlignment="1">
      <alignment horizontal="left"/>
    </xf>
    <xf numFmtId="0" fontId="24" fillId="9" borderId="0" xfId="0" applyFont="1" applyFill="1" applyAlignment="1">
      <alignment horizontal="left"/>
    </xf>
    <xf numFmtId="0" fontId="4" fillId="9" borderId="0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left"/>
    </xf>
    <xf numFmtId="0" fontId="5" fillId="9" borderId="39" xfId="0" applyFont="1" applyFill="1" applyBorder="1" applyAlignment="1">
      <alignment horizontal="left" vertical="center"/>
    </xf>
    <xf numFmtId="0" fontId="4" fillId="9" borderId="39" xfId="0" applyFont="1" applyFill="1" applyBorder="1" applyAlignment="1">
      <alignment vertical="center"/>
    </xf>
    <xf numFmtId="0" fontId="5" fillId="9" borderId="39" xfId="0" applyFont="1" applyFill="1" applyBorder="1" applyAlignment="1">
      <alignment horizontal="center" vertical="center"/>
    </xf>
    <xf numFmtId="0" fontId="5" fillId="11" borderId="39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/>
    </xf>
    <xf numFmtId="0" fontId="9" fillId="7" borderId="9" xfId="0" applyFont="1" applyFill="1" applyBorder="1"/>
    <xf numFmtId="0" fontId="9" fillId="11" borderId="0" xfId="0" applyFont="1" applyFill="1" applyAlignment="1">
      <alignment horizontal="left"/>
    </xf>
    <xf numFmtId="0" fontId="9" fillId="9" borderId="0" xfId="0" applyFont="1" applyFill="1" applyAlignment="1">
      <alignment horizontal="left"/>
    </xf>
    <xf numFmtId="0" fontId="9" fillId="9" borderId="0" xfId="0" applyFont="1" applyFill="1" applyBorder="1" applyAlignment="1">
      <alignment horizontal="left" vertical="center"/>
    </xf>
    <xf numFmtId="0" fontId="9" fillId="11" borderId="0" xfId="0" applyFont="1" applyFill="1" applyBorder="1" applyAlignment="1">
      <alignment horizontal="left" vertical="center"/>
    </xf>
    <xf numFmtId="0" fontId="5" fillId="9" borderId="0" xfId="0" applyFont="1" applyFill="1" applyBorder="1" applyAlignment="1">
      <alignment horizontal="left" vertical="center" textRotation="90" wrapText="1"/>
    </xf>
    <xf numFmtId="0" fontId="9" fillId="9" borderId="0" xfId="0" applyFont="1" applyFill="1" applyBorder="1" applyAlignment="1">
      <alignment horizontal="center" vertical="center"/>
    </xf>
    <xf numFmtId="0" fontId="5" fillId="9" borderId="42" xfId="0" applyFont="1" applyFill="1" applyBorder="1" applyAlignment="1">
      <alignment horizontal="center" vertical="center" textRotation="90"/>
    </xf>
    <xf numFmtId="0" fontId="9" fillId="9" borderId="42" xfId="0" applyFont="1" applyFill="1" applyBorder="1" applyAlignment="1">
      <alignment horizontal="center" vertical="center"/>
    </xf>
    <xf numFmtId="0" fontId="9" fillId="11" borderId="42" xfId="0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/>
    </xf>
    <xf numFmtId="0" fontId="5" fillId="9" borderId="0" xfId="0" applyFont="1" applyFill="1" applyAlignment="1">
      <alignment horizontal="left"/>
    </xf>
    <xf numFmtId="0" fontId="9" fillId="11" borderId="0" xfId="0" applyFont="1" applyFill="1"/>
    <xf numFmtId="0" fontId="9" fillId="9" borderId="0" xfId="0" applyFont="1" applyFill="1"/>
    <xf numFmtId="0" fontId="0" fillId="9" borderId="0" xfId="0" applyFill="1" applyBorder="1" applyAlignment="1">
      <alignment horizontal="left" vertical="center" textRotation="90" wrapText="1"/>
    </xf>
    <xf numFmtId="0" fontId="9" fillId="9" borderId="0" xfId="0" applyFont="1" applyFill="1" applyBorder="1" applyAlignment="1">
      <alignment horizontal="right"/>
    </xf>
    <xf numFmtId="0" fontId="5" fillId="11" borderId="0" xfId="0" applyFont="1" applyFill="1" applyBorder="1" applyAlignment="1">
      <alignment horizontal="left" vertical="center"/>
    </xf>
    <xf numFmtId="0" fontId="9" fillId="11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vertical="center"/>
    </xf>
    <xf numFmtId="0" fontId="9" fillId="9" borderId="9" xfId="0" applyFont="1" applyFill="1" applyBorder="1" applyAlignment="1">
      <alignment horizontal="left" vertical="center"/>
    </xf>
    <xf numFmtId="0" fontId="9" fillId="11" borderId="9" xfId="0" applyFont="1" applyFill="1" applyBorder="1" applyAlignment="1">
      <alignment horizontal="left" vertical="center"/>
    </xf>
    <xf numFmtId="0" fontId="0" fillId="9" borderId="9" xfId="0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left" vertical="center" textRotation="90" wrapText="1"/>
    </xf>
    <xf numFmtId="0" fontId="9" fillId="9" borderId="13" xfId="0" applyFont="1" applyFill="1" applyBorder="1" applyAlignment="1">
      <alignment horizontal="left" vertical="center"/>
    </xf>
    <xf numFmtId="0" fontId="9" fillId="9" borderId="13" xfId="0" applyFont="1" applyFill="1" applyBorder="1" applyAlignment="1">
      <alignment horizontal="right" vertical="center"/>
    </xf>
    <xf numFmtId="0" fontId="0" fillId="9" borderId="13" xfId="0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left" vertical="center"/>
    </xf>
    <xf numFmtId="0" fontId="9" fillId="9" borderId="39" xfId="0" applyFont="1" applyFill="1" applyBorder="1" applyAlignment="1">
      <alignment horizontal="right" vertical="center"/>
    </xf>
    <xf numFmtId="0" fontId="27" fillId="9" borderId="39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/>
    </xf>
    <xf numFmtId="0" fontId="9" fillId="11" borderId="39" xfId="0" applyFont="1" applyFill="1" applyBorder="1" applyAlignment="1">
      <alignment horizontal="center" vertical="center"/>
    </xf>
    <xf numFmtId="0" fontId="26" fillId="9" borderId="0" xfId="0" applyFont="1" applyFill="1"/>
    <xf numFmtId="0" fontId="26" fillId="10" borderId="0" xfId="0" applyFont="1" applyFill="1"/>
    <xf numFmtId="0" fontId="26" fillId="11" borderId="0" xfId="0" applyFont="1" applyFill="1"/>
    <xf numFmtId="0" fontId="26" fillId="12" borderId="0" xfId="0" applyFont="1" applyFill="1"/>
    <xf numFmtId="0" fontId="26" fillId="11" borderId="0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 textRotation="90" wrapText="1"/>
    </xf>
    <xf numFmtId="0" fontId="5" fillId="9" borderId="23" xfId="0" applyFont="1" applyFill="1" applyBorder="1" applyAlignment="1">
      <alignment horizontal="center" vertical="center" textRotation="90" wrapText="1"/>
    </xf>
    <xf numFmtId="0" fontId="0" fillId="9" borderId="0" xfId="0" applyFill="1" applyBorder="1" applyAlignment="1">
      <alignment wrapText="1"/>
    </xf>
    <xf numFmtId="0" fontId="0" fillId="9" borderId="23" xfId="0" applyFill="1" applyBorder="1" applyAlignment="1">
      <alignment horizontal="center" vertical="center" textRotation="90" wrapText="1"/>
    </xf>
    <xf numFmtId="0" fontId="14" fillId="13" borderId="0" xfId="0" applyFont="1" applyFill="1" applyAlignment="1">
      <alignment horizontal="center"/>
    </xf>
    <xf numFmtId="0" fontId="10" fillId="9" borderId="0" xfId="0" applyFont="1" applyFill="1" applyBorder="1" applyAlignment="1">
      <alignment horizontal="right"/>
    </xf>
    <xf numFmtId="0" fontId="4" fillId="10" borderId="0" xfId="0" applyFont="1" applyFill="1" applyBorder="1" applyAlignment="1">
      <alignment horizontal="center"/>
    </xf>
    <xf numFmtId="0" fontId="4" fillId="12" borderId="0" xfId="0" applyFont="1" applyFill="1" applyAlignment="1">
      <alignment horizontal="center"/>
    </xf>
    <xf numFmtId="0" fontId="26" fillId="9" borderId="0" xfId="0" applyFont="1" applyFill="1" applyAlignment="1">
      <alignment horizontal="center"/>
    </xf>
    <xf numFmtId="0" fontId="10" fillId="11" borderId="0" xfId="0" applyFont="1" applyFill="1" applyBorder="1" applyAlignment="1">
      <alignment horizontal="right"/>
    </xf>
    <xf numFmtId="0" fontId="10" fillId="11" borderId="4" xfId="0" applyFont="1" applyFill="1" applyBorder="1" applyAlignment="1">
      <alignment horizontal="right"/>
    </xf>
    <xf numFmtId="0" fontId="5" fillId="11" borderId="0" xfId="0" applyFont="1" applyFill="1" applyBorder="1" applyAlignment="1">
      <alignment horizontal="right" vertical="center"/>
    </xf>
    <xf numFmtId="0" fontId="4" fillId="10" borderId="0" xfId="0" applyFont="1" applyFill="1" applyBorder="1" applyAlignment="1">
      <alignment horizontal="center" vertical="center"/>
    </xf>
    <xf numFmtId="0" fontId="5" fillId="9" borderId="43" xfId="0" applyFont="1" applyFill="1" applyBorder="1" applyAlignment="1">
      <alignment horizontal="center" vertical="center" textRotation="90" wrapText="1"/>
    </xf>
    <xf numFmtId="0" fontId="4" fillId="11" borderId="0" xfId="0" applyFont="1" applyFill="1" applyBorder="1" applyAlignment="1">
      <alignment horizontal="left"/>
    </xf>
    <xf numFmtId="0" fontId="4" fillId="9" borderId="0" xfId="0" applyFont="1" applyFill="1" applyBorder="1" applyAlignment="1">
      <alignment horizontal="left"/>
    </xf>
    <xf numFmtId="0" fontId="0" fillId="9" borderId="23" xfId="0" applyFill="1" applyBorder="1" applyAlignment="1">
      <alignment wrapText="1"/>
    </xf>
    <xf numFmtId="0" fontId="8" fillId="11" borderId="0" xfId="0" applyFont="1" applyFill="1" applyBorder="1" applyAlignment="1">
      <alignment horizontal="right" vertical="center"/>
    </xf>
    <xf numFmtId="0" fontId="4" fillId="11" borderId="0" xfId="0" quotePrefix="1" applyFont="1" applyFill="1" applyBorder="1" applyAlignment="1">
      <alignment horizontal="left"/>
    </xf>
    <xf numFmtId="0" fontId="4" fillId="9" borderId="0" xfId="0" quotePrefix="1" applyFont="1" applyFill="1" applyBorder="1" applyAlignment="1">
      <alignment horizontal="left"/>
    </xf>
    <xf numFmtId="0" fontId="4" fillId="9" borderId="0" xfId="0" applyFont="1" applyFill="1" applyBorder="1" applyAlignment="1">
      <alignment horizontal="left" vertical="center"/>
    </xf>
    <xf numFmtId="0" fontId="4" fillId="11" borderId="0" xfId="0" applyFont="1" applyFill="1" applyBorder="1" applyAlignment="1">
      <alignment horizontal="left" vertical="center"/>
    </xf>
    <xf numFmtId="0" fontId="5" fillId="10" borderId="0" xfId="0" applyFont="1" applyFill="1" applyBorder="1" applyAlignment="1">
      <alignment horizontal="right" vertical="center"/>
    </xf>
    <xf numFmtId="0" fontId="5" fillId="12" borderId="0" xfId="0" applyFont="1" applyFill="1" applyBorder="1" applyAlignment="1">
      <alignment horizontal="right" vertical="center"/>
    </xf>
    <xf numFmtId="0" fontId="8" fillId="11" borderId="0" xfId="0" applyFont="1" applyFill="1" applyBorder="1" applyAlignment="1">
      <alignment vertical="center"/>
    </xf>
    <xf numFmtId="0" fontId="8" fillId="9" borderId="0" xfId="0" applyFont="1" applyFill="1" applyBorder="1" applyAlignment="1">
      <alignment vertical="center"/>
    </xf>
    <xf numFmtId="0" fontId="8" fillId="11" borderId="0" xfId="0" applyFont="1" applyFill="1" applyBorder="1" applyAlignment="1">
      <alignment horizontal="center" vertical="center"/>
    </xf>
    <xf numFmtId="49" fontId="4" fillId="11" borderId="0" xfId="0" applyNumberFormat="1" applyFont="1" applyFill="1" applyBorder="1" applyAlignment="1">
      <alignment horizontal="left" vertical="center"/>
    </xf>
    <xf numFmtId="49" fontId="4" fillId="9" borderId="0" xfId="0" applyNumberFormat="1" applyFont="1" applyFill="1" applyBorder="1" applyAlignment="1">
      <alignment horizontal="left" vertical="center"/>
    </xf>
    <xf numFmtId="0" fontId="4" fillId="11" borderId="0" xfId="0" applyFont="1" applyFill="1" applyBorder="1" applyAlignment="1">
      <alignment horizontal="right" vertical="center"/>
    </xf>
    <xf numFmtId="0" fontId="4" fillId="10" borderId="0" xfId="0" applyFont="1" applyFill="1" applyBorder="1" applyAlignment="1">
      <alignment horizontal="right" vertical="center"/>
    </xf>
    <xf numFmtId="0" fontId="8" fillId="11" borderId="9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right" vertical="center"/>
    </xf>
    <xf numFmtId="0" fontId="9" fillId="11" borderId="0" xfId="0" applyFont="1" applyFill="1" applyBorder="1" applyAlignment="1">
      <alignment horizontal="right" vertical="center"/>
    </xf>
    <xf numFmtId="0" fontId="29" fillId="11" borderId="0" xfId="0" applyFont="1" applyFill="1" applyAlignment="1">
      <alignment horizontal="center"/>
    </xf>
    <xf numFmtId="0" fontId="29" fillId="9" borderId="0" xfId="0" applyFont="1" applyFill="1" applyAlignment="1">
      <alignment horizontal="center"/>
    </xf>
    <xf numFmtId="0" fontId="4" fillId="9" borderId="0" xfId="0" applyFont="1" applyFill="1" applyBorder="1"/>
    <xf numFmtId="0" fontId="4" fillId="11" borderId="0" xfId="0" applyFont="1" applyFill="1" applyBorder="1"/>
    <xf numFmtId="0" fontId="9" fillId="9" borderId="32" xfId="0" applyFont="1" applyFill="1" applyBorder="1" applyAlignment="1">
      <alignment horizontal="left" vertical="center"/>
    </xf>
    <xf numFmtId="0" fontId="5" fillId="9" borderId="42" xfId="0" applyFont="1" applyFill="1" applyBorder="1" applyAlignment="1">
      <alignment horizontal="center" vertical="center" textRotation="90" wrapText="1"/>
    </xf>
    <xf numFmtId="0" fontId="0" fillId="9" borderId="0" xfId="0" applyFill="1" applyBorder="1" applyAlignment="1">
      <alignment horizontal="center" vertical="center" wrapText="1"/>
    </xf>
    <xf numFmtId="0" fontId="10" fillId="10" borderId="0" xfId="0" applyFont="1" applyFill="1" applyBorder="1" applyAlignment="1">
      <alignment horizontal="right"/>
    </xf>
    <xf numFmtId="0" fontId="4" fillId="11" borderId="9" xfId="0" applyFont="1" applyFill="1" applyBorder="1" applyAlignment="1">
      <alignment horizontal="center"/>
    </xf>
    <xf numFmtId="0" fontId="0" fillId="9" borderId="9" xfId="0" applyFill="1" applyBorder="1" applyAlignment="1">
      <alignment horizontal="center" vertical="center" wrapText="1"/>
    </xf>
    <xf numFmtId="0" fontId="0" fillId="9" borderId="30" xfId="0" applyFill="1" applyBorder="1" applyAlignment="1">
      <alignment wrapText="1"/>
    </xf>
    <xf numFmtId="0" fontId="9" fillId="11" borderId="0" xfId="0" applyFont="1" applyFill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 vertical="center"/>
    </xf>
    <xf numFmtId="0" fontId="9" fillId="9" borderId="0" xfId="0" applyFont="1" applyFill="1" applyBorder="1"/>
    <xf numFmtId="164" fontId="9" fillId="9" borderId="0" xfId="0" applyNumberFormat="1" applyFont="1" applyFill="1" applyBorder="1" applyAlignment="1"/>
    <xf numFmtId="164" fontId="9" fillId="11" borderId="0" xfId="0" applyNumberFormat="1" applyFont="1" applyFill="1" applyBorder="1" applyAlignment="1"/>
    <xf numFmtId="0" fontId="15" fillId="11" borderId="0" xfId="0" applyFont="1" applyFill="1" applyAlignment="1">
      <alignment horizontal="center"/>
    </xf>
    <xf numFmtId="0" fontId="0" fillId="0" borderId="57" xfId="0" applyBorder="1"/>
    <xf numFmtId="0" fontId="0" fillId="0" borderId="0" xfId="0" applyBorder="1"/>
    <xf numFmtId="0" fontId="0" fillId="0" borderId="9" xfId="0" applyBorder="1"/>
    <xf numFmtId="0" fontId="41" fillId="6" borderId="30" xfId="0" applyFont="1" applyFill="1" applyBorder="1"/>
    <xf numFmtId="0" fontId="0" fillId="6" borderId="29" xfId="0" applyFill="1" applyBorder="1"/>
    <xf numFmtId="0" fontId="0" fillId="0" borderId="7" xfId="0" applyBorder="1"/>
    <xf numFmtId="0" fontId="0" fillId="0" borderId="6" xfId="0" applyBorder="1"/>
    <xf numFmtId="0" fontId="0" fillId="6" borderId="58" xfId="0" applyFill="1" applyBorder="1"/>
    <xf numFmtId="0" fontId="0" fillId="6" borderId="59" xfId="0" applyFill="1" applyBorder="1"/>
    <xf numFmtId="0" fontId="0" fillId="6" borderId="12" xfId="0" applyFill="1" applyBorder="1" applyAlignment="1"/>
    <xf numFmtId="0" fontId="5" fillId="0" borderId="0" xfId="0" applyFont="1" applyBorder="1" applyAlignment="1" applyProtection="1">
      <alignment horizontal="left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vertical="center"/>
      <protection locked="0"/>
    </xf>
    <xf numFmtId="0" fontId="0" fillId="9" borderId="0" xfId="0" applyFill="1" applyBorder="1" applyAlignment="1" applyProtection="1">
      <alignment horizontal="left" vertical="center"/>
      <protection locked="0"/>
    </xf>
    <xf numFmtId="0" fontId="0" fillId="11" borderId="0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49" fontId="5" fillId="0" borderId="11" xfId="0" applyNumberFormat="1" applyFont="1" applyFill="1" applyBorder="1" applyAlignment="1" applyProtection="1">
      <alignment vertical="center"/>
      <protection locked="0"/>
    </xf>
    <xf numFmtId="49" fontId="5" fillId="0" borderId="12" xfId="0" applyNumberFormat="1" applyFont="1" applyFill="1" applyBorder="1" applyAlignment="1" applyProtection="1">
      <alignment vertical="center"/>
      <protection locked="0"/>
    </xf>
    <xf numFmtId="0" fontId="5" fillId="0" borderId="9" xfId="0" applyFont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>
      <alignment horizontal="left" vertical="center"/>
    </xf>
    <xf numFmtId="0" fontId="9" fillId="0" borderId="4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4" fillId="10" borderId="0" xfId="0" applyFont="1" applyFill="1" applyBorder="1"/>
    <xf numFmtId="0" fontId="10" fillId="9" borderId="0" xfId="0" applyFont="1" applyFill="1" applyBorder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1" fillId="11" borderId="0" xfId="0" applyFont="1" applyFill="1" applyBorder="1" applyAlignment="1">
      <alignment horizontal="right" vertical="center"/>
    </xf>
    <xf numFmtId="0" fontId="11" fillId="10" borderId="0" xfId="0" applyFont="1" applyFill="1" applyBorder="1" applyAlignment="1">
      <alignment horizontal="right" vertical="center"/>
    </xf>
    <xf numFmtId="0" fontId="11" fillId="12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9" borderId="0" xfId="0" applyFont="1" applyFill="1" applyBorder="1" applyAlignment="1">
      <alignment horizontal="center"/>
    </xf>
    <xf numFmtId="0" fontId="11" fillId="10" borderId="0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/>
    </xf>
    <xf numFmtId="0" fontId="11" fillId="0" borderId="0" xfId="0" quotePrefix="1" applyFont="1" applyBorder="1" applyAlignment="1">
      <alignment horizontal="left" vertical="center"/>
    </xf>
    <xf numFmtId="0" fontId="11" fillId="9" borderId="0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right"/>
    </xf>
    <xf numFmtId="0" fontId="11" fillId="0" borderId="7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left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4" xfId="0" applyFont="1" applyFill="1" applyBorder="1" applyAlignment="1">
      <alignment horizontal="left"/>
    </xf>
    <xf numFmtId="0" fontId="11" fillId="0" borderId="6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11" fillId="9" borderId="4" xfId="0" applyFont="1" applyFill="1" applyBorder="1" applyAlignment="1">
      <alignment horizontal="center"/>
    </xf>
    <xf numFmtId="0" fontId="11" fillId="10" borderId="4" xfId="0" applyFont="1" applyFill="1" applyBorder="1" applyAlignment="1">
      <alignment horizontal="center"/>
    </xf>
    <xf numFmtId="0" fontId="11" fillId="11" borderId="4" xfId="0" applyFont="1" applyFill="1" applyBorder="1" applyAlignment="1">
      <alignment horizontal="center"/>
    </xf>
    <xf numFmtId="0" fontId="11" fillId="9" borderId="9" xfId="0" applyFont="1" applyFill="1" applyBorder="1" applyAlignment="1">
      <alignment horizontal="center"/>
    </xf>
    <xf numFmtId="0" fontId="11" fillId="10" borderId="9" xfId="0" applyFont="1" applyFill="1" applyBorder="1" applyAlignment="1">
      <alignment horizontal="center"/>
    </xf>
    <xf numFmtId="0" fontId="11" fillId="11" borderId="9" xfId="0" applyFont="1" applyFill="1" applyBorder="1" applyAlignment="1">
      <alignment horizontal="center"/>
    </xf>
    <xf numFmtId="0" fontId="11" fillId="11" borderId="4" xfId="0" applyFont="1" applyFill="1" applyBorder="1" applyAlignment="1">
      <alignment horizontal="right"/>
    </xf>
    <xf numFmtId="0" fontId="11" fillId="10" borderId="4" xfId="0" applyFont="1" applyFill="1" applyBorder="1" applyAlignment="1">
      <alignment horizontal="right"/>
    </xf>
    <xf numFmtId="0" fontId="11" fillId="12" borderId="4" xfId="0" applyFont="1" applyFill="1" applyBorder="1" applyAlignment="1">
      <alignment horizontal="right"/>
    </xf>
    <xf numFmtId="0" fontId="11" fillId="9" borderId="4" xfId="0" applyFont="1" applyFill="1" applyBorder="1" applyAlignment="1">
      <alignment horizontal="left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right" vertical="center"/>
    </xf>
    <xf numFmtId="0" fontId="11" fillId="11" borderId="9" xfId="0" applyFont="1" applyFill="1" applyBorder="1" applyAlignment="1">
      <alignment horizontal="right" vertical="center"/>
    </xf>
    <xf numFmtId="0" fontId="11" fillId="10" borderId="9" xfId="0" applyFont="1" applyFill="1" applyBorder="1" applyAlignment="1">
      <alignment horizontal="right" vertical="center"/>
    </xf>
    <xf numFmtId="0" fontId="11" fillId="12" borderId="9" xfId="0" applyFont="1" applyFill="1" applyBorder="1" applyAlignment="1">
      <alignment horizontal="right" vertical="center"/>
    </xf>
    <xf numFmtId="0" fontId="11" fillId="0" borderId="9" xfId="0" quotePrefix="1" applyFont="1" applyBorder="1" applyAlignment="1">
      <alignment horizontal="left" vertical="center"/>
    </xf>
    <xf numFmtId="0" fontId="11" fillId="9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right"/>
    </xf>
    <xf numFmtId="0" fontId="10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vertical="center"/>
    </xf>
    <xf numFmtId="164" fontId="9" fillId="0" borderId="0" xfId="0" applyNumberFormat="1" applyFont="1" applyFill="1" applyBorder="1" applyAlignment="1"/>
    <xf numFmtId="0" fontId="18" fillId="11" borderId="5" xfId="0" applyFont="1" applyFill="1" applyBorder="1" applyAlignment="1" applyProtection="1">
      <alignment horizontal="center" vertical="center"/>
      <protection hidden="1"/>
    </xf>
    <xf numFmtId="0" fontId="5" fillId="14" borderId="5" xfId="0" applyNumberFormat="1" applyFont="1" applyFill="1" applyBorder="1" applyAlignment="1" applyProtection="1">
      <alignment horizontal="center" vertical="center"/>
      <protection locked="0"/>
    </xf>
    <xf numFmtId="0" fontId="33" fillId="11" borderId="9" xfId="0" applyFont="1" applyFill="1" applyBorder="1" applyAlignment="1" applyProtection="1">
      <alignment horizontal="center" vertical="center" wrapText="1"/>
      <protection hidden="1"/>
    </xf>
    <xf numFmtId="2" fontId="5" fillId="0" borderId="0" xfId="0" applyNumberFormat="1" applyFont="1" applyFill="1" applyProtection="1">
      <protection locked="0"/>
    </xf>
    <xf numFmtId="2" fontId="5" fillId="0" borderId="36" xfId="0" applyNumberFormat="1" applyFont="1" applyFill="1" applyBorder="1" applyAlignment="1" applyProtection="1">
      <alignment horizontal="center" vertical="center"/>
      <protection hidden="1"/>
    </xf>
    <xf numFmtId="166" fontId="5" fillId="0" borderId="36" xfId="0" applyNumberFormat="1" applyFont="1" applyFill="1" applyBorder="1" applyAlignment="1" applyProtection="1">
      <alignment horizontal="right" vertical="center"/>
      <protection hidden="1"/>
    </xf>
    <xf numFmtId="166" fontId="5" fillId="0" borderId="37" xfId="0" applyNumberFormat="1" applyFont="1" applyBorder="1" applyAlignment="1" applyProtection="1">
      <alignment horizontal="right" vertical="center"/>
      <protection locked="0"/>
    </xf>
    <xf numFmtId="166" fontId="5" fillId="0" borderId="25" xfId="0" applyNumberFormat="1" applyFont="1" applyBorder="1" applyProtection="1">
      <protection locked="0"/>
    </xf>
    <xf numFmtId="2" fontId="5" fillId="0" borderId="16" xfId="0" applyNumberFormat="1" applyFont="1" applyFill="1" applyBorder="1" applyAlignment="1" applyProtection="1">
      <alignment horizontal="center" vertical="center"/>
      <protection locked="0"/>
    </xf>
    <xf numFmtId="2" fontId="5" fillId="0" borderId="48" xfId="0" applyNumberFormat="1" applyFont="1" applyFill="1" applyBorder="1" applyAlignment="1" applyProtection="1">
      <alignment horizontal="center" vertical="center"/>
      <protection locked="0"/>
    </xf>
    <xf numFmtId="2" fontId="5" fillId="0" borderId="21" xfId="0" applyNumberFormat="1" applyFont="1" applyFill="1" applyBorder="1" applyAlignment="1" applyProtection="1">
      <alignment horizontal="center" vertical="center"/>
      <protection locked="0"/>
    </xf>
    <xf numFmtId="0" fontId="5" fillId="0" borderId="36" xfId="0" applyFont="1" applyFill="1" applyBorder="1" applyAlignment="1" applyProtection="1">
      <alignment horizontal="center" vertical="center" wrapText="1"/>
      <protection hidden="1"/>
    </xf>
    <xf numFmtId="2" fontId="18" fillId="9" borderId="32" xfId="0" applyNumberFormat="1" applyFont="1" applyFill="1" applyBorder="1" applyAlignment="1" applyProtection="1">
      <alignment horizontal="center" vertical="center"/>
      <protection hidden="1"/>
    </xf>
    <xf numFmtId="0" fontId="5" fillId="9" borderId="4" xfId="0" applyFont="1" applyFill="1" applyBorder="1" applyAlignment="1" applyProtection="1">
      <alignment horizontal="center" vertical="center"/>
      <protection hidden="1"/>
    </xf>
    <xf numFmtId="0" fontId="5" fillId="9" borderId="0" xfId="0" applyFont="1" applyFill="1" applyBorder="1" applyAlignment="1" applyProtection="1">
      <alignment horizontal="center"/>
      <protection hidden="1"/>
    </xf>
    <xf numFmtId="0" fontId="4" fillId="9" borderId="0" xfId="0" applyFont="1" applyFill="1" applyBorder="1" applyAlignment="1" applyProtection="1">
      <alignment horizontal="center"/>
      <protection hidden="1"/>
    </xf>
    <xf numFmtId="0" fontId="33" fillId="9" borderId="9" xfId="0" applyFont="1" applyFill="1" applyBorder="1" applyAlignment="1" applyProtection="1">
      <alignment horizontal="center"/>
      <protection hidden="1"/>
    </xf>
    <xf numFmtId="0" fontId="5" fillId="0" borderId="16" xfId="0" applyFont="1" applyFill="1" applyBorder="1" applyAlignment="1" applyProtection="1">
      <alignment horizontal="left" vertical="center"/>
      <protection locked="0"/>
    </xf>
    <xf numFmtId="0" fontId="5" fillId="0" borderId="48" xfId="0" applyFont="1" applyFill="1" applyBorder="1" applyAlignment="1" applyProtection="1">
      <alignment horizontal="left" vertical="center"/>
      <protection locked="0"/>
    </xf>
    <xf numFmtId="0" fontId="5" fillId="0" borderId="21" xfId="0" applyFont="1" applyFill="1" applyBorder="1" applyAlignment="1" applyProtection="1">
      <alignment horizontal="left" vertical="center"/>
      <protection locked="0"/>
    </xf>
    <xf numFmtId="166" fontId="5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4" fillId="11" borderId="0" xfId="0" applyFont="1" applyFill="1" applyBorder="1" applyAlignment="1" applyProtection="1">
      <alignment horizontal="center" vertical="center"/>
      <protection hidden="1"/>
    </xf>
    <xf numFmtId="0" fontId="5" fillId="5" borderId="9" xfId="0" applyFont="1" applyFill="1" applyBorder="1" applyAlignment="1" applyProtection="1">
      <alignment vertical="center"/>
      <protection hidden="1"/>
    </xf>
    <xf numFmtId="2" fontId="18" fillId="9" borderId="30" xfId="0" applyNumberFormat="1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right" vertical="center"/>
      <protection hidden="1"/>
    </xf>
    <xf numFmtId="2" fontId="18" fillId="11" borderId="25" xfId="0" applyNumberFormat="1" applyFont="1" applyFill="1" applyBorder="1" applyAlignment="1" applyProtection="1">
      <alignment horizontal="left" vertical="center"/>
      <protection hidden="1"/>
    </xf>
    <xf numFmtId="0" fontId="9" fillId="0" borderId="8" xfId="0" applyFont="1" applyFill="1" applyBorder="1" applyAlignment="1">
      <alignment horizontal="left" vertical="center"/>
    </xf>
    <xf numFmtId="0" fontId="9" fillId="0" borderId="3" xfId="0" applyFont="1" applyFill="1" applyBorder="1"/>
    <xf numFmtId="0" fontId="4" fillId="0" borderId="4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6" fillId="0" borderId="5" xfId="0" applyFont="1" applyBorder="1"/>
    <xf numFmtId="0" fontId="26" fillId="0" borderId="7" xfId="0" applyFont="1" applyBorder="1"/>
    <xf numFmtId="0" fontId="4" fillId="0" borderId="0" xfId="0" applyFont="1" applyFill="1" applyBorder="1"/>
    <xf numFmtId="0" fontId="9" fillId="0" borderId="10" xfId="0" applyFont="1" applyBorder="1"/>
    <xf numFmtId="0" fontId="24" fillId="11" borderId="4" xfId="0" applyFont="1" applyFill="1" applyBorder="1" applyAlignment="1">
      <alignment horizontal="left" vertical="center"/>
    </xf>
    <xf numFmtId="49" fontId="5" fillId="11" borderId="13" xfId="0" applyNumberFormat="1" applyFont="1" applyFill="1" applyBorder="1" applyAlignment="1" applyProtection="1">
      <alignment vertical="center"/>
      <protection locked="0"/>
    </xf>
    <xf numFmtId="0" fontId="4" fillId="11" borderId="5" xfId="0" applyFont="1" applyFill="1" applyBorder="1" applyAlignment="1">
      <alignment horizontal="center" vertical="center"/>
    </xf>
    <xf numFmtId="0" fontId="4" fillId="11" borderId="7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26" fillId="11" borderId="7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left" vertical="center"/>
    </xf>
    <xf numFmtId="0" fontId="8" fillId="11" borderId="7" xfId="0" applyFont="1" applyFill="1" applyBorder="1" applyAlignment="1">
      <alignment vertical="center"/>
    </xf>
    <xf numFmtId="0" fontId="9" fillId="11" borderId="10" xfId="0" applyFont="1" applyFill="1" applyBorder="1" applyAlignment="1">
      <alignment horizontal="right" vertical="center"/>
    </xf>
    <xf numFmtId="0" fontId="9" fillId="11" borderId="5" xfId="0" applyFont="1" applyFill="1" applyBorder="1" applyAlignment="1">
      <alignment horizontal="left" vertical="center"/>
    </xf>
    <xf numFmtId="0" fontId="4" fillId="11" borderId="7" xfId="0" applyFont="1" applyFill="1" applyBorder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5" fillId="0" borderId="48" xfId="4" applyFont="1" applyFill="1" applyBorder="1" applyAlignment="1">
      <alignment horizontal="center"/>
    </xf>
    <xf numFmtId="2" fontId="5" fillId="0" borderId="48" xfId="4" applyNumberFormat="1" applyFont="1" applyFill="1" applyBorder="1" applyAlignment="1">
      <alignment horizontal="center"/>
    </xf>
    <xf numFmtId="0" fontId="5" fillId="0" borderId="48" xfId="5" applyFont="1" applyFill="1" applyBorder="1" applyAlignment="1">
      <alignment horizontal="center"/>
    </xf>
    <xf numFmtId="0" fontId="5" fillId="15" borderId="48" xfId="5" applyFont="1" applyFill="1" applyBorder="1" applyAlignment="1">
      <alignment horizontal="center"/>
    </xf>
    <xf numFmtId="0" fontId="9" fillId="0" borderId="7" xfId="0" applyFont="1" applyFill="1" applyBorder="1" applyAlignment="1">
      <alignment horizontal="right" vertical="center"/>
    </xf>
    <xf numFmtId="0" fontId="33" fillId="11" borderId="24" xfId="0" applyFont="1" applyFill="1" applyBorder="1" applyAlignment="1">
      <alignment horizontal="center" vertical="center"/>
    </xf>
    <xf numFmtId="0" fontId="5" fillId="0" borderId="53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5" fillId="0" borderId="61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hidden="1"/>
    </xf>
    <xf numFmtId="0" fontId="9" fillId="10" borderId="7" xfId="0" applyFont="1" applyFill="1" applyBorder="1" applyAlignment="1" applyProtection="1">
      <alignment horizontal="center" vertical="center"/>
      <protection hidden="1"/>
    </xf>
    <xf numFmtId="0" fontId="5" fillId="10" borderId="0" xfId="0" applyFont="1" applyFill="1" applyBorder="1" applyAlignment="1" applyProtection="1">
      <alignment vertical="center"/>
      <protection locked="0"/>
    </xf>
    <xf numFmtId="1" fontId="18" fillId="11" borderId="53" xfId="0" applyNumberFormat="1" applyFont="1" applyFill="1" applyBorder="1" applyAlignment="1" applyProtection="1">
      <alignment horizontal="center" vertical="center"/>
      <protection hidden="1"/>
    </xf>
    <xf numFmtId="0" fontId="33" fillId="11" borderId="19" xfId="0" applyFont="1" applyFill="1" applyBorder="1" applyAlignment="1" applyProtection="1">
      <alignment horizontal="center" vertical="center"/>
      <protection hidden="1"/>
    </xf>
    <xf numFmtId="2" fontId="18" fillId="10" borderId="52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Protection="1"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60" xfId="0" applyFont="1" applyFill="1" applyBorder="1" applyAlignment="1" applyProtection="1">
      <alignment horizontal="center" vertical="center"/>
      <protection locked="0"/>
    </xf>
    <xf numFmtId="0" fontId="33" fillId="10" borderId="7" xfId="0" applyFont="1" applyFill="1" applyBorder="1" applyAlignment="1" applyProtection="1">
      <alignment horizontal="left" vertical="center"/>
      <protection hidden="1"/>
    </xf>
    <xf numFmtId="0" fontId="33" fillId="11" borderId="24" xfId="0" applyFont="1" applyFill="1" applyBorder="1" applyAlignment="1" applyProtection="1">
      <alignment horizontal="center" vertical="center"/>
      <protection hidden="1"/>
    </xf>
    <xf numFmtId="2" fontId="18" fillId="9" borderId="52" xfId="0" applyNumberFormat="1" applyFont="1" applyFill="1" applyBorder="1" applyAlignment="1" applyProtection="1">
      <alignment horizontal="center" vertical="center"/>
      <protection hidden="1"/>
    </xf>
    <xf numFmtId="2" fontId="18" fillId="10" borderId="53" xfId="0" applyNumberFormat="1" applyFont="1" applyFill="1" applyBorder="1" applyAlignment="1" applyProtection="1">
      <alignment horizontal="center" vertical="center"/>
      <protection hidden="1"/>
    </xf>
    <xf numFmtId="2" fontId="18" fillId="9" borderId="61" xfId="0" applyNumberFormat="1" applyFont="1" applyFill="1" applyBorder="1" applyAlignment="1" applyProtection="1">
      <alignment horizontal="center" vertical="center"/>
      <protection hidden="1"/>
    </xf>
    <xf numFmtId="1" fontId="18" fillId="11" borderId="51" xfId="0" applyNumberFormat="1" applyFont="1" applyFill="1" applyBorder="1" applyAlignment="1" applyProtection="1">
      <alignment horizontal="center" vertical="center"/>
      <protection hidden="1"/>
    </xf>
    <xf numFmtId="2" fontId="18" fillId="9" borderId="51" xfId="0" applyNumberFormat="1" applyFont="1" applyFill="1" applyBorder="1" applyAlignment="1" applyProtection="1">
      <alignment horizontal="center" vertical="center"/>
      <protection hidden="1"/>
    </xf>
    <xf numFmtId="0" fontId="9" fillId="0" borderId="23" xfId="0" applyFont="1" applyFill="1" applyBorder="1" applyAlignment="1">
      <alignment horizontal="right" vertical="center"/>
    </xf>
    <xf numFmtId="0" fontId="9" fillId="0" borderId="43" xfId="0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9" fillId="0" borderId="46" xfId="0" applyFont="1" applyFill="1" applyBorder="1" applyAlignment="1">
      <alignment horizontal="right" vertical="center"/>
    </xf>
    <xf numFmtId="0" fontId="4" fillId="0" borderId="42" xfId="0" applyFont="1" applyBorder="1" applyAlignment="1">
      <alignment horizontal="right" vertical="center"/>
    </xf>
    <xf numFmtId="0" fontId="4" fillId="0" borderId="42" xfId="0" applyFont="1" applyFill="1" applyBorder="1" applyAlignment="1">
      <alignment horizontal="center"/>
    </xf>
    <xf numFmtId="0" fontId="4" fillId="11" borderId="42" xfId="0" applyFont="1" applyFill="1" applyBorder="1" applyAlignment="1">
      <alignment horizontal="center"/>
    </xf>
    <xf numFmtId="0" fontId="4" fillId="9" borderId="42" xfId="0" applyFont="1" applyFill="1" applyBorder="1" applyAlignment="1">
      <alignment horizontal="center"/>
    </xf>
    <xf numFmtId="0" fontId="4" fillId="0" borderId="44" xfId="0" applyFont="1" applyBorder="1" applyAlignment="1">
      <alignment horizontal="left"/>
    </xf>
    <xf numFmtId="0" fontId="18" fillId="14" borderId="3" xfId="0" applyFont="1" applyFill="1" applyBorder="1" applyAlignment="1" applyProtection="1">
      <alignment horizontal="center" vertical="center"/>
      <protection hidden="1"/>
    </xf>
    <xf numFmtId="0" fontId="18" fillId="14" borderId="6" xfId="0" applyFont="1" applyFill="1" applyBorder="1" applyAlignment="1" applyProtection="1">
      <alignment horizontal="center"/>
      <protection hidden="1"/>
    </xf>
    <xf numFmtId="0" fontId="33" fillId="14" borderId="6" xfId="0" applyFont="1" applyFill="1" applyBorder="1" applyAlignment="1" applyProtection="1">
      <alignment horizontal="center"/>
      <protection hidden="1"/>
    </xf>
    <xf numFmtId="0" fontId="33" fillId="14" borderId="8" xfId="0" applyFont="1" applyFill="1" applyBorder="1" applyAlignment="1" applyProtection="1">
      <alignment horizontal="center" vertical="center"/>
      <protection hidden="1"/>
    </xf>
    <xf numFmtId="2" fontId="18" fillId="14" borderId="0" xfId="0" applyNumberFormat="1" applyFont="1" applyFill="1" applyBorder="1" applyAlignment="1" applyProtection="1">
      <alignment horizontal="right" vertical="center"/>
      <protection hidden="1"/>
    </xf>
    <xf numFmtId="0" fontId="18" fillId="14" borderId="5" xfId="0" applyFont="1" applyFill="1" applyBorder="1" applyAlignment="1" applyProtection="1">
      <alignment horizontal="center" vertical="center"/>
      <protection hidden="1"/>
    </xf>
    <xf numFmtId="0" fontId="18" fillId="14" borderId="7" xfId="0" applyFont="1" applyFill="1" applyBorder="1" applyAlignment="1" applyProtection="1">
      <alignment horizontal="center"/>
      <protection hidden="1"/>
    </xf>
    <xf numFmtId="0" fontId="33" fillId="14" borderId="7" xfId="0" applyFont="1" applyFill="1" applyBorder="1" applyAlignment="1" applyProtection="1">
      <alignment horizontal="center"/>
      <protection hidden="1"/>
    </xf>
    <xf numFmtId="0" fontId="33" fillId="14" borderId="10" xfId="0" applyFont="1" applyFill="1" applyBorder="1" applyAlignment="1" applyProtection="1">
      <alignment horizontal="center" vertical="center"/>
      <protection hidden="1"/>
    </xf>
    <xf numFmtId="2" fontId="18" fillId="14" borderId="7" xfId="0" applyNumberFormat="1" applyFont="1" applyFill="1" applyBorder="1" applyAlignment="1" applyProtection="1">
      <alignment horizontal="center" vertical="center"/>
      <protection hidden="1"/>
    </xf>
    <xf numFmtId="0" fontId="34" fillId="11" borderId="19" xfId="0" applyFont="1" applyFill="1" applyBorder="1" applyAlignment="1" applyProtection="1">
      <alignment horizontal="center" vertical="center"/>
      <protection hidden="1"/>
    </xf>
    <xf numFmtId="0" fontId="11" fillId="5" borderId="0" xfId="0" applyFont="1" applyFill="1" applyBorder="1" applyAlignment="1" applyProtection="1">
      <alignment vertical="center"/>
      <protection hidden="1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2" fontId="18" fillId="9" borderId="47" xfId="0" applyNumberFormat="1" applyFont="1" applyFill="1" applyBorder="1" applyAlignment="1" applyProtection="1">
      <alignment horizontal="center" vertical="center"/>
      <protection hidden="1"/>
    </xf>
    <xf numFmtId="2" fontId="18" fillId="11" borderId="45" xfId="0" applyNumberFormat="1" applyFont="1" applyFill="1" applyBorder="1" applyAlignment="1" applyProtection="1">
      <alignment horizontal="center" vertical="center"/>
      <protection hidden="1"/>
    </xf>
    <xf numFmtId="2" fontId="18" fillId="9" borderId="62" xfId="0" applyNumberFormat="1" applyFont="1" applyFill="1" applyBorder="1" applyAlignment="1" applyProtection="1">
      <alignment horizontal="center" vertical="center"/>
      <protection hidden="1"/>
    </xf>
    <xf numFmtId="0" fontId="5" fillId="0" borderId="19" xfId="0" applyFont="1" applyFill="1" applyBorder="1" applyAlignment="1" applyProtection="1">
      <alignment horizontal="center" vertical="center" wrapText="1"/>
      <protection hidden="1"/>
    </xf>
    <xf numFmtId="2" fontId="5" fillId="0" borderId="19" xfId="0" applyNumberFormat="1" applyFont="1" applyFill="1" applyBorder="1" applyAlignment="1" applyProtection="1">
      <alignment horizontal="center" vertical="center"/>
      <protection hidden="1"/>
    </xf>
    <xf numFmtId="0" fontId="11" fillId="9" borderId="0" xfId="0" applyFont="1" applyFill="1" applyBorder="1" applyAlignment="1" applyProtection="1">
      <alignment vertical="center"/>
      <protection hidden="1"/>
    </xf>
    <xf numFmtId="0" fontId="5" fillId="5" borderId="0" xfId="0" applyFont="1" applyFill="1" applyBorder="1" applyAlignment="1" applyProtection="1">
      <alignment vertical="center"/>
      <protection hidden="1"/>
    </xf>
    <xf numFmtId="0" fontId="5" fillId="5" borderId="7" xfId="0" applyFont="1" applyFill="1" applyBorder="1" applyAlignment="1" applyProtection="1">
      <alignment horizontal="right" vertical="center"/>
      <protection hidden="1"/>
    </xf>
    <xf numFmtId="0" fontId="11" fillId="5" borderId="11" xfId="0" applyFont="1" applyFill="1" applyBorder="1" applyAlignment="1" applyProtection="1">
      <alignment vertical="center"/>
      <protection hidden="1"/>
    </xf>
    <xf numFmtId="0" fontId="11" fillId="5" borderId="13" xfId="0" applyFont="1" applyFill="1" applyBorder="1" applyAlignment="1" applyProtection="1">
      <alignment vertical="center"/>
      <protection hidden="1"/>
    </xf>
    <xf numFmtId="0" fontId="5" fillId="5" borderId="12" xfId="0" applyFont="1" applyFill="1" applyBorder="1" applyAlignment="1" applyProtection="1">
      <alignment horizontal="center" vertical="center"/>
      <protection hidden="1"/>
    </xf>
    <xf numFmtId="0" fontId="5" fillId="5" borderId="13" xfId="0" applyFont="1" applyFill="1" applyBorder="1" applyAlignment="1" applyProtection="1">
      <alignment horizontal="right" vertical="center"/>
      <protection hidden="1"/>
    </xf>
    <xf numFmtId="0" fontId="18" fillId="11" borderId="7" xfId="0" applyFont="1" applyFill="1" applyBorder="1" applyAlignment="1" applyProtection="1">
      <alignment horizontal="center" vertical="center"/>
      <protection hidden="1"/>
    </xf>
    <xf numFmtId="2" fontId="18" fillId="9" borderId="14" xfId="0" applyNumberFormat="1" applyFont="1" applyFill="1" applyBorder="1" applyAlignment="1" applyProtection="1">
      <alignment horizontal="right" vertical="center"/>
      <protection hidden="1"/>
    </xf>
    <xf numFmtId="2" fontId="18" fillId="9" borderId="19" xfId="0" applyNumberFormat="1" applyFont="1" applyFill="1" applyBorder="1" applyAlignment="1" applyProtection="1">
      <alignment horizontal="right" vertical="center"/>
      <protection hidden="1"/>
    </xf>
    <xf numFmtId="166" fontId="5" fillId="0" borderId="19" xfId="0" applyNumberFormat="1" applyFont="1" applyFill="1" applyBorder="1" applyAlignment="1" applyProtection="1">
      <alignment horizontal="right" vertical="center"/>
      <protection hidden="1"/>
    </xf>
    <xf numFmtId="166" fontId="5" fillId="0" borderId="36" xfId="0" applyNumberFormat="1" applyFont="1" applyBorder="1" applyAlignment="1" applyProtection="1">
      <alignment horizontal="right" vertical="center"/>
      <protection locked="0"/>
    </xf>
    <xf numFmtId="0" fontId="18" fillId="11" borderId="13" xfId="0" applyFont="1" applyFill="1" applyBorder="1" applyAlignment="1" applyProtection="1">
      <alignment horizontal="center" vertical="center"/>
      <protection locked="0"/>
    </xf>
    <xf numFmtId="2" fontId="18" fillId="9" borderId="13" xfId="0" applyNumberFormat="1" applyFont="1" applyFill="1" applyBorder="1" applyAlignment="1" applyProtection="1">
      <alignment horizontal="right" vertical="center"/>
      <protection locked="0"/>
    </xf>
    <xf numFmtId="2" fontId="18" fillId="11" borderId="13" xfId="0" applyNumberFormat="1" applyFont="1" applyFill="1" applyBorder="1" applyAlignment="1" applyProtection="1">
      <alignment horizontal="right" vertical="center"/>
      <protection locked="0"/>
    </xf>
    <xf numFmtId="2" fontId="18" fillId="11" borderId="13" xfId="0" applyNumberFormat="1" applyFont="1" applyFill="1" applyBorder="1" applyAlignment="1" applyProtection="1">
      <alignment horizontal="center" vertical="center"/>
      <protection locked="0"/>
    </xf>
    <xf numFmtId="2" fontId="18" fillId="9" borderId="12" xfId="0" applyNumberFormat="1" applyFont="1" applyFill="1" applyBorder="1" applyAlignment="1" applyProtection="1">
      <alignment horizontal="center" vertical="center"/>
      <protection locked="0"/>
    </xf>
    <xf numFmtId="166" fontId="5" fillId="0" borderId="56" xfId="0" applyNumberFormat="1" applyFont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 applyProtection="1">
      <alignment horizontal="left" vertical="center"/>
      <protection locked="0"/>
    </xf>
    <xf numFmtId="0" fontId="5" fillId="0" borderId="52" xfId="0" applyFont="1" applyFill="1" applyBorder="1" applyAlignment="1" applyProtection="1">
      <alignment horizontal="left" vertical="center"/>
      <protection locked="0"/>
    </xf>
    <xf numFmtId="0" fontId="5" fillId="0" borderId="10" xfId="0" applyFont="1" applyFill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4" fillId="0" borderId="11" xfId="0" applyFont="1" applyBorder="1" applyProtection="1">
      <protection locked="0"/>
    </xf>
    <xf numFmtId="0" fontId="4" fillId="11" borderId="13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15" fillId="11" borderId="13" xfId="0" applyFont="1" applyFill="1" applyBorder="1" applyAlignment="1" applyProtection="1">
      <alignment horizontal="center"/>
      <protection locked="0"/>
    </xf>
    <xf numFmtId="0" fontId="15" fillId="16" borderId="13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right" vertical="center"/>
      <protection locked="0"/>
    </xf>
    <xf numFmtId="0" fontId="5" fillId="4" borderId="13" xfId="0" applyFont="1" applyFill="1" applyBorder="1" applyAlignment="1" applyProtection="1">
      <alignment horizontal="left" vertic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15" fillId="0" borderId="13" xfId="0" applyFont="1" applyFill="1" applyBorder="1" applyAlignment="1" applyProtection="1">
      <alignment horizontal="center"/>
      <protection locked="0"/>
    </xf>
    <xf numFmtId="0" fontId="5" fillId="0" borderId="4" xfId="0" applyFont="1" applyFill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9" fillId="0" borderId="6" xfId="0" applyFont="1" applyBorder="1" applyProtection="1"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2" fillId="2" borderId="0" xfId="2" applyBorder="1" applyAlignment="1" applyProtection="1">
      <alignment vertical="center"/>
      <protection locked="0"/>
    </xf>
    <xf numFmtId="0" fontId="43" fillId="0" borderId="0" xfId="0" applyFont="1"/>
    <xf numFmtId="0" fontId="45" fillId="0" borderId="0" xfId="0" applyFont="1" applyAlignment="1">
      <alignment horizontal="right"/>
    </xf>
    <xf numFmtId="0" fontId="43" fillId="0" borderId="0" xfId="0" applyNumberFormat="1" applyFont="1"/>
    <xf numFmtId="0" fontId="43" fillId="0" borderId="0" xfId="0" applyFont="1"/>
    <xf numFmtId="0" fontId="44" fillId="17" borderId="63" xfId="0" applyFont="1" applyFill="1" applyBorder="1"/>
    <xf numFmtId="0" fontId="44" fillId="17" borderId="64" xfId="0" applyFont="1" applyFill="1" applyBorder="1"/>
    <xf numFmtId="0" fontId="44" fillId="17" borderId="65" xfId="0" applyFont="1" applyFill="1" applyBorder="1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43" fillId="0" borderId="0" xfId="0" applyFont="1"/>
    <xf numFmtId="49" fontId="16" fillId="0" borderId="42" xfId="4" applyNumberFormat="1" applyBorder="1" applyAlignment="1">
      <alignment horizontal="center"/>
    </xf>
    <xf numFmtId="0" fontId="16" fillId="0" borderId="42" xfId="4" applyBorder="1"/>
    <xf numFmtId="0" fontId="16" fillId="0" borderId="0" xfId="4" applyFont="1" applyBorder="1" applyAlignment="1">
      <alignment horizontal="center"/>
    </xf>
    <xf numFmtId="0" fontId="16" fillId="0" borderId="0" xfId="4" applyBorder="1" applyAlignment="1">
      <alignment horizontal="center"/>
    </xf>
    <xf numFmtId="0" fontId="16" fillId="0" borderId="42" xfId="4" applyFont="1" applyBorder="1" applyAlignment="1">
      <alignment horizontal="center"/>
    </xf>
    <xf numFmtId="49" fontId="16" fillId="0" borderId="23" xfId="4" applyNumberFormat="1" applyFont="1" applyBorder="1"/>
    <xf numFmtId="0" fontId="0" fillId="0" borderId="47" xfId="0" applyBorder="1"/>
    <xf numFmtId="0" fontId="16" fillId="0" borderId="42" xfId="4" quotePrefix="1" applyBorder="1"/>
    <xf numFmtId="0" fontId="0" fillId="0" borderId="42" xfId="0" applyBorder="1"/>
    <xf numFmtId="49" fontId="16" fillId="0" borderId="43" xfId="4" applyNumberFormat="1" applyFont="1" applyBorder="1"/>
    <xf numFmtId="0" fontId="16" fillId="0" borderId="42" xfId="4" applyBorder="1" applyAlignment="1">
      <alignment horizontal="center"/>
    </xf>
    <xf numFmtId="0" fontId="16" fillId="0" borderId="0" xfId="4"/>
    <xf numFmtId="0" fontId="16" fillId="0" borderId="0" xfId="4" applyFont="1"/>
    <xf numFmtId="49" fontId="16" fillId="0" borderId="0" xfId="4" applyNumberFormat="1" applyBorder="1" applyAlignment="1">
      <alignment horizontal="center"/>
    </xf>
    <xf numFmtId="0" fontId="16" fillId="0" borderId="0" xfId="4" applyBorder="1"/>
    <xf numFmtId="0" fontId="16" fillId="0" borderId="0" xfId="4" quotePrefix="1" applyBorder="1"/>
    <xf numFmtId="0" fontId="0" fillId="0" borderId="24" xfId="0" applyBorder="1"/>
    <xf numFmtId="0" fontId="16" fillId="0" borderId="0" xfId="4" applyNumberFormat="1" applyFont="1" applyBorder="1" applyAlignment="1">
      <alignment horizontal="center"/>
    </xf>
    <xf numFmtId="49" fontId="16" fillId="0" borderId="46" xfId="4" applyNumberFormat="1" applyFont="1" applyBorder="1"/>
    <xf numFmtId="0" fontId="16" fillId="0" borderId="32" xfId="4" applyBorder="1" applyAlignment="1">
      <alignment horizontal="center"/>
    </xf>
    <xf numFmtId="0" fontId="16" fillId="0" borderId="32" xfId="4" applyFont="1" applyBorder="1" applyAlignment="1">
      <alignment horizontal="center"/>
    </xf>
    <xf numFmtId="0" fontId="0" fillId="0" borderId="32" xfId="0" applyBorder="1"/>
    <xf numFmtId="49" fontId="16" fillId="0" borderId="32" xfId="4" applyNumberFormat="1" applyBorder="1" applyAlignment="1">
      <alignment horizontal="center"/>
    </xf>
    <xf numFmtId="0" fontId="16" fillId="0" borderId="32" xfId="4" quotePrefix="1" applyBorder="1"/>
    <xf numFmtId="0" fontId="0" fillId="0" borderId="35" xfId="0" applyBorder="1"/>
    <xf numFmtId="0" fontId="0" fillId="0" borderId="43" xfId="0" quotePrefix="1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2" xfId="0" quotePrefix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23" xfId="0" quotePrefix="1" applyFont="1" applyBorder="1" applyAlignment="1">
      <alignment horizontal="center"/>
    </xf>
    <xf numFmtId="0" fontId="0" fillId="0" borderId="24" xfId="0" applyBorder="1" applyAlignment="1">
      <alignment horizontal="center"/>
    </xf>
    <xf numFmtId="3" fontId="0" fillId="0" borderId="23" xfId="0" quotePrefix="1" applyNumberFormat="1" applyFont="1" applyBorder="1" applyAlignment="1">
      <alignment horizontal="center"/>
    </xf>
    <xf numFmtId="3" fontId="0" fillId="0" borderId="23" xfId="0" quotePrefix="1" applyNumberFormat="1" applyBorder="1" applyAlignment="1">
      <alignment horizontal="center"/>
    </xf>
    <xf numFmtId="3" fontId="0" fillId="0" borderId="46" xfId="0" quotePrefix="1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3" xfId="0" applyBorder="1"/>
    <xf numFmtId="0" fontId="0" fillId="0" borderId="46" xfId="0" applyBorder="1"/>
    <xf numFmtId="0" fontId="0" fillId="0" borderId="0" xfId="0" quotePrefix="1" applyBorder="1" applyAlignment="1">
      <alignment horizontal="center"/>
    </xf>
    <xf numFmtId="0" fontId="0" fillId="0" borderId="32" xfId="0" quotePrefix="1" applyBorder="1" applyAlignment="1">
      <alignment horizontal="center"/>
    </xf>
    <xf numFmtId="0" fontId="16" fillId="0" borderId="0" xfId="4" applyFont="1" applyAlignment="1">
      <alignment horizontal="center"/>
    </xf>
    <xf numFmtId="0" fontId="16" fillId="0" borderId="0" xfId="4" applyAlignment="1">
      <alignment horizontal="center"/>
    </xf>
    <xf numFmtId="49" fontId="5" fillId="0" borderId="11" xfId="0" applyNumberFormat="1" applyFont="1" applyBorder="1" applyAlignment="1" applyProtection="1">
      <alignment horizontal="center" vertical="center"/>
      <protection locked="0"/>
    </xf>
    <xf numFmtId="49" fontId="5" fillId="0" borderId="13" xfId="0" applyNumberFormat="1" applyFont="1" applyBorder="1" applyAlignment="1" applyProtection="1">
      <alignment horizontal="center" vertical="center"/>
      <protection locked="0"/>
    </xf>
    <xf numFmtId="49" fontId="5" fillId="0" borderId="12" xfId="0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5" fillId="0" borderId="11" xfId="0" applyNumberFormat="1" applyFont="1" applyBorder="1" applyAlignment="1" applyProtection="1">
      <alignment horizontal="center" vertical="center"/>
      <protection locked="0"/>
    </xf>
    <xf numFmtId="0" fontId="5" fillId="0" borderId="13" xfId="0" applyNumberFormat="1" applyFont="1" applyBorder="1" applyAlignment="1" applyProtection="1">
      <alignment horizontal="center" vertical="center"/>
      <protection locked="0"/>
    </xf>
    <xf numFmtId="0" fontId="5" fillId="0" borderId="12" xfId="0" applyNumberFormat="1" applyFont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42" fillId="0" borderId="14" xfId="0" applyFont="1" applyFill="1" applyBorder="1" applyAlignment="1">
      <alignment horizontal="center" vertical="center" wrapText="1"/>
    </xf>
    <xf numFmtId="0" fontId="42" fillId="0" borderId="19" xfId="0" applyFont="1" applyFill="1" applyBorder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166" fontId="5" fillId="0" borderId="14" xfId="0" applyNumberFormat="1" applyFont="1" applyBorder="1" applyAlignment="1" applyProtection="1">
      <alignment horizontal="right" vertical="center"/>
    </xf>
    <xf numFmtId="166" fontId="0" fillId="0" borderId="25" xfId="0" applyNumberFormat="1" applyBorder="1" applyAlignment="1">
      <alignment horizontal="right" vertical="center"/>
    </xf>
    <xf numFmtId="0" fontId="11" fillId="0" borderId="6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 wrapText="1"/>
      <protection hidden="1"/>
    </xf>
    <xf numFmtId="0" fontId="11" fillId="5" borderId="4" xfId="0" applyFont="1" applyFill="1" applyBorder="1" applyAlignment="1" applyProtection="1">
      <alignment horizontal="center" vertical="center" wrapText="1"/>
      <protection hidden="1"/>
    </xf>
    <xf numFmtId="0" fontId="11" fillId="5" borderId="5" xfId="0" applyFont="1" applyFill="1" applyBorder="1" applyAlignment="1" applyProtection="1">
      <alignment horizontal="center" vertical="center" wrapText="1"/>
      <protection hidden="1"/>
    </xf>
    <xf numFmtId="0" fontId="11" fillId="5" borderId="6" xfId="0" applyFont="1" applyFill="1" applyBorder="1" applyAlignment="1" applyProtection="1">
      <alignment horizontal="center" vertical="center" wrapText="1"/>
      <protection hidden="1"/>
    </xf>
    <xf numFmtId="0" fontId="11" fillId="5" borderId="0" xfId="0" applyFont="1" applyFill="1" applyBorder="1" applyAlignment="1" applyProtection="1">
      <alignment horizontal="center" vertical="center" wrapText="1"/>
      <protection hidden="1"/>
    </xf>
    <xf numFmtId="0" fontId="11" fillId="5" borderId="7" xfId="0" applyFont="1" applyFill="1" applyBorder="1" applyAlignment="1" applyProtection="1">
      <alignment horizontal="center" vertical="center" wrapText="1"/>
      <protection hidden="1"/>
    </xf>
    <xf numFmtId="0" fontId="11" fillId="5" borderId="8" xfId="0" applyFont="1" applyFill="1" applyBorder="1" applyAlignment="1" applyProtection="1">
      <alignment horizontal="center" vertical="center" wrapText="1"/>
      <protection hidden="1"/>
    </xf>
    <xf numFmtId="0" fontId="11" fillId="5" borderId="9" xfId="0" applyFont="1" applyFill="1" applyBorder="1" applyAlignment="1" applyProtection="1">
      <alignment horizontal="center" vertical="center" wrapText="1"/>
      <protection hidden="1"/>
    </xf>
    <xf numFmtId="0" fontId="11" fillId="5" borderId="10" xfId="0" applyFont="1" applyFill="1" applyBorder="1" applyAlignment="1" applyProtection="1">
      <alignment horizontal="center" vertical="center" wrapText="1"/>
      <protection hidden="1"/>
    </xf>
    <xf numFmtId="0" fontId="5" fillId="0" borderId="41" xfId="0" applyFont="1" applyFill="1" applyBorder="1" applyAlignment="1">
      <alignment horizontal="left" vertical="center" textRotation="90" wrapText="1"/>
    </xf>
    <xf numFmtId="0" fontId="5" fillId="0" borderId="20" xfId="0" applyFont="1" applyFill="1" applyBorder="1" applyAlignment="1">
      <alignment horizontal="left" vertical="center" textRotation="90" wrapText="1"/>
    </xf>
    <xf numFmtId="0" fontId="5" fillId="0" borderId="26" xfId="0" applyFont="1" applyFill="1" applyBorder="1" applyAlignment="1">
      <alignment horizontal="left" vertical="center" textRotation="90" wrapText="1"/>
    </xf>
    <xf numFmtId="0" fontId="5" fillId="0" borderId="41" xfId="0" applyFont="1" applyFill="1" applyBorder="1" applyAlignment="1">
      <alignment horizontal="center" vertical="center" textRotation="90" wrapText="1"/>
    </xf>
    <xf numFmtId="0" fontId="5" fillId="0" borderId="20" xfId="0" applyFont="1" applyFill="1" applyBorder="1" applyAlignment="1">
      <alignment horizontal="center" vertical="center" textRotation="90" wrapText="1"/>
    </xf>
    <xf numFmtId="0" fontId="5" fillId="0" borderId="34" xfId="0" applyFont="1" applyFill="1" applyBorder="1" applyAlignment="1">
      <alignment horizontal="center" vertical="center" textRotation="90" wrapText="1"/>
    </xf>
    <xf numFmtId="0" fontId="5" fillId="0" borderId="45" xfId="0" applyFont="1" applyFill="1" applyBorder="1" applyAlignment="1">
      <alignment horizontal="center" vertical="center" textRotation="90" wrapText="1"/>
    </xf>
    <xf numFmtId="0" fontId="5" fillId="0" borderId="21" xfId="0" applyFont="1" applyFill="1" applyBorder="1" applyAlignment="1">
      <alignment horizontal="center" vertical="center" textRotation="90" wrapText="1"/>
    </xf>
    <xf numFmtId="0" fontId="5" fillId="0" borderId="55" xfId="0" applyFont="1" applyFill="1" applyBorder="1" applyAlignment="1">
      <alignment horizontal="center" vertical="center" textRotation="90" wrapText="1"/>
    </xf>
    <xf numFmtId="0" fontId="5" fillId="0" borderId="26" xfId="0" applyFont="1" applyFill="1" applyBorder="1" applyAlignment="1">
      <alignment horizontal="center" vertical="center" textRotation="90" wrapText="1"/>
    </xf>
    <xf numFmtId="0" fontId="5" fillId="0" borderId="27" xfId="0" applyFont="1" applyFill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12" xfId="0" applyFont="1" applyBorder="1" applyAlignment="1" applyProtection="1">
      <alignment horizontal="left" vertical="center"/>
      <protection locked="0"/>
    </xf>
    <xf numFmtId="14" fontId="5" fillId="0" borderId="13" xfId="0" applyNumberFormat="1" applyFont="1" applyBorder="1" applyAlignment="1" applyProtection="1">
      <alignment horizontal="left" vertical="center"/>
      <protection locked="0"/>
    </xf>
    <xf numFmtId="0" fontId="6" fillId="0" borderId="13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1" xfId="2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2" borderId="1" xfId="2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top" wrapText="1"/>
    </xf>
    <xf numFmtId="2" fontId="18" fillId="9" borderId="32" xfId="0" applyNumberFormat="1" applyFont="1" applyFill="1" applyBorder="1" applyAlignment="1" applyProtection="1">
      <alignment horizontal="center" vertical="center"/>
      <protection hidden="1"/>
    </xf>
    <xf numFmtId="0" fontId="9" fillId="0" borderId="23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0" fillId="0" borderId="8" xfId="0" applyBorder="1" applyAlignment="1"/>
    <xf numFmtId="0" fontId="5" fillId="3" borderId="4" xfId="0" applyFont="1" applyFill="1" applyBorder="1" applyAlignment="1" applyProtection="1">
      <alignment horizontal="left" vertical="center"/>
      <protection locked="0"/>
    </xf>
    <xf numFmtId="0" fontId="6" fillId="3" borderId="4" xfId="0" applyFont="1" applyFill="1" applyBorder="1" applyAlignment="1" applyProtection="1">
      <alignment horizontal="left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49" fontId="5" fillId="3" borderId="4" xfId="0" applyNumberFormat="1" applyFont="1" applyFill="1" applyBorder="1" applyAlignment="1" applyProtection="1">
      <alignment horizontal="left" vertical="center"/>
      <protection locked="0"/>
    </xf>
    <xf numFmtId="49" fontId="6" fillId="3" borderId="4" xfId="0" applyNumberFormat="1" applyFont="1" applyFill="1" applyBorder="1" applyAlignment="1" applyProtection="1">
      <alignment horizontal="left" vertical="center"/>
      <protection locked="0"/>
    </xf>
    <xf numFmtId="49" fontId="6" fillId="3" borderId="5" xfId="0" applyNumberFormat="1" applyFont="1" applyFill="1" applyBorder="1" applyAlignment="1" applyProtection="1">
      <alignment horizontal="left" vertical="center"/>
      <protection locked="0"/>
    </xf>
    <xf numFmtId="49" fontId="6" fillId="3" borderId="9" xfId="0" applyNumberFormat="1" applyFont="1" applyFill="1" applyBorder="1" applyAlignment="1" applyProtection="1">
      <alignment horizontal="left" vertical="center"/>
      <protection locked="0"/>
    </xf>
    <xf numFmtId="49" fontId="6" fillId="3" borderId="10" xfId="0" applyNumberFormat="1" applyFont="1" applyFill="1" applyBorder="1" applyAlignment="1" applyProtection="1">
      <alignment horizontal="left" vertical="center"/>
      <protection locked="0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0" borderId="58" xfId="0" applyBorder="1" applyAlignment="1" applyProtection="1">
      <alignment horizontal="right"/>
      <protection locked="0"/>
    </xf>
    <xf numFmtId="0" fontId="0" fillId="0" borderId="13" xfId="0" applyBorder="1" applyAlignment="1" applyProtection="1">
      <alignment horizontal="right"/>
      <protection locked="0"/>
    </xf>
    <xf numFmtId="0" fontId="0" fillId="6" borderId="53" xfId="0" applyFill="1" applyBorder="1" applyAlignment="1">
      <alignment horizontal="left" vertical="center"/>
    </xf>
    <xf numFmtId="0" fontId="0" fillId="6" borderId="60" xfId="0" applyFill="1" applyBorder="1" applyAlignment="1">
      <alignment horizontal="left" vertical="center"/>
    </xf>
    <xf numFmtId="0" fontId="0" fillId="6" borderId="60" xfId="0" applyFill="1" applyBorder="1" applyAlignment="1">
      <alignment horizontal="center"/>
    </xf>
    <xf numFmtId="0" fontId="0" fillId="6" borderId="61" xfId="0" applyFill="1" applyBorder="1" applyAlignment="1">
      <alignment horizontal="center"/>
    </xf>
    <xf numFmtId="0" fontId="39" fillId="6" borderId="30" xfId="0" applyFont="1" applyFill="1" applyBorder="1" applyAlignment="1" applyProtection="1">
      <alignment horizontal="left"/>
      <protection locked="0"/>
    </xf>
    <xf numFmtId="0" fontId="39" fillId="6" borderId="9" xfId="0" applyFont="1" applyFill="1" applyBorder="1" applyAlignment="1" applyProtection="1">
      <alignment horizontal="left"/>
      <protection locked="0"/>
    </xf>
    <xf numFmtId="0" fontId="39" fillId="6" borderId="10" xfId="0" applyFont="1" applyFill="1" applyBorder="1" applyAlignment="1" applyProtection="1">
      <alignment horizontal="left"/>
      <protection locked="0"/>
    </xf>
    <xf numFmtId="0" fontId="0" fillId="6" borderId="23" xfId="0" applyFill="1" applyBorder="1" applyAlignment="1">
      <alignment horizontal="left"/>
    </xf>
    <xf numFmtId="0" fontId="0" fillId="6" borderId="24" xfId="0" applyFill="1" applyBorder="1" applyAlignment="1">
      <alignment horizontal="left"/>
    </xf>
    <xf numFmtId="0" fontId="0" fillId="0" borderId="49" xfId="0" applyBorder="1" applyAlignment="1" applyProtection="1">
      <alignment horizontal="left" vertical="top"/>
      <protection locked="0"/>
    </xf>
    <xf numFmtId="0" fontId="0" fillId="0" borderId="4" xfId="0" applyBorder="1" applyAlignment="1" applyProtection="1">
      <alignment horizontal="left" vertical="top"/>
      <protection locked="0"/>
    </xf>
    <xf numFmtId="0" fontId="0" fillId="0" borderId="5" xfId="0" applyBorder="1" applyAlignment="1" applyProtection="1">
      <alignment horizontal="left" vertical="top"/>
      <protection locked="0"/>
    </xf>
    <xf numFmtId="0" fontId="0" fillId="0" borderId="23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7" xfId="0" applyBorder="1" applyAlignment="1" applyProtection="1">
      <alignment horizontal="left" vertical="top"/>
      <protection locked="0"/>
    </xf>
    <xf numFmtId="0" fontId="0" fillId="0" borderId="9" xfId="0" applyBorder="1" applyAlignment="1" applyProtection="1">
      <alignment horizontal="left" vertical="top"/>
      <protection locked="0"/>
    </xf>
    <xf numFmtId="0" fontId="0" fillId="0" borderId="10" xfId="0" applyBorder="1" applyAlignment="1" applyProtection="1">
      <alignment horizontal="left" vertical="top"/>
      <protection locked="0"/>
    </xf>
    <xf numFmtId="0" fontId="30" fillId="0" borderId="48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</cellXfs>
  <cellStyles count="13">
    <cellStyle name="Cellule liée" xfId="3" builtinId="24"/>
    <cellStyle name="Euro" xfId="6"/>
    <cellStyle name="Euro 2" xfId="7"/>
    <cellStyle name="Euro 2 2" xfId="8"/>
    <cellStyle name="Monétaire 2" xfId="9"/>
    <cellStyle name="Neutre" xfId="2" builtinId="28"/>
    <cellStyle name="Normal" xfId="0" builtinId="0"/>
    <cellStyle name="Normal 2" xfId="10"/>
    <cellStyle name="Normal 3" xfId="4"/>
    <cellStyle name="Normal 4" xfId="5"/>
    <cellStyle name="Pourcentage 2" xfId="12"/>
    <cellStyle name="Pourcentage 3" xfId="11"/>
    <cellStyle name="Titre 2" xfId="1" builtinId="17"/>
  </cellStyles>
  <dxfs count="47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ill>
        <patternFill>
          <bgColor theme="5" tint="0.59996337778862885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ill>
        <patternFill>
          <bgColor theme="5" tint="0.59996337778862885"/>
        </patternFill>
      </fill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FF0000"/>
      </font>
    </dxf>
    <dxf>
      <font>
        <b/>
        <i val="0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168727</xdr:colOff>
      <xdr:row>1</xdr:row>
      <xdr:rowOff>1</xdr:rowOff>
    </xdr:from>
    <xdr:to>
      <xdr:col>2</xdr:col>
      <xdr:colOff>149677</xdr:colOff>
      <xdr:row>7</xdr:row>
      <xdr:rowOff>113283</xdr:rowOff>
    </xdr:to>
    <xdr:pic>
      <xdr:nvPicPr>
        <xdr:cNvPr id="2" name="Picture 81" descr="SPPF Mini -Coule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727" y="163287"/>
          <a:ext cx="1368879" cy="1351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0</xdr:row>
      <xdr:rowOff>28575</xdr:rowOff>
    </xdr:from>
    <xdr:to>
      <xdr:col>11</xdr:col>
      <xdr:colOff>295275</xdr:colOff>
      <xdr:row>7</xdr:row>
      <xdr:rowOff>123825</xdr:rowOff>
    </xdr:to>
    <xdr:sp macro="" textlink="">
      <xdr:nvSpPr>
        <xdr:cNvPr id="3" name="Text Box 83"/>
        <xdr:cNvSpPr txBox="1">
          <a:spLocks noChangeArrowheads="1"/>
        </xdr:cNvSpPr>
      </xdr:nvSpPr>
      <xdr:spPr bwMode="auto">
        <a:xfrm>
          <a:off x="1514475" y="28575"/>
          <a:ext cx="4524375" cy="1762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EXTRUSION DE PVC RIGIDE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FABRICATION DE FERMETURES</a:t>
          </a: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B.P 40043  -  15, rue de Tours </a:t>
          </a: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49308 CHOLET Cedex </a:t>
          </a:r>
        </a:p>
        <a:p>
          <a:pPr algn="ctr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Tél : 02-41-65-94-22 – Fax : 02-41-46-07-48</a:t>
          </a: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e.mail : sppf@sppf.fr</a:t>
          </a:r>
        </a:p>
        <a:p>
          <a:pPr algn="ctr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SA au Capital de 1.000.000 €</a:t>
          </a:r>
        </a:p>
        <a:p>
          <a:pPr algn="ctr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Siret 072200355 00021 – APE 2223Z</a:t>
          </a:r>
        </a:p>
      </xdr:txBody>
    </xdr:sp>
    <xdr:clientData/>
  </xdr:twoCellAnchor>
  <xdr:twoCellAnchor editAs="oneCell">
    <xdr:from>
      <xdr:col>39</xdr:col>
      <xdr:colOff>85725</xdr:colOff>
      <xdr:row>39</xdr:row>
      <xdr:rowOff>29938</xdr:rowOff>
    </xdr:from>
    <xdr:to>
      <xdr:col>52</xdr:col>
      <xdr:colOff>130688</xdr:colOff>
      <xdr:row>60</xdr:row>
      <xdr:rowOff>95251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515" t="33101" r="8278" b="30019"/>
        <a:stretch>
          <a:fillRect/>
        </a:stretch>
      </xdr:blipFill>
      <xdr:spPr bwMode="auto">
        <a:xfrm>
          <a:off x="11080296" y="10997295"/>
          <a:ext cx="2385391" cy="40249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612321</xdr:colOff>
      <xdr:row>39</xdr:row>
      <xdr:rowOff>70758</xdr:rowOff>
    </xdr:from>
    <xdr:to>
      <xdr:col>21</xdr:col>
      <xdr:colOff>612320</xdr:colOff>
      <xdr:row>60</xdr:row>
      <xdr:rowOff>142227</xdr:rowOff>
    </xdr:to>
    <xdr:pic>
      <xdr:nvPicPr>
        <xdr:cNvPr id="5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03" t="33284" r="31264" b="30365"/>
        <a:stretch>
          <a:fillRect/>
        </a:stretch>
      </xdr:blipFill>
      <xdr:spPr bwMode="auto">
        <a:xfrm>
          <a:off x="7715250" y="11038115"/>
          <a:ext cx="1687285" cy="4031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246290</xdr:colOff>
      <xdr:row>39</xdr:row>
      <xdr:rowOff>42182</xdr:rowOff>
    </xdr:from>
    <xdr:to>
      <xdr:col>11</xdr:col>
      <xdr:colOff>259556</xdr:colOff>
      <xdr:row>60</xdr:row>
      <xdr:rowOff>13606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58" t="33220" r="53897" b="31239"/>
        <a:stretch>
          <a:fillRect/>
        </a:stretch>
      </xdr:blipFill>
      <xdr:spPr bwMode="auto">
        <a:xfrm>
          <a:off x="3906611" y="11009539"/>
          <a:ext cx="2394516" cy="39311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13607</xdr:colOff>
      <xdr:row>38</xdr:row>
      <xdr:rowOff>13606</xdr:rowOff>
    </xdr:from>
    <xdr:to>
      <xdr:col>3</xdr:col>
      <xdr:colOff>653142</xdr:colOff>
      <xdr:row>60</xdr:row>
      <xdr:rowOff>26721</xdr:rowOff>
    </xdr:to>
    <xdr:pic>
      <xdr:nvPicPr>
        <xdr:cNvPr id="7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0" t="26723" r="78935" b="30978"/>
        <a:stretch>
          <a:fillRect/>
        </a:stretch>
      </xdr:blipFill>
      <xdr:spPr bwMode="auto">
        <a:xfrm>
          <a:off x="13607" y="10790463"/>
          <a:ext cx="2789464" cy="4163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93</xdr:col>
          <xdr:colOff>619125</xdr:colOff>
          <xdr:row>6</xdr:row>
          <xdr:rowOff>66675</xdr:rowOff>
        </xdr:from>
        <xdr:to>
          <xdr:col>96</xdr:col>
          <xdr:colOff>514350</xdr:colOff>
          <xdr:row>8</xdr:row>
          <xdr:rowOff>19050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96</xdr:col>
          <xdr:colOff>847725</xdr:colOff>
          <xdr:row>6</xdr:row>
          <xdr:rowOff>66675</xdr:rowOff>
        </xdr:from>
        <xdr:to>
          <xdr:col>108</xdr:col>
          <xdr:colOff>1362075</xdr:colOff>
          <xdr:row>8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Envoyer par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0</xdr:row>
          <xdr:rowOff>66675</xdr:rowOff>
        </xdr:from>
        <xdr:to>
          <xdr:col>4</xdr:col>
          <xdr:colOff>723900</xdr:colOff>
          <xdr:row>0</xdr:row>
          <xdr:rowOff>314325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un répertoire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ostes%20Saisie\Volet%20Roulant\TARIF%20PIC%20MENUISERIES%20THERMOBLOC%202014%20(V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5 Neuf 8 PVC"/>
      <sheetName val="195 Neuf 11 PVC"/>
      <sheetName val="195 Neuf 8 ALU"/>
      <sheetName val="195 Neuf 11 ALU"/>
      <sheetName val="225 Neuf 8 PVC"/>
      <sheetName val="225 Neuf 11 PVC"/>
      <sheetName val="225 Neuf 8 ALU"/>
      <sheetName val="225 Neuf 11 ALU"/>
      <sheetName val="PV Couleur PVC"/>
      <sheetName val="PV couleur Alu"/>
      <sheetName val="RTS SOMFY"/>
      <sheetName val="IO SOMFY"/>
      <sheetName val="Automat2Somfy"/>
      <sheetName val="Simu"/>
      <sheetName val="Deltadore"/>
      <sheetName val="Plus Values"/>
      <sheetName val="Tarif grille"/>
      <sheetName val="Tarif PV"/>
      <sheetName val="Zones"/>
      <sheetName val="RESISTANCE AU V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A2" t="str">
            <v>1958PVC55</v>
          </cell>
          <cell r="B2">
            <v>62.2</v>
          </cell>
          <cell r="C2">
            <v>64.099999999999994</v>
          </cell>
          <cell r="D2">
            <v>65.900000000000006</v>
          </cell>
          <cell r="E2">
            <v>67.8</v>
          </cell>
          <cell r="F2">
            <v>69.599999999999994</v>
          </cell>
          <cell r="G2">
            <v>71.5</v>
          </cell>
          <cell r="H2">
            <v>73.3</v>
          </cell>
          <cell r="I2">
            <v>75.099999999999994</v>
          </cell>
          <cell r="J2">
            <v>77</v>
          </cell>
          <cell r="K2">
            <v>81.3</v>
          </cell>
          <cell r="L2">
            <v>83.2</v>
          </cell>
          <cell r="M2" t="str">
            <v>NON</v>
          </cell>
          <cell r="N2" t="str">
            <v>NON</v>
          </cell>
          <cell r="O2" t="str">
            <v>NON</v>
          </cell>
          <cell r="P2" t="str">
            <v>NON</v>
          </cell>
          <cell r="Q2" t="str">
            <v>NON</v>
          </cell>
          <cell r="R2" t="str">
            <v>NON</v>
          </cell>
          <cell r="S2" t="str">
            <v>NON</v>
          </cell>
          <cell r="T2" t="str">
            <v>NON</v>
          </cell>
          <cell r="U2" t="str">
            <v>NON</v>
          </cell>
          <cell r="V2" t="str">
            <v>NON</v>
          </cell>
          <cell r="W2" t="str">
            <v>NON</v>
          </cell>
          <cell r="X2" t="str">
            <v>NON</v>
          </cell>
          <cell r="Y2" t="str">
            <v>NON</v>
          </cell>
          <cell r="Z2" t="str">
            <v>NON</v>
          </cell>
          <cell r="AA2" t="str">
            <v>NON</v>
          </cell>
          <cell r="AB2" t="str">
            <v>NON</v>
          </cell>
          <cell r="AC2" t="str">
            <v>NON</v>
          </cell>
          <cell r="AD2" t="str">
            <v>NON</v>
          </cell>
        </row>
        <row r="3">
          <cell r="A3" t="str">
            <v>1958PVC65</v>
          </cell>
          <cell r="B3">
            <v>62.9</v>
          </cell>
          <cell r="C3">
            <v>64.8</v>
          </cell>
          <cell r="D3">
            <v>66.599999999999994</v>
          </cell>
          <cell r="E3">
            <v>68.599999999999994</v>
          </cell>
          <cell r="F3">
            <v>70.5</v>
          </cell>
          <cell r="G3">
            <v>72.5</v>
          </cell>
          <cell r="H3">
            <v>74.3</v>
          </cell>
          <cell r="I3">
            <v>76.3</v>
          </cell>
          <cell r="J3">
            <v>78.2</v>
          </cell>
          <cell r="K3">
            <v>82.6</v>
          </cell>
          <cell r="L3">
            <v>84.5</v>
          </cell>
          <cell r="M3" t="str">
            <v>NON</v>
          </cell>
          <cell r="N3" t="str">
            <v>NON</v>
          </cell>
          <cell r="O3" t="str">
            <v>NON</v>
          </cell>
          <cell r="P3" t="str">
            <v>NON</v>
          </cell>
          <cell r="Q3" t="str">
            <v>NON</v>
          </cell>
          <cell r="R3" t="str">
            <v>NON</v>
          </cell>
          <cell r="S3" t="str">
            <v>NON</v>
          </cell>
          <cell r="T3" t="str">
            <v>NON</v>
          </cell>
          <cell r="U3" t="str">
            <v>NON</v>
          </cell>
          <cell r="V3" t="str">
            <v>NON</v>
          </cell>
          <cell r="W3" t="str">
            <v>NON</v>
          </cell>
          <cell r="X3" t="str">
            <v>NON</v>
          </cell>
          <cell r="Y3" t="str">
            <v>NON</v>
          </cell>
          <cell r="Z3" t="str">
            <v>NON</v>
          </cell>
          <cell r="AA3" t="str">
            <v>NON</v>
          </cell>
          <cell r="AB3" t="str">
            <v>NON</v>
          </cell>
          <cell r="AC3" t="str">
            <v>NON</v>
          </cell>
          <cell r="AD3" t="str">
            <v>NON</v>
          </cell>
        </row>
        <row r="4">
          <cell r="A4" t="str">
            <v>1958PVC75</v>
          </cell>
          <cell r="B4">
            <v>63.5</v>
          </cell>
          <cell r="C4">
            <v>65.5</v>
          </cell>
          <cell r="D4">
            <v>67.5</v>
          </cell>
          <cell r="E4">
            <v>69.400000000000006</v>
          </cell>
          <cell r="F4">
            <v>71.5</v>
          </cell>
          <cell r="G4">
            <v>73.400000000000006</v>
          </cell>
          <cell r="H4">
            <v>75.400000000000006</v>
          </cell>
          <cell r="I4">
            <v>77.400000000000006</v>
          </cell>
          <cell r="J4">
            <v>79.400000000000006</v>
          </cell>
          <cell r="K4">
            <v>83.9</v>
          </cell>
          <cell r="L4">
            <v>85.8</v>
          </cell>
          <cell r="M4" t="str">
            <v>NON</v>
          </cell>
          <cell r="N4" t="str">
            <v>NON</v>
          </cell>
          <cell r="O4" t="str">
            <v>NON</v>
          </cell>
          <cell r="P4" t="str">
            <v>NON</v>
          </cell>
          <cell r="Q4" t="str">
            <v>NON</v>
          </cell>
          <cell r="R4" t="str">
            <v>NON</v>
          </cell>
          <cell r="S4" t="str">
            <v>NON</v>
          </cell>
          <cell r="T4" t="str">
            <v>NON</v>
          </cell>
          <cell r="U4" t="str">
            <v>NON</v>
          </cell>
          <cell r="V4" t="str">
            <v>NON</v>
          </cell>
          <cell r="W4" t="str">
            <v>NON</v>
          </cell>
          <cell r="X4" t="str">
            <v>NON</v>
          </cell>
          <cell r="Y4" t="str">
            <v>NON</v>
          </cell>
          <cell r="Z4" t="str">
            <v>NON</v>
          </cell>
          <cell r="AA4" t="str">
            <v>NON</v>
          </cell>
          <cell r="AB4" t="str">
            <v>NON</v>
          </cell>
          <cell r="AC4" t="str">
            <v>NON</v>
          </cell>
          <cell r="AD4" t="str">
            <v>NON</v>
          </cell>
        </row>
        <row r="5">
          <cell r="A5" t="str">
            <v>1958PVC85</v>
          </cell>
          <cell r="B5">
            <v>64.099999999999994</v>
          </cell>
          <cell r="C5">
            <v>66.2</v>
          </cell>
          <cell r="D5">
            <v>68.3</v>
          </cell>
          <cell r="E5">
            <v>70.3</v>
          </cell>
          <cell r="F5">
            <v>72.400000000000006</v>
          </cell>
          <cell r="G5">
            <v>74.400000000000006</v>
          </cell>
          <cell r="H5">
            <v>76.5</v>
          </cell>
          <cell r="I5">
            <v>78.5</v>
          </cell>
          <cell r="J5">
            <v>80.599999999999994</v>
          </cell>
          <cell r="K5">
            <v>85.1</v>
          </cell>
          <cell r="L5">
            <v>87.2</v>
          </cell>
          <cell r="M5" t="str">
            <v>NON</v>
          </cell>
          <cell r="N5" t="str">
            <v>NON</v>
          </cell>
          <cell r="O5" t="str">
            <v>NON</v>
          </cell>
          <cell r="P5" t="str">
            <v>NON</v>
          </cell>
          <cell r="Q5" t="str">
            <v>NON</v>
          </cell>
          <cell r="R5" t="str">
            <v>NON</v>
          </cell>
          <cell r="S5" t="str">
            <v>NON</v>
          </cell>
          <cell r="T5" t="str">
            <v>NON</v>
          </cell>
          <cell r="U5" t="str">
            <v>NON</v>
          </cell>
          <cell r="V5" t="str">
            <v>NON</v>
          </cell>
          <cell r="W5" t="str">
            <v>NON</v>
          </cell>
          <cell r="X5" t="str">
            <v>NON</v>
          </cell>
          <cell r="Y5" t="str">
            <v>NON</v>
          </cell>
          <cell r="Z5" t="str">
            <v>NON</v>
          </cell>
          <cell r="AA5" t="str">
            <v>NON</v>
          </cell>
          <cell r="AB5" t="str">
            <v>NON</v>
          </cell>
          <cell r="AC5" t="str">
            <v>NON</v>
          </cell>
          <cell r="AD5" t="str">
            <v>NON</v>
          </cell>
        </row>
        <row r="6">
          <cell r="A6" t="str">
            <v>1958PVC95</v>
          </cell>
          <cell r="B6">
            <v>64.8</v>
          </cell>
          <cell r="C6">
            <v>66.900000000000006</v>
          </cell>
          <cell r="D6">
            <v>69</v>
          </cell>
          <cell r="E6">
            <v>71.099999999999994</v>
          </cell>
          <cell r="F6">
            <v>73.3</v>
          </cell>
          <cell r="G6">
            <v>75.400000000000006</v>
          </cell>
          <cell r="H6">
            <v>77.599999999999994</v>
          </cell>
          <cell r="I6">
            <v>79.7</v>
          </cell>
          <cell r="J6">
            <v>81.8</v>
          </cell>
          <cell r="K6">
            <v>86.4</v>
          </cell>
          <cell r="L6">
            <v>88.6</v>
          </cell>
          <cell r="M6" t="str">
            <v>NON</v>
          </cell>
          <cell r="N6" t="str">
            <v>NON</v>
          </cell>
          <cell r="O6" t="str">
            <v>NON</v>
          </cell>
          <cell r="P6" t="str">
            <v>NON</v>
          </cell>
          <cell r="Q6" t="str">
            <v>NON</v>
          </cell>
          <cell r="R6" t="str">
            <v>NON</v>
          </cell>
          <cell r="S6" t="str">
            <v>NON</v>
          </cell>
          <cell r="T6" t="str">
            <v>NON</v>
          </cell>
          <cell r="U6" t="str">
            <v>NON</v>
          </cell>
          <cell r="V6" t="str">
            <v>NON</v>
          </cell>
          <cell r="W6" t="str">
            <v>NON</v>
          </cell>
          <cell r="X6" t="str">
            <v>NON</v>
          </cell>
          <cell r="Y6" t="str">
            <v>NON</v>
          </cell>
          <cell r="Z6" t="str">
            <v>NON</v>
          </cell>
          <cell r="AA6" t="str">
            <v>NON</v>
          </cell>
          <cell r="AB6" t="str">
            <v>NON</v>
          </cell>
          <cell r="AC6" t="str">
            <v>NON</v>
          </cell>
          <cell r="AD6" t="str">
            <v>NON</v>
          </cell>
        </row>
        <row r="7">
          <cell r="A7" t="str">
            <v>1958PVC105</v>
          </cell>
          <cell r="B7">
            <v>65.400000000000006</v>
          </cell>
          <cell r="C7">
            <v>67.599999999999994</v>
          </cell>
          <cell r="D7">
            <v>69.8</v>
          </cell>
          <cell r="E7">
            <v>72</v>
          </cell>
          <cell r="F7">
            <v>74.2</v>
          </cell>
          <cell r="G7">
            <v>76.400000000000006</v>
          </cell>
          <cell r="H7">
            <v>78.599999999999994</v>
          </cell>
          <cell r="I7">
            <v>80.900000000000006</v>
          </cell>
          <cell r="J7">
            <v>83</v>
          </cell>
          <cell r="K7">
            <v>87.6</v>
          </cell>
          <cell r="L7">
            <v>89.9</v>
          </cell>
          <cell r="M7" t="str">
            <v>NON</v>
          </cell>
          <cell r="N7" t="str">
            <v>NON</v>
          </cell>
          <cell r="O7" t="str">
            <v>NON</v>
          </cell>
          <cell r="P7" t="str">
            <v>NON</v>
          </cell>
          <cell r="Q7" t="str">
            <v>NON</v>
          </cell>
          <cell r="R7" t="str">
            <v>NON</v>
          </cell>
          <cell r="S7" t="str">
            <v>NON</v>
          </cell>
          <cell r="T7" t="str">
            <v>NON</v>
          </cell>
          <cell r="U7" t="str">
            <v>NON</v>
          </cell>
          <cell r="V7" t="str">
            <v>NON</v>
          </cell>
          <cell r="W7" t="str">
            <v>NON</v>
          </cell>
          <cell r="X7" t="str">
            <v>NON</v>
          </cell>
          <cell r="Y7" t="str">
            <v>NON</v>
          </cell>
          <cell r="Z7" t="str">
            <v>NON</v>
          </cell>
          <cell r="AA7" t="str">
            <v>NON</v>
          </cell>
          <cell r="AB7" t="str">
            <v>NON</v>
          </cell>
          <cell r="AC7" t="str">
            <v>NON</v>
          </cell>
          <cell r="AD7" t="str">
            <v>NON</v>
          </cell>
        </row>
        <row r="8">
          <cell r="A8" t="str">
            <v>1958PVC115</v>
          </cell>
          <cell r="B8">
            <v>66</v>
          </cell>
          <cell r="C8">
            <v>68.3</v>
          </cell>
          <cell r="D8">
            <v>70.599999999999994</v>
          </cell>
          <cell r="E8">
            <v>72.900000000000006</v>
          </cell>
          <cell r="F8">
            <v>75.099999999999994</v>
          </cell>
          <cell r="G8">
            <v>77.400000000000006</v>
          </cell>
          <cell r="H8">
            <v>79.7</v>
          </cell>
          <cell r="I8">
            <v>82</v>
          </cell>
          <cell r="J8">
            <v>84.2</v>
          </cell>
          <cell r="K8">
            <v>89</v>
          </cell>
          <cell r="L8">
            <v>91.2</v>
          </cell>
          <cell r="M8" t="str">
            <v>NON</v>
          </cell>
          <cell r="N8" t="str">
            <v>NON</v>
          </cell>
          <cell r="O8" t="str">
            <v>NON</v>
          </cell>
          <cell r="P8" t="str">
            <v>NON</v>
          </cell>
          <cell r="Q8" t="str">
            <v>NON</v>
          </cell>
          <cell r="R8" t="str">
            <v>NON</v>
          </cell>
          <cell r="S8" t="str">
            <v>NON</v>
          </cell>
          <cell r="T8" t="str">
            <v>NON</v>
          </cell>
          <cell r="U8" t="str">
            <v>NON</v>
          </cell>
          <cell r="V8" t="str">
            <v>NON</v>
          </cell>
          <cell r="W8" t="str">
            <v>NON</v>
          </cell>
          <cell r="X8" t="str">
            <v>NON</v>
          </cell>
          <cell r="Y8" t="str">
            <v>NON</v>
          </cell>
          <cell r="Z8" t="str">
            <v>NON</v>
          </cell>
          <cell r="AA8" t="str">
            <v>NON</v>
          </cell>
          <cell r="AB8" t="str">
            <v>NON</v>
          </cell>
          <cell r="AC8" t="str">
            <v>NON</v>
          </cell>
          <cell r="AD8" t="str">
            <v>NON</v>
          </cell>
        </row>
        <row r="9">
          <cell r="A9" t="str">
            <v>1958PVC125</v>
          </cell>
          <cell r="B9">
            <v>66.7</v>
          </cell>
          <cell r="C9">
            <v>69</v>
          </cell>
          <cell r="D9">
            <v>71.400000000000006</v>
          </cell>
          <cell r="E9">
            <v>73.7</v>
          </cell>
          <cell r="F9">
            <v>76</v>
          </cell>
          <cell r="G9">
            <v>78.400000000000006</v>
          </cell>
          <cell r="H9">
            <v>80.7</v>
          </cell>
          <cell r="I9">
            <v>83.1</v>
          </cell>
          <cell r="J9">
            <v>85.4</v>
          </cell>
          <cell r="K9">
            <v>90.2</v>
          </cell>
          <cell r="L9">
            <v>92.5</v>
          </cell>
          <cell r="M9" t="str">
            <v>NON</v>
          </cell>
          <cell r="N9" t="str">
            <v>NON</v>
          </cell>
          <cell r="O9" t="str">
            <v>NON</v>
          </cell>
          <cell r="P9" t="str">
            <v>NON</v>
          </cell>
          <cell r="Q9" t="str">
            <v>NON</v>
          </cell>
          <cell r="R9" t="str">
            <v>NON</v>
          </cell>
          <cell r="S9" t="str">
            <v>NON</v>
          </cell>
          <cell r="T9" t="str">
            <v>NON</v>
          </cell>
          <cell r="U9" t="str">
            <v>NON</v>
          </cell>
          <cell r="V9" t="str">
            <v>NON</v>
          </cell>
          <cell r="W9" t="str">
            <v>NON</v>
          </cell>
          <cell r="X9" t="str">
            <v>NON</v>
          </cell>
          <cell r="Y9" t="str">
            <v>NON</v>
          </cell>
          <cell r="Z9" t="str">
            <v>NON</v>
          </cell>
          <cell r="AA9" t="str">
            <v>NON</v>
          </cell>
          <cell r="AB9" t="str">
            <v>NON</v>
          </cell>
          <cell r="AC9" t="str">
            <v>NON</v>
          </cell>
          <cell r="AD9" t="str">
            <v>NON</v>
          </cell>
        </row>
        <row r="10">
          <cell r="A10" t="str">
            <v>1958PVC135</v>
          </cell>
          <cell r="B10">
            <v>67.3</v>
          </cell>
          <cell r="C10">
            <v>69.7</v>
          </cell>
          <cell r="D10">
            <v>72.2</v>
          </cell>
          <cell r="E10">
            <v>74.599999999999994</v>
          </cell>
          <cell r="F10">
            <v>77</v>
          </cell>
          <cell r="G10">
            <v>79.400000000000006</v>
          </cell>
          <cell r="H10">
            <v>81.8</v>
          </cell>
          <cell r="I10">
            <v>84.2</v>
          </cell>
          <cell r="J10">
            <v>86.7</v>
          </cell>
          <cell r="K10">
            <v>91.5</v>
          </cell>
          <cell r="L10">
            <v>93.9</v>
          </cell>
          <cell r="M10" t="str">
            <v>NON</v>
          </cell>
          <cell r="N10" t="str">
            <v>NON</v>
          </cell>
          <cell r="O10" t="str">
            <v>NON</v>
          </cell>
          <cell r="P10" t="str">
            <v>NON</v>
          </cell>
          <cell r="Q10" t="str">
            <v>NON</v>
          </cell>
          <cell r="R10" t="str">
            <v>NON</v>
          </cell>
          <cell r="S10" t="str">
            <v>NON</v>
          </cell>
          <cell r="T10" t="str">
            <v>NON</v>
          </cell>
          <cell r="U10" t="str">
            <v>NON</v>
          </cell>
          <cell r="V10" t="str">
            <v>NON</v>
          </cell>
          <cell r="W10" t="str">
            <v>NON</v>
          </cell>
          <cell r="X10" t="str">
            <v>NON</v>
          </cell>
          <cell r="Y10" t="str">
            <v>NON</v>
          </cell>
          <cell r="Z10" t="str">
            <v>NON</v>
          </cell>
          <cell r="AA10" t="str">
            <v>NON</v>
          </cell>
          <cell r="AB10" t="str">
            <v>NON</v>
          </cell>
          <cell r="AC10" t="str">
            <v>NON</v>
          </cell>
          <cell r="AD10" t="str">
            <v>NON</v>
          </cell>
        </row>
        <row r="11">
          <cell r="A11" t="str">
            <v>1958PVC145</v>
          </cell>
          <cell r="B11">
            <v>68</v>
          </cell>
          <cell r="C11">
            <v>70.400000000000006</v>
          </cell>
          <cell r="D11">
            <v>72.900000000000006</v>
          </cell>
          <cell r="E11">
            <v>75.400000000000006</v>
          </cell>
          <cell r="F11">
            <v>77.900000000000006</v>
          </cell>
          <cell r="G11">
            <v>80.400000000000006</v>
          </cell>
          <cell r="H11">
            <v>82.9</v>
          </cell>
          <cell r="I11">
            <v>85.3</v>
          </cell>
          <cell r="J11">
            <v>87.9</v>
          </cell>
          <cell r="K11">
            <v>92.8</v>
          </cell>
          <cell r="L11">
            <v>95.3</v>
          </cell>
          <cell r="M11" t="str">
            <v>NON</v>
          </cell>
          <cell r="N11" t="str">
            <v>NON</v>
          </cell>
          <cell r="O11" t="str">
            <v>NON</v>
          </cell>
          <cell r="P11" t="str">
            <v>NON</v>
          </cell>
          <cell r="Q11" t="str">
            <v>NON</v>
          </cell>
          <cell r="R11" t="str">
            <v>NON</v>
          </cell>
          <cell r="S11" t="str">
            <v>NON</v>
          </cell>
          <cell r="T11" t="str">
            <v>NON</v>
          </cell>
          <cell r="U11" t="str">
            <v>NON</v>
          </cell>
          <cell r="V11" t="str">
            <v>NON</v>
          </cell>
          <cell r="W11" t="str">
            <v>NON</v>
          </cell>
          <cell r="X11" t="str">
            <v>NON</v>
          </cell>
          <cell r="Y11" t="str">
            <v>NON</v>
          </cell>
          <cell r="Z11" t="str">
            <v>NON</v>
          </cell>
          <cell r="AA11" t="str">
            <v>NON</v>
          </cell>
          <cell r="AB11" t="str">
            <v>NON</v>
          </cell>
          <cell r="AC11" t="str">
            <v>NON</v>
          </cell>
          <cell r="AD11" t="str">
            <v>NON</v>
          </cell>
        </row>
        <row r="12">
          <cell r="A12" t="str">
            <v>1958PVC155</v>
          </cell>
          <cell r="B12">
            <v>68.599999999999994</v>
          </cell>
          <cell r="C12">
            <v>71.2</v>
          </cell>
          <cell r="D12">
            <v>73.7</v>
          </cell>
          <cell r="E12">
            <v>76.3</v>
          </cell>
          <cell r="F12">
            <v>78.8</v>
          </cell>
          <cell r="G12">
            <v>81.400000000000006</v>
          </cell>
          <cell r="H12">
            <v>83.9</v>
          </cell>
          <cell r="I12">
            <v>86.5</v>
          </cell>
          <cell r="J12">
            <v>89</v>
          </cell>
          <cell r="K12">
            <v>94.1</v>
          </cell>
          <cell r="L12">
            <v>96.6</v>
          </cell>
          <cell r="M12" t="str">
            <v>NON</v>
          </cell>
          <cell r="N12" t="str">
            <v>NON</v>
          </cell>
          <cell r="O12" t="str">
            <v>NON</v>
          </cell>
          <cell r="P12" t="str">
            <v>NON</v>
          </cell>
          <cell r="Q12" t="str">
            <v>NON</v>
          </cell>
          <cell r="R12" t="str">
            <v>NON</v>
          </cell>
          <cell r="S12" t="str">
            <v>NON</v>
          </cell>
          <cell r="T12" t="str">
            <v>NON</v>
          </cell>
          <cell r="U12" t="str">
            <v>NON</v>
          </cell>
          <cell r="V12" t="str">
            <v>NON</v>
          </cell>
          <cell r="W12" t="str">
            <v>NON</v>
          </cell>
          <cell r="X12" t="str">
            <v>NON</v>
          </cell>
          <cell r="Y12" t="str">
            <v>NON</v>
          </cell>
          <cell r="Z12" t="str">
            <v>NON</v>
          </cell>
          <cell r="AA12" t="str">
            <v>NON</v>
          </cell>
          <cell r="AB12" t="str">
            <v>NON</v>
          </cell>
          <cell r="AC12" t="str">
            <v>NON</v>
          </cell>
          <cell r="AD12" t="str">
            <v>NON</v>
          </cell>
        </row>
        <row r="13">
          <cell r="A13" t="str">
            <v>1958PVC165</v>
          </cell>
          <cell r="B13">
            <v>69.2</v>
          </cell>
          <cell r="C13">
            <v>71.900000000000006</v>
          </cell>
          <cell r="D13">
            <v>74.5</v>
          </cell>
          <cell r="E13">
            <v>77.099999999999994</v>
          </cell>
          <cell r="F13">
            <v>79.7</v>
          </cell>
          <cell r="G13">
            <v>82.4</v>
          </cell>
          <cell r="H13">
            <v>85</v>
          </cell>
          <cell r="I13">
            <v>87.6</v>
          </cell>
          <cell r="J13">
            <v>90.2</v>
          </cell>
          <cell r="K13">
            <v>95.3</v>
          </cell>
          <cell r="L13">
            <v>97.9</v>
          </cell>
          <cell r="M13" t="str">
            <v>NON</v>
          </cell>
          <cell r="N13" t="str">
            <v>NON</v>
          </cell>
          <cell r="O13" t="str">
            <v>NON</v>
          </cell>
          <cell r="P13" t="str">
            <v>NON</v>
          </cell>
          <cell r="Q13" t="str">
            <v>NON</v>
          </cell>
          <cell r="R13" t="str">
            <v>NON</v>
          </cell>
          <cell r="S13" t="str">
            <v>NON</v>
          </cell>
          <cell r="T13" t="str">
            <v>NON</v>
          </cell>
          <cell r="U13" t="str">
            <v>NON</v>
          </cell>
          <cell r="V13" t="str">
            <v>NON</v>
          </cell>
          <cell r="W13" t="str">
            <v>NON</v>
          </cell>
          <cell r="X13" t="str">
            <v>NON</v>
          </cell>
          <cell r="Y13" t="str">
            <v>NON</v>
          </cell>
          <cell r="Z13" t="str">
            <v>NON</v>
          </cell>
          <cell r="AA13" t="str">
            <v>NON</v>
          </cell>
          <cell r="AB13" t="str">
            <v>NON</v>
          </cell>
          <cell r="AC13" t="str">
            <v>NON</v>
          </cell>
          <cell r="AD13" t="str">
            <v>NON</v>
          </cell>
        </row>
        <row r="14">
          <cell r="A14" t="str">
            <v>1958PVC175</v>
          </cell>
          <cell r="B14">
            <v>69.900000000000006</v>
          </cell>
          <cell r="C14">
            <v>72.599999999999994</v>
          </cell>
          <cell r="D14">
            <v>75.3</v>
          </cell>
          <cell r="E14">
            <v>78</v>
          </cell>
          <cell r="F14">
            <v>80.599999999999994</v>
          </cell>
          <cell r="G14">
            <v>83.4</v>
          </cell>
          <cell r="H14">
            <v>86.1</v>
          </cell>
          <cell r="I14">
            <v>88.8</v>
          </cell>
          <cell r="J14">
            <v>91.5</v>
          </cell>
          <cell r="K14">
            <v>96.6</v>
          </cell>
          <cell r="L14">
            <v>99.3</v>
          </cell>
          <cell r="M14" t="str">
            <v>NON</v>
          </cell>
          <cell r="N14" t="str">
            <v>NON</v>
          </cell>
          <cell r="O14" t="str">
            <v>NON</v>
          </cell>
          <cell r="P14" t="str">
            <v>NON</v>
          </cell>
          <cell r="Q14" t="str">
            <v>NON</v>
          </cell>
          <cell r="R14" t="str">
            <v>NON</v>
          </cell>
          <cell r="S14" t="str">
            <v>NON</v>
          </cell>
          <cell r="T14" t="str">
            <v>NON</v>
          </cell>
          <cell r="U14" t="str">
            <v>NON</v>
          </cell>
          <cell r="V14" t="str">
            <v>NON</v>
          </cell>
          <cell r="W14" t="str">
            <v>NON</v>
          </cell>
          <cell r="X14" t="str">
            <v>NON</v>
          </cell>
          <cell r="Y14" t="str">
            <v>NON</v>
          </cell>
          <cell r="Z14" t="str">
            <v>NON</v>
          </cell>
          <cell r="AA14" t="str">
            <v>NON</v>
          </cell>
          <cell r="AB14" t="str">
            <v>NON</v>
          </cell>
          <cell r="AC14" t="str">
            <v>NON</v>
          </cell>
          <cell r="AD14" t="str">
            <v>NON</v>
          </cell>
        </row>
        <row r="15">
          <cell r="A15" t="str">
            <v>1958PVC185</v>
          </cell>
          <cell r="B15">
            <v>70.599999999999994</v>
          </cell>
          <cell r="C15">
            <v>73.3</v>
          </cell>
          <cell r="D15">
            <v>76.099999999999994</v>
          </cell>
          <cell r="E15">
            <v>78.8</v>
          </cell>
          <cell r="F15">
            <v>81.599999999999994</v>
          </cell>
          <cell r="G15">
            <v>84.4</v>
          </cell>
          <cell r="H15">
            <v>87.2</v>
          </cell>
          <cell r="I15">
            <v>89.9</v>
          </cell>
          <cell r="J15">
            <v>92.7</v>
          </cell>
          <cell r="K15">
            <v>97.9</v>
          </cell>
          <cell r="L15">
            <v>100.7</v>
          </cell>
          <cell r="M15" t="str">
            <v>NON</v>
          </cell>
          <cell r="N15" t="str">
            <v>NON</v>
          </cell>
          <cell r="O15" t="str">
            <v>NON</v>
          </cell>
          <cell r="P15" t="str">
            <v>NON</v>
          </cell>
          <cell r="Q15" t="str">
            <v>NON</v>
          </cell>
          <cell r="R15" t="str">
            <v>NON</v>
          </cell>
          <cell r="S15" t="str">
            <v>NON</v>
          </cell>
          <cell r="T15" t="str">
            <v>NON</v>
          </cell>
          <cell r="U15" t="str">
            <v>NON</v>
          </cell>
          <cell r="V15" t="str">
            <v>NON</v>
          </cell>
          <cell r="W15" t="str">
            <v>NON</v>
          </cell>
          <cell r="X15" t="str">
            <v>NON</v>
          </cell>
          <cell r="Y15" t="str">
            <v>NON</v>
          </cell>
          <cell r="Z15" t="str">
            <v>NON</v>
          </cell>
          <cell r="AA15" t="str">
            <v>NON</v>
          </cell>
          <cell r="AB15" t="str">
            <v>NON</v>
          </cell>
          <cell r="AC15" t="str">
            <v>NON</v>
          </cell>
          <cell r="AD15" t="str">
            <v>NON</v>
          </cell>
        </row>
        <row r="16">
          <cell r="A16" t="str">
            <v>1958PVC195</v>
          </cell>
          <cell r="B16">
            <v>71.2</v>
          </cell>
          <cell r="C16">
            <v>74</v>
          </cell>
          <cell r="D16">
            <v>76.900000000000006</v>
          </cell>
          <cell r="E16">
            <v>79.7</v>
          </cell>
          <cell r="F16">
            <v>82.5</v>
          </cell>
          <cell r="G16">
            <v>85.3</v>
          </cell>
          <cell r="H16">
            <v>88.2</v>
          </cell>
          <cell r="I16">
            <v>91.1</v>
          </cell>
          <cell r="J16">
            <v>93.9</v>
          </cell>
          <cell r="K16">
            <v>99.2</v>
          </cell>
          <cell r="L16">
            <v>102</v>
          </cell>
          <cell r="M16" t="str">
            <v>NON</v>
          </cell>
          <cell r="N16" t="str">
            <v>NON</v>
          </cell>
          <cell r="O16" t="str">
            <v>NON</v>
          </cell>
          <cell r="P16" t="str">
            <v>NON</v>
          </cell>
          <cell r="Q16" t="str">
            <v>NON</v>
          </cell>
          <cell r="R16" t="str">
            <v>NON</v>
          </cell>
          <cell r="S16" t="str">
            <v>NON</v>
          </cell>
          <cell r="T16" t="str">
            <v>NON</v>
          </cell>
          <cell r="U16" t="str">
            <v>NON</v>
          </cell>
          <cell r="V16" t="str">
            <v>NON</v>
          </cell>
          <cell r="W16" t="str">
            <v>NON</v>
          </cell>
          <cell r="X16" t="str">
            <v>NON</v>
          </cell>
          <cell r="Y16" t="str">
            <v>NON</v>
          </cell>
          <cell r="Z16" t="str">
            <v>NON</v>
          </cell>
          <cell r="AA16" t="str">
            <v>NON</v>
          </cell>
          <cell r="AB16" t="str">
            <v>NON</v>
          </cell>
          <cell r="AC16" t="str">
            <v>NON</v>
          </cell>
          <cell r="AD16" t="str">
            <v>NON</v>
          </cell>
        </row>
        <row r="17">
          <cell r="A17" t="str">
            <v>1958PVC205</v>
          </cell>
          <cell r="B17">
            <v>71.8</v>
          </cell>
          <cell r="C17">
            <v>74.7</v>
          </cell>
          <cell r="D17">
            <v>77.599999999999994</v>
          </cell>
          <cell r="E17">
            <v>80.599999999999994</v>
          </cell>
          <cell r="F17">
            <v>83.4</v>
          </cell>
          <cell r="G17">
            <v>86.4</v>
          </cell>
          <cell r="H17">
            <v>89.3</v>
          </cell>
          <cell r="I17">
            <v>92.2</v>
          </cell>
          <cell r="J17">
            <v>95.1</v>
          </cell>
          <cell r="K17">
            <v>100.5</v>
          </cell>
          <cell r="L17">
            <v>103.3</v>
          </cell>
          <cell r="M17" t="str">
            <v>NON</v>
          </cell>
          <cell r="N17" t="str">
            <v>NON</v>
          </cell>
          <cell r="O17" t="str">
            <v>NON</v>
          </cell>
          <cell r="P17" t="str">
            <v>NON</v>
          </cell>
          <cell r="Q17" t="str">
            <v>NON</v>
          </cell>
          <cell r="R17" t="str">
            <v>NON</v>
          </cell>
          <cell r="S17" t="str">
            <v>NON</v>
          </cell>
          <cell r="T17" t="str">
            <v>NON</v>
          </cell>
          <cell r="U17" t="str">
            <v>NON</v>
          </cell>
          <cell r="V17" t="str">
            <v>NON</v>
          </cell>
          <cell r="W17" t="str">
            <v>NON</v>
          </cell>
          <cell r="X17" t="str">
            <v>NON</v>
          </cell>
          <cell r="Y17" t="str">
            <v>NON</v>
          </cell>
          <cell r="Z17" t="str">
            <v>NON</v>
          </cell>
          <cell r="AA17" t="str">
            <v>NON</v>
          </cell>
          <cell r="AB17" t="str">
            <v>NON</v>
          </cell>
          <cell r="AC17" t="str">
            <v>NON</v>
          </cell>
          <cell r="AD17" t="str">
            <v>NON</v>
          </cell>
        </row>
        <row r="18">
          <cell r="A18" t="str">
            <v>1958PVC215</v>
          </cell>
          <cell r="B18">
            <v>72.5</v>
          </cell>
          <cell r="C18">
            <v>75.5</v>
          </cell>
          <cell r="D18">
            <v>78.400000000000006</v>
          </cell>
          <cell r="E18">
            <v>81.400000000000006</v>
          </cell>
          <cell r="F18">
            <v>84.4</v>
          </cell>
          <cell r="G18">
            <v>87.4</v>
          </cell>
          <cell r="H18">
            <v>90.3</v>
          </cell>
          <cell r="I18">
            <v>93.3</v>
          </cell>
          <cell r="J18">
            <v>96.3</v>
          </cell>
          <cell r="K18">
            <v>101.7</v>
          </cell>
          <cell r="L18">
            <v>104.7</v>
          </cell>
          <cell r="M18" t="str">
            <v>NON</v>
          </cell>
          <cell r="N18" t="str">
            <v>NON</v>
          </cell>
          <cell r="O18" t="str">
            <v>NON</v>
          </cell>
          <cell r="P18" t="str">
            <v>NON</v>
          </cell>
          <cell r="Q18" t="str">
            <v>NON</v>
          </cell>
          <cell r="R18" t="str">
            <v>NON</v>
          </cell>
          <cell r="S18" t="str">
            <v>NON</v>
          </cell>
          <cell r="T18" t="str">
            <v>NON</v>
          </cell>
          <cell r="U18" t="str">
            <v>NON</v>
          </cell>
          <cell r="V18" t="str">
            <v>NON</v>
          </cell>
          <cell r="W18" t="str">
            <v>NON</v>
          </cell>
          <cell r="X18" t="str">
            <v>NON</v>
          </cell>
          <cell r="Y18" t="str">
            <v>NON</v>
          </cell>
          <cell r="Z18" t="str">
            <v>NON</v>
          </cell>
          <cell r="AA18" t="str">
            <v>NON</v>
          </cell>
          <cell r="AB18" t="str">
            <v>NON</v>
          </cell>
          <cell r="AC18" t="str">
            <v>NON</v>
          </cell>
          <cell r="AD18" t="str">
            <v>NON</v>
          </cell>
        </row>
        <row r="19">
          <cell r="A19" t="str">
            <v>1958PVC225</v>
          </cell>
          <cell r="B19">
            <v>73.099999999999994</v>
          </cell>
          <cell r="C19">
            <v>76.2</v>
          </cell>
          <cell r="D19">
            <v>79.2</v>
          </cell>
          <cell r="E19">
            <v>82.3</v>
          </cell>
          <cell r="F19">
            <v>85.3</v>
          </cell>
          <cell r="G19">
            <v>88.3</v>
          </cell>
          <cell r="H19">
            <v>91.4</v>
          </cell>
          <cell r="I19">
            <v>94.4</v>
          </cell>
          <cell r="J19">
            <v>97.5</v>
          </cell>
          <cell r="K19">
            <v>103</v>
          </cell>
          <cell r="L19">
            <v>106.1</v>
          </cell>
          <cell r="M19" t="str">
            <v>NON</v>
          </cell>
          <cell r="N19" t="str">
            <v>NON</v>
          </cell>
          <cell r="O19" t="str">
            <v>NON</v>
          </cell>
          <cell r="P19" t="str">
            <v>NON</v>
          </cell>
          <cell r="Q19" t="str">
            <v>NON</v>
          </cell>
          <cell r="R19" t="str">
            <v>NON</v>
          </cell>
          <cell r="S19" t="str">
            <v>NON</v>
          </cell>
          <cell r="T19" t="str">
            <v>NON</v>
          </cell>
          <cell r="U19" t="str">
            <v>NON</v>
          </cell>
          <cell r="V19" t="str">
            <v>NON</v>
          </cell>
          <cell r="W19" t="str">
            <v>NON</v>
          </cell>
          <cell r="X19" t="str">
            <v>NON</v>
          </cell>
          <cell r="Y19" t="str">
            <v>NON</v>
          </cell>
          <cell r="Z19" t="str">
            <v>NON</v>
          </cell>
          <cell r="AA19" t="str">
            <v>NON</v>
          </cell>
          <cell r="AB19" t="str">
            <v>NON</v>
          </cell>
          <cell r="AC19" t="str">
            <v>NON</v>
          </cell>
          <cell r="AD19" t="str">
            <v>NON</v>
          </cell>
        </row>
        <row r="20">
          <cell r="A20" t="str">
            <v>1958PVC235</v>
          </cell>
          <cell r="B20">
            <v>73.7</v>
          </cell>
          <cell r="C20">
            <v>76.900000000000006</v>
          </cell>
          <cell r="D20">
            <v>80</v>
          </cell>
          <cell r="E20">
            <v>83.1</v>
          </cell>
          <cell r="F20">
            <v>86.2</v>
          </cell>
          <cell r="G20">
            <v>89.3</v>
          </cell>
          <cell r="H20">
            <v>92.5</v>
          </cell>
          <cell r="I20">
            <v>95.6</v>
          </cell>
          <cell r="J20">
            <v>98.7</v>
          </cell>
          <cell r="K20">
            <v>104.3</v>
          </cell>
          <cell r="L20">
            <v>107.4</v>
          </cell>
          <cell r="M20" t="str">
            <v>NON</v>
          </cell>
          <cell r="N20" t="str">
            <v>NON</v>
          </cell>
          <cell r="O20" t="str">
            <v>NON</v>
          </cell>
          <cell r="P20" t="str">
            <v>NON</v>
          </cell>
          <cell r="Q20" t="str">
            <v>NON</v>
          </cell>
          <cell r="R20" t="str">
            <v>NON</v>
          </cell>
          <cell r="S20" t="str">
            <v>NON</v>
          </cell>
          <cell r="T20" t="str">
            <v>NON</v>
          </cell>
          <cell r="U20" t="str">
            <v>NON</v>
          </cell>
          <cell r="V20" t="str">
            <v>NON</v>
          </cell>
          <cell r="W20" t="str">
            <v>NON</v>
          </cell>
          <cell r="X20" t="str">
            <v>NON</v>
          </cell>
          <cell r="Y20" t="str">
            <v>NON</v>
          </cell>
          <cell r="Z20" t="str">
            <v>NON</v>
          </cell>
          <cell r="AA20" t="str">
            <v>NON</v>
          </cell>
          <cell r="AB20" t="str">
            <v>NON</v>
          </cell>
          <cell r="AC20" t="str">
            <v>NON</v>
          </cell>
          <cell r="AD20" t="str">
            <v>NON</v>
          </cell>
        </row>
        <row r="21">
          <cell r="A21" t="str">
            <v>19511PVC55</v>
          </cell>
          <cell r="B21">
            <v>64.3</v>
          </cell>
          <cell r="C21">
            <v>66.3</v>
          </cell>
          <cell r="D21">
            <v>68.400000000000006</v>
          </cell>
          <cell r="E21">
            <v>70.5</v>
          </cell>
          <cell r="F21">
            <v>72.599999999999994</v>
          </cell>
          <cell r="G21">
            <v>74.599999999999994</v>
          </cell>
          <cell r="H21">
            <v>76.8</v>
          </cell>
          <cell r="I21">
            <v>78.8</v>
          </cell>
          <cell r="J21">
            <v>80.900000000000006</v>
          </cell>
          <cell r="K21">
            <v>85.4</v>
          </cell>
          <cell r="L21">
            <v>87.5</v>
          </cell>
          <cell r="M21">
            <v>89.6</v>
          </cell>
          <cell r="N21">
            <v>91.7</v>
          </cell>
          <cell r="O21">
            <v>93.7</v>
          </cell>
          <cell r="P21">
            <v>95.9</v>
          </cell>
          <cell r="Q21">
            <v>97.9</v>
          </cell>
          <cell r="R21">
            <v>100</v>
          </cell>
          <cell r="S21">
            <v>104.5</v>
          </cell>
          <cell r="T21">
            <v>106.6</v>
          </cell>
          <cell r="U21" t="str">
            <v>NON</v>
          </cell>
          <cell r="V21" t="str">
            <v>NON</v>
          </cell>
          <cell r="W21" t="str">
            <v>NON</v>
          </cell>
          <cell r="X21" t="str">
            <v>NON</v>
          </cell>
          <cell r="Y21" t="str">
            <v>NON</v>
          </cell>
          <cell r="Z21" t="str">
            <v>NON</v>
          </cell>
          <cell r="AA21" t="str">
            <v>NON</v>
          </cell>
          <cell r="AB21" t="str">
            <v>NON</v>
          </cell>
          <cell r="AC21" t="str">
            <v>NON</v>
          </cell>
          <cell r="AD21" t="str">
            <v>NON</v>
          </cell>
        </row>
        <row r="22">
          <cell r="A22" t="str">
            <v>19511PVC65</v>
          </cell>
          <cell r="B22">
            <v>65.099999999999994</v>
          </cell>
          <cell r="C22">
            <v>67.3</v>
          </cell>
          <cell r="D22">
            <v>69.5</v>
          </cell>
          <cell r="E22">
            <v>71.599999999999994</v>
          </cell>
          <cell r="F22">
            <v>73.8</v>
          </cell>
          <cell r="G22">
            <v>76</v>
          </cell>
          <cell r="H22">
            <v>78.2</v>
          </cell>
          <cell r="I22">
            <v>80.400000000000006</v>
          </cell>
          <cell r="J22">
            <v>82.6</v>
          </cell>
          <cell r="K22">
            <v>87.2</v>
          </cell>
          <cell r="L22">
            <v>89.4</v>
          </cell>
          <cell r="M22">
            <v>91.6</v>
          </cell>
          <cell r="N22">
            <v>93.8</v>
          </cell>
          <cell r="O22">
            <v>95.9</v>
          </cell>
          <cell r="P22">
            <v>98.1</v>
          </cell>
          <cell r="Q22">
            <v>100.3</v>
          </cell>
          <cell r="R22">
            <v>102.5</v>
          </cell>
          <cell r="S22">
            <v>107.1</v>
          </cell>
          <cell r="T22">
            <v>109.3</v>
          </cell>
          <cell r="U22" t="str">
            <v>NON</v>
          </cell>
          <cell r="V22" t="str">
            <v>NON</v>
          </cell>
          <cell r="W22" t="str">
            <v>NON</v>
          </cell>
          <cell r="X22" t="str">
            <v>NON</v>
          </cell>
          <cell r="Y22" t="str">
            <v>NON</v>
          </cell>
          <cell r="Z22" t="str">
            <v>NON</v>
          </cell>
          <cell r="AA22" t="str">
            <v>NON</v>
          </cell>
          <cell r="AB22" t="str">
            <v>NON</v>
          </cell>
          <cell r="AC22" t="str">
            <v>NON</v>
          </cell>
          <cell r="AD22" t="str">
            <v>NON</v>
          </cell>
        </row>
        <row r="23">
          <cell r="A23" t="str">
            <v>19511PVC75</v>
          </cell>
          <cell r="B23">
            <v>66</v>
          </cell>
          <cell r="C23">
            <v>68.2</v>
          </cell>
          <cell r="D23">
            <v>70.5</v>
          </cell>
          <cell r="E23">
            <v>72.8</v>
          </cell>
          <cell r="F23">
            <v>75.099999999999994</v>
          </cell>
          <cell r="G23">
            <v>77.400000000000006</v>
          </cell>
          <cell r="H23">
            <v>79.7</v>
          </cell>
          <cell r="I23">
            <v>81.900000000000006</v>
          </cell>
          <cell r="J23">
            <v>84.2</v>
          </cell>
          <cell r="K23">
            <v>89</v>
          </cell>
          <cell r="L23">
            <v>91.3</v>
          </cell>
          <cell r="M23">
            <v>93.6</v>
          </cell>
          <cell r="N23">
            <v>95.9</v>
          </cell>
          <cell r="O23">
            <v>98.1</v>
          </cell>
          <cell r="P23">
            <v>100.4</v>
          </cell>
          <cell r="Q23">
            <v>102.7</v>
          </cell>
          <cell r="R23">
            <v>105</v>
          </cell>
          <cell r="S23">
            <v>109.8</v>
          </cell>
          <cell r="T23">
            <v>112</v>
          </cell>
          <cell r="U23" t="str">
            <v>NON</v>
          </cell>
          <cell r="V23" t="str">
            <v>NON</v>
          </cell>
          <cell r="W23" t="str">
            <v>NON</v>
          </cell>
          <cell r="X23" t="str">
            <v>NON</v>
          </cell>
          <cell r="Y23" t="str">
            <v>NON</v>
          </cell>
          <cell r="Z23" t="str">
            <v>NON</v>
          </cell>
          <cell r="AA23" t="str">
            <v>NON</v>
          </cell>
          <cell r="AB23" t="str">
            <v>NON</v>
          </cell>
          <cell r="AC23" t="str">
            <v>NON</v>
          </cell>
          <cell r="AD23" t="str">
            <v>NON</v>
          </cell>
        </row>
        <row r="24">
          <cell r="A24" t="str">
            <v>19511PVC85</v>
          </cell>
          <cell r="B24">
            <v>66.8</v>
          </cell>
          <cell r="C24">
            <v>69.2</v>
          </cell>
          <cell r="D24">
            <v>71.599999999999994</v>
          </cell>
          <cell r="E24">
            <v>74</v>
          </cell>
          <cell r="F24">
            <v>76.3</v>
          </cell>
          <cell r="G24">
            <v>78.7</v>
          </cell>
          <cell r="H24">
            <v>81.2</v>
          </cell>
          <cell r="I24">
            <v>83.5</v>
          </cell>
          <cell r="J24">
            <v>85.9</v>
          </cell>
          <cell r="K24">
            <v>90.7</v>
          </cell>
          <cell r="L24">
            <v>93.2</v>
          </cell>
          <cell r="M24">
            <v>95.6</v>
          </cell>
          <cell r="N24">
            <v>97.9</v>
          </cell>
          <cell r="O24">
            <v>100.3</v>
          </cell>
          <cell r="P24">
            <v>102.7</v>
          </cell>
          <cell r="Q24">
            <v>105.1</v>
          </cell>
          <cell r="R24">
            <v>107.5</v>
          </cell>
          <cell r="S24">
            <v>112.3</v>
          </cell>
          <cell r="T24">
            <v>114.7</v>
          </cell>
          <cell r="U24" t="str">
            <v>NON</v>
          </cell>
          <cell r="V24" t="str">
            <v>NON</v>
          </cell>
          <cell r="W24" t="str">
            <v>NON</v>
          </cell>
          <cell r="X24" t="str">
            <v>NON</v>
          </cell>
          <cell r="Y24" t="str">
            <v>NON</v>
          </cell>
          <cell r="Z24" t="str">
            <v>NON</v>
          </cell>
          <cell r="AA24" t="str">
            <v>NON</v>
          </cell>
          <cell r="AB24" t="str">
            <v>NON</v>
          </cell>
          <cell r="AC24" t="str">
            <v>NON</v>
          </cell>
          <cell r="AD24" t="str">
            <v>NON</v>
          </cell>
        </row>
        <row r="25">
          <cell r="A25" t="str">
            <v>19511PVC95</v>
          </cell>
          <cell r="B25">
            <v>67.7</v>
          </cell>
          <cell r="C25">
            <v>70.099999999999994</v>
          </cell>
          <cell r="D25">
            <v>72.599999999999994</v>
          </cell>
          <cell r="E25">
            <v>75.099999999999994</v>
          </cell>
          <cell r="F25">
            <v>77.599999999999994</v>
          </cell>
          <cell r="G25">
            <v>80.099999999999994</v>
          </cell>
          <cell r="H25">
            <v>82.6</v>
          </cell>
          <cell r="I25">
            <v>85.1</v>
          </cell>
          <cell r="J25">
            <v>87.5</v>
          </cell>
          <cell r="K25">
            <v>92.6</v>
          </cell>
          <cell r="L25">
            <v>95.1</v>
          </cell>
          <cell r="M25">
            <v>97.6</v>
          </cell>
          <cell r="N25">
            <v>100</v>
          </cell>
          <cell r="O25">
            <v>102.5</v>
          </cell>
          <cell r="P25">
            <v>105</v>
          </cell>
          <cell r="Q25">
            <v>107.5</v>
          </cell>
          <cell r="R25">
            <v>110</v>
          </cell>
          <cell r="S25">
            <v>114.9</v>
          </cell>
          <cell r="T25">
            <v>117.4</v>
          </cell>
          <cell r="U25" t="str">
            <v>NON</v>
          </cell>
          <cell r="V25" t="str">
            <v>NON</v>
          </cell>
          <cell r="W25" t="str">
            <v>NON</v>
          </cell>
          <cell r="X25" t="str">
            <v>NON</v>
          </cell>
          <cell r="Y25" t="str">
            <v>NON</v>
          </cell>
          <cell r="Z25" t="str">
            <v>NON</v>
          </cell>
          <cell r="AA25" t="str">
            <v>NON</v>
          </cell>
          <cell r="AB25" t="str">
            <v>NON</v>
          </cell>
          <cell r="AC25" t="str">
            <v>NON</v>
          </cell>
          <cell r="AD25" t="str">
            <v>NON</v>
          </cell>
        </row>
        <row r="26">
          <cell r="A26" t="str">
            <v>19511PVC105</v>
          </cell>
          <cell r="B26">
            <v>68.5</v>
          </cell>
          <cell r="C26">
            <v>71.099999999999994</v>
          </cell>
          <cell r="D26">
            <v>73.7</v>
          </cell>
          <cell r="E26">
            <v>76.3</v>
          </cell>
          <cell r="F26">
            <v>78.900000000000006</v>
          </cell>
          <cell r="G26">
            <v>81.400000000000006</v>
          </cell>
          <cell r="H26">
            <v>84.1</v>
          </cell>
          <cell r="I26">
            <v>86.6</v>
          </cell>
          <cell r="J26">
            <v>89.2</v>
          </cell>
          <cell r="K26">
            <v>94.4</v>
          </cell>
          <cell r="L26">
            <v>96.9</v>
          </cell>
          <cell r="M26">
            <v>99.5</v>
          </cell>
          <cell r="N26">
            <v>102.1</v>
          </cell>
          <cell r="O26">
            <v>104.7</v>
          </cell>
          <cell r="P26">
            <v>107.3</v>
          </cell>
          <cell r="Q26">
            <v>109.9</v>
          </cell>
          <cell r="R26">
            <v>112.5</v>
          </cell>
          <cell r="S26">
            <v>117.6</v>
          </cell>
          <cell r="T26">
            <v>120.1</v>
          </cell>
          <cell r="U26" t="str">
            <v>NON</v>
          </cell>
          <cell r="V26" t="str">
            <v>NON</v>
          </cell>
          <cell r="W26" t="str">
            <v>NON</v>
          </cell>
          <cell r="X26" t="str">
            <v>NON</v>
          </cell>
          <cell r="Y26" t="str">
            <v>NON</v>
          </cell>
          <cell r="Z26" t="str">
            <v>NON</v>
          </cell>
          <cell r="AA26" t="str">
            <v>NON</v>
          </cell>
          <cell r="AB26" t="str">
            <v>NON</v>
          </cell>
          <cell r="AC26" t="str">
            <v>NON</v>
          </cell>
          <cell r="AD26" t="str">
            <v>NON</v>
          </cell>
        </row>
        <row r="27">
          <cell r="A27" t="str">
            <v>19511PVC115</v>
          </cell>
          <cell r="B27">
            <v>69.400000000000006</v>
          </cell>
          <cell r="C27">
            <v>72.099999999999994</v>
          </cell>
          <cell r="D27">
            <v>74.8</v>
          </cell>
          <cell r="E27">
            <v>77.5</v>
          </cell>
          <cell r="F27">
            <v>80.2</v>
          </cell>
          <cell r="G27">
            <v>82.9</v>
          </cell>
          <cell r="H27">
            <v>85.6</v>
          </cell>
          <cell r="I27">
            <v>88.3</v>
          </cell>
          <cell r="J27">
            <v>90.9</v>
          </cell>
          <cell r="K27">
            <v>96.1</v>
          </cell>
          <cell r="L27">
            <v>98.8</v>
          </cell>
          <cell r="M27">
            <v>101.5</v>
          </cell>
          <cell r="N27">
            <v>104.2</v>
          </cell>
          <cell r="O27">
            <v>106.9</v>
          </cell>
          <cell r="P27">
            <v>109.6</v>
          </cell>
          <cell r="Q27">
            <v>112.3</v>
          </cell>
          <cell r="R27">
            <v>115</v>
          </cell>
          <cell r="S27">
            <v>120.2</v>
          </cell>
          <cell r="T27">
            <v>122.9</v>
          </cell>
          <cell r="U27" t="str">
            <v>NON</v>
          </cell>
          <cell r="V27" t="str">
            <v>NON</v>
          </cell>
          <cell r="W27" t="str">
            <v>NON</v>
          </cell>
          <cell r="X27" t="str">
            <v>NON</v>
          </cell>
          <cell r="Y27" t="str">
            <v>NON</v>
          </cell>
          <cell r="Z27" t="str">
            <v>NON</v>
          </cell>
          <cell r="AA27" t="str">
            <v>NON</v>
          </cell>
          <cell r="AB27" t="str">
            <v>NON</v>
          </cell>
          <cell r="AC27" t="str">
            <v>NON</v>
          </cell>
          <cell r="AD27" t="str">
            <v>NON</v>
          </cell>
        </row>
        <row r="28">
          <cell r="A28" t="str">
            <v>19511PVC125</v>
          </cell>
          <cell r="B28">
            <v>70.099999999999994</v>
          </cell>
          <cell r="C28">
            <v>73</v>
          </cell>
          <cell r="D28">
            <v>75.8</v>
          </cell>
          <cell r="E28">
            <v>78.599999999999994</v>
          </cell>
          <cell r="F28">
            <v>81.400000000000006</v>
          </cell>
          <cell r="G28">
            <v>84.2</v>
          </cell>
          <cell r="H28">
            <v>87</v>
          </cell>
          <cell r="I28">
            <v>89.8</v>
          </cell>
          <cell r="J28">
            <v>92.6</v>
          </cell>
          <cell r="K28">
            <v>97.9</v>
          </cell>
          <cell r="L28">
            <v>100.7</v>
          </cell>
          <cell r="M28">
            <v>103.4</v>
          </cell>
          <cell r="N28">
            <v>106.3</v>
          </cell>
          <cell r="O28">
            <v>109.1</v>
          </cell>
          <cell r="P28">
            <v>111.9</v>
          </cell>
          <cell r="Q28">
            <v>114.7</v>
          </cell>
          <cell r="R28">
            <v>117.5</v>
          </cell>
          <cell r="S28">
            <v>122.8</v>
          </cell>
          <cell r="T28">
            <v>125.6</v>
          </cell>
          <cell r="U28" t="str">
            <v>NON</v>
          </cell>
          <cell r="V28" t="str">
            <v>NON</v>
          </cell>
          <cell r="W28" t="str">
            <v>NON</v>
          </cell>
          <cell r="X28" t="str">
            <v>NON</v>
          </cell>
          <cell r="Y28" t="str">
            <v>NON</v>
          </cell>
          <cell r="Z28" t="str">
            <v>NON</v>
          </cell>
          <cell r="AA28" t="str">
            <v>NON</v>
          </cell>
          <cell r="AB28" t="str">
            <v>NON</v>
          </cell>
          <cell r="AC28" t="str">
            <v>NON</v>
          </cell>
          <cell r="AD28" t="str">
            <v>NON</v>
          </cell>
        </row>
        <row r="29">
          <cell r="A29" t="str">
            <v>19511PVC135</v>
          </cell>
          <cell r="B29">
            <v>71</v>
          </cell>
          <cell r="C29">
            <v>73.900000000000006</v>
          </cell>
          <cell r="D29">
            <v>76.8</v>
          </cell>
          <cell r="E29">
            <v>79.7</v>
          </cell>
          <cell r="F29">
            <v>82.6</v>
          </cell>
          <cell r="G29">
            <v>85.6</v>
          </cell>
          <cell r="H29">
            <v>88.5</v>
          </cell>
          <cell r="I29">
            <v>91.4</v>
          </cell>
          <cell r="J29">
            <v>94.3</v>
          </cell>
          <cell r="K29">
            <v>99.7</v>
          </cell>
          <cell r="L29">
            <v>102.5</v>
          </cell>
          <cell r="M29">
            <v>105.4</v>
          </cell>
          <cell r="N29">
            <v>108.3</v>
          </cell>
          <cell r="O29">
            <v>111.3</v>
          </cell>
          <cell r="P29">
            <v>114.2</v>
          </cell>
          <cell r="Q29">
            <v>117.1</v>
          </cell>
          <cell r="R29">
            <v>120</v>
          </cell>
          <cell r="S29">
            <v>125.4</v>
          </cell>
          <cell r="T29">
            <v>128.30000000000001</v>
          </cell>
          <cell r="U29" t="str">
            <v>NON</v>
          </cell>
          <cell r="V29" t="str">
            <v>NON</v>
          </cell>
          <cell r="W29" t="str">
            <v>NON</v>
          </cell>
          <cell r="X29" t="str">
            <v>NON</v>
          </cell>
          <cell r="Y29" t="str">
            <v>NON</v>
          </cell>
          <cell r="Z29" t="str">
            <v>NON</v>
          </cell>
          <cell r="AA29" t="str">
            <v>NON</v>
          </cell>
          <cell r="AB29" t="str">
            <v>NON</v>
          </cell>
          <cell r="AC29" t="str">
            <v>NON</v>
          </cell>
          <cell r="AD29" t="str">
            <v>NON</v>
          </cell>
        </row>
        <row r="30">
          <cell r="A30" t="str">
            <v>19511PVC145</v>
          </cell>
          <cell r="B30">
            <v>71.900000000000006</v>
          </cell>
          <cell r="C30">
            <v>74.900000000000006</v>
          </cell>
          <cell r="D30">
            <v>77.900000000000006</v>
          </cell>
          <cell r="E30">
            <v>80.900000000000006</v>
          </cell>
          <cell r="F30">
            <v>83.9</v>
          </cell>
          <cell r="G30">
            <v>86.9</v>
          </cell>
          <cell r="H30">
            <v>89.9</v>
          </cell>
          <cell r="I30">
            <v>92.9</v>
          </cell>
          <cell r="J30">
            <v>95.9</v>
          </cell>
          <cell r="K30">
            <v>101.5</v>
          </cell>
          <cell r="L30">
            <v>104.4</v>
          </cell>
          <cell r="M30">
            <v>107.4</v>
          </cell>
          <cell r="N30">
            <v>110.5</v>
          </cell>
          <cell r="O30">
            <v>113.5</v>
          </cell>
          <cell r="P30">
            <v>116.4</v>
          </cell>
          <cell r="Q30">
            <v>119.5</v>
          </cell>
          <cell r="R30">
            <v>122.5</v>
          </cell>
          <cell r="S30">
            <v>128</v>
          </cell>
          <cell r="T30">
            <v>131</v>
          </cell>
          <cell r="U30" t="str">
            <v>NON</v>
          </cell>
          <cell r="V30" t="str">
            <v>NON</v>
          </cell>
          <cell r="W30" t="str">
            <v>NON</v>
          </cell>
          <cell r="X30" t="str">
            <v>NON</v>
          </cell>
          <cell r="Y30" t="str">
            <v>NON</v>
          </cell>
          <cell r="Z30" t="str">
            <v>NON</v>
          </cell>
          <cell r="AA30" t="str">
            <v>NON</v>
          </cell>
          <cell r="AB30" t="str">
            <v>NON</v>
          </cell>
          <cell r="AC30" t="str">
            <v>NON</v>
          </cell>
          <cell r="AD30" t="str">
            <v>NON</v>
          </cell>
        </row>
        <row r="31">
          <cell r="A31" t="str">
            <v>19511PVC155</v>
          </cell>
          <cell r="B31">
            <v>72.7</v>
          </cell>
          <cell r="C31">
            <v>75.8</v>
          </cell>
          <cell r="D31">
            <v>79</v>
          </cell>
          <cell r="E31">
            <v>82.1</v>
          </cell>
          <cell r="F31">
            <v>85.1</v>
          </cell>
          <cell r="G31">
            <v>88.3</v>
          </cell>
          <cell r="H31">
            <v>91.4</v>
          </cell>
          <cell r="I31">
            <v>94.5</v>
          </cell>
          <cell r="J31">
            <v>97.6</v>
          </cell>
          <cell r="K31">
            <v>103.2</v>
          </cell>
          <cell r="L31">
            <v>106.3</v>
          </cell>
          <cell r="M31">
            <v>109.4</v>
          </cell>
          <cell r="N31">
            <v>112.5</v>
          </cell>
          <cell r="O31">
            <v>115.7</v>
          </cell>
          <cell r="P31">
            <v>118.8</v>
          </cell>
          <cell r="Q31">
            <v>121.9</v>
          </cell>
          <cell r="R31">
            <v>125</v>
          </cell>
          <cell r="S31">
            <v>130.6</v>
          </cell>
          <cell r="T31">
            <v>133.69999999999999</v>
          </cell>
          <cell r="U31" t="str">
            <v>NON</v>
          </cell>
          <cell r="V31" t="str">
            <v>NON</v>
          </cell>
          <cell r="W31" t="str">
            <v>NON</v>
          </cell>
          <cell r="X31" t="str">
            <v>NON</v>
          </cell>
          <cell r="Y31" t="str">
            <v>NON</v>
          </cell>
          <cell r="Z31" t="str">
            <v>NON</v>
          </cell>
          <cell r="AA31" t="str">
            <v>NON</v>
          </cell>
          <cell r="AB31" t="str">
            <v>NON</v>
          </cell>
          <cell r="AC31" t="str">
            <v>NON</v>
          </cell>
          <cell r="AD31" t="str">
            <v>NON</v>
          </cell>
        </row>
        <row r="32">
          <cell r="A32" t="str">
            <v>19511PVC165</v>
          </cell>
          <cell r="B32">
            <v>73.599999999999994</v>
          </cell>
          <cell r="C32">
            <v>76.8</v>
          </cell>
          <cell r="D32">
            <v>79.900000000000006</v>
          </cell>
          <cell r="E32">
            <v>83.2</v>
          </cell>
          <cell r="F32">
            <v>86.4</v>
          </cell>
          <cell r="G32">
            <v>89.6</v>
          </cell>
          <cell r="H32">
            <v>92.9</v>
          </cell>
          <cell r="I32">
            <v>96.1</v>
          </cell>
          <cell r="J32">
            <v>99.3</v>
          </cell>
          <cell r="K32">
            <v>105</v>
          </cell>
          <cell r="L32">
            <v>108.2</v>
          </cell>
          <cell r="M32">
            <v>111.4</v>
          </cell>
          <cell r="N32">
            <v>114.6</v>
          </cell>
          <cell r="O32">
            <v>117.9</v>
          </cell>
          <cell r="P32">
            <v>121.1</v>
          </cell>
          <cell r="Q32">
            <v>124.3</v>
          </cell>
          <cell r="R32">
            <v>127.5</v>
          </cell>
          <cell r="S32">
            <v>133.19999999999999</v>
          </cell>
          <cell r="T32">
            <v>136.4</v>
          </cell>
          <cell r="U32" t="str">
            <v>NON</v>
          </cell>
          <cell r="V32" t="str">
            <v>NON</v>
          </cell>
          <cell r="W32" t="str">
            <v>NON</v>
          </cell>
          <cell r="X32" t="str">
            <v>NON</v>
          </cell>
          <cell r="Y32" t="str">
            <v>NON</v>
          </cell>
          <cell r="Z32" t="str">
            <v>NON</v>
          </cell>
          <cell r="AA32" t="str">
            <v>NON</v>
          </cell>
          <cell r="AB32" t="str">
            <v>NON</v>
          </cell>
          <cell r="AC32" t="str">
            <v>NON</v>
          </cell>
          <cell r="AD32" t="str">
            <v>NON</v>
          </cell>
        </row>
        <row r="33">
          <cell r="A33" t="str">
            <v>1958ALU55</v>
          </cell>
          <cell r="B33">
            <v>65.7</v>
          </cell>
          <cell r="C33">
            <v>68.099999999999994</v>
          </cell>
          <cell r="D33">
            <v>70.5</v>
          </cell>
          <cell r="E33">
            <v>72.900000000000006</v>
          </cell>
          <cell r="F33">
            <v>75.400000000000006</v>
          </cell>
          <cell r="G33">
            <v>77.8</v>
          </cell>
          <cell r="H33">
            <v>80.2</v>
          </cell>
          <cell r="I33">
            <v>82.7</v>
          </cell>
          <cell r="J33">
            <v>85.1</v>
          </cell>
          <cell r="K33">
            <v>90</v>
          </cell>
          <cell r="L33">
            <v>92.4</v>
          </cell>
          <cell r="M33">
            <v>94.9</v>
          </cell>
          <cell r="N33">
            <v>97.2</v>
          </cell>
          <cell r="O33">
            <v>99.7</v>
          </cell>
          <cell r="P33">
            <v>102.1</v>
          </cell>
          <cell r="Q33">
            <v>104.5</v>
          </cell>
          <cell r="R33">
            <v>107</v>
          </cell>
          <cell r="S33">
            <v>111.9</v>
          </cell>
          <cell r="T33">
            <v>114.3</v>
          </cell>
          <cell r="U33">
            <v>116.7</v>
          </cell>
          <cell r="V33">
            <v>119.1</v>
          </cell>
          <cell r="W33">
            <v>121.6</v>
          </cell>
          <cell r="X33">
            <v>124</v>
          </cell>
          <cell r="Y33">
            <v>126.4</v>
          </cell>
          <cell r="Z33">
            <v>128.9</v>
          </cell>
          <cell r="AA33" t="str">
            <v>NON</v>
          </cell>
          <cell r="AB33" t="str">
            <v>NON</v>
          </cell>
          <cell r="AC33" t="str">
            <v>NON</v>
          </cell>
          <cell r="AD33" t="str">
            <v>NON</v>
          </cell>
        </row>
        <row r="34">
          <cell r="A34" t="str">
            <v>1958ALU65</v>
          </cell>
          <cell r="B34">
            <v>66.900000000000006</v>
          </cell>
          <cell r="C34">
            <v>69.5</v>
          </cell>
          <cell r="D34">
            <v>72.2</v>
          </cell>
          <cell r="E34">
            <v>74.8</v>
          </cell>
          <cell r="F34">
            <v>77.400000000000006</v>
          </cell>
          <cell r="G34">
            <v>79.900000000000006</v>
          </cell>
          <cell r="H34">
            <v>82.5</v>
          </cell>
          <cell r="I34">
            <v>85.2</v>
          </cell>
          <cell r="J34">
            <v>87.8</v>
          </cell>
          <cell r="K34">
            <v>92.8</v>
          </cell>
          <cell r="L34">
            <v>95.4</v>
          </cell>
          <cell r="M34">
            <v>98</v>
          </cell>
          <cell r="N34">
            <v>100.7</v>
          </cell>
          <cell r="O34">
            <v>103.3</v>
          </cell>
          <cell r="P34">
            <v>105.8</v>
          </cell>
          <cell r="Q34">
            <v>108.4</v>
          </cell>
          <cell r="R34">
            <v>111</v>
          </cell>
          <cell r="S34">
            <v>116.1</v>
          </cell>
          <cell r="T34">
            <v>118.7</v>
          </cell>
          <cell r="U34">
            <v>121.3</v>
          </cell>
          <cell r="V34">
            <v>123.9</v>
          </cell>
          <cell r="W34">
            <v>126.6</v>
          </cell>
          <cell r="X34">
            <v>129.19999999999999</v>
          </cell>
          <cell r="Y34">
            <v>131.69999999999999</v>
          </cell>
          <cell r="Z34">
            <v>134.30000000000001</v>
          </cell>
          <cell r="AA34" t="str">
            <v>NON</v>
          </cell>
          <cell r="AB34" t="str">
            <v>NON</v>
          </cell>
          <cell r="AC34" t="str">
            <v>NON</v>
          </cell>
          <cell r="AD34" t="str">
            <v>NON</v>
          </cell>
        </row>
        <row r="35">
          <cell r="A35" t="str">
            <v>1958ALU75</v>
          </cell>
          <cell r="B35">
            <v>68.2</v>
          </cell>
          <cell r="C35">
            <v>71</v>
          </cell>
          <cell r="D35">
            <v>73.8</v>
          </cell>
          <cell r="E35">
            <v>76.5</v>
          </cell>
          <cell r="F35">
            <v>79.3</v>
          </cell>
          <cell r="G35">
            <v>82.1</v>
          </cell>
          <cell r="H35">
            <v>84.9</v>
          </cell>
          <cell r="I35">
            <v>87.6</v>
          </cell>
          <cell r="J35">
            <v>90.4</v>
          </cell>
          <cell r="K35">
            <v>95.7</v>
          </cell>
          <cell r="L35">
            <v>98.5</v>
          </cell>
          <cell r="M35">
            <v>101.2</v>
          </cell>
          <cell r="N35">
            <v>104</v>
          </cell>
          <cell r="O35">
            <v>106.8</v>
          </cell>
          <cell r="P35">
            <v>109.6</v>
          </cell>
          <cell r="Q35">
            <v>112.4</v>
          </cell>
          <cell r="R35">
            <v>115.2</v>
          </cell>
          <cell r="S35">
            <v>120.4</v>
          </cell>
          <cell r="T35">
            <v>123.1</v>
          </cell>
          <cell r="U35">
            <v>125.9</v>
          </cell>
          <cell r="V35">
            <v>128.69999999999999</v>
          </cell>
          <cell r="W35">
            <v>131.5</v>
          </cell>
          <cell r="X35">
            <v>134.30000000000001</v>
          </cell>
          <cell r="Y35">
            <v>137.1</v>
          </cell>
          <cell r="Z35">
            <v>139.9</v>
          </cell>
          <cell r="AA35" t="str">
            <v>NON</v>
          </cell>
          <cell r="AB35" t="str">
            <v>NON</v>
          </cell>
          <cell r="AC35" t="str">
            <v>NON</v>
          </cell>
          <cell r="AD35" t="str">
            <v>NON</v>
          </cell>
        </row>
        <row r="36">
          <cell r="A36" t="str">
            <v>1958ALU85</v>
          </cell>
          <cell r="B36">
            <v>69.5</v>
          </cell>
          <cell r="C36">
            <v>72.5</v>
          </cell>
          <cell r="D36">
            <v>75.400000000000006</v>
          </cell>
          <cell r="E36">
            <v>78.3</v>
          </cell>
          <cell r="F36">
            <v>81.3</v>
          </cell>
          <cell r="G36">
            <v>84.3</v>
          </cell>
          <cell r="H36">
            <v>87.2</v>
          </cell>
          <cell r="I36">
            <v>90.2</v>
          </cell>
          <cell r="J36">
            <v>93.1</v>
          </cell>
          <cell r="K36">
            <v>98.6</v>
          </cell>
          <cell r="L36">
            <v>101.5</v>
          </cell>
          <cell r="M36">
            <v>104.4</v>
          </cell>
          <cell r="N36">
            <v>107.4</v>
          </cell>
          <cell r="O36">
            <v>110.4</v>
          </cell>
          <cell r="P36">
            <v>113.3</v>
          </cell>
          <cell r="Q36">
            <v>116.3</v>
          </cell>
          <cell r="R36">
            <v>119.2</v>
          </cell>
          <cell r="S36">
            <v>124.6</v>
          </cell>
          <cell r="T36">
            <v>127.6</v>
          </cell>
          <cell r="U36">
            <v>130.6</v>
          </cell>
          <cell r="V36">
            <v>133.5</v>
          </cell>
          <cell r="W36">
            <v>136.4</v>
          </cell>
          <cell r="X36">
            <v>139.4</v>
          </cell>
          <cell r="Y36">
            <v>142.4</v>
          </cell>
          <cell r="Z36">
            <v>145.30000000000001</v>
          </cell>
          <cell r="AA36" t="str">
            <v>NON</v>
          </cell>
          <cell r="AB36" t="str">
            <v>NON</v>
          </cell>
          <cell r="AC36" t="str">
            <v>NON</v>
          </cell>
          <cell r="AD36" t="str">
            <v>NON</v>
          </cell>
        </row>
        <row r="37">
          <cell r="A37" t="str">
            <v>1958ALU95</v>
          </cell>
          <cell r="B37">
            <v>70.8</v>
          </cell>
          <cell r="C37">
            <v>73.900000000000006</v>
          </cell>
          <cell r="D37">
            <v>77</v>
          </cell>
          <cell r="E37">
            <v>80.2</v>
          </cell>
          <cell r="F37">
            <v>83.3</v>
          </cell>
          <cell r="G37">
            <v>86.4</v>
          </cell>
          <cell r="H37">
            <v>89.5</v>
          </cell>
          <cell r="I37">
            <v>92.7</v>
          </cell>
          <cell r="J37">
            <v>95.8</v>
          </cell>
          <cell r="K37">
            <v>101.4</v>
          </cell>
          <cell r="L37">
            <v>104.5</v>
          </cell>
          <cell r="M37">
            <v>107.7</v>
          </cell>
          <cell r="N37">
            <v>110.8</v>
          </cell>
          <cell r="O37">
            <v>113.9</v>
          </cell>
          <cell r="P37">
            <v>117</v>
          </cell>
          <cell r="Q37">
            <v>120.2</v>
          </cell>
          <cell r="R37">
            <v>123.3</v>
          </cell>
          <cell r="S37">
            <v>128.9</v>
          </cell>
          <cell r="T37">
            <v>132</v>
          </cell>
          <cell r="U37">
            <v>135.19999999999999</v>
          </cell>
          <cell r="V37">
            <v>138.30000000000001</v>
          </cell>
          <cell r="W37">
            <v>141.4</v>
          </cell>
          <cell r="X37">
            <v>144.6</v>
          </cell>
          <cell r="Y37">
            <v>147.69999999999999</v>
          </cell>
          <cell r="Z37">
            <v>150.9</v>
          </cell>
          <cell r="AA37" t="str">
            <v>NON</v>
          </cell>
          <cell r="AB37" t="str">
            <v>NON</v>
          </cell>
          <cell r="AC37" t="str">
            <v>NON</v>
          </cell>
          <cell r="AD37" t="str">
            <v>NON</v>
          </cell>
        </row>
        <row r="38">
          <cell r="A38" t="str">
            <v>1958ALU105</v>
          </cell>
          <cell r="B38">
            <v>72</v>
          </cell>
          <cell r="C38">
            <v>75.3</v>
          </cell>
          <cell r="D38">
            <v>78.599999999999994</v>
          </cell>
          <cell r="E38">
            <v>82</v>
          </cell>
          <cell r="F38">
            <v>85.3</v>
          </cell>
          <cell r="G38">
            <v>88.6</v>
          </cell>
          <cell r="H38">
            <v>91.8</v>
          </cell>
          <cell r="I38">
            <v>95.2</v>
          </cell>
          <cell r="J38">
            <v>98.5</v>
          </cell>
          <cell r="K38">
            <v>104.2</v>
          </cell>
          <cell r="L38">
            <v>107.5</v>
          </cell>
          <cell r="M38">
            <v>110.9</v>
          </cell>
          <cell r="N38">
            <v>114.2</v>
          </cell>
          <cell r="O38">
            <v>117.5</v>
          </cell>
          <cell r="P38">
            <v>120.8</v>
          </cell>
          <cell r="Q38">
            <v>124.1</v>
          </cell>
          <cell r="R38">
            <v>127.4</v>
          </cell>
          <cell r="S38">
            <v>133.1</v>
          </cell>
          <cell r="T38">
            <v>136.4</v>
          </cell>
          <cell r="U38">
            <v>139.80000000000001</v>
          </cell>
          <cell r="V38">
            <v>143.1</v>
          </cell>
          <cell r="W38">
            <v>146.4</v>
          </cell>
          <cell r="X38">
            <v>149.69999999999999</v>
          </cell>
          <cell r="Y38">
            <v>153</v>
          </cell>
          <cell r="Z38">
            <v>156.30000000000001</v>
          </cell>
          <cell r="AA38" t="str">
            <v>NON</v>
          </cell>
          <cell r="AB38" t="str">
            <v>NON</v>
          </cell>
          <cell r="AC38" t="str">
            <v>NON</v>
          </cell>
          <cell r="AD38" t="str">
            <v>NON</v>
          </cell>
        </row>
        <row r="39">
          <cell r="A39" t="str">
            <v>1958ALU115</v>
          </cell>
          <cell r="B39">
            <v>73.3</v>
          </cell>
          <cell r="C39">
            <v>76.8</v>
          </cell>
          <cell r="D39">
            <v>80.3</v>
          </cell>
          <cell r="E39">
            <v>83.7</v>
          </cell>
          <cell r="F39">
            <v>87.2</v>
          </cell>
          <cell r="G39">
            <v>90.7</v>
          </cell>
          <cell r="H39">
            <v>94.2</v>
          </cell>
          <cell r="I39">
            <v>97.7</v>
          </cell>
          <cell r="J39">
            <v>101.2</v>
          </cell>
          <cell r="K39">
            <v>107.1</v>
          </cell>
          <cell r="L39">
            <v>110.6</v>
          </cell>
          <cell r="M39">
            <v>114</v>
          </cell>
          <cell r="N39">
            <v>117.5</v>
          </cell>
          <cell r="O39">
            <v>121</v>
          </cell>
          <cell r="P39">
            <v>124.5</v>
          </cell>
          <cell r="Q39">
            <v>128</v>
          </cell>
          <cell r="R39">
            <v>131.5</v>
          </cell>
          <cell r="S39">
            <v>137.4</v>
          </cell>
          <cell r="T39">
            <v>140.9</v>
          </cell>
          <cell r="U39">
            <v>144.4</v>
          </cell>
          <cell r="V39">
            <v>147.80000000000001</v>
          </cell>
          <cell r="W39">
            <v>151.30000000000001</v>
          </cell>
          <cell r="X39">
            <v>154.80000000000001</v>
          </cell>
          <cell r="Y39">
            <v>158.30000000000001</v>
          </cell>
          <cell r="Z39">
            <v>161.80000000000001</v>
          </cell>
          <cell r="AA39" t="str">
            <v>NON</v>
          </cell>
          <cell r="AB39" t="str">
            <v>NON</v>
          </cell>
          <cell r="AC39" t="str">
            <v>NON</v>
          </cell>
          <cell r="AD39" t="str">
            <v>NON</v>
          </cell>
        </row>
        <row r="40">
          <cell r="A40" t="str">
            <v>1958ALU125</v>
          </cell>
          <cell r="B40">
            <v>74.599999999999994</v>
          </cell>
          <cell r="C40">
            <v>78.3</v>
          </cell>
          <cell r="D40">
            <v>81.900000000000006</v>
          </cell>
          <cell r="E40">
            <v>85.5</v>
          </cell>
          <cell r="F40">
            <v>89.2</v>
          </cell>
          <cell r="G40">
            <v>92.9</v>
          </cell>
          <cell r="H40">
            <v>96.5</v>
          </cell>
          <cell r="I40">
            <v>100.2</v>
          </cell>
          <cell r="J40">
            <v>103.8</v>
          </cell>
          <cell r="K40">
            <v>110</v>
          </cell>
          <cell r="L40">
            <v>113.6</v>
          </cell>
          <cell r="M40">
            <v>117.3</v>
          </cell>
          <cell r="N40">
            <v>121</v>
          </cell>
          <cell r="O40">
            <v>124.6</v>
          </cell>
          <cell r="P40">
            <v>128.19999999999999</v>
          </cell>
          <cell r="Q40">
            <v>131.9</v>
          </cell>
          <cell r="R40">
            <v>135.6</v>
          </cell>
          <cell r="S40">
            <v>141.69999999999999</v>
          </cell>
          <cell r="T40">
            <v>145.30000000000001</v>
          </cell>
          <cell r="U40">
            <v>149</v>
          </cell>
          <cell r="V40">
            <v>152.69999999999999</v>
          </cell>
          <cell r="W40">
            <v>156.30000000000001</v>
          </cell>
          <cell r="X40">
            <v>160</v>
          </cell>
          <cell r="Y40">
            <v>163.69999999999999</v>
          </cell>
          <cell r="Z40">
            <v>167.3</v>
          </cell>
          <cell r="AA40" t="str">
            <v>NON</v>
          </cell>
          <cell r="AB40" t="str">
            <v>NON</v>
          </cell>
          <cell r="AC40" t="str">
            <v>NON</v>
          </cell>
          <cell r="AD40" t="str">
            <v>NON</v>
          </cell>
        </row>
        <row r="41">
          <cell r="A41" t="str">
            <v>1958ALU135</v>
          </cell>
          <cell r="B41">
            <v>75.8</v>
          </cell>
          <cell r="C41">
            <v>79.7</v>
          </cell>
          <cell r="D41">
            <v>83.5</v>
          </cell>
          <cell r="E41">
            <v>87.4</v>
          </cell>
          <cell r="F41">
            <v>91.2</v>
          </cell>
          <cell r="G41">
            <v>95</v>
          </cell>
          <cell r="H41">
            <v>98.8</v>
          </cell>
          <cell r="I41">
            <v>102.7</v>
          </cell>
          <cell r="J41">
            <v>106.5</v>
          </cell>
          <cell r="K41">
            <v>112.8</v>
          </cell>
          <cell r="L41">
            <v>116.6</v>
          </cell>
          <cell r="M41">
            <v>120.5</v>
          </cell>
          <cell r="N41">
            <v>124.3</v>
          </cell>
          <cell r="O41">
            <v>128.19999999999999</v>
          </cell>
          <cell r="P41">
            <v>132</v>
          </cell>
          <cell r="Q41">
            <v>135.80000000000001</v>
          </cell>
          <cell r="R41">
            <v>139.69999999999999</v>
          </cell>
          <cell r="S41">
            <v>146</v>
          </cell>
          <cell r="T41">
            <v>149.80000000000001</v>
          </cell>
          <cell r="U41">
            <v>153.6</v>
          </cell>
          <cell r="V41">
            <v>157.4</v>
          </cell>
          <cell r="W41">
            <v>161.30000000000001</v>
          </cell>
          <cell r="X41">
            <v>165.1</v>
          </cell>
          <cell r="Y41">
            <v>169</v>
          </cell>
          <cell r="Z41">
            <v>172.8</v>
          </cell>
          <cell r="AA41" t="str">
            <v>NON</v>
          </cell>
          <cell r="AB41" t="str">
            <v>NON</v>
          </cell>
          <cell r="AC41" t="str">
            <v>NON</v>
          </cell>
          <cell r="AD41" t="str">
            <v>NON</v>
          </cell>
        </row>
        <row r="42">
          <cell r="A42" t="str">
            <v>1958ALU145</v>
          </cell>
          <cell r="B42">
            <v>77.099999999999994</v>
          </cell>
          <cell r="C42">
            <v>81.099999999999994</v>
          </cell>
          <cell r="D42">
            <v>85.1</v>
          </cell>
          <cell r="E42">
            <v>89.2</v>
          </cell>
          <cell r="F42">
            <v>93.2</v>
          </cell>
          <cell r="G42">
            <v>97.2</v>
          </cell>
          <cell r="H42">
            <v>101.2</v>
          </cell>
          <cell r="I42">
            <v>105.2</v>
          </cell>
          <cell r="J42">
            <v>109.2</v>
          </cell>
          <cell r="K42">
            <v>115.6</v>
          </cell>
          <cell r="L42">
            <v>119.7</v>
          </cell>
          <cell r="M42">
            <v>123.7</v>
          </cell>
          <cell r="N42">
            <v>127.7</v>
          </cell>
          <cell r="O42">
            <v>131.69999999999999</v>
          </cell>
          <cell r="P42">
            <v>135.69999999999999</v>
          </cell>
          <cell r="Q42">
            <v>139.69999999999999</v>
          </cell>
          <cell r="R42">
            <v>143.69999999999999</v>
          </cell>
          <cell r="S42">
            <v>150.19999999999999</v>
          </cell>
          <cell r="T42">
            <v>154.19999999999999</v>
          </cell>
          <cell r="U42">
            <v>158.19999999999999</v>
          </cell>
          <cell r="V42">
            <v>162.30000000000001</v>
          </cell>
          <cell r="W42">
            <v>166.3</v>
          </cell>
          <cell r="X42">
            <v>170.2</v>
          </cell>
          <cell r="Y42">
            <v>174.2</v>
          </cell>
          <cell r="Z42">
            <v>178.3</v>
          </cell>
          <cell r="AA42" t="str">
            <v>NON</v>
          </cell>
          <cell r="AB42" t="str">
            <v>NON</v>
          </cell>
          <cell r="AC42" t="str">
            <v>NON</v>
          </cell>
          <cell r="AD42" t="str">
            <v>NON</v>
          </cell>
        </row>
        <row r="43">
          <cell r="A43" t="str">
            <v>1958ALU155</v>
          </cell>
          <cell r="B43">
            <v>78.400000000000006</v>
          </cell>
          <cell r="C43">
            <v>82.6</v>
          </cell>
          <cell r="D43">
            <v>86.7</v>
          </cell>
          <cell r="E43">
            <v>90.9</v>
          </cell>
          <cell r="F43">
            <v>95.1</v>
          </cell>
          <cell r="G43">
            <v>99.3</v>
          </cell>
          <cell r="H43">
            <v>103.5</v>
          </cell>
          <cell r="I43">
            <v>107.7</v>
          </cell>
          <cell r="J43">
            <v>111.9</v>
          </cell>
          <cell r="K43">
            <v>118.5</v>
          </cell>
          <cell r="L43">
            <v>122.7</v>
          </cell>
          <cell r="M43">
            <v>126.9</v>
          </cell>
          <cell r="N43">
            <v>131.1</v>
          </cell>
          <cell r="O43">
            <v>135.19999999999999</v>
          </cell>
          <cell r="P43">
            <v>139.4</v>
          </cell>
          <cell r="Q43">
            <v>143.6</v>
          </cell>
          <cell r="R43">
            <v>147.80000000000001</v>
          </cell>
          <cell r="S43">
            <v>154.5</v>
          </cell>
          <cell r="T43">
            <v>158.6</v>
          </cell>
          <cell r="U43">
            <v>162.80000000000001</v>
          </cell>
          <cell r="V43">
            <v>167</v>
          </cell>
          <cell r="W43">
            <v>171.2</v>
          </cell>
          <cell r="X43">
            <v>175.4</v>
          </cell>
          <cell r="Y43">
            <v>179.6</v>
          </cell>
          <cell r="Z43">
            <v>183.8</v>
          </cell>
          <cell r="AA43" t="str">
            <v>NON</v>
          </cell>
          <cell r="AB43" t="str">
            <v>NON</v>
          </cell>
          <cell r="AC43" t="str">
            <v>NON</v>
          </cell>
          <cell r="AD43" t="str">
            <v>NON</v>
          </cell>
        </row>
        <row r="44">
          <cell r="A44" t="str">
            <v>1958ALU165</v>
          </cell>
          <cell r="B44">
            <v>79.7</v>
          </cell>
          <cell r="C44">
            <v>84</v>
          </cell>
          <cell r="D44">
            <v>88.4</v>
          </cell>
          <cell r="E44">
            <v>92.8</v>
          </cell>
          <cell r="F44">
            <v>97.1</v>
          </cell>
          <cell r="G44">
            <v>101.5</v>
          </cell>
          <cell r="H44">
            <v>105.8</v>
          </cell>
          <cell r="I44">
            <v>110.2</v>
          </cell>
          <cell r="J44">
            <v>114.6</v>
          </cell>
          <cell r="K44">
            <v>121.4</v>
          </cell>
          <cell r="L44">
            <v>125.7</v>
          </cell>
          <cell r="M44">
            <v>130.1</v>
          </cell>
          <cell r="N44">
            <v>134.5</v>
          </cell>
          <cell r="O44">
            <v>138.80000000000001</v>
          </cell>
          <cell r="P44">
            <v>143.19999999999999</v>
          </cell>
          <cell r="Q44">
            <v>147.6</v>
          </cell>
          <cell r="R44">
            <v>151.9</v>
          </cell>
          <cell r="S44">
            <v>158.69999999999999</v>
          </cell>
          <cell r="T44">
            <v>163.1</v>
          </cell>
          <cell r="U44">
            <v>167.4</v>
          </cell>
          <cell r="V44">
            <v>171.8</v>
          </cell>
          <cell r="W44">
            <v>176.2</v>
          </cell>
          <cell r="X44">
            <v>180.5</v>
          </cell>
          <cell r="Y44">
            <v>184.9</v>
          </cell>
          <cell r="Z44">
            <v>189.3</v>
          </cell>
          <cell r="AA44" t="str">
            <v>NON</v>
          </cell>
          <cell r="AB44" t="str">
            <v>NON</v>
          </cell>
          <cell r="AC44" t="str">
            <v>NON</v>
          </cell>
          <cell r="AD44" t="str">
            <v>NON</v>
          </cell>
        </row>
        <row r="45">
          <cell r="A45" t="str">
            <v>1958ALU175</v>
          </cell>
          <cell r="B45">
            <v>80.900000000000006</v>
          </cell>
          <cell r="C45">
            <v>85.5</v>
          </cell>
          <cell r="D45">
            <v>90</v>
          </cell>
          <cell r="E45">
            <v>94.6</v>
          </cell>
          <cell r="F45">
            <v>99.1</v>
          </cell>
          <cell r="G45">
            <v>103.6</v>
          </cell>
          <cell r="H45">
            <v>108.2</v>
          </cell>
          <cell r="I45">
            <v>112.7</v>
          </cell>
          <cell r="J45">
            <v>117.3</v>
          </cell>
          <cell r="K45">
            <v>124.3</v>
          </cell>
          <cell r="L45">
            <v>128.69999999999999</v>
          </cell>
          <cell r="M45">
            <v>133.30000000000001</v>
          </cell>
          <cell r="N45">
            <v>137.80000000000001</v>
          </cell>
          <cell r="O45">
            <v>142.4</v>
          </cell>
          <cell r="P45">
            <v>146.9</v>
          </cell>
          <cell r="Q45">
            <v>151.5</v>
          </cell>
          <cell r="R45">
            <v>156</v>
          </cell>
          <cell r="S45">
            <v>163</v>
          </cell>
          <cell r="T45">
            <v>167.5</v>
          </cell>
          <cell r="U45">
            <v>172.1</v>
          </cell>
          <cell r="V45">
            <v>176.6</v>
          </cell>
          <cell r="W45">
            <v>181.2</v>
          </cell>
          <cell r="X45">
            <v>185.6</v>
          </cell>
          <cell r="Y45">
            <v>190.2</v>
          </cell>
          <cell r="Z45">
            <v>194.7</v>
          </cell>
          <cell r="AA45" t="str">
            <v>NON</v>
          </cell>
          <cell r="AB45" t="str">
            <v>NON</v>
          </cell>
          <cell r="AC45" t="str">
            <v>NON</v>
          </cell>
          <cell r="AD45" t="str">
            <v>NON</v>
          </cell>
        </row>
        <row r="46">
          <cell r="A46" t="str">
            <v>1958ALU185</v>
          </cell>
          <cell r="B46">
            <v>82.2</v>
          </cell>
          <cell r="C46">
            <v>86.9</v>
          </cell>
          <cell r="D46">
            <v>91.6</v>
          </cell>
          <cell r="E46">
            <v>96.3</v>
          </cell>
          <cell r="F46">
            <v>101.1</v>
          </cell>
          <cell r="G46">
            <v>105.8</v>
          </cell>
          <cell r="H46">
            <v>110.5</v>
          </cell>
          <cell r="I46">
            <v>115.2</v>
          </cell>
          <cell r="J46">
            <v>119.9</v>
          </cell>
          <cell r="K46">
            <v>127.1</v>
          </cell>
          <cell r="L46">
            <v>131.80000000000001</v>
          </cell>
          <cell r="M46">
            <v>136.5</v>
          </cell>
          <cell r="N46">
            <v>141.19999999999999</v>
          </cell>
          <cell r="O46">
            <v>146</v>
          </cell>
          <cell r="P46">
            <v>150.6</v>
          </cell>
          <cell r="Q46">
            <v>155.30000000000001</v>
          </cell>
          <cell r="R46">
            <v>160.1</v>
          </cell>
          <cell r="S46">
            <v>167.2</v>
          </cell>
          <cell r="T46">
            <v>172</v>
          </cell>
          <cell r="U46">
            <v>176.7</v>
          </cell>
          <cell r="V46">
            <v>181.4</v>
          </cell>
          <cell r="W46">
            <v>186.1</v>
          </cell>
          <cell r="X46">
            <v>190.8</v>
          </cell>
          <cell r="Y46">
            <v>195.5</v>
          </cell>
          <cell r="Z46">
            <v>200.3</v>
          </cell>
          <cell r="AA46" t="str">
            <v>NON</v>
          </cell>
          <cell r="AB46" t="str">
            <v>NON</v>
          </cell>
          <cell r="AC46" t="str">
            <v>NON</v>
          </cell>
          <cell r="AD46" t="str">
            <v>NON</v>
          </cell>
        </row>
        <row r="47">
          <cell r="A47" t="str">
            <v>1958ALU195</v>
          </cell>
          <cell r="B47">
            <v>83.5</v>
          </cell>
          <cell r="C47">
            <v>88.3</v>
          </cell>
          <cell r="D47">
            <v>93.2</v>
          </cell>
          <cell r="E47">
            <v>98.1</v>
          </cell>
          <cell r="F47">
            <v>103</v>
          </cell>
          <cell r="G47">
            <v>107.9</v>
          </cell>
          <cell r="H47">
            <v>112.8</v>
          </cell>
          <cell r="I47">
            <v>117.7</v>
          </cell>
          <cell r="J47">
            <v>122.6</v>
          </cell>
          <cell r="K47">
            <v>129.9</v>
          </cell>
          <cell r="L47">
            <v>134.80000000000001</v>
          </cell>
          <cell r="M47">
            <v>139.69999999999999</v>
          </cell>
          <cell r="N47">
            <v>144.6</v>
          </cell>
          <cell r="O47">
            <v>149.5</v>
          </cell>
          <cell r="P47">
            <v>154.4</v>
          </cell>
          <cell r="Q47">
            <v>159.30000000000001</v>
          </cell>
          <cell r="R47">
            <v>164.2</v>
          </cell>
          <cell r="S47">
            <v>171.5</v>
          </cell>
          <cell r="T47">
            <v>176.4</v>
          </cell>
          <cell r="U47">
            <v>181.3</v>
          </cell>
          <cell r="V47">
            <v>186.2</v>
          </cell>
          <cell r="W47">
            <v>191</v>
          </cell>
          <cell r="X47">
            <v>195.9</v>
          </cell>
          <cell r="Y47">
            <v>200.8</v>
          </cell>
          <cell r="Z47">
            <v>205.7</v>
          </cell>
          <cell r="AA47" t="str">
            <v>NON</v>
          </cell>
          <cell r="AB47" t="str">
            <v>NON</v>
          </cell>
          <cell r="AC47" t="str">
            <v>NON</v>
          </cell>
          <cell r="AD47" t="str">
            <v>NON</v>
          </cell>
        </row>
        <row r="48">
          <cell r="A48" t="str">
            <v>1958ALU205</v>
          </cell>
          <cell r="B48">
            <v>84.8</v>
          </cell>
          <cell r="C48">
            <v>89.8</v>
          </cell>
          <cell r="D48">
            <v>94.9</v>
          </cell>
          <cell r="E48">
            <v>100</v>
          </cell>
          <cell r="F48">
            <v>105</v>
          </cell>
          <cell r="G48">
            <v>110.1</v>
          </cell>
          <cell r="H48">
            <v>115.2</v>
          </cell>
          <cell r="I48">
            <v>120.2</v>
          </cell>
          <cell r="J48">
            <v>125.3</v>
          </cell>
          <cell r="K48">
            <v>132.80000000000001</v>
          </cell>
          <cell r="L48">
            <v>137.80000000000001</v>
          </cell>
          <cell r="M48">
            <v>142.9</v>
          </cell>
          <cell r="N48">
            <v>148</v>
          </cell>
          <cell r="O48">
            <v>153</v>
          </cell>
          <cell r="P48">
            <v>158.1</v>
          </cell>
          <cell r="Q48">
            <v>163.19999999999999</v>
          </cell>
          <cell r="R48">
            <v>168.3</v>
          </cell>
          <cell r="S48">
            <v>175.8</v>
          </cell>
          <cell r="T48">
            <v>180.8</v>
          </cell>
          <cell r="U48">
            <v>185.9</v>
          </cell>
          <cell r="V48">
            <v>191</v>
          </cell>
          <cell r="W48">
            <v>196</v>
          </cell>
          <cell r="X48">
            <v>201.1</v>
          </cell>
          <cell r="Y48" t="str">
            <v>NON</v>
          </cell>
          <cell r="Z48" t="str">
            <v>NON</v>
          </cell>
          <cell r="AA48" t="str">
            <v>NON</v>
          </cell>
          <cell r="AB48" t="str">
            <v>NON</v>
          </cell>
          <cell r="AC48" t="str">
            <v>NON</v>
          </cell>
          <cell r="AD48" t="str">
            <v>NON</v>
          </cell>
        </row>
        <row r="49">
          <cell r="A49" t="str">
            <v>1958ALU215</v>
          </cell>
          <cell r="B49">
            <v>86</v>
          </cell>
          <cell r="C49">
            <v>91.3</v>
          </cell>
          <cell r="D49">
            <v>96.5</v>
          </cell>
          <cell r="E49">
            <v>101.8</v>
          </cell>
          <cell r="F49">
            <v>107</v>
          </cell>
          <cell r="G49">
            <v>112.2</v>
          </cell>
          <cell r="H49">
            <v>117.5</v>
          </cell>
          <cell r="I49">
            <v>122.7</v>
          </cell>
          <cell r="J49">
            <v>128</v>
          </cell>
          <cell r="K49">
            <v>135.69999999999999</v>
          </cell>
          <cell r="L49">
            <v>140.9</v>
          </cell>
          <cell r="M49">
            <v>146.19999999999999</v>
          </cell>
          <cell r="N49">
            <v>151.30000000000001</v>
          </cell>
          <cell r="O49">
            <v>156.6</v>
          </cell>
          <cell r="P49">
            <v>161.80000000000001</v>
          </cell>
          <cell r="Q49">
            <v>167.1</v>
          </cell>
          <cell r="R49">
            <v>172.3</v>
          </cell>
          <cell r="S49">
            <v>180</v>
          </cell>
          <cell r="T49">
            <v>185.3</v>
          </cell>
          <cell r="U49">
            <v>190.5</v>
          </cell>
          <cell r="V49">
            <v>195.7</v>
          </cell>
          <cell r="W49">
            <v>201</v>
          </cell>
          <cell r="X49" t="str">
            <v>NON</v>
          </cell>
          <cell r="Y49" t="str">
            <v>NON</v>
          </cell>
          <cell r="Z49" t="str">
            <v>NON</v>
          </cell>
          <cell r="AA49" t="str">
            <v>NON</v>
          </cell>
          <cell r="AB49" t="str">
            <v>NON</v>
          </cell>
          <cell r="AC49" t="str">
            <v>NON</v>
          </cell>
          <cell r="AD49" t="str">
            <v>NON</v>
          </cell>
        </row>
        <row r="50">
          <cell r="A50" t="str">
            <v>1958ALU225</v>
          </cell>
          <cell r="B50">
            <v>87.3</v>
          </cell>
          <cell r="C50">
            <v>92.8</v>
          </cell>
          <cell r="D50">
            <v>98.1</v>
          </cell>
          <cell r="E50">
            <v>103.5</v>
          </cell>
          <cell r="F50">
            <v>109</v>
          </cell>
          <cell r="G50">
            <v>114.4</v>
          </cell>
          <cell r="H50">
            <v>119.8</v>
          </cell>
          <cell r="I50">
            <v>125.2</v>
          </cell>
          <cell r="J50">
            <v>130.6</v>
          </cell>
          <cell r="K50">
            <v>138.5</v>
          </cell>
          <cell r="L50">
            <v>143.9</v>
          </cell>
          <cell r="M50">
            <v>149.30000000000001</v>
          </cell>
          <cell r="N50">
            <v>154.80000000000001</v>
          </cell>
          <cell r="O50">
            <v>160.19999999999999</v>
          </cell>
          <cell r="P50">
            <v>165.6</v>
          </cell>
          <cell r="Q50">
            <v>171</v>
          </cell>
          <cell r="R50">
            <v>176.4</v>
          </cell>
          <cell r="S50">
            <v>184.3</v>
          </cell>
          <cell r="T50">
            <v>189.7</v>
          </cell>
          <cell r="U50">
            <v>195.1</v>
          </cell>
          <cell r="V50" t="str">
            <v>NON</v>
          </cell>
          <cell r="W50" t="str">
            <v>NON</v>
          </cell>
          <cell r="X50" t="str">
            <v>NON</v>
          </cell>
          <cell r="Y50" t="str">
            <v>NON</v>
          </cell>
          <cell r="Z50" t="str">
            <v>NON</v>
          </cell>
          <cell r="AA50" t="str">
            <v>NON</v>
          </cell>
          <cell r="AB50" t="str">
            <v>NON</v>
          </cell>
          <cell r="AC50" t="str">
            <v>NON</v>
          </cell>
          <cell r="AD50" t="str">
            <v>NON</v>
          </cell>
        </row>
        <row r="51">
          <cell r="A51" t="str">
            <v>19511ALU55</v>
          </cell>
          <cell r="B51">
            <v>67.099999999999994</v>
          </cell>
          <cell r="C51">
            <v>69.7</v>
          </cell>
          <cell r="D51">
            <v>72.099999999999994</v>
          </cell>
          <cell r="E51">
            <v>74.7</v>
          </cell>
          <cell r="F51">
            <v>77.2</v>
          </cell>
          <cell r="G51">
            <v>79.8</v>
          </cell>
          <cell r="H51">
            <v>82.4</v>
          </cell>
          <cell r="I51">
            <v>84.8</v>
          </cell>
          <cell r="J51">
            <v>87.4</v>
          </cell>
          <cell r="K51">
            <v>92.4</v>
          </cell>
          <cell r="L51">
            <v>95</v>
          </cell>
          <cell r="M51">
            <v>97.6</v>
          </cell>
          <cell r="N51">
            <v>100.1</v>
          </cell>
          <cell r="O51">
            <v>102.6</v>
          </cell>
          <cell r="P51">
            <v>105.2</v>
          </cell>
          <cell r="Q51">
            <v>107.7</v>
          </cell>
          <cell r="R51">
            <v>110.3</v>
          </cell>
          <cell r="S51">
            <v>115.3</v>
          </cell>
          <cell r="T51">
            <v>117.8</v>
          </cell>
          <cell r="U51">
            <v>120.3</v>
          </cell>
          <cell r="V51">
            <v>122.9</v>
          </cell>
          <cell r="W51">
            <v>125.5</v>
          </cell>
          <cell r="X51">
            <v>128</v>
          </cell>
          <cell r="Y51">
            <v>130.6</v>
          </cell>
          <cell r="Z51">
            <v>133.1</v>
          </cell>
          <cell r="AA51">
            <v>138.1</v>
          </cell>
          <cell r="AB51">
            <v>140.69999999999999</v>
          </cell>
          <cell r="AC51">
            <v>143.19999999999999</v>
          </cell>
          <cell r="AD51">
            <v>145.80000000000001</v>
          </cell>
        </row>
        <row r="52">
          <cell r="A52" t="str">
            <v>19511ALU65</v>
          </cell>
          <cell r="B52">
            <v>68.400000000000006</v>
          </cell>
          <cell r="C52">
            <v>71.099999999999994</v>
          </cell>
          <cell r="D52">
            <v>73.900000000000006</v>
          </cell>
          <cell r="E52">
            <v>76.599999999999994</v>
          </cell>
          <cell r="F52">
            <v>79.400000000000006</v>
          </cell>
          <cell r="G52">
            <v>82.1</v>
          </cell>
          <cell r="H52">
            <v>84.8</v>
          </cell>
          <cell r="I52">
            <v>87.5</v>
          </cell>
          <cell r="J52">
            <v>90.3</v>
          </cell>
          <cell r="K52">
            <v>95.5</v>
          </cell>
          <cell r="L52">
            <v>98.2</v>
          </cell>
          <cell r="M52">
            <v>101</v>
          </cell>
          <cell r="N52">
            <v>103.7</v>
          </cell>
          <cell r="O52">
            <v>106.4</v>
          </cell>
          <cell r="P52">
            <v>109.1</v>
          </cell>
          <cell r="Q52">
            <v>111.9</v>
          </cell>
          <cell r="R52">
            <v>114.6</v>
          </cell>
          <cell r="S52">
            <v>119.8</v>
          </cell>
          <cell r="T52">
            <v>122.5</v>
          </cell>
          <cell r="U52">
            <v>125.3</v>
          </cell>
          <cell r="V52">
            <v>128</v>
          </cell>
          <cell r="W52">
            <v>130.80000000000001</v>
          </cell>
          <cell r="X52">
            <v>133.5</v>
          </cell>
          <cell r="Y52">
            <v>136.19999999999999</v>
          </cell>
          <cell r="Z52">
            <v>138.9</v>
          </cell>
          <cell r="AA52">
            <v>144.19999999999999</v>
          </cell>
          <cell r="AB52">
            <v>146.9</v>
          </cell>
          <cell r="AC52">
            <v>149.69999999999999</v>
          </cell>
          <cell r="AD52">
            <v>152.4</v>
          </cell>
        </row>
        <row r="53">
          <cell r="A53" t="str">
            <v>19511ALU75</v>
          </cell>
          <cell r="B53">
            <v>69.8</v>
          </cell>
          <cell r="C53">
            <v>72.7</v>
          </cell>
          <cell r="D53">
            <v>75.599999999999994</v>
          </cell>
          <cell r="E53">
            <v>78.5</v>
          </cell>
          <cell r="F53">
            <v>81.400000000000006</v>
          </cell>
          <cell r="G53">
            <v>84.3</v>
          </cell>
          <cell r="H53">
            <v>87.3</v>
          </cell>
          <cell r="I53">
            <v>90.2</v>
          </cell>
          <cell r="J53">
            <v>93.2</v>
          </cell>
          <cell r="K53">
            <v>98.5</v>
          </cell>
          <cell r="L53">
            <v>101.5</v>
          </cell>
          <cell r="M53">
            <v>104.4</v>
          </cell>
          <cell r="N53">
            <v>107.3</v>
          </cell>
          <cell r="O53">
            <v>110.2</v>
          </cell>
          <cell r="P53">
            <v>113.2</v>
          </cell>
          <cell r="Q53">
            <v>116.1</v>
          </cell>
          <cell r="R53">
            <v>119</v>
          </cell>
          <cell r="S53">
            <v>124.4</v>
          </cell>
          <cell r="T53">
            <v>127.3</v>
          </cell>
          <cell r="U53">
            <v>130.19999999999999</v>
          </cell>
          <cell r="V53">
            <v>133.1</v>
          </cell>
          <cell r="W53">
            <v>136.1</v>
          </cell>
          <cell r="X53">
            <v>139</v>
          </cell>
          <cell r="Y53">
            <v>141.9</v>
          </cell>
          <cell r="Z53">
            <v>144.80000000000001</v>
          </cell>
          <cell r="AA53">
            <v>150.19999999999999</v>
          </cell>
          <cell r="AB53">
            <v>153.1</v>
          </cell>
          <cell r="AC53">
            <v>156.1</v>
          </cell>
          <cell r="AD53">
            <v>159</v>
          </cell>
        </row>
        <row r="54">
          <cell r="A54" t="str">
            <v>19511ALU85</v>
          </cell>
          <cell r="B54">
            <v>71.099999999999994</v>
          </cell>
          <cell r="C54">
            <v>74.3</v>
          </cell>
          <cell r="D54">
            <v>77.3</v>
          </cell>
          <cell r="E54">
            <v>80.400000000000006</v>
          </cell>
          <cell r="F54">
            <v>83.6</v>
          </cell>
          <cell r="G54">
            <v>86.7</v>
          </cell>
          <cell r="H54">
            <v>89.8</v>
          </cell>
          <cell r="I54">
            <v>92.9</v>
          </cell>
          <cell r="J54">
            <v>96</v>
          </cell>
          <cell r="K54">
            <v>101.6</v>
          </cell>
          <cell r="L54">
            <v>104.7</v>
          </cell>
          <cell r="M54">
            <v>107.8</v>
          </cell>
          <cell r="N54">
            <v>110.9</v>
          </cell>
          <cell r="O54">
            <v>114</v>
          </cell>
          <cell r="P54">
            <v>117.2</v>
          </cell>
          <cell r="Q54">
            <v>120.3</v>
          </cell>
          <cell r="R54">
            <v>123.3</v>
          </cell>
          <cell r="S54">
            <v>128.9</v>
          </cell>
          <cell r="T54">
            <v>132.1</v>
          </cell>
          <cell r="U54">
            <v>135.19999999999999</v>
          </cell>
          <cell r="V54">
            <v>138.30000000000001</v>
          </cell>
          <cell r="W54">
            <v>141.4</v>
          </cell>
          <cell r="X54">
            <v>144.5</v>
          </cell>
          <cell r="Y54">
            <v>147.6</v>
          </cell>
          <cell r="Z54">
            <v>150.69999999999999</v>
          </cell>
          <cell r="AA54">
            <v>156.30000000000001</v>
          </cell>
          <cell r="AB54">
            <v>159.4</v>
          </cell>
          <cell r="AC54">
            <v>162.5</v>
          </cell>
          <cell r="AD54">
            <v>165.6</v>
          </cell>
        </row>
        <row r="55">
          <cell r="A55" t="str">
            <v>19511ALU95</v>
          </cell>
          <cell r="B55">
            <v>72.5</v>
          </cell>
          <cell r="C55">
            <v>75.8</v>
          </cell>
          <cell r="D55">
            <v>79.099999999999994</v>
          </cell>
          <cell r="E55">
            <v>82.4</v>
          </cell>
          <cell r="F55">
            <v>85.7</v>
          </cell>
          <cell r="G55">
            <v>89</v>
          </cell>
          <cell r="H55">
            <v>92.3</v>
          </cell>
          <cell r="I55">
            <v>95.6</v>
          </cell>
          <cell r="J55">
            <v>98.8</v>
          </cell>
          <cell r="K55">
            <v>104.7</v>
          </cell>
          <cell r="L55">
            <v>107.9</v>
          </cell>
          <cell r="M55">
            <v>111.3</v>
          </cell>
          <cell r="N55">
            <v>114.5</v>
          </cell>
          <cell r="O55">
            <v>117.9</v>
          </cell>
          <cell r="P55">
            <v>121.1</v>
          </cell>
          <cell r="Q55">
            <v>124.4</v>
          </cell>
          <cell r="R55">
            <v>127.7</v>
          </cell>
          <cell r="S55">
            <v>133.5</v>
          </cell>
          <cell r="T55">
            <v>136.80000000000001</v>
          </cell>
          <cell r="U55">
            <v>140.1</v>
          </cell>
          <cell r="V55">
            <v>143.4</v>
          </cell>
          <cell r="W55">
            <v>146.69999999999999</v>
          </cell>
          <cell r="X55">
            <v>150</v>
          </cell>
          <cell r="Y55">
            <v>153.30000000000001</v>
          </cell>
          <cell r="Z55">
            <v>156.6</v>
          </cell>
          <cell r="AA55">
            <v>162.4</v>
          </cell>
          <cell r="AB55">
            <v>165.6</v>
          </cell>
          <cell r="AC55">
            <v>169</v>
          </cell>
          <cell r="AD55">
            <v>172.2</v>
          </cell>
        </row>
        <row r="56">
          <cell r="A56" t="str">
            <v>19511ALU105</v>
          </cell>
          <cell r="B56">
            <v>73.8</v>
          </cell>
          <cell r="C56">
            <v>77.3</v>
          </cell>
          <cell r="D56">
            <v>80.8</v>
          </cell>
          <cell r="E56">
            <v>84.3</v>
          </cell>
          <cell r="F56">
            <v>87.8</v>
          </cell>
          <cell r="G56">
            <v>91.2</v>
          </cell>
          <cell r="H56">
            <v>94.8</v>
          </cell>
          <cell r="I56">
            <v>98.3</v>
          </cell>
          <cell r="J56">
            <v>101.7</v>
          </cell>
          <cell r="K56">
            <v>107.7</v>
          </cell>
          <cell r="L56">
            <v>111.2</v>
          </cell>
          <cell r="M56">
            <v>114.7</v>
          </cell>
          <cell r="N56">
            <v>118.1</v>
          </cell>
          <cell r="O56">
            <v>121.6</v>
          </cell>
          <cell r="P56">
            <v>125.1</v>
          </cell>
          <cell r="Q56">
            <v>128.6</v>
          </cell>
          <cell r="R56">
            <v>132.1</v>
          </cell>
          <cell r="S56">
            <v>138.1</v>
          </cell>
          <cell r="T56">
            <v>141.6</v>
          </cell>
          <cell r="U56">
            <v>145.1</v>
          </cell>
          <cell r="V56">
            <v>148.5</v>
          </cell>
          <cell r="W56">
            <v>152</v>
          </cell>
          <cell r="X56">
            <v>155.5</v>
          </cell>
          <cell r="Y56">
            <v>159</v>
          </cell>
          <cell r="Z56">
            <v>162.4</v>
          </cell>
          <cell r="AA56">
            <v>168.4</v>
          </cell>
          <cell r="AB56">
            <v>171.9</v>
          </cell>
          <cell r="AC56">
            <v>175.4</v>
          </cell>
          <cell r="AD56">
            <v>178.9</v>
          </cell>
        </row>
        <row r="57">
          <cell r="A57" t="str">
            <v>19511ALU115</v>
          </cell>
          <cell r="B57">
            <v>75.2</v>
          </cell>
          <cell r="C57">
            <v>78.900000000000006</v>
          </cell>
          <cell r="D57">
            <v>82.5</v>
          </cell>
          <cell r="E57">
            <v>86.2</v>
          </cell>
          <cell r="F57">
            <v>89.9</v>
          </cell>
          <cell r="G57">
            <v>93.6</v>
          </cell>
          <cell r="H57">
            <v>97.2</v>
          </cell>
          <cell r="I57">
            <v>100.9</v>
          </cell>
          <cell r="J57">
            <v>104.6</v>
          </cell>
          <cell r="K57">
            <v>110.8</v>
          </cell>
          <cell r="L57">
            <v>114.4</v>
          </cell>
          <cell r="M57">
            <v>118.1</v>
          </cell>
          <cell r="N57">
            <v>121.8</v>
          </cell>
          <cell r="O57">
            <v>125.5</v>
          </cell>
          <cell r="P57">
            <v>129.1</v>
          </cell>
          <cell r="Q57">
            <v>132.80000000000001</v>
          </cell>
          <cell r="R57">
            <v>136.5</v>
          </cell>
          <cell r="S57">
            <v>142.6</v>
          </cell>
          <cell r="T57">
            <v>146.30000000000001</v>
          </cell>
          <cell r="U57">
            <v>150</v>
          </cell>
          <cell r="V57">
            <v>153.6</v>
          </cell>
          <cell r="W57">
            <v>157.30000000000001</v>
          </cell>
          <cell r="X57">
            <v>161</v>
          </cell>
          <cell r="Y57">
            <v>164.6</v>
          </cell>
          <cell r="Z57">
            <v>168.3</v>
          </cell>
          <cell r="AA57">
            <v>174.5</v>
          </cell>
          <cell r="AB57">
            <v>178.2</v>
          </cell>
          <cell r="AC57">
            <v>181.8</v>
          </cell>
          <cell r="AD57">
            <v>185.5</v>
          </cell>
        </row>
        <row r="58">
          <cell r="A58" t="str">
            <v>19511ALU125</v>
          </cell>
          <cell r="B58">
            <v>76.5</v>
          </cell>
          <cell r="C58">
            <v>80.400000000000006</v>
          </cell>
          <cell r="D58">
            <v>84.3</v>
          </cell>
          <cell r="E58">
            <v>88.1</v>
          </cell>
          <cell r="F58">
            <v>92</v>
          </cell>
          <cell r="G58">
            <v>95.9</v>
          </cell>
          <cell r="H58">
            <v>99.7</v>
          </cell>
          <cell r="I58">
            <v>103.6</v>
          </cell>
          <cell r="J58">
            <v>107.4</v>
          </cell>
          <cell r="K58">
            <v>113.8</v>
          </cell>
          <cell r="L58">
            <v>117.6</v>
          </cell>
          <cell r="M58">
            <v>121.6</v>
          </cell>
          <cell r="N58">
            <v>125.4</v>
          </cell>
          <cell r="O58">
            <v>129.19999999999999</v>
          </cell>
          <cell r="P58">
            <v>133.1</v>
          </cell>
          <cell r="Q58">
            <v>137</v>
          </cell>
          <cell r="R58">
            <v>140.9</v>
          </cell>
          <cell r="S58">
            <v>147.19999999999999</v>
          </cell>
          <cell r="T58">
            <v>151</v>
          </cell>
          <cell r="U58">
            <v>154.9</v>
          </cell>
          <cell r="V58">
            <v>158.80000000000001</v>
          </cell>
          <cell r="W58">
            <v>162.69999999999999</v>
          </cell>
          <cell r="X58">
            <v>166.5</v>
          </cell>
          <cell r="Y58">
            <v>170.3</v>
          </cell>
          <cell r="Z58">
            <v>174.2</v>
          </cell>
          <cell r="AA58">
            <v>180.6</v>
          </cell>
          <cell r="AB58">
            <v>184.5</v>
          </cell>
          <cell r="AC58">
            <v>188.3</v>
          </cell>
          <cell r="AD58">
            <v>192.1</v>
          </cell>
        </row>
        <row r="59">
          <cell r="A59" t="str">
            <v>19511ALU135</v>
          </cell>
          <cell r="B59">
            <v>77.900000000000006</v>
          </cell>
          <cell r="C59">
            <v>81.900000000000006</v>
          </cell>
          <cell r="D59">
            <v>86</v>
          </cell>
          <cell r="E59">
            <v>90</v>
          </cell>
          <cell r="F59">
            <v>94.1</v>
          </cell>
          <cell r="G59">
            <v>98.1</v>
          </cell>
          <cell r="H59">
            <v>102.2</v>
          </cell>
          <cell r="I59">
            <v>106.2</v>
          </cell>
          <cell r="J59">
            <v>110.3</v>
          </cell>
          <cell r="K59">
            <v>116.9</v>
          </cell>
          <cell r="L59">
            <v>120.9</v>
          </cell>
          <cell r="M59">
            <v>125</v>
          </cell>
          <cell r="N59">
            <v>129</v>
          </cell>
          <cell r="O59">
            <v>133.1</v>
          </cell>
          <cell r="P59">
            <v>137.1</v>
          </cell>
          <cell r="Q59">
            <v>141.1</v>
          </cell>
          <cell r="R59">
            <v>145.19999999999999</v>
          </cell>
          <cell r="S59">
            <v>151.69999999999999</v>
          </cell>
          <cell r="T59">
            <v>155.80000000000001</v>
          </cell>
          <cell r="U59">
            <v>159.80000000000001</v>
          </cell>
          <cell r="V59">
            <v>163.9</v>
          </cell>
          <cell r="W59">
            <v>167.9</v>
          </cell>
          <cell r="X59">
            <v>172</v>
          </cell>
          <cell r="Y59">
            <v>176</v>
          </cell>
          <cell r="Z59">
            <v>180.1</v>
          </cell>
          <cell r="AA59">
            <v>186.7</v>
          </cell>
          <cell r="AB59">
            <v>190.7</v>
          </cell>
          <cell r="AC59">
            <v>194.8</v>
          </cell>
          <cell r="AD59">
            <v>198.8</v>
          </cell>
        </row>
        <row r="60">
          <cell r="A60" t="str">
            <v>19511ALU145</v>
          </cell>
          <cell r="B60">
            <v>79.2</v>
          </cell>
          <cell r="C60">
            <v>83.5</v>
          </cell>
          <cell r="D60">
            <v>87.8</v>
          </cell>
          <cell r="E60">
            <v>91.9</v>
          </cell>
          <cell r="F60">
            <v>96.2</v>
          </cell>
          <cell r="G60">
            <v>100.5</v>
          </cell>
          <cell r="H60">
            <v>104.7</v>
          </cell>
          <cell r="I60">
            <v>108.9</v>
          </cell>
          <cell r="J60">
            <v>113.2</v>
          </cell>
          <cell r="K60">
            <v>119.9</v>
          </cell>
          <cell r="L60">
            <v>124.1</v>
          </cell>
          <cell r="M60">
            <v>128.4</v>
          </cell>
          <cell r="N60">
            <v>132.6</v>
          </cell>
          <cell r="O60">
            <v>136.80000000000001</v>
          </cell>
          <cell r="P60">
            <v>141.1</v>
          </cell>
          <cell r="Q60">
            <v>145.30000000000001</v>
          </cell>
          <cell r="R60">
            <v>149.6</v>
          </cell>
          <cell r="S60">
            <v>156.30000000000001</v>
          </cell>
          <cell r="T60">
            <v>160.5</v>
          </cell>
          <cell r="U60">
            <v>164.8</v>
          </cell>
          <cell r="V60">
            <v>169</v>
          </cell>
          <cell r="W60">
            <v>173.2</v>
          </cell>
          <cell r="X60">
            <v>177.5</v>
          </cell>
          <cell r="Y60">
            <v>181.8</v>
          </cell>
          <cell r="Z60">
            <v>185.9</v>
          </cell>
          <cell r="AA60">
            <v>192.7</v>
          </cell>
          <cell r="AB60">
            <v>197</v>
          </cell>
          <cell r="AC60">
            <v>201.1</v>
          </cell>
          <cell r="AD60">
            <v>205.4</v>
          </cell>
        </row>
        <row r="61">
          <cell r="A61" t="str">
            <v>19511ALU155</v>
          </cell>
          <cell r="B61">
            <v>80.599999999999994</v>
          </cell>
          <cell r="C61">
            <v>85.1</v>
          </cell>
          <cell r="D61">
            <v>89.5</v>
          </cell>
          <cell r="E61">
            <v>93.9</v>
          </cell>
          <cell r="F61">
            <v>98.3</v>
          </cell>
          <cell r="G61">
            <v>102.7</v>
          </cell>
          <cell r="H61">
            <v>107.1</v>
          </cell>
          <cell r="I61">
            <v>111.6</v>
          </cell>
          <cell r="J61">
            <v>116</v>
          </cell>
          <cell r="K61">
            <v>123</v>
          </cell>
          <cell r="L61">
            <v>127.4</v>
          </cell>
          <cell r="M61">
            <v>131.80000000000001</v>
          </cell>
          <cell r="N61">
            <v>136.19999999999999</v>
          </cell>
          <cell r="O61">
            <v>140.69999999999999</v>
          </cell>
          <cell r="P61">
            <v>145.1</v>
          </cell>
          <cell r="Q61">
            <v>149.5</v>
          </cell>
          <cell r="R61">
            <v>153.9</v>
          </cell>
          <cell r="S61">
            <v>160.80000000000001</v>
          </cell>
          <cell r="T61">
            <v>165.3</v>
          </cell>
          <cell r="U61">
            <v>169.7</v>
          </cell>
          <cell r="V61">
            <v>174.2</v>
          </cell>
          <cell r="W61">
            <v>178.6</v>
          </cell>
          <cell r="X61">
            <v>183</v>
          </cell>
          <cell r="Y61">
            <v>187.4</v>
          </cell>
          <cell r="Z61">
            <v>191.8</v>
          </cell>
          <cell r="AA61">
            <v>198.7</v>
          </cell>
          <cell r="AB61">
            <v>203.2</v>
          </cell>
          <cell r="AC61">
            <v>207.6</v>
          </cell>
          <cell r="AD61">
            <v>212.1</v>
          </cell>
        </row>
        <row r="62">
          <cell r="A62" t="str">
            <v>2258PVC55</v>
          </cell>
          <cell r="B62">
            <v>67.599999999999994</v>
          </cell>
          <cell r="C62">
            <v>69.7</v>
          </cell>
          <cell r="D62">
            <v>71.900000000000006</v>
          </cell>
          <cell r="E62">
            <v>74.099999999999994</v>
          </cell>
          <cell r="F62">
            <v>76.2</v>
          </cell>
          <cell r="G62">
            <v>78.3</v>
          </cell>
          <cell r="H62">
            <v>80.5</v>
          </cell>
          <cell r="I62">
            <v>82.6</v>
          </cell>
          <cell r="J62">
            <v>84.8</v>
          </cell>
          <cell r="K62">
            <v>89.7</v>
          </cell>
          <cell r="L62">
            <v>91.8</v>
          </cell>
          <cell r="M62" t="str">
            <v>NON</v>
          </cell>
          <cell r="N62" t="str">
            <v>NON</v>
          </cell>
          <cell r="O62" t="str">
            <v>NON</v>
          </cell>
          <cell r="P62" t="str">
            <v>NON</v>
          </cell>
          <cell r="Q62" t="str">
            <v>NON</v>
          </cell>
          <cell r="R62" t="str">
            <v>NON</v>
          </cell>
          <cell r="S62" t="str">
            <v>NON</v>
          </cell>
          <cell r="T62" t="str">
            <v>NON</v>
          </cell>
          <cell r="U62" t="str">
            <v>NON</v>
          </cell>
          <cell r="V62" t="str">
            <v>NON</v>
          </cell>
          <cell r="W62" t="str">
            <v>NON</v>
          </cell>
          <cell r="X62" t="str">
            <v>NON</v>
          </cell>
          <cell r="Y62" t="str">
            <v>NON</v>
          </cell>
          <cell r="Z62" t="str">
            <v>NON</v>
          </cell>
          <cell r="AA62" t="str">
            <v>NON</v>
          </cell>
          <cell r="AB62" t="str">
            <v>NON</v>
          </cell>
          <cell r="AC62" t="str">
            <v>NON</v>
          </cell>
          <cell r="AD62" t="str">
            <v>NON</v>
          </cell>
        </row>
        <row r="63">
          <cell r="A63" t="str">
            <v>2258PVC65</v>
          </cell>
          <cell r="B63">
            <v>68.3</v>
          </cell>
          <cell r="C63">
            <v>70.400000000000006</v>
          </cell>
          <cell r="D63">
            <v>72.7</v>
          </cell>
          <cell r="E63">
            <v>74.900000000000006</v>
          </cell>
          <cell r="F63">
            <v>77.099999999999994</v>
          </cell>
          <cell r="G63">
            <v>79.3</v>
          </cell>
          <cell r="H63">
            <v>81.599999999999994</v>
          </cell>
          <cell r="I63">
            <v>83.7</v>
          </cell>
          <cell r="J63">
            <v>86</v>
          </cell>
          <cell r="K63">
            <v>90.9</v>
          </cell>
          <cell r="L63">
            <v>93.2</v>
          </cell>
          <cell r="M63" t="str">
            <v>NON</v>
          </cell>
          <cell r="N63" t="str">
            <v>NON</v>
          </cell>
          <cell r="O63" t="str">
            <v>NON</v>
          </cell>
          <cell r="P63" t="str">
            <v>NON</v>
          </cell>
          <cell r="Q63" t="str">
            <v>NON</v>
          </cell>
          <cell r="R63" t="str">
            <v>NON</v>
          </cell>
          <cell r="S63" t="str">
            <v>NON</v>
          </cell>
          <cell r="T63" t="str">
            <v>NON</v>
          </cell>
          <cell r="U63" t="str">
            <v>NON</v>
          </cell>
          <cell r="V63" t="str">
            <v>NON</v>
          </cell>
          <cell r="W63" t="str">
            <v>NON</v>
          </cell>
          <cell r="X63" t="str">
            <v>NON</v>
          </cell>
          <cell r="Y63" t="str">
            <v>NON</v>
          </cell>
          <cell r="Z63" t="str">
            <v>NON</v>
          </cell>
          <cell r="AA63" t="str">
            <v>NON</v>
          </cell>
          <cell r="AB63" t="str">
            <v>NON</v>
          </cell>
          <cell r="AC63" t="str">
            <v>NON</v>
          </cell>
          <cell r="AD63" t="str">
            <v>NON</v>
          </cell>
        </row>
        <row r="64">
          <cell r="A64" t="str">
            <v>2258PVC75</v>
          </cell>
          <cell r="B64">
            <v>68.900000000000006</v>
          </cell>
          <cell r="C64">
            <v>71.2</v>
          </cell>
          <cell r="D64">
            <v>73.400000000000006</v>
          </cell>
          <cell r="E64">
            <v>75.7</v>
          </cell>
          <cell r="F64">
            <v>78.099999999999994</v>
          </cell>
          <cell r="G64">
            <v>80.3</v>
          </cell>
          <cell r="H64">
            <v>82.6</v>
          </cell>
          <cell r="I64">
            <v>84.9</v>
          </cell>
          <cell r="J64">
            <v>87.2</v>
          </cell>
          <cell r="K64">
            <v>92.3</v>
          </cell>
          <cell r="L64">
            <v>94.5</v>
          </cell>
          <cell r="M64" t="str">
            <v>NON</v>
          </cell>
          <cell r="N64" t="str">
            <v>NON</v>
          </cell>
          <cell r="O64" t="str">
            <v>NON</v>
          </cell>
          <cell r="P64" t="str">
            <v>NON</v>
          </cell>
          <cell r="Q64" t="str">
            <v>NON</v>
          </cell>
          <cell r="R64" t="str">
            <v>NON</v>
          </cell>
          <cell r="S64" t="str">
            <v>NON</v>
          </cell>
          <cell r="T64" t="str">
            <v>NON</v>
          </cell>
          <cell r="U64" t="str">
            <v>NON</v>
          </cell>
          <cell r="V64" t="str">
            <v>NON</v>
          </cell>
          <cell r="W64" t="str">
            <v>NON</v>
          </cell>
          <cell r="X64" t="str">
            <v>NON</v>
          </cell>
          <cell r="Y64" t="str">
            <v>NON</v>
          </cell>
          <cell r="Z64" t="str">
            <v>NON</v>
          </cell>
          <cell r="AA64" t="str">
            <v>NON</v>
          </cell>
          <cell r="AB64" t="str">
            <v>NON</v>
          </cell>
          <cell r="AC64" t="str">
            <v>NON</v>
          </cell>
          <cell r="AD64" t="str">
            <v>NON</v>
          </cell>
        </row>
        <row r="65">
          <cell r="A65" t="str">
            <v>2258PVC85</v>
          </cell>
          <cell r="B65">
            <v>69.5</v>
          </cell>
          <cell r="C65">
            <v>71.900000000000006</v>
          </cell>
          <cell r="D65">
            <v>74.2</v>
          </cell>
          <cell r="E65">
            <v>76.599999999999994</v>
          </cell>
          <cell r="F65">
            <v>79</v>
          </cell>
          <cell r="G65">
            <v>81.3</v>
          </cell>
          <cell r="H65">
            <v>83.7</v>
          </cell>
          <cell r="I65">
            <v>86</v>
          </cell>
          <cell r="J65">
            <v>88.4</v>
          </cell>
          <cell r="K65">
            <v>93.5</v>
          </cell>
          <cell r="L65">
            <v>95.8</v>
          </cell>
          <cell r="M65" t="str">
            <v>NON</v>
          </cell>
          <cell r="N65" t="str">
            <v>NON</v>
          </cell>
          <cell r="O65" t="str">
            <v>NON</v>
          </cell>
          <cell r="P65" t="str">
            <v>NON</v>
          </cell>
          <cell r="Q65" t="str">
            <v>NON</v>
          </cell>
          <cell r="R65" t="str">
            <v>NON</v>
          </cell>
          <cell r="S65" t="str">
            <v>NON</v>
          </cell>
          <cell r="T65" t="str">
            <v>NON</v>
          </cell>
          <cell r="U65" t="str">
            <v>NON</v>
          </cell>
          <cell r="V65" t="str">
            <v>NON</v>
          </cell>
          <cell r="W65" t="str">
            <v>NON</v>
          </cell>
          <cell r="X65" t="str">
            <v>NON</v>
          </cell>
          <cell r="Y65" t="str">
            <v>NON</v>
          </cell>
          <cell r="Z65" t="str">
            <v>NON</v>
          </cell>
          <cell r="AA65" t="str">
            <v>NON</v>
          </cell>
          <cell r="AB65" t="str">
            <v>NON</v>
          </cell>
          <cell r="AC65" t="str">
            <v>NON</v>
          </cell>
          <cell r="AD65" t="str">
            <v>NON</v>
          </cell>
        </row>
        <row r="66">
          <cell r="A66" t="str">
            <v>2258PVC95</v>
          </cell>
          <cell r="B66">
            <v>70.099999999999994</v>
          </cell>
          <cell r="C66">
            <v>72.599999999999994</v>
          </cell>
          <cell r="D66">
            <v>75</v>
          </cell>
          <cell r="E66">
            <v>77.400000000000006</v>
          </cell>
          <cell r="F66">
            <v>79.900000000000006</v>
          </cell>
          <cell r="G66">
            <v>82.3</v>
          </cell>
          <cell r="H66">
            <v>84.7</v>
          </cell>
          <cell r="I66">
            <v>87.2</v>
          </cell>
          <cell r="J66">
            <v>89.6</v>
          </cell>
          <cell r="K66">
            <v>94.8</v>
          </cell>
          <cell r="L66">
            <v>97.2</v>
          </cell>
          <cell r="M66" t="str">
            <v>NON</v>
          </cell>
          <cell r="N66" t="str">
            <v>NON</v>
          </cell>
          <cell r="O66" t="str">
            <v>NON</v>
          </cell>
          <cell r="P66" t="str">
            <v>NON</v>
          </cell>
          <cell r="Q66" t="str">
            <v>NON</v>
          </cell>
          <cell r="R66" t="str">
            <v>NON</v>
          </cell>
          <cell r="S66" t="str">
            <v>NON</v>
          </cell>
          <cell r="T66" t="str">
            <v>NON</v>
          </cell>
          <cell r="U66" t="str">
            <v>NON</v>
          </cell>
          <cell r="V66" t="str">
            <v>NON</v>
          </cell>
          <cell r="W66" t="str">
            <v>NON</v>
          </cell>
          <cell r="X66" t="str">
            <v>NON</v>
          </cell>
          <cell r="Y66" t="str">
            <v>NON</v>
          </cell>
          <cell r="Z66" t="str">
            <v>NON</v>
          </cell>
          <cell r="AA66" t="str">
            <v>NON</v>
          </cell>
          <cell r="AB66" t="str">
            <v>NON</v>
          </cell>
          <cell r="AC66" t="str">
            <v>NON</v>
          </cell>
          <cell r="AD66" t="str">
            <v>NON</v>
          </cell>
        </row>
        <row r="67">
          <cell r="A67" t="str">
            <v>2258PVC105</v>
          </cell>
          <cell r="B67">
            <v>70.8</v>
          </cell>
          <cell r="C67">
            <v>73.3</v>
          </cell>
          <cell r="D67">
            <v>75.8</v>
          </cell>
          <cell r="E67">
            <v>78.3</v>
          </cell>
          <cell r="F67">
            <v>80.8</v>
          </cell>
          <cell r="G67">
            <v>83.3</v>
          </cell>
          <cell r="H67">
            <v>85.8</v>
          </cell>
          <cell r="I67">
            <v>88.3</v>
          </cell>
          <cell r="J67">
            <v>90.8</v>
          </cell>
          <cell r="K67">
            <v>96</v>
          </cell>
          <cell r="L67">
            <v>98.6</v>
          </cell>
          <cell r="M67" t="str">
            <v>NON</v>
          </cell>
          <cell r="N67" t="str">
            <v>NON</v>
          </cell>
          <cell r="O67" t="str">
            <v>NON</v>
          </cell>
          <cell r="P67" t="str">
            <v>NON</v>
          </cell>
          <cell r="Q67" t="str">
            <v>NON</v>
          </cell>
          <cell r="R67" t="str">
            <v>NON</v>
          </cell>
          <cell r="S67" t="str">
            <v>NON</v>
          </cell>
          <cell r="T67" t="str">
            <v>NON</v>
          </cell>
          <cell r="U67" t="str">
            <v>NON</v>
          </cell>
          <cell r="V67" t="str">
            <v>NON</v>
          </cell>
          <cell r="W67" t="str">
            <v>NON</v>
          </cell>
          <cell r="X67" t="str">
            <v>NON</v>
          </cell>
          <cell r="Y67" t="str">
            <v>NON</v>
          </cell>
          <cell r="Z67" t="str">
            <v>NON</v>
          </cell>
          <cell r="AA67" t="str">
            <v>NON</v>
          </cell>
          <cell r="AB67" t="str">
            <v>NON</v>
          </cell>
          <cell r="AC67" t="str">
            <v>NON</v>
          </cell>
          <cell r="AD67" t="str">
            <v>NON</v>
          </cell>
        </row>
        <row r="68">
          <cell r="A68" t="str">
            <v>2258PVC115</v>
          </cell>
          <cell r="B68">
            <v>71.400000000000006</v>
          </cell>
          <cell r="C68">
            <v>74</v>
          </cell>
          <cell r="D68">
            <v>76.599999999999994</v>
          </cell>
          <cell r="E68">
            <v>79.2</v>
          </cell>
          <cell r="F68">
            <v>81.7</v>
          </cell>
          <cell r="G68">
            <v>84.3</v>
          </cell>
          <cell r="H68">
            <v>86.9</v>
          </cell>
          <cell r="I68">
            <v>89.5</v>
          </cell>
          <cell r="J68">
            <v>92</v>
          </cell>
          <cell r="K68">
            <v>97.3</v>
          </cell>
          <cell r="L68">
            <v>99.9</v>
          </cell>
          <cell r="M68" t="str">
            <v>NON</v>
          </cell>
          <cell r="N68" t="str">
            <v>NON</v>
          </cell>
          <cell r="O68" t="str">
            <v>NON</v>
          </cell>
          <cell r="P68" t="str">
            <v>NON</v>
          </cell>
          <cell r="Q68" t="str">
            <v>NON</v>
          </cell>
          <cell r="R68" t="str">
            <v>NON</v>
          </cell>
          <cell r="S68" t="str">
            <v>NON</v>
          </cell>
          <cell r="T68" t="str">
            <v>NON</v>
          </cell>
          <cell r="U68" t="str">
            <v>NON</v>
          </cell>
          <cell r="V68" t="str">
            <v>NON</v>
          </cell>
          <cell r="W68" t="str">
            <v>NON</v>
          </cell>
          <cell r="X68" t="str">
            <v>NON</v>
          </cell>
          <cell r="Y68" t="str">
            <v>NON</v>
          </cell>
          <cell r="Z68" t="str">
            <v>NON</v>
          </cell>
          <cell r="AA68" t="str">
            <v>NON</v>
          </cell>
          <cell r="AB68" t="str">
            <v>NON</v>
          </cell>
          <cell r="AC68" t="str">
            <v>NON</v>
          </cell>
          <cell r="AD68" t="str">
            <v>NON</v>
          </cell>
        </row>
        <row r="69">
          <cell r="A69" t="str">
            <v>2258PVC125</v>
          </cell>
          <cell r="B69">
            <v>72.099999999999994</v>
          </cell>
          <cell r="C69">
            <v>74.7</v>
          </cell>
          <cell r="D69">
            <v>77.400000000000006</v>
          </cell>
          <cell r="E69">
            <v>80</v>
          </cell>
          <cell r="F69">
            <v>82.7</v>
          </cell>
          <cell r="G69">
            <v>85.3</v>
          </cell>
          <cell r="H69">
            <v>87.9</v>
          </cell>
          <cell r="I69">
            <v>90.6</v>
          </cell>
          <cell r="J69">
            <v>93.2</v>
          </cell>
          <cell r="K69">
            <v>98.6</v>
          </cell>
          <cell r="L69">
            <v>101.2</v>
          </cell>
          <cell r="M69" t="str">
            <v>NON</v>
          </cell>
          <cell r="N69" t="str">
            <v>NON</v>
          </cell>
          <cell r="O69" t="str">
            <v>NON</v>
          </cell>
          <cell r="P69" t="str">
            <v>NON</v>
          </cell>
          <cell r="Q69" t="str">
            <v>NON</v>
          </cell>
          <cell r="R69" t="str">
            <v>NON</v>
          </cell>
          <cell r="S69" t="str">
            <v>NON</v>
          </cell>
          <cell r="T69" t="str">
            <v>NON</v>
          </cell>
          <cell r="U69" t="str">
            <v>NON</v>
          </cell>
          <cell r="V69" t="str">
            <v>NON</v>
          </cell>
          <cell r="W69" t="str">
            <v>NON</v>
          </cell>
          <cell r="X69" t="str">
            <v>NON</v>
          </cell>
          <cell r="Y69" t="str">
            <v>NON</v>
          </cell>
          <cell r="Z69" t="str">
            <v>NON</v>
          </cell>
          <cell r="AA69" t="str">
            <v>NON</v>
          </cell>
          <cell r="AB69" t="str">
            <v>NON</v>
          </cell>
          <cell r="AC69" t="str">
            <v>NON</v>
          </cell>
          <cell r="AD69" t="str">
            <v>NON</v>
          </cell>
        </row>
        <row r="70">
          <cell r="A70" t="str">
            <v>2258PVC135</v>
          </cell>
          <cell r="B70">
            <v>72.7</v>
          </cell>
          <cell r="C70">
            <v>75.5</v>
          </cell>
          <cell r="D70">
            <v>78.099999999999994</v>
          </cell>
          <cell r="E70">
            <v>80.900000000000006</v>
          </cell>
          <cell r="F70">
            <v>83.6</v>
          </cell>
          <cell r="G70">
            <v>86.3</v>
          </cell>
          <cell r="H70">
            <v>89</v>
          </cell>
          <cell r="I70">
            <v>91.7</v>
          </cell>
          <cell r="J70">
            <v>94.4</v>
          </cell>
          <cell r="K70">
            <v>99.9</v>
          </cell>
          <cell r="L70">
            <v>102.6</v>
          </cell>
          <cell r="M70" t="str">
            <v>NON</v>
          </cell>
          <cell r="N70" t="str">
            <v>NON</v>
          </cell>
          <cell r="O70" t="str">
            <v>NON</v>
          </cell>
          <cell r="P70" t="str">
            <v>NON</v>
          </cell>
          <cell r="Q70" t="str">
            <v>NON</v>
          </cell>
          <cell r="R70" t="str">
            <v>NON</v>
          </cell>
          <cell r="S70" t="str">
            <v>NON</v>
          </cell>
          <cell r="T70" t="str">
            <v>NON</v>
          </cell>
          <cell r="U70" t="str">
            <v>NON</v>
          </cell>
          <cell r="V70" t="str">
            <v>NON</v>
          </cell>
          <cell r="W70" t="str">
            <v>NON</v>
          </cell>
          <cell r="X70" t="str">
            <v>NON</v>
          </cell>
          <cell r="Y70" t="str">
            <v>NON</v>
          </cell>
          <cell r="Z70" t="str">
            <v>NON</v>
          </cell>
          <cell r="AA70" t="str">
            <v>NON</v>
          </cell>
          <cell r="AB70" t="str">
            <v>NON</v>
          </cell>
          <cell r="AC70" t="str">
            <v>NON</v>
          </cell>
          <cell r="AD70" t="str">
            <v>NON</v>
          </cell>
        </row>
        <row r="71">
          <cell r="A71" t="str">
            <v>2258PVC145</v>
          </cell>
          <cell r="B71">
            <v>73.400000000000006</v>
          </cell>
          <cell r="C71">
            <v>76.2</v>
          </cell>
          <cell r="D71">
            <v>78.900000000000006</v>
          </cell>
          <cell r="E71">
            <v>81.7</v>
          </cell>
          <cell r="F71">
            <v>84.5</v>
          </cell>
          <cell r="G71">
            <v>87.3</v>
          </cell>
          <cell r="H71">
            <v>90</v>
          </cell>
          <cell r="I71">
            <v>92.8</v>
          </cell>
          <cell r="J71">
            <v>95.6</v>
          </cell>
          <cell r="K71">
            <v>101.2</v>
          </cell>
          <cell r="L71">
            <v>104</v>
          </cell>
          <cell r="M71" t="str">
            <v>NON</v>
          </cell>
          <cell r="N71" t="str">
            <v>NON</v>
          </cell>
          <cell r="O71" t="str">
            <v>NON</v>
          </cell>
          <cell r="P71" t="str">
            <v>NON</v>
          </cell>
          <cell r="Q71" t="str">
            <v>NON</v>
          </cell>
          <cell r="R71" t="str">
            <v>NON</v>
          </cell>
          <cell r="S71" t="str">
            <v>NON</v>
          </cell>
          <cell r="T71" t="str">
            <v>NON</v>
          </cell>
          <cell r="U71" t="str">
            <v>NON</v>
          </cell>
          <cell r="V71" t="str">
            <v>NON</v>
          </cell>
          <cell r="W71" t="str">
            <v>NON</v>
          </cell>
          <cell r="X71" t="str">
            <v>NON</v>
          </cell>
          <cell r="Y71" t="str">
            <v>NON</v>
          </cell>
          <cell r="Z71" t="str">
            <v>NON</v>
          </cell>
          <cell r="AA71" t="str">
            <v>NON</v>
          </cell>
          <cell r="AB71" t="str">
            <v>NON</v>
          </cell>
          <cell r="AC71" t="str">
            <v>NON</v>
          </cell>
          <cell r="AD71" t="str">
            <v>NON</v>
          </cell>
        </row>
        <row r="72">
          <cell r="A72" t="str">
            <v>2258PVC155</v>
          </cell>
          <cell r="B72">
            <v>74</v>
          </cell>
          <cell r="C72">
            <v>76.900000000000006</v>
          </cell>
          <cell r="D72">
            <v>79.7</v>
          </cell>
          <cell r="E72">
            <v>82.5</v>
          </cell>
          <cell r="F72">
            <v>85.4</v>
          </cell>
          <cell r="G72">
            <v>88.3</v>
          </cell>
          <cell r="H72">
            <v>91.1</v>
          </cell>
          <cell r="I72">
            <v>93.9</v>
          </cell>
          <cell r="J72">
            <v>96.8</v>
          </cell>
          <cell r="K72">
            <v>102.4</v>
          </cell>
          <cell r="L72">
            <v>105.3</v>
          </cell>
          <cell r="M72" t="str">
            <v>NON</v>
          </cell>
          <cell r="N72" t="str">
            <v>NON</v>
          </cell>
          <cell r="O72" t="str">
            <v>NON</v>
          </cell>
          <cell r="P72" t="str">
            <v>NON</v>
          </cell>
          <cell r="Q72" t="str">
            <v>NON</v>
          </cell>
          <cell r="R72" t="str">
            <v>NON</v>
          </cell>
          <cell r="S72" t="str">
            <v>NON</v>
          </cell>
          <cell r="T72" t="str">
            <v>NON</v>
          </cell>
          <cell r="U72" t="str">
            <v>NON</v>
          </cell>
          <cell r="V72" t="str">
            <v>NON</v>
          </cell>
          <cell r="W72" t="str">
            <v>NON</v>
          </cell>
          <cell r="X72" t="str">
            <v>NON</v>
          </cell>
          <cell r="Y72" t="str">
            <v>NON</v>
          </cell>
          <cell r="Z72" t="str">
            <v>NON</v>
          </cell>
          <cell r="AA72" t="str">
            <v>NON</v>
          </cell>
          <cell r="AB72" t="str">
            <v>NON</v>
          </cell>
          <cell r="AC72" t="str">
            <v>NON</v>
          </cell>
          <cell r="AD72" t="str">
            <v>NON</v>
          </cell>
        </row>
        <row r="73">
          <cell r="A73" t="str">
            <v>2258PVC165</v>
          </cell>
          <cell r="B73">
            <v>74.599999999999994</v>
          </cell>
          <cell r="C73">
            <v>77.599999999999994</v>
          </cell>
          <cell r="D73">
            <v>80.5</v>
          </cell>
          <cell r="E73">
            <v>83.4</v>
          </cell>
          <cell r="F73">
            <v>86.3</v>
          </cell>
          <cell r="G73">
            <v>89.3</v>
          </cell>
          <cell r="H73">
            <v>92.2</v>
          </cell>
          <cell r="I73">
            <v>95.1</v>
          </cell>
          <cell r="J73">
            <v>98</v>
          </cell>
          <cell r="K73">
            <v>103.7</v>
          </cell>
          <cell r="L73">
            <v>106.6</v>
          </cell>
          <cell r="M73" t="str">
            <v>NON</v>
          </cell>
          <cell r="N73" t="str">
            <v>NON</v>
          </cell>
          <cell r="O73" t="str">
            <v>NON</v>
          </cell>
          <cell r="P73" t="str">
            <v>NON</v>
          </cell>
          <cell r="Q73" t="str">
            <v>NON</v>
          </cell>
          <cell r="R73" t="str">
            <v>NON</v>
          </cell>
          <cell r="S73" t="str">
            <v>NON</v>
          </cell>
          <cell r="T73" t="str">
            <v>NON</v>
          </cell>
          <cell r="U73" t="str">
            <v>NON</v>
          </cell>
          <cell r="V73" t="str">
            <v>NON</v>
          </cell>
          <cell r="W73" t="str">
            <v>NON</v>
          </cell>
          <cell r="X73" t="str">
            <v>NON</v>
          </cell>
          <cell r="Y73" t="str">
            <v>NON</v>
          </cell>
          <cell r="Z73" t="str">
            <v>NON</v>
          </cell>
          <cell r="AA73" t="str">
            <v>NON</v>
          </cell>
          <cell r="AB73" t="str">
            <v>NON</v>
          </cell>
          <cell r="AC73" t="str">
            <v>NON</v>
          </cell>
          <cell r="AD73" t="str">
            <v>NON</v>
          </cell>
        </row>
        <row r="74">
          <cell r="A74" t="str">
            <v>2258PVC175</v>
          </cell>
          <cell r="B74">
            <v>75.3</v>
          </cell>
          <cell r="C74">
            <v>78.3</v>
          </cell>
          <cell r="D74">
            <v>81.3</v>
          </cell>
          <cell r="E74">
            <v>84.3</v>
          </cell>
          <cell r="F74">
            <v>87.3</v>
          </cell>
          <cell r="G74">
            <v>90.2</v>
          </cell>
          <cell r="H74">
            <v>93.2</v>
          </cell>
          <cell r="I74">
            <v>96.3</v>
          </cell>
          <cell r="J74">
            <v>99.3</v>
          </cell>
          <cell r="K74">
            <v>105</v>
          </cell>
          <cell r="L74">
            <v>108</v>
          </cell>
          <cell r="M74" t="str">
            <v>NON</v>
          </cell>
          <cell r="N74" t="str">
            <v>NON</v>
          </cell>
          <cell r="O74" t="str">
            <v>NON</v>
          </cell>
          <cell r="P74" t="str">
            <v>NON</v>
          </cell>
          <cell r="Q74" t="str">
            <v>NON</v>
          </cell>
          <cell r="R74" t="str">
            <v>NON</v>
          </cell>
          <cell r="S74" t="str">
            <v>NON</v>
          </cell>
          <cell r="T74" t="str">
            <v>NON</v>
          </cell>
          <cell r="U74" t="str">
            <v>NON</v>
          </cell>
          <cell r="V74" t="str">
            <v>NON</v>
          </cell>
          <cell r="W74" t="str">
            <v>NON</v>
          </cell>
          <cell r="X74" t="str">
            <v>NON</v>
          </cell>
          <cell r="Y74" t="str">
            <v>NON</v>
          </cell>
          <cell r="Z74" t="str">
            <v>NON</v>
          </cell>
          <cell r="AA74" t="str">
            <v>NON</v>
          </cell>
          <cell r="AB74" t="str">
            <v>NON</v>
          </cell>
          <cell r="AC74" t="str">
            <v>NON</v>
          </cell>
          <cell r="AD74" t="str">
            <v>NON</v>
          </cell>
        </row>
        <row r="75">
          <cell r="A75" t="str">
            <v>2258PVC185</v>
          </cell>
          <cell r="B75">
            <v>76</v>
          </cell>
          <cell r="C75">
            <v>79</v>
          </cell>
          <cell r="D75">
            <v>82</v>
          </cell>
          <cell r="E75">
            <v>85.1</v>
          </cell>
          <cell r="F75">
            <v>88.2</v>
          </cell>
          <cell r="G75">
            <v>91.3</v>
          </cell>
          <cell r="H75">
            <v>94.3</v>
          </cell>
          <cell r="I75">
            <v>97.4</v>
          </cell>
          <cell r="J75">
            <v>100.5</v>
          </cell>
          <cell r="K75">
            <v>106.3</v>
          </cell>
          <cell r="L75">
            <v>109.3</v>
          </cell>
          <cell r="M75" t="str">
            <v>NON</v>
          </cell>
          <cell r="N75" t="str">
            <v>NON</v>
          </cell>
          <cell r="O75" t="str">
            <v>NON</v>
          </cell>
          <cell r="P75" t="str">
            <v>NON</v>
          </cell>
          <cell r="Q75" t="str">
            <v>NON</v>
          </cell>
          <cell r="R75" t="str">
            <v>NON</v>
          </cell>
          <cell r="S75" t="str">
            <v>NON</v>
          </cell>
          <cell r="T75" t="str">
            <v>NON</v>
          </cell>
          <cell r="U75" t="str">
            <v>NON</v>
          </cell>
          <cell r="V75" t="str">
            <v>NON</v>
          </cell>
          <cell r="W75" t="str">
            <v>NON</v>
          </cell>
          <cell r="X75" t="str">
            <v>NON</v>
          </cell>
          <cell r="Y75" t="str">
            <v>NON</v>
          </cell>
          <cell r="Z75" t="str">
            <v>NON</v>
          </cell>
          <cell r="AA75" t="str">
            <v>NON</v>
          </cell>
          <cell r="AB75" t="str">
            <v>NON</v>
          </cell>
          <cell r="AC75" t="str">
            <v>NON</v>
          </cell>
          <cell r="AD75" t="str">
            <v>NON</v>
          </cell>
        </row>
        <row r="76">
          <cell r="A76" t="str">
            <v>2258PVC195</v>
          </cell>
          <cell r="B76">
            <v>76.599999999999994</v>
          </cell>
          <cell r="C76">
            <v>79.7</v>
          </cell>
          <cell r="D76">
            <v>82.8</v>
          </cell>
          <cell r="E76">
            <v>86</v>
          </cell>
          <cell r="F76">
            <v>89.1</v>
          </cell>
          <cell r="G76">
            <v>92.3</v>
          </cell>
          <cell r="H76">
            <v>95.4</v>
          </cell>
          <cell r="I76">
            <v>98.5</v>
          </cell>
          <cell r="J76">
            <v>101.6</v>
          </cell>
          <cell r="K76">
            <v>107.5</v>
          </cell>
          <cell r="L76">
            <v>110.7</v>
          </cell>
          <cell r="M76" t="str">
            <v>NON</v>
          </cell>
          <cell r="N76" t="str">
            <v>NON</v>
          </cell>
          <cell r="O76" t="str">
            <v>NON</v>
          </cell>
          <cell r="P76" t="str">
            <v>NON</v>
          </cell>
          <cell r="Q76" t="str">
            <v>NON</v>
          </cell>
          <cell r="R76" t="str">
            <v>NON</v>
          </cell>
          <cell r="S76" t="str">
            <v>NON</v>
          </cell>
          <cell r="T76" t="str">
            <v>NON</v>
          </cell>
          <cell r="U76" t="str">
            <v>NON</v>
          </cell>
          <cell r="V76" t="str">
            <v>NON</v>
          </cell>
          <cell r="W76" t="str">
            <v>NON</v>
          </cell>
          <cell r="X76" t="str">
            <v>NON</v>
          </cell>
          <cell r="Y76" t="str">
            <v>NON</v>
          </cell>
          <cell r="Z76" t="str">
            <v>NON</v>
          </cell>
          <cell r="AA76" t="str">
            <v>NON</v>
          </cell>
          <cell r="AB76" t="str">
            <v>NON</v>
          </cell>
          <cell r="AC76" t="str">
            <v>NON</v>
          </cell>
          <cell r="AD76" t="str">
            <v>NON</v>
          </cell>
        </row>
        <row r="77">
          <cell r="A77" t="str">
            <v>2258PVC205</v>
          </cell>
          <cell r="B77">
            <v>77.2</v>
          </cell>
          <cell r="C77">
            <v>80.400000000000006</v>
          </cell>
          <cell r="D77">
            <v>83.7</v>
          </cell>
          <cell r="E77">
            <v>86.8</v>
          </cell>
          <cell r="F77">
            <v>90</v>
          </cell>
          <cell r="G77">
            <v>93.2</v>
          </cell>
          <cell r="H77">
            <v>96.5</v>
          </cell>
          <cell r="I77">
            <v>99.7</v>
          </cell>
          <cell r="J77">
            <v>102.8</v>
          </cell>
          <cell r="K77">
            <v>108.9</v>
          </cell>
          <cell r="L77">
            <v>112</v>
          </cell>
          <cell r="M77" t="str">
            <v>NON</v>
          </cell>
          <cell r="N77" t="str">
            <v>NON</v>
          </cell>
          <cell r="O77" t="str">
            <v>NON</v>
          </cell>
          <cell r="P77" t="str">
            <v>NON</v>
          </cell>
          <cell r="Q77" t="str">
            <v>NON</v>
          </cell>
          <cell r="R77" t="str">
            <v>NON</v>
          </cell>
          <cell r="S77" t="str">
            <v>NON</v>
          </cell>
          <cell r="T77" t="str">
            <v>NON</v>
          </cell>
          <cell r="U77" t="str">
            <v>NON</v>
          </cell>
          <cell r="V77" t="str">
            <v>NON</v>
          </cell>
          <cell r="W77" t="str">
            <v>NON</v>
          </cell>
          <cell r="X77" t="str">
            <v>NON</v>
          </cell>
          <cell r="Y77" t="str">
            <v>NON</v>
          </cell>
          <cell r="Z77" t="str">
            <v>NON</v>
          </cell>
          <cell r="AA77" t="str">
            <v>NON</v>
          </cell>
          <cell r="AB77" t="str">
            <v>NON</v>
          </cell>
          <cell r="AC77" t="str">
            <v>NON</v>
          </cell>
          <cell r="AD77" t="str">
            <v>NON</v>
          </cell>
        </row>
        <row r="78">
          <cell r="A78" t="str">
            <v>2258PVC215</v>
          </cell>
          <cell r="B78">
            <v>77.8</v>
          </cell>
          <cell r="C78">
            <v>81.099999999999994</v>
          </cell>
          <cell r="D78">
            <v>84.4</v>
          </cell>
          <cell r="E78">
            <v>87.7</v>
          </cell>
          <cell r="F78">
            <v>90.9</v>
          </cell>
          <cell r="G78">
            <v>94.2</v>
          </cell>
          <cell r="H78">
            <v>97.5</v>
          </cell>
          <cell r="I78">
            <v>100.8</v>
          </cell>
          <cell r="J78">
            <v>104.1</v>
          </cell>
          <cell r="K78">
            <v>110.1</v>
          </cell>
          <cell r="L78">
            <v>113.4</v>
          </cell>
          <cell r="M78" t="str">
            <v>NON</v>
          </cell>
          <cell r="N78" t="str">
            <v>NON</v>
          </cell>
          <cell r="O78" t="str">
            <v>NON</v>
          </cell>
          <cell r="P78" t="str">
            <v>NON</v>
          </cell>
          <cell r="Q78" t="str">
            <v>NON</v>
          </cell>
          <cell r="R78" t="str">
            <v>NON</v>
          </cell>
          <cell r="S78" t="str">
            <v>NON</v>
          </cell>
          <cell r="T78" t="str">
            <v>NON</v>
          </cell>
          <cell r="U78" t="str">
            <v>NON</v>
          </cell>
          <cell r="V78" t="str">
            <v>NON</v>
          </cell>
          <cell r="W78" t="str">
            <v>NON</v>
          </cell>
          <cell r="X78" t="str">
            <v>NON</v>
          </cell>
          <cell r="Y78" t="str">
            <v>NON</v>
          </cell>
          <cell r="Z78" t="str">
            <v>NON</v>
          </cell>
          <cell r="AA78" t="str">
            <v>NON</v>
          </cell>
          <cell r="AB78" t="str">
            <v>NON</v>
          </cell>
          <cell r="AC78" t="str">
            <v>NON</v>
          </cell>
          <cell r="AD78" t="str">
            <v>NON</v>
          </cell>
        </row>
        <row r="79">
          <cell r="A79" t="str">
            <v>2258PVC225</v>
          </cell>
          <cell r="B79">
            <v>78.5</v>
          </cell>
          <cell r="C79">
            <v>81.8</v>
          </cell>
          <cell r="D79">
            <v>85.2</v>
          </cell>
          <cell r="E79">
            <v>88.6</v>
          </cell>
          <cell r="F79">
            <v>91.9</v>
          </cell>
          <cell r="G79">
            <v>95.2</v>
          </cell>
          <cell r="H79">
            <v>98.6</v>
          </cell>
          <cell r="I79">
            <v>101.9</v>
          </cell>
          <cell r="J79">
            <v>105.3</v>
          </cell>
          <cell r="K79">
            <v>111.4</v>
          </cell>
          <cell r="L79">
            <v>114.7</v>
          </cell>
          <cell r="M79" t="str">
            <v>NON</v>
          </cell>
          <cell r="N79" t="str">
            <v>NON</v>
          </cell>
          <cell r="O79" t="str">
            <v>NON</v>
          </cell>
          <cell r="P79" t="str">
            <v>NON</v>
          </cell>
          <cell r="Q79" t="str">
            <v>NON</v>
          </cell>
          <cell r="R79" t="str">
            <v>NON</v>
          </cell>
          <cell r="S79" t="str">
            <v>NON</v>
          </cell>
          <cell r="T79" t="str">
            <v>NON</v>
          </cell>
          <cell r="U79" t="str">
            <v>NON</v>
          </cell>
          <cell r="V79" t="str">
            <v>NON</v>
          </cell>
          <cell r="W79" t="str">
            <v>NON</v>
          </cell>
          <cell r="X79" t="str">
            <v>NON</v>
          </cell>
          <cell r="Y79" t="str">
            <v>NON</v>
          </cell>
          <cell r="Z79" t="str">
            <v>NON</v>
          </cell>
          <cell r="AA79" t="str">
            <v>NON</v>
          </cell>
          <cell r="AB79" t="str">
            <v>NON</v>
          </cell>
          <cell r="AC79" t="str">
            <v>NON</v>
          </cell>
          <cell r="AD79" t="str">
            <v>NON</v>
          </cell>
        </row>
        <row r="80">
          <cell r="A80" t="str">
            <v>2258PVC235</v>
          </cell>
          <cell r="B80">
            <v>79.099999999999994</v>
          </cell>
          <cell r="C80">
            <v>82.5</v>
          </cell>
          <cell r="D80">
            <v>86</v>
          </cell>
          <cell r="E80">
            <v>89.4</v>
          </cell>
          <cell r="F80">
            <v>92.8</v>
          </cell>
          <cell r="G80">
            <v>96.3</v>
          </cell>
          <cell r="H80">
            <v>99.6</v>
          </cell>
          <cell r="I80">
            <v>103</v>
          </cell>
          <cell r="J80">
            <v>106.5</v>
          </cell>
          <cell r="K80">
            <v>112.6</v>
          </cell>
          <cell r="L80">
            <v>116.1</v>
          </cell>
          <cell r="M80" t="str">
            <v>NON</v>
          </cell>
          <cell r="N80" t="str">
            <v>NON</v>
          </cell>
          <cell r="O80" t="str">
            <v>NON</v>
          </cell>
          <cell r="P80" t="str">
            <v>NON</v>
          </cell>
          <cell r="Q80" t="str">
            <v>NON</v>
          </cell>
          <cell r="R80" t="str">
            <v>NON</v>
          </cell>
          <cell r="S80" t="str">
            <v>NON</v>
          </cell>
          <cell r="T80" t="str">
            <v>NON</v>
          </cell>
          <cell r="U80" t="str">
            <v>NON</v>
          </cell>
          <cell r="V80" t="str">
            <v>NON</v>
          </cell>
          <cell r="W80" t="str">
            <v>NON</v>
          </cell>
          <cell r="X80" t="str">
            <v>NON</v>
          </cell>
          <cell r="Y80" t="str">
            <v>NON</v>
          </cell>
          <cell r="Z80" t="str">
            <v>NON</v>
          </cell>
          <cell r="AA80" t="str">
            <v>NON</v>
          </cell>
          <cell r="AB80" t="str">
            <v>NON</v>
          </cell>
          <cell r="AC80" t="str">
            <v>NON</v>
          </cell>
          <cell r="AD80" t="str">
            <v>NON</v>
          </cell>
        </row>
        <row r="81">
          <cell r="A81" t="str">
            <v>2258PVC245</v>
          </cell>
          <cell r="B81">
            <v>79.8</v>
          </cell>
          <cell r="C81">
            <v>83.2</v>
          </cell>
          <cell r="D81">
            <v>86.7</v>
          </cell>
          <cell r="E81">
            <v>90.2</v>
          </cell>
          <cell r="F81">
            <v>93.7</v>
          </cell>
          <cell r="G81">
            <v>97.2</v>
          </cell>
          <cell r="H81">
            <v>100.7</v>
          </cell>
          <cell r="I81">
            <v>104.2</v>
          </cell>
          <cell r="J81">
            <v>107.7</v>
          </cell>
          <cell r="K81">
            <v>114</v>
          </cell>
          <cell r="L81" t="str">
            <v>NON</v>
          </cell>
          <cell r="M81" t="str">
            <v>NON</v>
          </cell>
          <cell r="N81" t="str">
            <v>NON</v>
          </cell>
          <cell r="O81" t="str">
            <v>NON</v>
          </cell>
          <cell r="P81" t="str">
            <v>NON</v>
          </cell>
          <cell r="Q81" t="str">
            <v>NON</v>
          </cell>
          <cell r="R81" t="str">
            <v>NON</v>
          </cell>
          <cell r="S81" t="str">
            <v>NON</v>
          </cell>
          <cell r="T81" t="str">
            <v>NON</v>
          </cell>
          <cell r="U81" t="str">
            <v>NON</v>
          </cell>
          <cell r="V81" t="str">
            <v>NON</v>
          </cell>
          <cell r="W81" t="str">
            <v>NON</v>
          </cell>
          <cell r="X81" t="str">
            <v>NON</v>
          </cell>
          <cell r="Y81" t="str">
            <v>NON</v>
          </cell>
          <cell r="Z81" t="str">
            <v>NON</v>
          </cell>
          <cell r="AA81" t="str">
            <v>NON</v>
          </cell>
          <cell r="AB81" t="str">
            <v>NON</v>
          </cell>
          <cell r="AC81" t="str">
            <v>NON</v>
          </cell>
          <cell r="AD81" t="str">
            <v>NON</v>
          </cell>
        </row>
        <row r="82">
          <cell r="A82" t="str">
            <v>2258PVC255</v>
          </cell>
          <cell r="B82">
            <v>80.400000000000006</v>
          </cell>
          <cell r="C82">
            <v>84</v>
          </cell>
          <cell r="D82">
            <v>87.5</v>
          </cell>
          <cell r="E82">
            <v>91.1</v>
          </cell>
          <cell r="F82">
            <v>94.6</v>
          </cell>
          <cell r="G82">
            <v>98.2</v>
          </cell>
          <cell r="H82">
            <v>101.8</v>
          </cell>
          <cell r="I82">
            <v>105.4</v>
          </cell>
          <cell r="J82">
            <v>108.9</v>
          </cell>
          <cell r="K82" t="str">
            <v>NON</v>
          </cell>
          <cell r="L82" t="str">
            <v>NON</v>
          </cell>
          <cell r="M82" t="str">
            <v>NON</v>
          </cell>
          <cell r="N82" t="str">
            <v>NON</v>
          </cell>
          <cell r="O82" t="str">
            <v>NON</v>
          </cell>
          <cell r="P82" t="str">
            <v>NON</v>
          </cell>
          <cell r="Q82" t="str">
            <v>NON</v>
          </cell>
          <cell r="R82" t="str">
            <v>NON</v>
          </cell>
          <cell r="S82" t="str">
            <v>NON</v>
          </cell>
          <cell r="T82" t="str">
            <v>NON</v>
          </cell>
          <cell r="U82" t="str">
            <v>NON</v>
          </cell>
          <cell r="V82" t="str">
            <v>NON</v>
          </cell>
          <cell r="W82" t="str">
            <v>NON</v>
          </cell>
          <cell r="X82" t="str">
            <v>NON</v>
          </cell>
          <cell r="Y82" t="str">
            <v>NON</v>
          </cell>
          <cell r="Z82" t="str">
            <v>NON</v>
          </cell>
          <cell r="AA82" t="str">
            <v>NON</v>
          </cell>
          <cell r="AB82" t="str">
            <v>NON</v>
          </cell>
          <cell r="AC82" t="str">
            <v>NON</v>
          </cell>
          <cell r="AD82" t="str">
            <v>NON</v>
          </cell>
        </row>
        <row r="83">
          <cell r="A83" t="str">
            <v>2258PVC265</v>
          </cell>
          <cell r="B83">
            <v>81.099999999999994</v>
          </cell>
          <cell r="C83">
            <v>84.7</v>
          </cell>
          <cell r="D83">
            <v>88.3</v>
          </cell>
          <cell r="E83">
            <v>92</v>
          </cell>
          <cell r="F83">
            <v>95.6</v>
          </cell>
          <cell r="G83">
            <v>99.2</v>
          </cell>
          <cell r="H83">
            <v>102.8</v>
          </cell>
          <cell r="I83">
            <v>106.5</v>
          </cell>
          <cell r="J83">
            <v>110.1</v>
          </cell>
          <cell r="K83" t="str">
            <v>NON</v>
          </cell>
          <cell r="L83" t="str">
            <v>NON</v>
          </cell>
          <cell r="M83" t="str">
            <v>NON</v>
          </cell>
          <cell r="N83" t="str">
            <v>NON</v>
          </cell>
          <cell r="O83" t="str">
            <v>NON</v>
          </cell>
          <cell r="P83" t="str">
            <v>NON</v>
          </cell>
          <cell r="Q83" t="str">
            <v>NON</v>
          </cell>
          <cell r="R83" t="str">
            <v>NON</v>
          </cell>
          <cell r="S83" t="str">
            <v>NON</v>
          </cell>
          <cell r="T83" t="str">
            <v>NON</v>
          </cell>
          <cell r="U83" t="str">
            <v>NON</v>
          </cell>
          <cell r="V83" t="str">
            <v>NON</v>
          </cell>
          <cell r="W83" t="str">
            <v>NON</v>
          </cell>
          <cell r="X83" t="str">
            <v>NON</v>
          </cell>
          <cell r="Y83" t="str">
            <v>NON</v>
          </cell>
          <cell r="Z83" t="str">
            <v>NON</v>
          </cell>
          <cell r="AA83" t="str">
            <v>NON</v>
          </cell>
          <cell r="AB83" t="str">
            <v>NON</v>
          </cell>
          <cell r="AC83" t="str">
            <v>NON</v>
          </cell>
          <cell r="AD83" t="str">
            <v>NON</v>
          </cell>
        </row>
        <row r="84">
          <cell r="A84" t="str">
            <v>2258PVC275</v>
          </cell>
          <cell r="B84">
            <v>81.7</v>
          </cell>
          <cell r="C84">
            <v>85.4</v>
          </cell>
          <cell r="D84">
            <v>89.1</v>
          </cell>
          <cell r="E84">
            <v>92.8</v>
          </cell>
          <cell r="F84">
            <v>96.5</v>
          </cell>
          <cell r="G84">
            <v>100.2</v>
          </cell>
          <cell r="H84">
            <v>103.9</v>
          </cell>
          <cell r="I84">
            <v>107.6</v>
          </cell>
          <cell r="J84">
            <v>111.3</v>
          </cell>
          <cell r="K84" t="str">
            <v>NON</v>
          </cell>
          <cell r="L84" t="str">
            <v>NON</v>
          </cell>
          <cell r="M84" t="str">
            <v>NON</v>
          </cell>
          <cell r="N84" t="str">
            <v>NON</v>
          </cell>
          <cell r="O84" t="str">
            <v>NON</v>
          </cell>
          <cell r="P84" t="str">
            <v>NON</v>
          </cell>
          <cell r="Q84" t="str">
            <v>NON</v>
          </cell>
          <cell r="R84" t="str">
            <v>NON</v>
          </cell>
          <cell r="S84" t="str">
            <v>NON</v>
          </cell>
          <cell r="T84" t="str">
            <v>NON</v>
          </cell>
          <cell r="U84" t="str">
            <v>NON</v>
          </cell>
          <cell r="V84" t="str">
            <v>NON</v>
          </cell>
          <cell r="W84" t="str">
            <v>NON</v>
          </cell>
          <cell r="X84" t="str">
            <v>NON</v>
          </cell>
          <cell r="Y84" t="str">
            <v>NON</v>
          </cell>
          <cell r="Z84" t="str">
            <v>NON</v>
          </cell>
          <cell r="AA84" t="str">
            <v>NON</v>
          </cell>
          <cell r="AB84" t="str">
            <v>NON</v>
          </cell>
          <cell r="AC84" t="str">
            <v>NON</v>
          </cell>
          <cell r="AD84" t="str">
            <v>NON</v>
          </cell>
        </row>
        <row r="85">
          <cell r="A85" t="str">
            <v>2258PVC285</v>
          </cell>
          <cell r="B85">
            <v>82.3</v>
          </cell>
          <cell r="C85">
            <v>86.1</v>
          </cell>
          <cell r="D85">
            <v>89.9</v>
          </cell>
          <cell r="E85">
            <v>93.7</v>
          </cell>
          <cell r="F85">
            <v>97.4</v>
          </cell>
          <cell r="G85">
            <v>101.2</v>
          </cell>
          <cell r="H85">
            <v>104.9</v>
          </cell>
          <cell r="I85">
            <v>108.7</v>
          </cell>
          <cell r="J85">
            <v>112.5</v>
          </cell>
          <cell r="K85" t="str">
            <v>NON</v>
          </cell>
          <cell r="L85" t="str">
            <v>NON</v>
          </cell>
          <cell r="M85" t="str">
            <v>NON</v>
          </cell>
          <cell r="N85" t="str">
            <v>NON</v>
          </cell>
          <cell r="O85" t="str">
            <v>NON</v>
          </cell>
          <cell r="P85" t="str">
            <v>NON</v>
          </cell>
          <cell r="Q85" t="str">
            <v>NON</v>
          </cell>
          <cell r="R85" t="str">
            <v>NON</v>
          </cell>
          <cell r="S85" t="str">
            <v>NON</v>
          </cell>
          <cell r="T85" t="str">
            <v>NON</v>
          </cell>
          <cell r="U85" t="str">
            <v>NON</v>
          </cell>
          <cell r="V85" t="str">
            <v>NON</v>
          </cell>
          <cell r="W85" t="str">
            <v>NON</v>
          </cell>
          <cell r="X85" t="str">
            <v>NON</v>
          </cell>
          <cell r="Y85" t="str">
            <v>NON</v>
          </cell>
          <cell r="Z85" t="str">
            <v>NON</v>
          </cell>
          <cell r="AA85" t="str">
            <v>NON</v>
          </cell>
          <cell r="AB85" t="str">
            <v>NON</v>
          </cell>
          <cell r="AC85" t="str">
            <v>NON</v>
          </cell>
          <cell r="AD85" t="str">
            <v>NON</v>
          </cell>
        </row>
        <row r="86">
          <cell r="A86" t="str">
            <v>22511PVC55</v>
          </cell>
          <cell r="B86">
            <v>69.7</v>
          </cell>
          <cell r="C86">
            <v>72.099999999999994</v>
          </cell>
          <cell r="D86">
            <v>74.400000000000006</v>
          </cell>
          <cell r="E86">
            <v>76.8</v>
          </cell>
          <cell r="F86">
            <v>79.2</v>
          </cell>
          <cell r="G86">
            <v>81.599999999999994</v>
          </cell>
          <cell r="H86">
            <v>83.9</v>
          </cell>
          <cell r="I86">
            <v>86.3</v>
          </cell>
          <cell r="J86">
            <v>88.7</v>
          </cell>
          <cell r="K86">
            <v>93.9</v>
          </cell>
          <cell r="L86">
            <v>96.2</v>
          </cell>
          <cell r="M86">
            <v>98.5</v>
          </cell>
          <cell r="N86">
            <v>101</v>
          </cell>
          <cell r="O86">
            <v>103.3</v>
          </cell>
          <cell r="P86">
            <v>105.6</v>
          </cell>
          <cell r="Q86">
            <v>108.1</v>
          </cell>
          <cell r="R86">
            <v>110.4</v>
          </cell>
          <cell r="S86">
            <v>115.6</v>
          </cell>
          <cell r="T86">
            <v>117.9</v>
          </cell>
          <cell r="U86" t="str">
            <v>NON</v>
          </cell>
          <cell r="V86" t="str">
            <v>NON</v>
          </cell>
          <cell r="W86" t="str">
            <v>NON</v>
          </cell>
          <cell r="X86" t="str">
            <v>NON</v>
          </cell>
          <cell r="Y86" t="str">
            <v>NON</v>
          </cell>
          <cell r="Z86" t="str">
            <v>NON</v>
          </cell>
          <cell r="AA86" t="str">
            <v>NON</v>
          </cell>
          <cell r="AB86" t="str">
            <v>NON</v>
          </cell>
          <cell r="AC86" t="str">
            <v>NON</v>
          </cell>
          <cell r="AD86" t="str">
            <v>NON</v>
          </cell>
        </row>
        <row r="87">
          <cell r="A87" t="str">
            <v>22511PVC65</v>
          </cell>
          <cell r="B87">
            <v>70.599999999999994</v>
          </cell>
          <cell r="C87">
            <v>73</v>
          </cell>
          <cell r="D87">
            <v>75.5</v>
          </cell>
          <cell r="E87">
            <v>78</v>
          </cell>
          <cell r="F87">
            <v>80.400000000000006</v>
          </cell>
          <cell r="G87">
            <v>82.9</v>
          </cell>
          <cell r="H87">
            <v>85.4</v>
          </cell>
          <cell r="I87">
            <v>87.8</v>
          </cell>
          <cell r="J87">
            <v>90.3</v>
          </cell>
          <cell r="K87">
            <v>95.6</v>
          </cell>
          <cell r="L87">
            <v>98.1</v>
          </cell>
          <cell r="M87">
            <v>100.5</v>
          </cell>
          <cell r="N87">
            <v>103</v>
          </cell>
          <cell r="O87">
            <v>105.5</v>
          </cell>
          <cell r="P87">
            <v>108</v>
          </cell>
          <cell r="Q87">
            <v>110.5</v>
          </cell>
          <cell r="R87">
            <v>112.9</v>
          </cell>
          <cell r="S87">
            <v>118.2</v>
          </cell>
          <cell r="T87">
            <v>120.7</v>
          </cell>
          <cell r="U87" t="str">
            <v>NON</v>
          </cell>
          <cell r="V87" t="str">
            <v>NON</v>
          </cell>
          <cell r="W87" t="str">
            <v>NON</v>
          </cell>
          <cell r="X87" t="str">
            <v>NON</v>
          </cell>
          <cell r="Y87" t="str">
            <v>NON</v>
          </cell>
          <cell r="Z87" t="str">
            <v>NON</v>
          </cell>
          <cell r="AA87" t="str">
            <v>NON</v>
          </cell>
          <cell r="AB87" t="str">
            <v>NON</v>
          </cell>
          <cell r="AC87" t="str">
            <v>NON</v>
          </cell>
          <cell r="AD87" t="str">
            <v>NON</v>
          </cell>
        </row>
        <row r="88">
          <cell r="A88" t="str">
            <v>22511PVC75</v>
          </cell>
          <cell r="B88">
            <v>71.400000000000006</v>
          </cell>
          <cell r="C88">
            <v>74</v>
          </cell>
          <cell r="D88">
            <v>76.5</v>
          </cell>
          <cell r="E88">
            <v>79.099999999999994</v>
          </cell>
          <cell r="F88">
            <v>81.7</v>
          </cell>
          <cell r="G88">
            <v>84.3</v>
          </cell>
          <cell r="H88">
            <v>86.8</v>
          </cell>
          <cell r="I88">
            <v>89.5</v>
          </cell>
          <cell r="J88">
            <v>92</v>
          </cell>
          <cell r="K88">
            <v>97.4</v>
          </cell>
          <cell r="L88">
            <v>100</v>
          </cell>
          <cell r="M88">
            <v>102.5</v>
          </cell>
          <cell r="N88">
            <v>105.1</v>
          </cell>
          <cell r="O88">
            <v>107.7</v>
          </cell>
          <cell r="P88">
            <v>110.3</v>
          </cell>
          <cell r="Q88">
            <v>112.8</v>
          </cell>
          <cell r="R88">
            <v>115.4</v>
          </cell>
          <cell r="S88">
            <v>120.8</v>
          </cell>
          <cell r="T88">
            <v>123.4</v>
          </cell>
          <cell r="U88" t="str">
            <v>NON</v>
          </cell>
          <cell r="V88" t="str">
            <v>NON</v>
          </cell>
          <cell r="W88" t="str">
            <v>NON</v>
          </cell>
          <cell r="X88" t="str">
            <v>NON</v>
          </cell>
          <cell r="Y88" t="str">
            <v>NON</v>
          </cell>
          <cell r="Z88" t="str">
            <v>NON</v>
          </cell>
          <cell r="AA88" t="str">
            <v>NON</v>
          </cell>
          <cell r="AB88" t="str">
            <v>NON</v>
          </cell>
          <cell r="AC88" t="str">
            <v>NON</v>
          </cell>
          <cell r="AD88" t="str">
            <v>NON</v>
          </cell>
        </row>
        <row r="89">
          <cell r="A89" t="str">
            <v>22511PVC85</v>
          </cell>
          <cell r="B89">
            <v>72.2</v>
          </cell>
          <cell r="C89">
            <v>74.900000000000006</v>
          </cell>
          <cell r="D89">
            <v>77.599999999999994</v>
          </cell>
          <cell r="E89">
            <v>80.3</v>
          </cell>
          <cell r="F89">
            <v>82.9</v>
          </cell>
          <cell r="G89">
            <v>85.6</v>
          </cell>
          <cell r="H89">
            <v>88.3</v>
          </cell>
          <cell r="I89">
            <v>91</v>
          </cell>
          <cell r="J89">
            <v>93.6</v>
          </cell>
          <cell r="K89">
            <v>99.2</v>
          </cell>
          <cell r="L89">
            <v>101.8</v>
          </cell>
          <cell r="M89">
            <v>104.5</v>
          </cell>
          <cell r="N89">
            <v>107.2</v>
          </cell>
          <cell r="O89">
            <v>109.9</v>
          </cell>
          <cell r="P89">
            <v>112.5</v>
          </cell>
          <cell r="Q89">
            <v>115.2</v>
          </cell>
          <cell r="R89">
            <v>117.9</v>
          </cell>
          <cell r="S89">
            <v>123.4</v>
          </cell>
          <cell r="T89">
            <v>126.1</v>
          </cell>
          <cell r="U89" t="str">
            <v>NON</v>
          </cell>
          <cell r="V89" t="str">
            <v>NON</v>
          </cell>
          <cell r="W89" t="str">
            <v>NON</v>
          </cell>
          <cell r="X89" t="str">
            <v>NON</v>
          </cell>
          <cell r="Y89" t="str">
            <v>NON</v>
          </cell>
          <cell r="Z89" t="str">
            <v>NON</v>
          </cell>
          <cell r="AA89" t="str">
            <v>NON</v>
          </cell>
          <cell r="AB89" t="str">
            <v>NON</v>
          </cell>
          <cell r="AC89" t="str">
            <v>NON</v>
          </cell>
          <cell r="AD89" t="str">
            <v>NON</v>
          </cell>
        </row>
        <row r="90">
          <cell r="A90" t="str">
            <v>22511PVC95</v>
          </cell>
          <cell r="B90">
            <v>73.099999999999994</v>
          </cell>
          <cell r="C90">
            <v>75.8</v>
          </cell>
          <cell r="D90">
            <v>78.7</v>
          </cell>
          <cell r="E90">
            <v>81.400000000000006</v>
          </cell>
          <cell r="F90">
            <v>84.2</v>
          </cell>
          <cell r="G90">
            <v>87</v>
          </cell>
          <cell r="H90">
            <v>89.7</v>
          </cell>
          <cell r="I90">
            <v>92.6</v>
          </cell>
          <cell r="J90">
            <v>95.4</v>
          </cell>
          <cell r="K90">
            <v>101</v>
          </cell>
          <cell r="L90">
            <v>103.7</v>
          </cell>
          <cell r="M90">
            <v>106.5</v>
          </cell>
          <cell r="N90">
            <v>109.3</v>
          </cell>
          <cell r="O90">
            <v>112</v>
          </cell>
          <cell r="P90">
            <v>114.9</v>
          </cell>
          <cell r="Q90">
            <v>117.6</v>
          </cell>
          <cell r="R90">
            <v>120.4</v>
          </cell>
          <cell r="S90">
            <v>126</v>
          </cell>
          <cell r="T90">
            <v>128.80000000000001</v>
          </cell>
          <cell r="U90" t="str">
            <v>NON</v>
          </cell>
          <cell r="V90" t="str">
            <v>NON</v>
          </cell>
          <cell r="W90" t="str">
            <v>NON</v>
          </cell>
          <cell r="X90" t="str">
            <v>NON</v>
          </cell>
          <cell r="Y90" t="str">
            <v>NON</v>
          </cell>
          <cell r="Z90" t="str">
            <v>NON</v>
          </cell>
          <cell r="AA90" t="str">
            <v>NON</v>
          </cell>
          <cell r="AB90" t="str">
            <v>NON</v>
          </cell>
          <cell r="AC90" t="str">
            <v>NON</v>
          </cell>
          <cell r="AD90" t="str">
            <v>NON</v>
          </cell>
        </row>
        <row r="91">
          <cell r="A91" t="str">
            <v>22511PVC105</v>
          </cell>
          <cell r="B91">
            <v>73.900000000000006</v>
          </cell>
          <cell r="C91">
            <v>76.8</v>
          </cell>
          <cell r="D91">
            <v>79.7</v>
          </cell>
          <cell r="E91">
            <v>82.6</v>
          </cell>
          <cell r="F91">
            <v>85.5</v>
          </cell>
          <cell r="G91">
            <v>88.3</v>
          </cell>
          <cell r="H91">
            <v>91.2</v>
          </cell>
          <cell r="I91">
            <v>94.1</v>
          </cell>
          <cell r="J91">
            <v>97</v>
          </cell>
          <cell r="K91">
            <v>102.7</v>
          </cell>
          <cell r="L91">
            <v>105.6</v>
          </cell>
          <cell r="M91">
            <v>108.5</v>
          </cell>
          <cell r="N91">
            <v>111.4</v>
          </cell>
          <cell r="O91">
            <v>114.2</v>
          </cell>
          <cell r="P91">
            <v>117.2</v>
          </cell>
          <cell r="Q91">
            <v>120.1</v>
          </cell>
          <cell r="R91">
            <v>122.9</v>
          </cell>
          <cell r="S91">
            <v>128.6</v>
          </cell>
          <cell r="T91">
            <v>131.5</v>
          </cell>
          <cell r="U91" t="str">
            <v>NON</v>
          </cell>
          <cell r="V91" t="str">
            <v>NON</v>
          </cell>
          <cell r="W91" t="str">
            <v>NON</v>
          </cell>
          <cell r="X91" t="str">
            <v>NON</v>
          </cell>
          <cell r="Y91" t="str">
            <v>NON</v>
          </cell>
          <cell r="Z91" t="str">
            <v>NON</v>
          </cell>
          <cell r="AA91" t="str">
            <v>NON</v>
          </cell>
          <cell r="AB91" t="str">
            <v>NON</v>
          </cell>
          <cell r="AC91" t="str">
            <v>NON</v>
          </cell>
          <cell r="AD91" t="str">
            <v>NON</v>
          </cell>
        </row>
        <row r="92">
          <cell r="A92" t="str">
            <v>22511PVC115</v>
          </cell>
          <cell r="B92">
            <v>74.8</v>
          </cell>
          <cell r="C92">
            <v>77.7</v>
          </cell>
          <cell r="D92">
            <v>80.7</v>
          </cell>
          <cell r="E92">
            <v>83.7</v>
          </cell>
          <cell r="F92">
            <v>86.7</v>
          </cell>
          <cell r="G92">
            <v>89.7</v>
          </cell>
          <cell r="H92">
            <v>92.7</v>
          </cell>
          <cell r="I92">
            <v>95.7</v>
          </cell>
          <cell r="J92">
            <v>98.7</v>
          </cell>
          <cell r="K92">
            <v>104.5</v>
          </cell>
          <cell r="L92">
            <v>107.5</v>
          </cell>
          <cell r="M92">
            <v>110.5</v>
          </cell>
          <cell r="N92">
            <v>113.5</v>
          </cell>
          <cell r="O92">
            <v>116.4</v>
          </cell>
          <cell r="P92">
            <v>119.4</v>
          </cell>
          <cell r="Q92">
            <v>122.4</v>
          </cell>
          <cell r="R92">
            <v>125.5</v>
          </cell>
          <cell r="S92">
            <v>131.19999999999999</v>
          </cell>
          <cell r="T92">
            <v>134.19999999999999</v>
          </cell>
          <cell r="U92" t="str">
            <v>NON</v>
          </cell>
          <cell r="V92" t="str">
            <v>NON</v>
          </cell>
          <cell r="W92" t="str">
            <v>NON</v>
          </cell>
          <cell r="X92" t="str">
            <v>NON</v>
          </cell>
          <cell r="Y92" t="str">
            <v>NON</v>
          </cell>
          <cell r="Z92" t="str">
            <v>NON</v>
          </cell>
          <cell r="AA92" t="str">
            <v>NON</v>
          </cell>
          <cell r="AB92" t="str">
            <v>NON</v>
          </cell>
          <cell r="AC92" t="str">
            <v>NON</v>
          </cell>
          <cell r="AD92" t="str">
            <v>NON</v>
          </cell>
        </row>
        <row r="93">
          <cell r="A93" t="str">
            <v>22511PVC125</v>
          </cell>
          <cell r="B93">
            <v>75.599999999999994</v>
          </cell>
          <cell r="C93">
            <v>78.7</v>
          </cell>
          <cell r="D93">
            <v>81.8</v>
          </cell>
          <cell r="E93">
            <v>84.9</v>
          </cell>
          <cell r="F93">
            <v>88</v>
          </cell>
          <cell r="G93">
            <v>91.1</v>
          </cell>
          <cell r="H93">
            <v>94.1</v>
          </cell>
          <cell r="I93">
            <v>97.3</v>
          </cell>
          <cell r="J93">
            <v>100.4</v>
          </cell>
          <cell r="K93">
            <v>106.3</v>
          </cell>
          <cell r="L93">
            <v>109.3</v>
          </cell>
          <cell r="M93">
            <v>112.5</v>
          </cell>
          <cell r="N93">
            <v>115.5</v>
          </cell>
          <cell r="O93">
            <v>118.6</v>
          </cell>
          <cell r="P93">
            <v>121.8</v>
          </cell>
          <cell r="Q93">
            <v>124.8</v>
          </cell>
          <cell r="R93">
            <v>127.9</v>
          </cell>
          <cell r="S93">
            <v>133.80000000000001</v>
          </cell>
          <cell r="T93">
            <v>136.9</v>
          </cell>
          <cell r="U93" t="str">
            <v>NON</v>
          </cell>
          <cell r="V93" t="str">
            <v>NON</v>
          </cell>
          <cell r="W93" t="str">
            <v>NON</v>
          </cell>
          <cell r="X93" t="str">
            <v>NON</v>
          </cell>
          <cell r="Y93" t="str">
            <v>NON</v>
          </cell>
          <cell r="Z93" t="str">
            <v>NON</v>
          </cell>
          <cell r="AA93" t="str">
            <v>NON</v>
          </cell>
          <cell r="AB93" t="str">
            <v>NON</v>
          </cell>
          <cell r="AC93" t="str">
            <v>NON</v>
          </cell>
          <cell r="AD93" t="str">
            <v>NON</v>
          </cell>
        </row>
        <row r="94">
          <cell r="A94" t="str">
            <v>22511PVC135</v>
          </cell>
          <cell r="B94">
            <v>76.5</v>
          </cell>
          <cell r="C94">
            <v>79.7</v>
          </cell>
          <cell r="D94">
            <v>82.9</v>
          </cell>
          <cell r="E94">
            <v>86.1</v>
          </cell>
          <cell r="F94">
            <v>89.2</v>
          </cell>
          <cell r="G94">
            <v>92.4</v>
          </cell>
          <cell r="H94">
            <v>95.6</v>
          </cell>
          <cell r="I94">
            <v>98.8</v>
          </cell>
          <cell r="J94">
            <v>102</v>
          </cell>
          <cell r="K94">
            <v>108.1</v>
          </cell>
          <cell r="L94">
            <v>111.3</v>
          </cell>
          <cell r="M94">
            <v>114.5</v>
          </cell>
          <cell r="N94">
            <v>117.6</v>
          </cell>
          <cell r="O94">
            <v>120.8</v>
          </cell>
          <cell r="P94">
            <v>124</v>
          </cell>
          <cell r="Q94">
            <v>127.2</v>
          </cell>
          <cell r="R94">
            <v>130.4</v>
          </cell>
          <cell r="S94">
            <v>136.5</v>
          </cell>
          <cell r="T94">
            <v>139.69999999999999</v>
          </cell>
          <cell r="U94" t="str">
            <v>NON</v>
          </cell>
          <cell r="V94" t="str">
            <v>NON</v>
          </cell>
          <cell r="W94" t="str">
            <v>NON</v>
          </cell>
          <cell r="X94" t="str">
            <v>NON</v>
          </cell>
          <cell r="Y94" t="str">
            <v>NON</v>
          </cell>
          <cell r="Z94" t="str">
            <v>NON</v>
          </cell>
          <cell r="AA94" t="str">
            <v>NON</v>
          </cell>
          <cell r="AB94" t="str">
            <v>NON</v>
          </cell>
          <cell r="AC94" t="str">
            <v>NON</v>
          </cell>
          <cell r="AD94" t="str">
            <v>NON</v>
          </cell>
        </row>
        <row r="95">
          <cell r="A95" t="str">
            <v>22511PVC145</v>
          </cell>
          <cell r="B95">
            <v>77.3</v>
          </cell>
          <cell r="C95">
            <v>80.599999999999994</v>
          </cell>
          <cell r="D95">
            <v>83.9</v>
          </cell>
          <cell r="E95">
            <v>87.2</v>
          </cell>
          <cell r="F95">
            <v>90.5</v>
          </cell>
          <cell r="G95">
            <v>93.8</v>
          </cell>
          <cell r="H95">
            <v>97.1</v>
          </cell>
          <cell r="I95">
            <v>100.4</v>
          </cell>
          <cell r="J95">
            <v>103.7</v>
          </cell>
          <cell r="K95">
            <v>109.8</v>
          </cell>
          <cell r="L95">
            <v>113.1</v>
          </cell>
          <cell r="M95">
            <v>116.4</v>
          </cell>
          <cell r="N95">
            <v>119.7</v>
          </cell>
          <cell r="O95">
            <v>123</v>
          </cell>
          <cell r="P95">
            <v>126.3</v>
          </cell>
          <cell r="Q95">
            <v>129.6</v>
          </cell>
          <cell r="R95">
            <v>132.9</v>
          </cell>
          <cell r="S95">
            <v>139</v>
          </cell>
          <cell r="T95">
            <v>142.4</v>
          </cell>
          <cell r="U95" t="str">
            <v>NON</v>
          </cell>
          <cell r="V95" t="str">
            <v>NON</v>
          </cell>
          <cell r="W95" t="str">
            <v>NON</v>
          </cell>
          <cell r="X95" t="str">
            <v>NON</v>
          </cell>
          <cell r="Y95" t="str">
            <v>NON</v>
          </cell>
          <cell r="Z95" t="str">
            <v>NON</v>
          </cell>
          <cell r="AA95" t="str">
            <v>NON</v>
          </cell>
          <cell r="AB95" t="str">
            <v>NON</v>
          </cell>
          <cell r="AC95" t="str">
            <v>NON</v>
          </cell>
          <cell r="AD95" t="str">
            <v>NON</v>
          </cell>
        </row>
        <row r="96">
          <cell r="A96" t="str">
            <v>22511PVC155</v>
          </cell>
          <cell r="B96">
            <v>78.099999999999994</v>
          </cell>
          <cell r="C96">
            <v>81.5</v>
          </cell>
          <cell r="D96">
            <v>84.9</v>
          </cell>
          <cell r="E96">
            <v>88.3</v>
          </cell>
          <cell r="F96">
            <v>91.7</v>
          </cell>
          <cell r="G96">
            <v>95.1</v>
          </cell>
          <cell r="H96">
            <v>98.5</v>
          </cell>
          <cell r="I96">
            <v>102</v>
          </cell>
          <cell r="J96">
            <v>105.4</v>
          </cell>
          <cell r="K96">
            <v>111.6</v>
          </cell>
          <cell r="L96">
            <v>115</v>
          </cell>
          <cell r="M96">
            <v>118.4</v>
          </cell>
          <cell r="N96">
            <v>121.8</v>
          </cell>
          <cell r="O96">
            <v>125.2</v>
          </cell>
          <cell r="P96">
            <v>128.69999999999999</v>
          </cell>
          <cell r="Q96">
            <v>132.1</v>
          </cell>
          <cell r="R96">
            <v>135.5</v>
          </cell>
          <cell r="S96">
            <v>141.6</v>
          </cell>
          <cell r="T96">
            <v>145.1</v>
          </cell>
          <cell r="U96" t="str">
            <v>NON</v>
          </cell>
          <cell r="V96" t="str">
            <v>NON</v>
          </cell>
          <cell r="W96" t="str">
            <v>NON</v>
          </cell>
          <cell r="X96" t="str">
            <v>NON</v>
          </cell>
          <cell r="Y96" t="str">
            <v>NON</v>
          </cell>
          <cell r="Z96" t="str">
            <v>NON</v>
          </cell>
          <cell r="AA96" t="str">
            <v>NON</v>
          </cell>
          <cell r="AB96" t="str">
            <v>NON</v>
          </cell>
          <cell r="AC96" t="str">
            <v>NON</v>
          </cell>
          <cell r="AD96" t="str">
            <v>NON</v>
          </cell>
        </row>
        <row r="97">
          <cell r="A97" t="str">
            <v>22511PVC165</v>
          </cell>
          <cell r="B97">
            <v>79</v>
          </cell>
          <cell r="C97">
            <v>82.5</v>
          </cell>
          <cell r="D97">
            <v>86</v>
          </cell>
          <cell r="E97">
            <v>89.5</v>
          </cell>
          <cell r="F97">
            <v>93</v>
          </cell>
          <cell r="G97">
            <v>96.6</v>
          </cell>
          <cell r="H97">
            <v>100</v>
          </cell>
          <cell r="I97">
            <v>103.5</v>
          </cell>
          <cell r="J97">
            <v>107.1</v>
          </cell>
          <cell r="K97">
            <v>113.4</v>
          </cell>
          <cell r="L97">
            <v>116.9</v>
          </cell>
          <cell r="M97">
            <v>120.4</v>
          </cell>
          <cell r="N97">
            <v>123.9</v>
          </cell>
          <cell r="O97">
            <v>127.4</v>
          </cell>
          <cell r="P97">
            <v>130.9</v>
          </cell>
          <cell r="Q97">
            <v>134.4</v>
          </cell>
          <cell r="R97">
            <v>138</v>
          </cell>
          <cell r="S97">
            <v>144.30000000000001</v>
          </cell>
          <cell r="T97">
            <v>147.80000000000001</v>
          </cell>
          <cell r="U97" t="str">
            <v>NON</v>
          </cell>
          <cell r="V97" t="str">
            <v>NON</v>
          </cell>
          <cell r="W97" t="str">
            <v>NON</v>
          </cell>
          <cell r="X97" t="str">
            <v>NON</v>
          </cell>
          <cell r="Y97" t="str">
            <v>NON</v>
          </cell>
          <cell r="Z97" t="str">
            <v>NON</v>
          </cell>
          <cell r="AA97" t="str">
            <v>NON</v>
          </cell>
          <cell r="AB97" t="str">
            <v>NON</v>
          </cell>
          <cell r="AC97" t="str">
            <v>NON</v>
          </cell>
          <cell r="AD97" t="str">
            <v>NON</v>
          </cell>
        </row>
        <row r="98">
          <cell r="A98" t="str">
            <v>22511PVC175</v>
          </cell>
          <cell r="B98">
            <v>79.8</v>
          </cell>
          <cell r="C98">
            <v>83.4</v>
          </cell>
          <cell r="D98">
            <v>87</v>
          </cell>
          <cell r="E98">
            <v>90.7</v>
          </cell>
          <cell r="F98">
            <v>94.3</v>
          </cell>
          <cell r="G98">
            <v>97.9</v>
          </cell>
          <cell r="H98">
            <v>101.5</v>
          </cell>
          <cell r="I98">
            <v>105.1</v>
          </cell>
          <cell r="J98">
            <v>108.7</v>
          </cell>
          <cell r="K98">
            <v>115.2</v>
          </cell>
          <cell r="L98">
            <v>118.8</v>
          </cell>
          <cell r="M98">
            <v>122.3</v>
          </cell>
          <cell r="N98">
            <v>126</v>
          </cell>
          <cell r="O98">
            <v>129.6</v>
          </cell>
          <cell r="P98">
            <v>133.19999999999999</v>
          </cell>
          <cell r="Q98">
            <v>136.80000000000001</v>
          </cell>
          <cell r="R98">
            <v>140.4</v>
          </cell>
          <cell r="S98">
            <v>146.80000000000001</v>
          </cell>
          <cell r="T98">
            <v>150.4</v>
          </cell>
          <cell r="U98" t="str">
            <v>NON</v>
          </cell>
          <cell r="V98" t="str">
            <v>NON</v>
          </cell>
          <cell r="W98" t="str">
            <v>NON</v>
          </cell>
          <cell r="X98" t="str">
            <v>NON</v>
          </cell>
          <cell r="Y98" t="str">
            <v>NON</v>
          </cell>
          <cell r="Z98" t="str">
            <v>NON</v>
          </cell>
          <cell r="AA98" t="str">
            <v>NON</v>
          </cell>
          <cell r="AB98" t="str">
            <v>NON</v>
          </cell>
          <cell r="AC98" t="str">
            <v>NON</v>
          </cell>
          <cell r="AD98" t="str">
            <v>NON</v>
          </cell>
        </row>
        <row r="99">
          <cell r="A99" t="str">
            <v>22511PVC185</v>
          </cell>
          <cell r="B99">
            <v>80.7</v>
          </cell>
          <cell r="C99">
            <v>84.3</v>
          </cell>
          <cell r="D99">
            <v>88.1</v>
          </cell>
          <cell r="E99">
            <v>91.8</v>
          </cell>
          <cell r="F99">
            <v>95.6</v>
          </cell>
          <cell r="G99">
            <v>99.3</v>
          </cell>
          <cell r="H99">
            <v>103</v>
          </cell>
          <cell r="I99">
            <v>106.7</v>
          </cell>
          <cell r="J99">
            <v>110.4</v>
          </cell>
          <cell r="K99">
            <v>116.9</v>
          </cell>
          <cell r="L99">
            <v>120.6</v>
          </cell>
          <cell r="M99">
            <v>124.3</v>
          </cell>
          <cell r="N99">
            <v>128.1</v>
          </cell>
          <cell r="O99">
            <v>131.80000000000001</v>
          </cell>
          <cell r="P99">
            <v>135.5</v>
          </cell>
          <cell r="Q99">
            <v>139.19999999999999</v>
          </cell>
          <cell r="R99">
            <v>142.9</v>
          </cell>
          <cell r="S99">
            <v>149.5</v>
          </cell>
          <cell r="T99">
            <v>153.1</v>
          </cell>
          <cell r="U99" t="str">
            <v>NON</v>
          </cell>
          <cell r="V99" t="str">
            <v>NON</v>
          </cell>
          <cell r="W99" t="str">
            <v>NON</v>
          </cell>
          <cell r="X99" t="str">
            <v>NON</v>
          </cell>
          <cell r="Y99" t="str">
            <v>NON</v>
          </cell>
          <cell r="Z99" t="str">
            <v>NON</v>
          </cell>
          <cell r="AA99" t="str">
            <v>NON</v>
          </cell>
          <cell r="AB99" t="str">
            <v>NON</v>
          </cell>
          <cell r="AC99" t="str">
            <v>NON</v>
          </cell>
          <cell r="AD99" t="str">
            <v>NON</v>
          </cell>
        </row>
        <row r="100">
          <cell r="A100" t="str">
            <v>22511PVC195</v>
          </cell>
          <cell r="B100">
            <v>81.5</v>
          </cell>
          <cell r="C100">
            <v>85.3</v>
          </cell>
          <cell r="D100">
            <v>89.2</v>
          </cell>
          <cell r="E100">
            <v>92.9</v>
          </cell>
          <cell r="F100">
            <v>96.8</v>
          </cell>
          <cell r="G100">
            <v>100.6</v>
          </cell>
          <cell r="H100">
            <v>104.4</v>
          </cell>
          <cell r="I100">
            <v>108.3</v>
          </cell>
          <cell r="J100">
            <v>112</v>
          </cell>
          <cell r="K100">
            <v>118.7</v>
          </cell>
          <cell r="L100">
            <v>122.5</v>
          </cell>
          <cell r="M100">
            <v>126.3</v>
          </cell>
          <cell r="N100">
            <v>130.1</v>
          </cell>
          <cell r="O100">
            <v>134</v>
          </cell>
          <cell r="P100">
            <v>137.80000000000001</v>
          </cell>
          <cell r="Q100">
            <v>141.6</v>
          </cell>
          <cell r="R100">
            <v>145.4</v>
          </cell>
          <cell r="S100">
            <v>161.5</v>
          </cell>
          <cell r="T100">
            <v>165.3</v>
          </cell>
          <cell r="U100" t="str">
            <v>NON</v>
          </cell>
          <cell r="V100" t="str">
            <v>NON</v>
          </cell>
          <cell r="W100" t="str">
            <v>NON</v>
          </cell>
          <cell r="X100" t="str">
            <v>NON</v>
          </cell>
          <cell r="Y100" t="str">
            <v>NON</v>
          </cell>
          <cell r="Z100" t="str">
            <v>NON</v>
          </cell>
          <cell r="AA100" t="str">
            <v>NON</v>
          </cell>
          <cell r="AB100" t="str">
            <v>NON</v>
          </cell>
          <cell r="AC100" t="str">
            <v>NON</v>
          </cell>
          <cell r="AD100" t="str">
            <v>NON</v>
          </cell>
        </row>
        <row r="101">
          <cell r="A101" t="str">
            <v>22511PVC205</v>
          </cell>
          <cell r="B101">
            <v>82.4</v>
          </cell>
          <cell r="C101">
            <v>86.3</v>
          </cell>
          <cell r="D101">
            <v>90.2</v>
          </cell>
          <cell r="E101">
            <v>94.1</v>
          </cell>
          <cell r="F101">
            <v>98.1</v>
          </cell>
          <cell r="G101">
            <v>102</v>
          </cell>
          <cell r="H101">
            <v>105.9</v>
          </cell>
          <cell r="I101">
            <v>109.8</v>
          </cell>
          <cell r="J101">
            <v>113.7</v>
          </cell>
          <cell r="K101">
            <v>120.5</v>
          </cell>
          <cell r="L101">
            <v>124.4</v>
          </cell>
          <cell r="M101">
            <v>128.30000000000001</v>
          </cell>
          <cell r="N101">
            <v>132.30000000000001</v>
          </cell>
          <cell r="O101">
            <v>136.19999999999999</v>
          </cell>
          <cell r="P101">
            <v>140.1</v>
          </cell>
          <cell r="Q101">
            <v>144</v>
          </cell>
          <cell r="R101">
            <v>157.30000000000001</v>
          </cell>
          <cell r="S101">
            <v>164.1</v>
          </cell>
          <cell r="T101">
            <v>168</v>
          </cell>
          <cell r="U101" t="str">
            <v>NON</v>
          </cell>
          <cell r="V101" t="str">
            <v>NON</v>
          </cell>
          <cell r="W101" t="str">
            <v>NON</v>
          </cell>
          <cell r="X101" t="str">
            <v>NON</v>
          </cell>
          <cell r="Y101" t="str">
            <v>NON</v>
          </cell>
          <cell r="Z101" t="str">
            <v>NON</v>
          </cell>
          <cell r="AA101" t="str">
            <v>NON</v>
          </cell>
          <cell r="AB101" t="str">
            <v>NON</v>
          </cell>
          <cell r="AC101" t="str">
            <v>NON</v>
          </cell>
          <cell r="AD101" t="str">
            <v>NON</v>
          </cell>
        </row>
        <row r="102">
          <cell r="A102" t="str">
            <v>22511PVC215</v>
          </cell>
          <cell r="B102">
            <v>83.2</v>
          </cell>
          <cell r="C102">
            <v>87.2</v>
          </cell>
          <cell r="D102">
            <v>91.2</v>
          </cell>
          <cell r="E102">
            <v>95.3</v>
          </cell>
          <cell r="F102">
            <v>99.3</v>
          </cell>
          <cell r="G102">
            <v>103.3</v>
          </cell>
          <cell r="H102">
            <v>107.4</v>
          </cell>
          <cell r="I102">
            <v>111.4</v>
          </cell>
          <cell r="J102">
            <v>115.4</v>
          </cell>
          <cell r="K102">
            <v>122.3</v>
          </cell>
          <cell r="L102">
            <v>126.2</v>
          </cell>
          <cell r="M102">
            <v>130.30000000000001</v>
          </cell>
          <cell r="N102">
            <v>134.30000000000001</v>
          </cell>
          <cell r="O102">
            <v>138.4</v>
          </cell>
          <cell r="P102">
            <v>142.4</v>
          </cell>
          <cell r="Q102">
            <v>155.80000000000001</v>
          </cell>
          <cell r="R102">
            <v>159.9</v>
          </cell>
          <cell r="S102">
            <v>166.7</v>
          </cell>
          <cell r="T102">
            <v>170.8</v>
          </cell>
          <cell r="U102" t="str">
            <v>NON</v>
          </cell>
          <cell r="V102" t="str">
            <v>NON</v>
          </cell>
          <cell r="W102" t="str">
            <v>NON</v>
          </cell>
          <cell r="X102" t="str">
            <v>NON</v>
          </cell>
          <cell r="Y102" t="str">
            <v>NON</v>
          </cell>
          <cell r="Z102" t="str">
            <v>NON</v>
          </cell>
          <cell r="AA102" t="str">
            <v>NON</v>
          </cell>
          <cell r="AB102" t="str">
            <v>NON</v>
          </cell>
          <cell r="AC102" t="str">
            <v>NON</v>
          </cell>
          <cell r="AD102" t="str">
            <v>NON</v>
          </cell>
        </row>
        <row r="103">
          <cell r="A103" t="str">
            <v>22511PVC225</v>
          </cell>
          <cell r="B103">
            <v>84.1</v>
          </cell>
          <cell r="C103">
            <v>88.2</v>
          </cell>
          <cell r="D103">
            <v>92.3</v>
          </cell>
          <cell r="E103">
            <v>96.4</v>
          </cell>
          <cell r="F103">
            <v>100.5</v>
          </cell>
          <cell r="G103">
            <v>104.7</v>
          </cell>
          <cell r="H103">
            <v>108.8</v>
          </cell>
          <cell r="I103">
            <v>113</v>
          </cell>
          <cell r="J103">
            <v>117.1</v>
          </cell>
          <cell r="K103">
            <v>124</v>
          </cell>
          <cell r="L103">
            <v>128.19999999999999</v>
          </cell>
          <cell r="M103">
            <v>132.30000000000001</v>
          </cell>
          <cell r="N103">
            <v>136.4</v>
          </cell>
          <cell r="O103">
            <v>140.6</v>
          </cell>
          <cell r="P103">
            <v>154.1</v>
          </cell>
          <cell r="Q103">
            <v>158.30000000000001</v>
          </cell>
          <cell r="R103">
            <v>162.4</v>
          </cell>
          <cell r="S103">
            <v>169.3</v>
          </cell>
          <cell r="T103">
            <v>173.5</v>
          </cell>
          <cell r="U103" t="str">
            <v>NON</v>
          </cell>
          <cell r="V103" t="str">
            <v>NON</v>
          </cell>
          <cell r="W103" t="str">
            <v>NON</v>
          </cell>
          <cell r="X103" t="str">
            <v>NON</v>
          </cell>
          <cell r="Y103" t="str">
            <v>NON</v>
          </cell>
          <cell r="Z103" t="str">
            <v>NON</v>
          </cell>
          <cell r="AA103" t="str">
            <v>NON</v>
          </cell>
          <cell r="AB103" t="str">
            <v>NON</v>
          </cell>
          <cell r="AC103" t="str">
            <v>NON</v>
          </cell>
          <cell r="AD103" t="str">
            <v>NON</v>
          </cell>
        </row>
        <row r="104">
          <cell r="A104" t="str">
            <v>22511PVC230</v>
          </cell>
          <cell r="B104">
            <v>84.8</v>
          </cell>
          <cell r="C104">
            <v>89.1</v>
          </cell>
          <cell r="D104">
            <v>93.4</v>
          </cell>
          <cell r="E104">
            <v>97.6</v>
          </cell>
          <cell r="F104">
            <v>101.8</v>
          </cell>
          <cell r="G104">
            <v>106.1</v>
          </cell>
          <cell r="H104">
            <v>110.3</v>
          </cell>
          <cell r="I104">
            <v>114.5</v>
          </cell>
          <cell r="J104">
            <v>118.8</v>
          </cell>
          <cell r="K104">
            <v>125.8</v>
          </cell>
          <cell r="L104">
            <v>130</v>
          </cell>
          <cell r="M104">
            <v>134.30000000000001</v>
          </cell>
          <cell r="N104">
            <v>138.5</v>
          </cell>
          <cell r="O104">
            <v>152.19999999999999</v>
          </cell>
          <cell r="P104">
            <v>156.4</v>
          </cell>
          <cell r="Q104">
            <v>160.6</v>
          </cell>
          <cell r="R104">
            <v>164.9</v>
          </cell>
          <cell r="S104">
            <v>171.9</v>
          </cell>
          <cell r="T104">
            <v>176.2</v>
          </cell>
          <cell r="U104" t="str">
            <v>NON</v>
          </cell>
          <cell r="V104" t="str">
            <v>NON</v>
          </cell>
          <cell r="W104" t="str">
            <v>NON</v>
          </cell>
          <cell r="X104" t="str">
            <v>NON</v>
          </cell>
          <cell r="Y104" t="str">
            <v>NON</v>
          </cell>
          <cell r="Z104" t="str">
            <v>NON</v>
          </cell>
          <cell r="AA104" t="str">
            <v>NON</v>
          </cell>
          <cell r="AB104" t="str">
            <v>NON</v>
          </cell>
          <cell r="AC104" t="str">
            <v>NON</v>
          </cell>
          <cell r="AD104" t="str">
            <v>NON</v>
          </cell>
        </row>
        <row r="105">
          <cell r="A105" t="str">
            <v>2258ALU55</v>
          </cell>
          <cell r="B105">
            <v>71.099999999999994</v>
          </cell>
          <cell r="C105">
            <v>73.8</v>
          </cell>
          <cell r="D105">
            <v>76.5</v>
          </cell>
          <cell r="E105">
            <v>79.2</v>
          </cell>
          <cell r="F105">
            <v>82</v>
          </cell>
          <cell r="G105">
            <v>84.7</v>
          </cell>
          <cell r="H105">
            <v>87.4</v>
          </cell>
          <cell r="I105">
            <v>90.2</v>
          </cell>
          <cell r="J105">
            <v>92.9</v>
          </cell>
          <cell r="K105">
            <v>98.4</v>
          </cell>
          <cell r="L105">
            <v>101.1</v>
          </cell>
          <cell r="M105">
            <v>103.8</v>
          </cell>
          <cell r="N105">
            <v>106.5</v>
          </cell>
          <cell r="O105">
            <v>109.3</v>
          </cell>
          <cell r="P105">
            <v>112</v>
          </cell>
          <cell r="Q105">
            <v>114.7</v>
          </cell>
          <cell r="R105">
            <v>117.5</v>
          </cell>
          <cell r="S105">
            <v>122.9</v>
          </cell>
          <cell r="T105">
            <v>125.7</v>
          </cell>
          <cell r="U105">
            <v>128.4</v>
          </cell>
          <cell r="V105">
            <v>131.1</v>
          </cell>
          <cell r="W105">
            <v>133.80000000000001</v>
          </cell>
          <cell r="X105">
            <v>136.6</v>
          </cell>
          <cell r="Y105">
            <v>139.30000000000001</v>
          </cell>
          <cell r="Z105">
            <v>142</v>
          </cell>
          <cell r="AA105" t="str">
            <v>NON</v>
          </cell>
          <cell r="AB105" t="str">
            <v>NON</v>
          </cell>
          <cell r="AC105" t="str">
            <v>NON</v>
          </cell>
          <cell r="AD105" t="str">
            <v>NON</v>
          </cell>
        </row>
        <row r="106">
          <cell r="A106" t="str">
            <v>2258ALU65</v>
          </cell>
          <cell r="B106">
            <v>72.3</v>
          </cell>
          <cell r="C106">
            <v>75.3</v>
          </cell>
          <cell r="D106">
            <v>78.099999999999994</v>
          </cell>
          <cell r="E106">
            <v>81.099999999999994</v>
          </cell>
          <cell r="F106">
            <v>83.9</v>
          </cell>
          <cell r="G106">
            <v>86.9</v>
          </cell>
          <cell r="H106">
            <v>89.7</v>
          </cell>
          <cell r="I106">
            <v>92.6</v>
          </cell>
          <cell r="J106">
            <v>95.6</v>
          </cell>
          <cell r="K106">
            <v>101.2</v>
          </cell>
          <cell r="L106">
            <v>104.1</v>
          </cell>
          <cell r="M106">
            <v>107</v>
          </cell>
          <cell r="N106">
            <v>109.9</v>
          </cell>
          <cell r="O106">
            <v>112.8</v>
          </cell>
          <cell r="P106">
            <v>115.7</v>
          </cell>
          <cell r="Q106">
            <v>118.7</v>
          </cell>
          <cell r="R106">
            <v>121.5</v>
          </cell>
          <cell r="S106">
            <v>127.2</v>
          </cell>
          <cell r="T106">
            <v>130.1</v>
          </cell>
          <cell r="U106">
            <v>133</v>
          </cell>
          <cell r="V106">
            <v>135.9</v>
          </cell>
          <cell r="W106">
            <v>138.80000000000001</v>
          </cell>
          <cell r="X106">
            <v>141.69999999999999</v>
          </cell>
          <cell r="Y106">
            <v>144.6</v>
          </cell>
          <cell r="Z106">
            <v>147.5</v>
          </cell>
          <cell r="AA106" t="str">
            <v>NON</v>
          </cell>
          <cell r="AB106" t="str">
            <v>NON</v>
          </cell>
          <cell r="AC106" t="str">
            <v>NON</v>
          </cell>
          <cell r="AD106" t="str">
            <v>NON</v>
          </cell>
        </row>
        <row r="107">
          <cell r="A107" t="str">
            <v>2258ALU75</v>
          </cell>
          <cell r="B107">
            <v>73.599999999999994</v>
          </cell>
          <cell r="C107">
            <v>76.7</v>
          </cell>
          <cell r="D107">
            <v>79.7</v>
          </cell>
          <cell r="E107">
            <v>82.8</v>
          </cell>
          <cell r="F107">
            <v>85.9</v>
          </cell>
          <cell r="G107">
            <v>89</v>
          </cell>
          <cell r="H107">
            <v>92.1</v>
          </cell>
          <cell r="I107">
            <v>95.1</v>
          </cell>
          <cell r="J107">
            <v>98.2</v>
          </cell>
          <cell r="K107">
            <v>104.1</v>
          </cell>
          <cell r="L107">
            <v>107.2</v>
          </cell>
          <cell r="M107">
            <v>110.3</v>
          </cell>
          <cell r="N107">
            <v>113.3</v>
          </cell>
          <cell r="O107">
            <v>116.4</v>
          </cell>
          <cell r="P107">
            <v>119.4</v>
          </cell>
          <cell r="Q107">
            <v>122.5</v>
          </cell>
          <cell r="R107">
            <v>125.6</v>
          </cell>
          <cell r="S107">
            <v>131.5</v>
          </cell>
          <cell r="T107">
            <v>134.5</v>
          </cell>
          <cell r="U107">
            <v>137.6</v>
          </cell>
          <cell r="V107">
            <v>140.69999999999999</v>
          </cell>
          <cell r="W107">
            <v>143.80000000000001</v>
          </cell>
          <cell r="X107">
            <v>146.9</v>
          </cell>
          <cell r="Y107">
            <v>149.9</v>
          </cell>
          <cell r="Z107">
            <v>153</v>
          </cell>
          <cell r="AA107" t="str">
            <v>NON</v>
          </cell>
          <cell r="AB107" t="str">
            <v>NON</v>
          </cell>
          <cell r="AC107" t="str">
            <v>NON</v>
          </cell>
          <cell r="AD107" t="str">
            <v>NON</v>
          </cell>
        </row>
        <row r="108">
          <cell r="A108" t="str">
            <v>2258ALU85</v>
          </cell>
          <cell r="B108">
            <v>74.900000000000006</v>
          </cell>
          <cell r="C108">
            <v>78.099999999999994</v>
          </cell>
          <cell r="D108">
            <v>81.400000000000006</v>
          </cell>
          <cell r="E108">
            <v>84.6</v>
          </cell>
          <cell r="F108">
            <v>87.9</v>
          </cell>
          <cell r="G108">
            <v>91.1</v>
          </cell>
          <cell r="H108">
            <v>94.4</v>
          </cell>
          <cell r="I108">
            <v>97.7</v>
          </cell>
          <cell r="J108">
            <v>100.9</v>
          </cell>
          <cell r="K108">
            <v>106.9</v>
          </cell>
          <cell r="L108">
            <v>110.2</v>
          </cell>
          <cell r="M108">
            <v>113.4</v>
          </cell>
          <cell r="N108">
            <v>116.7</v>
          </cell>
          <cell r="O108">
            <v>119.9</v>
          </cell>
          <cell r="P108">
            <v>123.2</v>
          </cell>
          <cell r="Q108">
            <v>126.4</v>
          </cell>
          <cell r="R108">
            <v>129.69999999999999</v>
          </cell>
          <cell r="S108">
            <v>135.69999999999999</v>
          </cell>
          <cell r="T108">
            <v>139</v>
          </cell>
          <cell r="U108">
            <v>142.19999999999999</v>
          </cell>
          <cell r="V108">
            <v>145.5</v>
          </cell>
          <cell r="W108">
            <v>148.80000000000001</v>
          </cell>
          <cell r="X108">
            <v>152</v>
          </cell>
          <cell r="Y108">
            <v>155.30000000000001</v>
          </cell>
          <cell r="Z108">
            <v>158.5</v>
          </cell>
          <cell r="AA108" t="str">
            <v>NON</v>
          </cell>
          <cell r="AB108" t="str">
            <v>NON</v>
          </cell>
          <cell r="AC108" t="str">
            <v>NON</v>
          </cell>
          <cell r="AD108" t="str">
            <v>NON</v>
          </cell>
        </row>
        <row r="109">
          <cell r="A109" t="str">
            <v>2258ALU95</v>
          </cell>
          <cell r="B109">
            <v>76.2</v>
          </cell>
          <cell r="C109">
            <v>79.599999999999994</v>
          </cell>
          <cell r="D109">
            <v>83</v>
          </cell>
          <cell r="E109">
            <v>86.5</v>
          </cell>
          <cell r="F109">
            <v>89.9</v>
          </cell>
          <cell r="G109">
            <v>93.3</v>
          </cell>
          <cell r="H109">
            <v>96.7</v>
          </cell>
          <cell r="I109">
            <v>100.2</v>
          </cell>
          <cell r="J109">
            <v>103.6</v>
          </cell>
          <cell r="K109">
            <v>109.8</v>
          </cell>
          <cell r="L109">
            <v>113.2</v>
          </cell>
          <cell r="M109">
            <v>116.6</v>
          </cell>
          <cell r="N109">
            <v>120.1</v>
          </cell>
          <cell r="O109">
            <v>123.5</v>
          </cell>
          <cell r="P109">
            <v>126.9</v>
          </cell>
          <cell r="Q109">
            <v>130.30000000000001</v>
          </cell>
          <cell r="R109">
            <v>133.80000000000001</v>
          </cell>
          <cell r="S109">
            <v>140</v>
          </cell>
          <cell r="T109">
            <v>143.4</v>
          </cell>
          <cell r="U109">
            <v>146.9</v>
          </cell>
          <cell r="V109">
            <v>150.30000000000001</v>
          </cell>
          <cell r="W109">
            <v>153.69999999999999</v>
          </cell>
          <cell r="X109">
            <v>157.19999999999999</v>
          </cell>
          <cell r="Y109">
            <v>160.6</v>
          </cell>
          <cell r="Z109">
            <v>164</v>
          </cell>
          <cell r="AA109" t="str">
            <v>NON</v>
          </cell>
          <cell r="AB109" t="str">
            <v>NON</v>
          </cell>
          <cell r="AC109" t="str">
            <v>NON</v>
          </cell>
          <cell r="AD109" t="str">
            <v>NON</v>
          </cell>
        </row>
        <row r="110">
          <cell r="A110" t="str">
            <v>2258ALU105</v>
          </cell>
          <cell r="B110">
            <v>77.400000000000006</v>
          </cell>
          <cell r="C110">
            <v>81.099999999999994</v>
          </cell>
          <cell r="D110">
            <v>84.6</v>
          </cell>
          <cell r="E110">
            <v>88.3</v>
          </cell>
          <cell r="F110">
            <v>91.8</v>
          </cell>
          <cell r="G110">
            <v>95.5</v>
          </cell>
          <cell r="H110">
            <v>99.1</v>
          </cell>
          <cell r="I110">
            <v>102.7</v>
          </cell>
          <cell r="J110">
            <v>106.3</v>
          </cell>
          <cell r="K110">
            <v>112.6</v>
          </cell>
          <cell r="L110">
            <v>116.2</v>
          </cell>
          <cell r="M110">
            <v>119.8</v>
          </cell>
          <cell r="N110">
            <v>123.4</v>
          </cell>
          <cell r="O110">
            <v>127.1</v>
          </cell>
          <cell r="P110">
            <v>130.6</v>
          </cell>
          <cell r="Q110">
            <v>134.30000000000001</v>
          </cell>
          <cell r="R110">
            <v>137.80000000000001</v>
          </cell>
          <cell r="S110">
            <v>144.19999999999999</v>
          </cell>
          <cell r="T110">
            <v>147.80000000000001</v>
          </cell>
          <cell r="U110">
            <v>151.4</v>
          </cell>
          <cell r="V110">
            <v>155.1</v>
          </cell>
          <cell r="W110">
            <v>158.6</v>
          </cell>
          <cell r="X110">
            <v>162.30000000000001</v>
          </cell>
          <cell r="Y110">
            <v>165.8</v>
          </cell>
          <cell r="Z110">
            <v>169.5</v>
          </cell>
          <cell r="AA110" t="str">
            <v>NON</v>
          </cell>
          <cell r="AB110" t="str">
            <v>NON</v>
          </cell>
          <cell r="AC110" t="str">
            <v>NON</v>
          </cell>
          <cell r="AD110" t="str">
            <v>NON</v>
          </cell>
        </row>
        <row r="111">
          <cell r="A111" t="str">
            <v>2258ALU115</v>
          </cell>
          <cell r="B111">
            <v>78.7</v>
          </cell>
          <cell r="C111">
            <v>82.5</v>
          </cell>
          <cell r="D111">
            <v>86.2</v>
          </cell>
          <cell r="E111">
            <v>90</v>
          </cell>
          <cell r="F111">
            <v>93.8</v>
          </cell>
          <cell r="G111">
            <v>97.6</v>
          </cell>
          <cell r="H111">
            <v>101.4</v>
          </cell>
          <cell r="I111">
            <v>105.1</v>
          </cell>
          <cell r="J111">
            <v>108.9</v>
          </cell>
          <cell r="K111">
            <v>115.5</v>
          </cell>
          <cell r="L111">
            <v>119.3</v>
          </cell>
          <cell r="M111">
            <v>123.1</v>
          </cell>
          <cell r="N111">
            <v>126.8</v>
          </cell>
          <cell r="O111">
            <v>130.6</v>
          </cell>
          <cell r="P111">
            <v>134.4</v>
          </cell>
          <cell r="Q111">
            <v>138.19999999999999</v>
          </cell>
          <cell r="R111">
            <v>142</v>
          </cell>
          <cell r="S111">
            <v>148.5</v>
          </cell>
          <cell r="T111">
            <v>152.30000000000001</v>
          </cell>
          <cell r="U111">
            <v>156</v>
          </cell>
          <cell r="V111">
            <v>159.80000000000001</v>
          </cell>
          <cell r="W111">
            <v>163.6</v>
          </cell>
          <cell r="X111">
            <v>167.4</v>
          </cell>
          <cell r="Y111">
            <v>171.2</v>
          </cell>
          <cell r="Z111">
            <v>174.9</v>
          </cell>
          <cell r="AA111" t="str">
            <v>NON</v>
          </cell>
          <cell r="AB111" t="str">
            <v>NON</v>
          </cell>
          <cell r="AC111" t="str">
            <v>NON</v>
          </cell>
          <cell r="AD111" t="str">
            <v>NON</v>
          </cell>
        </row>
        <row r="112">
          <cell r="A112" t="str">
            <v>2258ALU125</v>
          </cell>
          <cell r="B112">
            <v>79.900000000000006</v>
          </cell>
          <cell r="C112">
            <v>83.9</v>
          </cell>
          <cell r="D112">
            <v>87.9</v>
          </cell>
          <cell r="E112">
            <v>91.8</v>
          </cell>
          <cell r="F112">
            <v>95.8</v>
          </cell>
          <cell r="G112">
            <v>99.8</v>
          </cell>
          <cell r="H112">
            <v>103.7</v>
          </cell>
          <cell r="I112">
            <v>107.7</v>
          </cell>
          <cell r="J112">
            <v>111.7</v>
          </cell>
          <cell r="K112">
            <v>118.4</v>
          </cell>
          <cell r="L112">
            <v>122.3</v>
          </cell>
          <cell r="M112">
            <v>126.3</v>
          </cell>
          <cell r="N112">
            <v>130.19999999999999</v>
          </cell>
          <cell r="O112">
            <v>134.19999999999999</v>
          </cell>
          <cell r="P112">
            <v>138.1</v>
          </cell>
          <cell r="Q112">
            <v>142.1</v>
          </cell>
          <cell r="R112">
            <v>146</v>
          </cell>
          <cell r="S112">
            <v>152.69999999999999</v>
          </cell>
          <cell r="T112">
            <v>156.69999999999999</v>
          </cell>
          <cell r="U112">
            <v>160.69999999999999</v>
          </cell>
          <cell r="V112">
            <v>164.6</v>
          </cell>
          <cell r="W112">
            <v>168.6</v>
          </cell>
          <cell r="X112">
            <v>172.6</v>
          </cell>
          <cell r="Y112">
            <v>176.5</v>
          </cell>
          <cell r="Z112">
            <v>180.5</v>
          </cell>
          <cell r="AA112" t="str">
            <v>NON</v>
          </cell>
          <cell r="AB112" t="str">
            <v>NON</v>
          </cell>
          <cell r="AC112" t="str">
            <v>NON</v>
          </cell>
          <cell r="AD112" t="str">
            <v>NON</v>
          </cell>
        </row>
        <row r="113">
          <cell r="A113" t="str">
            <v>2258ALU135</v>
          </cell>
          <cell r="B113">
            <v>81.3</v>
          </cell>
          <cell r="C113">
            <v>85.4</v>
          </cell>
          <cell r="D113">
            <v>89.5</v>
          </cell>
          <cell r="E113">
            <v>93.7</v>
          </cell>
          <cell r="F113">
            <v>97.8</v>
          </cell>
          <cell r="G113">
            <v>101.9</v>
          </cell>
          <cell r="H113">
            <v>106.1</v>
          </cell>
          <cell r="I113">
            <v>110.2</v>
          </cell>
          <cell r="J113">
            <v>114.3</v>
          </cell>
          <cell r="K113">
            <v>121.2</v>
          </cell>
          <cell r="L113">
            <v>125.3</v>
          </cell>
          <cell r="M113">
            <v>129.4</v>
          </cell>
          <cell r="N113">
            <v>133.6</v>
          </cell>
          <cell r="O113">
            <v>137.69999999999999</v>
          </cell>
          <cell r="P113">
            <v>141.9</v>
          </cell>
          <cell r="Q113">
            <v>146</v>
          </cell>
          <cell r="R113">
            <v>150.19999999999999</v>
          </cell>
          <cell r="S113">
            <v>157</v>
          </cell>
          <cell r="T113">
            <v>161.1</v>
          </cell>
          <cell r="U113">
            <v>165.3</v>
          </cell>
          <cell r="V113">
            <v>169.4</v>
          </cell>
          <cell r="W113">
            <v>173.5</v>
          </cell>
          <cell r="X113">
            <v>177.7</v>
          </cell>
          <cell r="Y113">
            <v>181.8</v>
          </cell>
          <cell r="Z113">
            <v>185.9</v>
          </cell>
          <cell r="AA113" t="str">
            <v>NON</v>
          </cell>
          <cell r="AB113" t="str">
            <v>NON</v>
          </cell>
          <cell r="AC113" t="str">
            <v>NON</v>
          </cell>
          <cell r="AD113" t="str">
            <v>NON</v>
          </cell>
        </row>
        <row r="114">
          <cell r="A114" t="str">
            <v>2258ALU145</v>
          </cell>
          <cell r="B114">
            <v>82.5</v>
          </cell>
          <cell r="C114">
            <v>86.8</v>
          </cell>
          <cell r="D114">
            <v>91.1</v>
          </cell>
          <cell r="E114">
            <v>95.4</v>
          </cell>
          <cell r="F114">
            <v>99.8</v>
          </cell>
          <cell r="G114">
            <v>104</v>
          </cell>
          <cell r="H114">
            <v>108.4</v>
          </cell>
          <cell r="I114">
            <v>112.7</v>
          </cell>
          <cell r="J114">
            <v>117</v>
          </cell>
          <cell r="K114">
            <v>124</v>
          </cell>
          <cell r="L114">
            <v>128.4</v>
          </cell>
          <cell r="M114">
            <v>132.69999999999999</v>
          </cell>
          <cell r="N114">
            <v>137</v>
          </cell>
          <cell r="O114">
            <v>141.30000000000001</v>
          </cell>
          <cell r="P114">
            <v>145.6</v>
          </cell>
          <cell r="Q114">
            <v>149.9</v>
          </cell>
          <cell r="R114">
            <v>154.19999999999999</v>
          </cell>
          <cell r="S114">
            <v>161.30000000000001</v>
          </cell>
          <cell r="T114">
            <v>165.6</v>
          </cell>
          <cell r="U114">
            <v>169.9</v>
          </cell>
          <cell r="V114">
            <v>174.2</v>
          </cell>
          <cell r="W114">
            <v>178.5</v>
          </cell>
          <cell r="X114">
            <v>182.8</v>
          </cell>
          <cell r="Y114">
            <v>187.1</v>
          </cell>
          <cell r="Z114">
            <v>191.5</v>
          </cell>
          <cell r="AA114" t="str">
            <v>NON</v>
          </cell>
          <cell r="AB114" t="str">
            <v>NON</v>
          </cell>
          <cell r="AC114" t="str">
            <v>NON</v>
          </cell>
          <cell r="AD114" t="str">
            <v>NON</v>
          </cell>
        </row>
        <row r="115">
          <cell r="A115" t="str">
            <v>2258ALU155</v>
          </cell>
          <cell r="B115">
            <v>83.8</v>
          </cell>
          <cell r="C115">
            <v>88.3</v>
          </cell>
          <cell r="D115">
            <v>92.8</v>
          </cell>
          <cell r="E115">
            <v>97.2</v>
          </cell>
          <cell r="F115">
            <v>101.7</v>
          </cell>
          <cell r="G115">
            <v>106.2</v>
          </cell>
          <cell r="H115">
            <v>110.7</v>
          </cell>
          <cell r="I115">
            <v>115.2</v>
          </cell>
          <cell r="J115">
            <v>119.6</v>
          </cell>
          <cell r="K115">
            <v>126.9</v>
          </cell>
          <cell r="L115">
            <v>131.4</v>
          </cell>
          <cell r="M115">
            <v>135.9</v>
          </cell>
          <cell r="N115">
            <v>140.4</v>
          </cell>
          <cell r="O115">
            <v>144.80000000000001</v>
          </cell>
          <cell r="P115">
            <v>149.30000000000001</v>
          </cell>
          <cell r="Q115">
            <v>153.80000000000001</v>
          </cell>
          <cell r="R115">
            <v>158.30000000000001</v>
          </cell>
          <cell r="S115">
            <v>165.6</v>
          </cell>
          <cell r="T115">
            <v>170</v>
          </cell>
          <cell r="U115">
            <v>174.5</v>
          </cell>
          <cell r="V115">
            <v>179</v>
          </cell>
          <cell r="W115">
            <v>183.5</v>
          </cell>
          <cell r="X115">
            <v>188</v>
          </cell>
          <cell r="Y115">
            <v>192.4</v>
          </cell>
          <cell r="Z115">
            <v>196.9</v>
          </cell>
          <cell r="AA115" t="str">
            <v>NON</v>
          </cell>
          <cell r="AB115" t="str">
            <v>NON</v>
          </cell>
          <cell r="AC115" t="str">
            <v>NON</v>
          </cell>
          <cell r="AD115" t="str">
            <v>NON</v>
          </cell>
        </row>
        <row r="116">
          <cell r="A116" t="str">
            <v>2258ALU165</v>
          </cell>
          <cell r="B116">
            <v>85.1</v>
          </cell>
          <cell r="C116">
            <v>89.7</v>
          </cell>
          <cell r="D116">
            <v>94.4</v>
          </cell>
          <cell r="E116">
            <v>99.1</v>
          </cell>
          <cell r="F116">
            <v>103.7</v>
          </cell>
          <cell r="G116">
            <v>108.4</v>
          </cell>
          <cell r="H116">
            <v>113.1</v>
          </cell>
          <cell r="I116">
            <v>117.7</v>
          </cell>
          <cell r="J116">
            <v>122.4</v>
          </cell>
          <cell r="K116">
            <v>129.80000000000001</v>
          </cell>
          <cell r="L116">
            <v>134.4</v>
          </cell>
          <cell r="M116">
            <v>139.1</v>
          </cell>
          <cell r="N116">
            <v>143.69999999999999</v>
          </cell>
          <cell r="O116">
            <v>148.4</v>
          </cell>
          <cell r="P116">
            <v>153.1</v>
          </cell>
          <cell r="Q116">
            <v>157.69999999999999</v>
          </cell>
          <cell r="R116">
            <v>162.4</v>
          </cell>
          <cell r="S116">
            <v>169.8</v>
          </cell>
          <cell r="T116">
            <v>174.4</v>
          </cell>
          <cell r="U116">
            <v>179.1</v>
          </cell>
          <cell r="V116">
            <v>183.8</v>
          </cell>
          <cell r="W116">
            <v>188.4</v>
          </cell>
          <cell r="X116">
            <v>193.1</v>
          </cell>
          <cell r="Y116">
            <v>197.8</v>
          </cell>
          <cell r="Z116">
            <v>202.4</v>
          </cell>
          <cell r="AA116" t="str">
            <v>NON</v>
          </cell>
          <cell r="AB116" t="str">
            <v>NON</v>
          </cell>
          <cell r="AC116" t="str">
            <v>NON</v>
          </cell>
          <cell r="AD116" t="str">
            <v>NON</v>
          </cell>
        </row>
        <row r="117">
          <cell r="A117" t="str">
            <v>2258ALU175</v>
          </cell>
          <cell r="B117">
            <v>86.3</v>
          </cell>
          <cell r="C117">
            <v>91.1</v>
          </cell>
          <cell r="D117">
            <v>96</v>
          </cell>
          <cell r="E117">
            <v>100.9</v>
          </cell>
          <cell r="F117">
            <v>105.7</v>
          </cell>
          <cell r="G117">
            <v>110.5</v>
          </cell>
          <cell r="H117">
            <v>115.4</v>
          </cell>
          <cell r="I117">
            <v>120.2</v>
          </cell>
          <cell r="J117">
            <v>125</v>
          </cell>
          <cell r="K117">
            <v>132.6</v>
          </cell>
          <cell r="L117">
            <v>137.5</v>
          </cell>
          <cell r="M117">
            <v>142.30000000000001</v>
          </cell>
          <cell r="N117">
            <v>147.1</v>
          </cell>
          <cell r="O117">
            <v>152</v>
          </cell>
          <cell r="P117">
            <v>156.80000000000001</v>
          </cell>
          <cell r="Q117">
            <v>161.6</v>
          </cell>
          <cell r="R117">
            <v>166.5</v>
          </cell>
          <cell r="S117">
            <v>174.1</v>
          </cell>
          <cell r="T117">
            <v>178.9</v>
          </cell>
          <cell r="U117">
            <v>183.8</v>
          </cell>
          <cell r="V117">
            <v>188.6</v>
          </cell>
          <cell r="W117">
            <v>193.4</v>
          </cell>
          <cell r="X117">
            <v>198.2</v>
          </cell>
          <cell r="Y117">
            <v>203.1</v>
          </cell>
          <cell r="Z117">
            <v>207.9</v>
          </cell>
          <cell r="AA117" t="str">
            <v>NON</v>
          </cell>
          <cell r="AB117" t="str">
            <v>NON</v>
          </cell>
          <cell r="AC117" t="str">
            <v>NON</v>
          </cell>
          <cell r="AD117" t="str">
            <v>NON</v>
          </cell>
        </row>
        <row r="118">
          <cell r="A118" t="str">
            <v>2258ALU185</v>
          </cell>
          <cell r="B118">
            <v>87.6</v>
          </cell>
          <cell r="C118">
            <v>92.6</v>
          </cell>
          <cell r="D118">
            <v>97.7</v>
          </cell>
          <cell r="E118">
            <v>102.6</v>
          </cell>
          <cell r="F118">
            <v>107.7</v>
          </cell>
          <cell r="G118">
            <v>112.6</v>
          </cell>
          <cell r="H118">
            <v>117.7</v>
          </cell>
          <cell r="I118">
            <v>122.7</v>
          </cell>
          <cell r="J118">
            <v>127.7</v>
          </cell>
          <cell r="K118">
            <v>135.5</v>
          </cell>
          <cell r="L118">
            <v>140.5</v>
          </cell>
          <cell r="M118">
            <v>145.5</v>
          </cell>
          <cell r="N118">
            <v>150.5</v>
          </cell>
          <cell r="O118">
            <v>155.5</v>
          </cell>
          <cell r="P118">
            <v>160.5</v>
          </cell>
          <cell r="Q118">
            <v>165.6</v>
          </cell>
          <cell r="R118">
            <v>170.5</v>
          </cell>
          <cell r="S118">
            <v>178.3</v>
          </cell>
          <cell r="T118">
            <v>183.3</v>
          </cell>
          <cell r="U118">
            <v>188.4</v>
          </cell>
          <cell r="V118">
            <v>193.3</v>
          </cell>
          <cell r="W118">
            <v>198.4</v>
          </cell>
          <cell r="X118">
            <v>203.4</v>
          </cell>
          <cell r="Y118">
            <v>208.4</v>
          </cell>
          <cell r="Z118">
            <v>213.4</v>
          </cell>
          <cell r="AA118" t="str">
            <v>NON</v>
          </cell>
          <cell r="AB118" t="str">
            <v>NON</v>
          </cell>
          <cell r="AC118" t="str">
            <v>NON</v>
          </cell>
          <cell r="AD118" t="str">
            <v>NON</v>
          </cell>
        </row>
        <row r="119">
          <cell r="A119" t="str">
            <v>2258ALU195</v>
          </cell>
          <cell r="B119">
            <v>88.9</v>
          </cell>
          <cell r="C119">
            <v>94.1</v>
          </cell>
          <cell r="D119">
            <v>99.3</v>
          </cell>
          <cell r="E119">
            <v>104.4</v>
          </cell>
          <cell r="F119">
            <v>109.6</v>
          </cell>
          <cell r="G119">
            <v>114.8</v>
          </cell>
          <cell r="H119">
            <v>120</v>
          </cell>
          <cell r="I119">
            <v>125.2</v>
          </cell>
          <cell r="J119">
            <v>130.30000000000001</v>
          </cell>
          <cell r="K119">
            <v>138.30000000000001</v>
          </cell>
          <cell r="L119">
            <v>143.5</v>
          </cell>
          <cell r="M119">
            <v>148.69999999999999</v>
          </cell>
          <cell r="N119">
            <v>153.9</v>
          </cell>
          <cell r="O119">
            <v>159</v>
          </cell>
          <cell r="P119">
            <v>164.3</v>
          </cell>
          <cell r="Q119">
            <v>169.5</v>
          </cell>
          <cell r="R119">
            <v>174.7</v>
          </cell>
          <cell r="S119">
            <v>182.6</v>
          </cell>
          <cell r="T119">
            <v>187.7</v>
          </cell>
          <cell r="U119">
            <v>193</v>
          </cell>
          <cell r="V119">
            <v>198.2</v>
          </cell>
          <cell r="W119">
            <v>203.4</v>
          </cell>
          <cell r="X119">
            <v>208.5</v>
          </cell>
          <cell r="Y119">
            <v>213.7</v>
          </cell>
          <cell r="Z119">
            <v>218.9</v>
          </cell>
          <cell r="AA119" t="str">
            <v>NON</v>
          </cell>
          <cell r="AB119" t="str">
            <v>NON</v>
          </cell>
          <cell r="AC119" t="str">
            <v>NON</v>
          </cell>
          <cell r="AD119" t="str">
            <v>NON</v>
          </cell>
        </row>
        <row r="120">
          <cell r="A120" t="str">
            <v>2258ALU205</v>
          </cell>
          <cell r="B120">
            <v>90.2</v>
          </cell>
          <cell r="C120">
            <v>95.5</v>
          </cell>
          <cell r="D120">
            <v>100.9</v>
          </cell>
          <cell r="E120">
            <v>106.3</v>
          </cell>
          <cell r="F120">
            <v>111.6</v>
          </cell>
          <cell r="G120">
            <v>117</v>
          </cell>
          <cell r="H120">
            <v>122.4</v>
          </cell>
          <cell r="I120">
            <v>127.7</v>
          </cell>
          <cell r="J120">
            <v>133.1</v>
          </cell>
          <cell r="K120">
            <v>141.19999999999999</v>
          </cell>
          <cell r="L120">
            <v>146.5</v>
          </cell>
          <cell r="M120">
            <v>151.9</v>
          </cell>
          <cell r="N120">
            <v>157.30000000000001</v>
          </cell>
          <cell r="O120">
            <v>162.6</v>
          </cell>
          <cell r="P120">
            <v>168</v>
          </cell>
          <cell r="Q120">
            <v>173.4</v>
          </cell>
          <cell r="R120">
            <v>178.7</v>
          </cell>
          <cell r="S120">
            <v>186.8</v>
          </cell>
          <cell r="T120">
            <v>192.2</v>
          </cell>
          <cell r="U120">
            <v>197.5</v>
          </cell>
          <cell r="V120">
            <v>202.9</v>
          </cell>
          <cell r="W120">
            <v>208.3</v>
          </cell>
          <cell r="X120">
            <v>213.6</v>
          </cell>
          <cell r="Y120" t="str">
            <v>NON</v>
          </cell>
          <cell r="Z120" t="str">
            <v>NON</v>
          </cell>
          <cell r="AA120" t="str">
            <v>NON</v>
          </cell>
          <cell r="AB120" t="str">
            <v>NON</v>
          </cell>
          <cell r="AC120" t="str">
            <v>NON</v>
          </cell>
          <cell r="AD120" t="str">
            <v>NON</v>
          </cell>
        </row>
        <row r="121">
          <cell r="A121" t="str">
            <v>2258ALU215</v>
          </cell>
          <cell r="B121">
            <v>91.4</v>
          </cell>
          <cell r="C121">
            <v>97</v>
          </cell>
          <cell r="D121">
            <v>102.5</v>
          </cell>
          <cell r="E121">
            <v>108</v>
          </cell>
          <cell r="F121">
            <v>113.6</v>
          </cell>
          <cell r="G121">
            <v>119.1</v>
          </cell>
          <cell r="H121">
            <v>124.7</v>
          </cell>
          <cell r="I121">
            <v>130.19999999999999</v>
          </cell>
          <cell r="J121">
            <v>135.69999999999999</v>
          </cell>
          <cell r="K121">
            <v>144.1</v>
          </cell>
          <cell r="L121">
            <v>149.6</v>
          </cell>
          <cell r="M121">
            <v>155.1</v>
          </cell>
          <cell r="N121">
            <v>160.69999999999999</v>
          </cell>
          <cell r="O121">
            <v>166.2</v>
          </cell>
          <cell r="P121">
            <v>171.7</v>
          </cell>
          <cell r="Q121">
            <v>177.2</v>
          </cell>
          <cell r="R121">
            <v>182.8</v>
          </cell>
          <cell r="S121">
            <v>191.1</v>
          </cell>
          <cell r="T121">
            <v>196.6</v>
          </cell>
          <cell r="U121">
            <v>202.2</v>
          </cell>
          <cell r="V121">
            <v>207.7</v>
          </cell>
          <cell r="W121">
            <v>213.3</v>
          </cell>
          <cell r="X121" t="str">
            <v>NON</v>
          </cell>
          <cell r="Y121" t="str">
            <v>NON</v>
          </cell>
          <cell r="Z121" t="str">
            <v>NON</v>
          </cell>
          <cell r="AA121" t="str">
            <v>NON</v>
          </cell>
          <cell r="AB121" t="str">
            <v>NON</v>
          </cell>
          <cell r="AC121" t="str">
            <v>NON</v>
          </cell>
          <cell r="AD121" t="str">
            <v>NON</v>
          </cell>
        </row>
        <row r="122">
          <cell r="A122" t="str">
            <v>2258ALU225</v>
          </cell>
          <cell r="B122">
            <v>92.7</v>
          </cell>
          <cell r="C122">
            <v>98.4</v>
          </cell>
          <cell r="D122">
            <v>104.2</v>
          </cell>
          <cell r="E122">
            <v>109.8</v>
          </cell>
          <cell r="F122">
            <v>115.6</v>
          </cell>
          <cell r="G122">
            <v>121.2</v>
          </cell>
          <cell r="H122">
            <v>127</v>
          </cell>
          <cell r="I122">
            <v>132.69999999999999</v>
          </cell>
          <cell r="J122">
            <v>138.4</v>
          </cell>
          <cell r="K122">
            <v>146.9</v>
          </cell>
          <cell r="L122">
            <v>152.6</v>
          </cell>
          <cell r="M122">
            <v>158.30000000000001</v>
          </cell>
          <cell r="N122">
            <v>164</v>
          </cell>
          <cell r="O122">
            <v>169.8</v>
          </cell>
          <cell r="P122">
            <v>175.5</v>
          </cell>
          <cell r="Q122">
            <v>181.2</v>
          </cell>
          <cell r="R122">
            <v>186.9</v>
          </cell>
          <cell r="S122">
            <v>195.4</v>
          </cell>
          <cell r="T122">
            <v>201.1</v>
          </cell>
          <cell r="U122">
            <v>206.8</v>
          </cell>
          <cell r="V122" t="str">
            <v>NON</v>
          </cell>
          <cell r="W122" t="str">
            <v>NON</v>
          </cell>
          <cell r="X122" t="str">
            <v>NON</v>
          </cell>
          <cell r="Y122" t="str">
            <v>NON</v>
          </cell>
          <cell r="Z122" t="str">
            <v>NON</v>
          </cell>
          <cell r="AA122" t="str">
            <v>NON</v>
          </cell>
          <cell r="AB122" t="str">
            <v>NON</v>
          </cell>
          <cell r="AC122" t="str">
            <v>NON</v>
          </cell>
          <cell r="AD122" t="str">
            <v>NON</v>
          </cell>
        </row>
        <row r="123">
          <cell r="A123" t="str">
            <v>2258ALU235</v>
          </cell>
          <cell r="B123">
            <v>93.9</v>
          </cell>
          <cell r="C123">
            <v>99.9</v>
          </cell>
          <cell r="D123">
            <v>105.8</v>
          </cell>
          <cell r="E123">
            <v>111.7</v>
          </cell>
          <cell r="F123">
            <v>117.5</v>
          </cell>
          <cell r="G123">
            <v>123.4</v>
          </cell>
          <cell r="H123">
            <v>129.30000000000001</v>
          </cell>
          <cell r="I123">
            <v>135.19999999999999</v>
          </cell>
          <cell r="J123">
            <v>141.1</v>
          </cell>
          <cell r="K123">
            <v>149.69999999999999</v>
          </cell>
          <cell r="L123">
            <v>155.6</v>
          </cell>
          <cell r="M123">
            <v>161.5</v>
          </cell>
          <cell r="N123">
            <v>167.4</v>
          </cell>
          <cell r="O123">
            <v>173.3</v>
          </cell>
          <cell r="P123">
            <v>179.2</v>
          </cell>
          <cell r="Q123">
            <v>185.1</v>
          </cell>
          <cell r="R123">
            <v>191</v>
          </cell>
          <cell r="S123">
            <v>199.6</v>
          </cell>
          <cell r="T123">
            <v>205.5</v>
          </cell>
          <cell r="U123" t="str">
            <v>NON</v>
          </cell>
          <cell r="V123" t="str">
            <v>NON</v>
          </cell>
          <cell r="W123" t="str">
            <v>NON</v>
          </cell>
          <cell r="X123" t="str">
            <v>NON</v>
          </cell>
          <cell r="Y123" t="str">
            <v>NON</v>
          </cell>
          <cell r="Z123" t="str">
            <v>NON</v>
          </cell>
          <cell r="AA123" t="str">
            <v>NON</v>
          </cell>
          <cell r="AB123" t="str">
            <v>NON</v>
          </cell>
          <cell r="AC123" t="str">
            <v>NON</v>
          </cell>
          <cell r="AD123" t="str">
            <v>NON</v>
          </cell>
        </row>
        <row r="124">
          <cell r="A124" t="str">
            <v>2258ALU245</v>
          </cell>
          <cell r="B124">
            <v>95.3</v>
          </cell>
          <cell r="C124">
            <v>101.3</v>
          </cell>
          <cell r="D124">
            <v>107.4</v>
          </cell>
          <cell r="E124">
            <v>113.5</v>
          </cell>
          <cell r="F124">
            <v>119.5</v>
          </cell>
          <cell r="G124">
            <v>125.6</v>
          </cell>
          <cell r="H124">
            <v>131.69999999999999</v>
          </cell>
          <cell r="I124">
            <v>137.69999999999999</v>
          </cell>
          <cell r="J124">
            <v>143.80000000000001</v>
          </cell>
          <cell r="K124">
            <v>152.6</v>
          </cell>
          <cell r="L124">
            <v>158.69999999999999</v>
          </cell>
          <cell r="M124">
            <v>164.7</v>
          </cell>
          <cell r="N124">
            <v>170.8</v>
          </cell>
          <cell r="O124">
            <v>176.9</v>
          </cell>
          <cell r="P124">
            <v>182.9</v>
          </cell>
          <cell r="Q124">
            <v>189</v>
          </cell>
          <cell r="R124">
            <v>195.1</v>
          </cell>
          <cell r="S124" t="str">
            <v>NON</v>
          </cell>
          <cell r="T124" t="str">
            <v>NON</v>
          </cell>
          <cell r="U124" t="str">
            <v>NON</v>
          </cell>
          <cell r="V124" t="str">
            <v>NON</v>
          </cell>
          <cell r="W124" t="str">
            <v>NON</v>
          </cell>
          <cell r="X124" t="str">
            <v>NON</v>
          </cell>
          <cell r="Y124" t="str">
            <v>NON</v>
          </cell>
          <cell r="Z124" t="str">
            <v>NON</v>
          </cell>
          <cell r="AA124" t="str">
            <v>NON</v>
          </cell>
          <cell r="AB124" t="str">
            <v>NON</v>
          </cell>
          <cell r="AC124" t="str">
            <v>NON</v>
          </cell>
          <cell r="AD124" t="str">
            <v>NON</v>
          </cell>
        </row>
        <row r="125">
          <cell r="A125" t="str">
            <v>2258ALU255</v>
          </cell>
          <cell r="B125">
            <v>96.5</v>
          </cell>
          <cell r="C125">
            <v>102.8</v>
          </cell>
          <cell r="D125">
            <v>109</v>
          </cell>
          <cell r="E125">
            <v>115.2</v>
          </cell>
          <cell r="F125">
            <v>121.5</v>
          </cell>
          <cell r="G125">
            <v>127.8</v>
          </cell>
          <cell r="H125">
            <v>134</v>
          </cell>
          <cell r="I125">
            <v>140.19999999999999</v>
          </cell>
          <cell r="J125">
            <v>146.4</v>
          </cell>
          <cell r="K125">
            <v>155.5</v>
          </cell>
          <cell r="L125">
            <v>161.69999999999999</v>
          </cell>
          <cell r="M125">
            <v>167.9</v>
          </cell>
          <cell r="N125">
            <v>174.2</v>
          </cell>
          <cell r="O125">
            <v>180.4</v>
          </cell>
          <cell r="P125">
            <v>186.7</v>
          </cell>
          <cell r="Q125">
            <v>192.9</v>
          </cell>
          <cell r="R125" t="str">
            <v>NON</v>
          </cell>
          <cell r="S125" t="str">
            <v>NON</v>
          </cell>
          <cell r="T125" t="str">
            <v>NON</v>
          </cell>
          <cell r="U125" t="str">
            <v>NON</v>
          </cell>
          <cell r="V125" t="str">
            <v>NON</v>
          </cell>
          <cell r="W125" t="str">
            <v>NON</v>
          </cell>
          <cell r="X125" t="str">
            <v>NON</v>
          </cell>
          <cell r="Y125" t="str">
            <v>NON</v>
          </cell>
          <cell r="Z125" t="str">
            <v>NON</v>
          </cell>
          <cell r="AA125" t="str">
            <v>NON</v>
          </cell>
          <cell r="AB125" t="str">
            <v>NON</v>
          </cell>
          <cell r="AC125" t="str">
            <v>NON</v>
          </cell>
          <cell r="AD125" t="str">
            <v>NON</v>
          </cell>
        </row>
        <row r="126">
          <cell r="A126" t="str">
            <v>2258ALU265</v>
          </cell>
          <cell r="B126">
            <v>97.8</v>
          </cell>
          <cell r="C126">
            <v>104.2</v>
          </cell>
          <cell r="D126">
            <v>110.6</v>
          </cell>
          <cell r="E126">
            <v>117</v>
          </cell>
          <cell r="F126">
            <v>123.5</v>
          </cell>
          <cell r="G126">
            <v>129.9</v>
          </cell>
          <cell r="H126">
            <v>136.30000000000001</v>
          </cell>
          <cell r="I126">
            <v>142.69999999999999</v>
          </cell>
          <cell r="J126">
            <v>149.1</v>
          </cell>
          <cell r="K126">
            <v>158.30000000000001</v>
          </cell>
          <cell r="L126">
            <v>164.7</v>
          </cell>
          <cell r="M126">
            <v>171.2</v>
          </cell>
          <cell r="N126">
            <v>177.6</v>
          </cell>
          <cell r="O126">
            <v>184</v>
          </cell>
          <cell r="P126">
            <v>190.4</v>
          </cell>
          <cell r="Q126" t="str">
            <v>NON</v>
          </cell>
          <cell r="R126" t="str">
            <v>NON</v>
          </cell>
          <cell r="S126" t="str">
            <v>NON</v>
          </cell>
          <cell r="T126" t="str">
            <v>NON</v>
          </cell>
          <cell r="U126" t="str">
            <v>NON</v>
          </cell>
          <cell r="V126" t="str">
            <v>NON</v>
          </cell>
          <cell r="W126" t="str">
            <v>NON</v>
          </cell>
          <cell r="X126" t="str">
            <v>NON</v>
          </cell>
          <cell r="Y126" t="str">
            <v>NON</v>
          </cell>
          <cell r="Z126" t="str">
            <v>NON</v>
          </cell>
          <cell r="AA126" t="str">
            <v>NON</v>
          </cell>
          <cell r="AB126" t="str">
            <v>NON</v>
          </cell>
          <cell r="AC126" t="str">
            <v>NON</v>
          </cell>
          <cell r="AD126" t="str">
            <v>NON</v>
          </cell>
        </row>
        <row r="127">
          <cell r="A127" t="str">
            <v>2258ALU275</v>
          </cell>
          <cell r="B127">
            <v>99.1</v>
          </cell>
          <cell r="C127">
            <v>105.6</v>
          </cell>
          <cell r="D127">
            <v>112.3</v>
          </cell>
          <cell r="E127">
            <v>118.9</v>
          </cell>
          <cell r="F127">
            <v>125.4</v>
          </cell>
          <cell r="G127">
            <v>132</v>
          </cell>
          <cell r="H127">
            <v>138.6</v>
          </cell>
          <cell r="I127">
            <v>145.19999999999999</v>
          </cell>
          <cell r="J127">
            <v>151.80000000000001</v>
          </cell>
          <cell r="K127">
            <v>161.1</v>
          </cell>
          <cell r="L127">
            <v>167.8</v>
          </cell>
          <cell r="M127">
            <v>174.4</v>
          </cell>
          <cell r="N127">
            <v>181</v>
          </cell>
          <cell r="O127">
            <v>187.5</v>
          </cell>
          <cell r="P127" t="str">
            <v>NON</v>
          </cell>
          <cell r="Q127" t="str">
            <v>NON</v>
          </cell>
          <cell r="R127" t="str">
            <v>NON</v>
          </cell>
          <cell r="S127" t="str">
            <v>NON</v>
          </cell>
          <cell r="T127" t="str">
            <v>NON</v>
          </cell>
          <cell r="U127" t="str">
            <v>NON</v>
          </cell>
          <cell r="V127" t="str">
            <v>NON</v>
          </cell>
          <cell r="W127" t="str">
            <v>NON</v>
          </cell>
          <cell r="X127" t="str">
            <v>NON</v>
          </cell>
          <cell r="Y127" t="str">
            <v>NON</v>
          </cell>
          <cell r="Z127" t="str">
            <v>NON</v>
          </cell>
          <cell r="AA127" t="str">
            <v>NON</v>
          </cell>
          <cell r="AB127" t="str">
            <v>NON</v>
          </cell>
          <cell r="AC127" t="str">
            <v>NON</v>
          </cell>
          <cell r="AD127" t="str">
            <v>NON</v>
          </cell>
        </row>
        <row r="128">
          <cell r="A128" t="str">
            <v>2258ALU285</v>
          </cell>
          <cell r="B128">
            <v>100.3</v>
          </cell>
          <cell r="C128">
            <v>107.1</v>
          </cell>
          <cell r="D128">
            <v>113.9</v>
          </cell>
          <cell r="E128">
            <v>120.6</v>
          </cell>
          <cell r="F128">
            <v>127.4</v>
          </cell>
          <cell r="G128">
            <v>134.19999999999999</v>
          </cell>
          <cell r="H128">
            <v>141</v>
          </cell>
          <cell r="I128">
            <v>147.69999999999999</v>
          </cell>
          <cell r="J128">
            <v>154.5</v>
          </cell>
          <cell r="K128">
            <v>164</v>
          </cell>
          <cell r="L128">
            <v>170.8</v>
          </cell>
          <cell r="M128">
            <v>177.6</v>
          </cell>
          <cell r="N128">
            <v>184.3</v>
          </cell>
          <cell r="O128">
            <v>191.1</v>
          </cell>
          <cell r="P128" t="str">
            <v>NON</v>
          </cell>
          <cell r="Q128" t="str">
            <v>NON</v>
          </cell>
          <cell r="R128" t="str">
            <v>NON</v>
          </cell>
          <cell r="S128" t="str">
            <v>NON</v>
          </cell>
          <cell r="T128" t="str">
            <v>NON</v>
          </cell>
          <cell r="U128" t="str">
            <v>NON</v>
          </cell>
          <cell r="V128" t="str">
            <v>NON</v>
          </cell>
          <cell r="W128" t="str">
            <v>NON</v>
          </cell>
          <cell r="X128" t="str">
            <v>NON</v>
          </cell>
          <cell r="Y128" t="str">
            <v>NON</v>
          </cell>
          <cell r="Z128" t="str">
            <v>NON</v>
          </cell>
          <cell r="AA128" t="str">
            <v>NON</v>
          </cell>
          <cell r="AB128" t="str">
            <v>NON</v>
          </cell>
          <cell r="AC128" t="str">
            <v>NON</v>
          </cell>
          <cell r="AD128" t="str">
            <v>NON</v>
          </cell>
        </row>
        <row r="129">
          <cell r="A129" t="str">
            <v>22511ALU55</v>
          </cell>
          <cell r="B129">
            <v>72.5</v>
          </cell>
          <cell r="C129">
            <v>75.3</v>
          </cell>
          <cell r="D129">
            <v>78.2</v>
          </cell>
          <cell r="E129">
            <v>81</v>
          </cell>
          <cell r="F129">
            <v>83.9</v>
          </cell>
          <cell r="G129">
            <v>86.7</v>
          </cell>
          <cell r="H129">
            <v>89.5</v>
          </cell>
          <cell r="I129">
            <v>92.4</v>
          </cell>
          <cell r="J129">
            <v>95.2</v>
          </cell>
          <cell r="K129">
            <v>100.8</v>
          </cell>
          <cell r="L129">
            <v>103.7</v>
          </cell>
          <cell r="M129">
            <v>106.5</v>
          </cell>
          <cell r="N129">
            <v>109.3</v>
          </cell>
          <cell r="O129">
            <v>112.2</v>
          </cell>
          <cell r="P129">
            <v>115</v>
          </cell>
          <cell r="Q129">
            <v>117.9</v>
          </cell>
          <cell r="R129">
            <v>120.7</v>
          </cell>
          <cell r="S129">
            <v>126.4</v>
          </cell>
          <cell r="T129">
            <v>129.19999999999999</v>
          </cell>
          <cell r="U129">
            <v>132.1</v>
          </cell>
          <cell r="V129">
            <v>134.80000000000001</v>
          </cell>
          <cell r="W129">
            <v>137.69999999999999</v>
          </cell>
          <cell r="X129">
            <v>140.5</v>
          </cell>
          <cell r="Y129">
            <v>143.30000000000001</v>
          </cell>
          <cell r="Z129">
            <v>146.19999999999999</v>
          </cell>
          <cell r="AA129">
            <v>151.9</v>
          </cell>
          <cell r="AB129">
            <v>154.69999999999999</v>
          </cell>
          <cell r="AC129">
            <v>157.5</v>
          </cell>
          <cell r="AD129">
            <v>160.4</v>
          </cell>
        </row>
        <row r="130">
          <cell r="A130" t="str">
            <v>22511ALU65</v>
          </cell>
          <cell r="B130">
            <v>73.8</v>
          </cell>
          <cell r="C130">
            <v>76.900000000000006</v>
          </cell>
          <cell r="D130">
            <v>79.900000000000006</v>
          </cell>
          <cell r="E130">
            <v>82.9</v>
          </cell>
          <cell r="F130">
            <v>86</v>
          </cell>
          <cell r="G130">
            <v>89</v>
          </cell>
          <cell r="H130">
            <v>92</v>
          </cell>
          <cell r="I130">
            <v>95.1</v>
          </cell>
          <cell r="J130">
            <v>98.1</v>
          </cell>
          <cell r="K130">
            <v>103.9</v>
          </cell>
          <cell r="L130">
            <v>106.9</v>
          </cell>
          <cell r="M130">
            <v>110</v>
          </cell>
          <cell r="N130">
            <v>113</v>
          </cell>
          <cell r="O130">
            <v>116</v>
          </cell>
          <cell r="P130">
            <v>119.1</v>
          </cell>
          <cell r="Q130">
            <v>122</v>
          </cell>
          <cell r="R130">
            <v>125.1</v>
          </cell>
          <cell r="S130">
            <v>130.9</v>
          </cell>
          <cell r="T130">
            <v>133.9</v>
          </cell>
          <cell r="U130">
            <v>137</v>
          </cell>
          <cell r="V130">
            <v>140</v>
          </cell>
          <cell r="W130">
            <v>143</v>
          </cell>
          <cell r="X130">
            <v>146</v>
          </cell>
          <cell r="Y130">
            <v>149.1</v>
          </cell>
          <cell r="Z130">
            <v>152.1</v>
          </cell>
          <cell r="AA130">
            <v>157.9</v>
          </cell>
          <cell r="AB130">
            <v>161</v>
          </cell>
          <cell r="AC130">
            <v>164</v>
          </cell>
          <cell r="AD130">
            <v>167</v>
          </cell>
        </row>
        <row r="131">
          <cell r="A131" t="str">
            <v>22511ALU75</v>
          </cell>
          <cell r="B131">
            <v>75.2</v>
          </cell>
          <cell r="C131">
            <v>78.5</v>
          </cell>
          <cell r="D131">
            <v>81.7</v>
          </cell>
          <cell r="E131">
            <v>84.8</v>
          </cell>
          <cell r="F131">
            <v>88</v>
          </cell>
          <cell r="G131">
            <v>91.3</v>
          </cell>
          <cell r="H131">
            <v>94.5</v>
          </cell>
          <cell r="I131">
            <v>97.7</v>
          </cell>
          <cell r="J131">
            <v>101</v>
          </cell>
          <cell r="K131">
            <v>106.9</v>
          </cell>
          <cell r="L131">
            <v>110.2</v>
          </cell>
          <cell r="M131">
            <v>113.4</v>
          </cell>
          <cell r="N131">
            <v>116.6</v>
          </cell>
          <cell r="O131">
            <v>119.8</v>
          </cell>
          <cell r="P131">
            <v>123</v>
          </cell>
          <cell r="Q131">
            <v>126.2</v>
          </cell>
          <cell r="R131">
            <v>129.4</v>
          </cell>
          <cell r="S131">
            <v>135.5</v>
          </cell>
          <cell r="T131">
            <v>138.69999999999999</v>
          </cell>
          <cell r="U131">
            <v>141.9</v>
          </cell>
          <cell r="V131">
            <v>145.1</v>
          </cell>
          <cell r="W131">
            <v>148.30000000000001</v>
          </cell>
          <cell r="X131">
            <v>151.5</v>
          </cell>
          <cell r="Y131">
            <v>154.80000000000001</v>
          </cell>
          <cell r="Z131">
            <v>158</v>
          </cell>
          <cell r="AA131">
            <v>164</v>
          </cell>
          <cell r="AB131">
            <v>167.2</v>
          </cell>
          <cell r="AC131">
            <v>170.4</v>
          </cell>
          <cell r="AD131">
            <v>173.7</v>
          </cell>
        </row>
        <row r="132">
          <cell r="A132" t="str">
            <v>22511ALU85</v>
          </cell>
          <cell r="B132">
            <v>76.5</v>
          </cell>
          <cell r="C132">
            <v>79.900000000000006</v>
          </cell>
          <cell r="D132">
            <v>83.4</v>
          </cell>
          <cell r="E132">
            <v>86.8</v>
          </cell>
          <cell r="F132">
            <v>90.2</v>
          </cell>
          <cell r="G132">
            <v>93.6</v>
          </cell>
          <cell r="H132">
            <v>97</v>
          </cell>
          <cell r="I132">
            <v>100.4</v>
          </cell>
          <cell r="J132">
            <v>103.8</v>
          </cell>
          <cell r="K132">
            <v>110</v>
          </cell>
          <cell r="L132">
            <v>113.4</v>
          </cell>
          <cell r="M132">
            <v>116.8</v>
          </cell>
          <cell r="N132">
            <v>120.2</v>
          </cell>
          <cell r="O132">
            <v>123.6</v>
          </cell>
          <cell r="P132">
            <v>127</v>
          </cell>
          <cell r="Q132">
            <v>130.4</v>
          </cell>
          <cell r="R132">
            <v>133.80000000000001</v>
          </cell>
          <cell r="S132">
            <v>140</v>
          </cell>
          <cell r="T132">
            <v>143.4</v>
          </cell>
          <cell r="U132">
            <v>146.80000000000001</v>
          </cell>
          <cell r="V132">
            <v>150.19999999999999</v>
          </cell>
          <cell r="W132">
            <v>153.6</v>
          </cell>
          <cell r="X132">
            <v>157.1</v>
          </cell>
          <cell r="Y132">
            <v>160.5</v>
          </cell>
          <cell r="Z132">
            <v>163.9</v>
          </cell>
          <cell r="AA132">
            <v>170</v>
          </cell>
          <cell r="AB132">
            <v>173.5</v>
          </cell>
          <cell r="AC132">
            <v>176.9</v>
          </cell>
          <cell r="AD132">
            <v>180.3</v>
          </cell>
        </row>
        <row r="133">
          <cell r="A133" t="str">
            <v>22511ALU95</v>
          </cell>
          <cell r="B133">
            <v>77.900000000000006</v>
          </cell>
          <cell r="C133">
            <v>81.5</v>
          </cell>
          <cell r="D133">
            <v>85.1</v>
          </cell>
          <cell r="E133">
            <v>88.7</v>
          </cell>
          <cell r="F133">
            <v>92.3</v>
          </cell>
          <cell r="G133">
            <v>95.9</v>
          </cell>
          <cell r="H133">
            <v>99.5</v>
          </cell>
          <cell r="I133">
            <v>103.1</v>
          </cell>
          <cell r="J133">
            <v>106.6</v>
          </cell>
          <cell r="K133">
            <v>113</v>
          </cell>
          <cell r="L133">
            <v>116.7</v>
          </cell>
          <cell r="M133">
            <v>120.3</v>
          </cell>
          <cell r="N133">
            <v>123.8</v>
          </cell>
          <cell r="O133">
            <v>127.4</v>
          </cell>
          <cell r="P133">
            <v>131</v>
          </cell>
          <cell r="Q133">
            <v>134.6</v>
          </cell>
          <cell r="R133">
            <v>138.19999999999999</v>
          </cell>
          <cell r="S133">
            <v>144.6</v>
          </cell>
          <cell r="T133">
            <v>148.19999999999999</v>
          </cell>
          <cell r="U133">
            <v>151.80000000000001</v>
          </cell>
          <cell r="V133">
            <v>155.30000000000001</v>
          </cell>
          <cell r="W133">
            <v>159</v>
          </cell>
          <cell r="X133">
            <v>162.6</v>
          </cell>
          <cell r="Y133">
            <v>166.1</v>
          </cell>
          <cell r="Z133">
            <v>169.8</v>
          </cell>
          <cell r="AA133">
            <v>176.2</v>
          </cell>
          <cell r="AB133">
            <v>179.7</v>
          </cell>
          <cell r="AC133">
            <v>183.3</v>
          </cell>
          <cell r="AD133">
            <v>186.9</v>
          </cell>
        </row>
        <row r="134">
          <cell r="A134" t="str">
            <v>22511ALU105</v>
          </cell>
          <cell r="B134">
            <v>79.3</v>
          </cell>
          <cell r="C134">
            <v>83.1</v>
          </cell>
          <cell r="D134">
            <v>86.8</v>
          </cell>
          <cell r="E134">
            <v>90.6</v>
          </cell>
          <cell r="F134">
            <v>94.4</v>
          </cell>
          <cell r="G134">
            <v>98.2</v>
          </cell>
          <cell r="H134">
            <v>102</v>
          </cell>
          <cell r="I134">
            <v>105.7</v>
          </cell>
          <cell r="J134">
            <v>109.6</v>
          </cell>
          <cell r="K134">
            <v>116.1</v>
          </cell>
          <cell r="L134">
            <v>119.9</v>
          </cell>
          <cell r="M134">
            <v>123.7</v>
          </cell>
          <cell r="N134">
            <v>127.4</v>
          </cell>
          <cell r="O134">
            <v>131.19999999999999</v>
          </cell>
          <cell r="P134">
            <v>135</v>
          </cell>
          <cell r="Q134">
            <v>138.80000000000001</v>
          </cell>
          <cell r="R134">
            <v>142.6</v>
          </cell>
          <cell r="S134">
            <v>149.19999999999999</v>
          </cell>
          <cell r="T134">
            <v>152.9</v>
          </cell>
          <cell r="U134">
            <v>156.69999999999999</v>
          </cell>
          <cell r="V134">
            <v>160.5</v>
          </cell>
          <cell r="W134">
            <v>164.3</v>
          </cell>
          <cell r="X134">
            <v>168.1</v>
          </cell>
          <cell r="Y134">
            <v>171.8</v>
          </cell>
          <cell r="Z134">
            <v>175.7</v>
          </cell>
          <cell r="AA134">
            <v>182.2</v>
          </cell>
          <cell r="AB134">
            <v>186</v>
          </cell>
          <cell r="AC134">
            <v>189.8</v>
          </cell>
          <cell r="AD134">
            <v>193.5</v>
          </cell>
        </row>
        <row r="135">
          <cell r="A135" t="str">
            <v>22511ALU115</v>
          </cell>
          <cell r="B135">
            <v>80.7</v>
          </cell>
          <cell r="C135">
            <v>84.6</v>
          </cell>
          <cell r="D135">
            <v>88.5</v>
          </cell>
          <cell r="E135">
            <v>92.5</v>
          </cell>
          <cell r="F135">
            <v>96.5</v>
          </cell>
          <cell r="G135">
            <v>100.5</v>
          </cell>
          <cell r="H135">
            <v>104.4</v>
          </cell>
          <cell r="I135">
            <v>108.4</v>
          </cell>
          <cell r="J135">
            <v>112.4</v>
          </cell>
          <cell r="K135">
            <v>119.1</v>
          </cell>
          <cell r="L135">
            <v>123.1</v>
          </cell>
          <cell r="M135">
            <v>127.1</v>
          </cell>
          <cell r="N135">
            <v>131.1</v>
          </cell>
          <cell r="O135">
            <v>135</v>
          </cell>
          <cell r="P135">
            <v>139</v>
          </cell>
          <cell r="Q135">
            <v>143</v>
          </cell>
          <cell r="R135">
            <v>147</v>
          </cell>
          <cell r="S135">
            <v>153.69999999999999</v>
          </cell>
          <cell r="T135">
            <v>157.69999999999999</v>
          </cell>
          <cell r="U135">
            <v>161.69999999999999</v>
          </cell>
          <cell r="V135">
            <v>165.6</v>
          </cell>
          <cell r="W135">
            <v>169.6</v>
          </cell>
          <cell r="X135">
            <v>173.6</v>
          </cell>
          <cell r="Y135">
            <v>177.6</v>
          </cell>
          <cell r="Z135">
            <v>181.5</v>
          </cell>
          <cell r="AA135">
            <v>188.3</v>
          </cell>
          <cell r="AB135">
            <v>192.3</v>
          </cell>
          <cell r="AC135">
            <v>196.2</v>
          </cell>
          <cell r="AD135">
            <v>200.2</v>
          </cell>
        </row>
        <row r="136">
          <cell r="A136" t="str">
            <v>22511ALU125</v>
          </cell>
          <cell r="B136">
            <v>82</v>
          </cell>
          <cell r="C136">
            <v>86.1</v>
          </cell>
          <cell r="D136">
            <v>90.3</v>
          </cell>
          <cell r="E136">
            <v>94.4</v>
          </cell>
          <cell r="F136">
            <v>98.6</v>
          </cell>
          <cell r="G136">
            <v>102.8</v>
          </cell>
          <cell r="H136">
            <v>106.9</v>
          </cell>
          <cell r="I136">
            <v>111.1</v>
          </cell>
          <cell r="J136">
            <v>115.2</v>
          </cell>
          <cell r="K136">
            <v>122.2</v>
          </cell>
          <cell r="L136">
            <v>126.4</v>
          </cell>
          <cell r="M136">
            <v>130.5</v>
          </cell>
          <cell r="N136">
            <v>134.69999999999999</v>
          </cell>
          <cell r="O136">
            <v>138.9</v>
          </cell>
          <cell r="P136">
            <v>143</v>
          </cell>
          <cell r="Q136">
            <v>147.19999999999999</v>
          </cell>
          <cell r="R136">
            <v>151.30000000000001</v>
          </cell>
          <cell r="S136">
            <v>158.30000000000001</v>
          </cell>
          <cell r="T136">
            <v>162.4</v>
          </cell>
          <cell r="U136">
            <v>166.6</v>
          </cell>
          <cell r="V136">
            <v>170.8</v>
          </cell>
          <cell r="W136">
            <v>174.9</v>
          </cell>
          <cell r="X136">
            <v>179.1</v>
          </cell>
          <cell r="Y136">
            <v>183.3</v>
          </cell>
          <cell r="Z136">
            <v>187.4</v>
          </cell>
          <cell r="AA136">
            <v>194.3</v>
          </cell>
          <cell r="AB136">
            <v>198.5</v>
          </cell>
          <cell r="AC136">
            <v>202.6</v>
          </cell>
          <cell r="AD136">
            <v>206.8</v>
          </cell>
        </row>
        <row r="137">
          <cell r="A137" t="str">
            <v>22511ALU135</v>
          </cell>
          <cell r="B137">
            <v>83.4</v>
          </cell>
          <cell r="C137">
            <v>87.7</v>
          </cell>
          <cell r="D137">
            <v>92</v>
          </cell>
          <cell r="E137">
            <v>96.3</v>
          </cell>
          <cell r="F137">
            <v>100.7</v>
          </cell>
          <cell r="G137">
            <v>105.1</v>
          </cell>
          <cell r="H137">
            <v>109.4</v>
          </cell>
          <cell r="I137">
            <v>113.7</v>
          </cell>
          <cell r="J137">
            <v>118.1</v>
          </cell>
          <cell r="K137">
            <v>125.2</v>
          </cell>
          <cell r="L137">
            <v>129.6</v>
          </cell>
          <cell r="M137">
            <v>134</v>
          </cell>
          <cell r="N137">
            <v>138.30000000000001</v>
          </cell>
          <cell r="O137">
            <v>142.6</v>
          </cell>
          <cell r="P137">
            <v>147</v>
          </cell>
          <cell r="Q137">
            <v>151.4</v>
          </cell>
          <cell r="R137">
            <v>155.69999999999999</v>
          </cell>
          <cell r="S137">
            <v>162.9</v>
          </cell>
          <cell r="T137">
            <v>167.2</v>
          </cell>
          <cell r="U137">
            <v>171.5</v>
          </cell>
          <cell r="V137">
            <v>175.9</v>
          </cell>
          <cell r="W137">
            <v>180.2</v>
          </cell>
          <cell r="X137">
            <v>184.6</v>
          </cell>
          <cell r="Y137">
            <v>188.9</v>
          </cell>
          <cell r="Z137">
            <v>193.3</v>
          </cell>
          <cell r="AA137">
            <v>200.4</v>
          </cell>
          <cell r="AB137">
            <v>204.8</v>
          </cell>
          <cell r="AC137">
            <v>209.1</v>
          </cell>
          <cell r="AD137">
            <v>213.4</v>
          </cell>
        </row>
        <row r="138">
          <cell r="A138" t="str">
            <v>22511ALU145</v>
          </cell>
          <cell r="B138">
            <v>84.7</v>
          </cell>
          <cell r="C138">
            <v>89.2</v>
          </cell>
          <cell r="D138">
            <v>93.8</v>
          </cell>
          <cell r="E138">
            <v>98.3</v>
          </cell>
          <cell r="F138">
            <v>102.8</v>
          </cell>
          <cell r="G138">
            <v>107.4</v>
          </cell>
          <cell r="H138">
            <v>111.9</v>
          </cell>
          <cell r="I138">
            <v>116.4</v>
          </cell>
          <cell r="J138">
            <v>121</v>
          </cell>
          <cell r="K138">
            <v>128.30000000000001</v>
          </cell>
          <cell r="L138">
            <v>132.80000000000001</v>
          </cell>
          <cell r="M138">
            <v>137.4</v>
          </cell>
          <cell r="N138">
            <v>141.9</v>
          </cell>
          <cell r="O138">
            <v>146.5</v>
          </cell>
          <cell r="P138">
            <v>151</v>
          </cell>
          <cell r="Q138">
            <v>155.6</v>
          </cell>
          <cell r="R138">
            <v>160</v>
          </cell>
          <cell r="S138">
            <v>167.4</v>
          </cell>
          <cell r="T138">
            <v>172</v>
          </cell>
          <cell r="U138">
            <v>176.5</v>
          </cell>
          <cell r="V138">
            <v>181</v>
          </cell>
          <cell r="W138">
            <v>185.5</v>
          </cell>
          <cell r="X138">
            <v>190.1</v>
          </cell>
          <cell r="Y138">
            <v>194.6</v>
          </cell>
          <cell r="Z138">
            <v>199.2</v>
          </cell>
          <cell r="AA138">
            <v>206.5</v>
          </cell>
          <cell r="AB138">
            <v>211</v>
          </cell>
          <cell r="AC138">
            <v>215.6</v>
          </cell>
          <cell r="AD138">
            <v>220.1</v>
          </cell>
        </row>
        <row r="139">
          <cell r="A139" t="str">
            <v>22511ALU155</v>
          </cell>
          <cell r="B139">
            <v>86.1</v>
          </cell>
          <cell r="C139">
            <v>90.7</v>
          </cell>
          <cell r="D139">
            <v>95.5</v>
          </cell>
          <cell r="E139">
            <v>100.3</v>
          </cell>
          <cell r="F139">
            <v>104.9</v>
          </cell>
          <cell r="G139">
            <v>109.7</v>
          </cell>
          <cell r="H139">
            <v>114.4</v>
          </cell>
          <cell r="I139">
            <v>119.1</v>
          </cell>
          <cell r="J139">
            <v>123.8</v>
          </cell>
          <cell r="K139">
            <v>131.4</v>
          </cell>
          <cell r="L139">
            <v>136.1</v>
          </cell>
          <cell r="M139">
            <v>140.80000000000001</v>
          </cell>
          <cell r="N139">
            <v>145.6</v>
          </cell>
          <cell r="O139">
            <v>150.19999999999999</v>
          </cell>
          <cell r="P139">
            <v>155</v>
          </cell>
          <cell r="Q139">
            <v>159.69999999999999</v>
          </cell>
          <cell r="R139">
            <v>164.4</v>
          </cell>
          <cell r="S139">
            <v>172</v>
          </cell>
          <cell r="T139">
            <v>176.7</v>
          </cell>
          <cell r="U139">
            <v>181.4</v>
          </cell>
          <cell r="V139">
            <v>186.2</v>
          </cell>
          <cell r="W139">
            <v>190.8</v>
          </cell>
          <cell r="X139">
            <v>195.6</v>
          </cell>
          <cell r="Y139">
            <v>200.3</v>
          </cell>
          <cell r="Z139">
            <v>205</v>
          </cell>
          <cell r="AA139">
            <v>212.6</v>
          </cell>
          <cell r="AB139">
            <v>217.3</v>
          </cell>
          <cell r="AC139">
            <v>222</v>
          </cell>
          <cell r="AD139">
            <v>226.7</v>
          </cell>
        </row>
        <row r="140">
          <cell r="A140" t="str">
            <v>22511ALU165</v>
          </cell>
          <cell r="B140">
            <v>87.4</v>
          </cell>
          <cell r="C140">
            <v>92.3</v>
          </cell>
          <cell r="D140">
            <v>97.2</v>
          </cell>
          <cell r="E140">
            <v>102.2</v>
          </cell>
          <cell r="F140">
            <v>107.1</v>
          </cell>
          <cell r="G140">
            <v>112</v>
          </cell>
          <cell r="H140">
            <v>116.9</v>
          </cell>
          <cell r="I140">
            <v>121.8</v>
          </cell>
          <cell r="J140">
            <v>126.7</v>
          </cell>
          <cell r="K140">
            <v>134.4</v>
          </cell>
          <cell r="L140">
            <v>139.30000000000001</v>
          </cell>
          <cell r="M140">
            <v>144.30000000000001</v>
          </cell>
          <cell r="N140">
            <v>149.19999999999999</v>
          </cell>
          <cell r="O140">
            <v>154.1</v>
          </cell>
          <cell r="P140">
            <v>159</v>
          </cell>
          <cell r="Q140">
            <v>163.9</v>
          </cell>
          <cell r="R140">
            <v>168.8</v>
          </cell>
          <cell r="S140">
            <v>176.5</v>
          </cell>
          <cell r="T140">
            <v>181.4</v>
          </cell>
          <cell r="U140">
            <v>186.4</v>
          </cell>
          <cell r="V140">
            <v>191.3</v>
          </cell>
          <cell r="W140">
            <v>196.2</v>
          </cell>
          <cell r="X140">
            <v>201.1</v>
          </cell>
          <cell r="Y140">
            <v>206</v>
          </cell>
          <cell r="Z140">
            <v>210.9</v>
          </cell>
          <cell r="AA140">
            <v>218.6</v>
          </cell>
          <cell r="AB140">
            <v>223.6</v>
          </cell>
          <cell r="AC140">
            <v>228.5</v>
          </cell>
          <cell r="AD140">
            <v>233.4</v>
          </cell>
        </row>
        <row r="141">
          <cell r="A141" t="str">
            <v>22511ALU175</v>
          </cell>
          <cell r="B141">
            <v>88.8</v>
          </cell>
          <cell r="C141">
            <v>93.9</v>
          </cell>
          <cell r="D141">
            <v>99</v>
          </cell>
          <cell r="E141">
            <v>104.1</v>
          </cell>
          <cell r="F141">
            <v>109.1</v>
          </cell>
          <cell r="G141">
            <v>114.2</v>
          </cell>
          <cell r="H141">
            <v>119.4</v>
          </cell>
          <cell r="I141">
            <v>124.5</v>
          </cell>
          <cell r="J141">
            <v>129.6</v>
          </cell>
          <cell r="K141">
            <v>137.5</v>
          </cell>
          <cell r="L141">
            <v>142.6</v>
          </cell>
          <cell r="M141">
            <v>147.69999999999999</v>
          </cell>
          <cell r="N141">
            <v>152.80000000000001</v>
          </cell>
          <cell r="O141">
            <v>157.9</v>
          </cell>
          <cell r="P141">
            <v>162.9</v>
          </cell>
          <cell r="Q141">
            <v>168.1</v>
          </cell>
          <cell r="R141">
            <v>173.2</v>
          </cell>
          <cell r="S141">
            <v>181.1</v>
          </cell>
          <cell r="T141">
            <v>186.2</v>
          </cell>
          <cell r="U141">
            <v>191.3</v>
          </cell>
          <cell r="V141">
            <v>196.4</v>
          </cell>
          <cell r="W141">
            <v>201.5</v>
          </cell>
          <cell r="X141">
            <v>206.6</v>
          </cell>
          <cell r="Y141">
            <v>211.7</v>
          </cell>
          <cell r="Z141">
            <v>216.8</v>
          </cell>
          <cell r="AA141">
            <v>224.7</v>
          </cell>
          <cell r="AB141">
            <v>229.8</v>
          </cell>
          <cell r="AC141">
            <v>234.9</v>
          </cell>
          <cell r="AD141">
            <v>249.4</v>
          </cell>
        </row>
        <row r="142">
          <cell r="A142" t="str">
            <v>22511ALU185</v>
          </cell>
          <cell r="B142">
            <v>90.1</v>
          </cell>
          <cell r="C142">
            <v>95.4</v>
          </cell>
          <cell r="D142">
            <v>100.7</v>
          </cell>
          <cell r="E142">
            <v>106</v>
          </cell>
          <cell r="F142">
            <v>111.3</v>
          </cell>
          <cell r="G142">
            <v>116.6</v>
          </cell>
          <cell r="H142">
            <v>121.8</v>
          </cell>
          <cell r="I142">
            <v>127.2</v>
          </cell>
          <cell r="J142">
            <v>132.4</v>
          </cell>
          <cell r="K142">
            <v>140.5</v>
          </cell>
          <cell r="L142">
            <v>145.80000000000001</v>
          </cell>
          <cell r="M142">
            <v>151.1</v>
          </cell>
          <cell r="N142">
            <v>156.4</v>
          </cell>
          <cell r="O142">
            <v>161.69999999999999</v>
          </cell>
          <cell r="P142">
            <v>167</v>
          </cell>
          <cell r="Q142">
            <v>172.2</v>
          </cell>
          <cell r="R142">
            <v>177.6</v>
          </cell>
          <cell r="S142">
            <v>185.7</v>
          </cell>
          <cell r="T142">
            <v>190.9</v>
          </cell>
          <cell r="U142">
            <v>196.2</v>
          </cell>
          <cell r="V142">
            <v>201.5</v>
          </cell>
          <cell r="W142">
            <v>206.8</v>
          </cell>
          <cell r="X142">
            <v>212.1</v>
          </cell>
          <cell r="Y142">
            <v>217.4</v>
          </cell>
          <cell r="Z142">
            <v>222.7</v>
          </cell>
          <cell r="AA142">
            <v>230.8</v>
          </cell>
          <cell r="AB142">
            <v>236.1</v>
          </cell>
          <cell r="AC142">
            <v>250.8</v>
          </cell>
          <cell r="AD142">
            <v>256.10000000000002</v>
          </cell>
        </row>
        <row r="143">
          <cell r="A143" t="str">
            <v>22511ALU195</v>
          </cell>
          <cell r="B143">
            <v>91.4</v>
          </cell>
          <cell r="C143">
            <v>96.9</v>
          </cell>
          <cell r="D143">
            <v>102.4</v>
          </cell>
          <cell r="E143">
            <v>107.9</v>
          </cell>
          <cell r="F143">
            <v>113.4</v>
          </cell>
          <cell r="G143">
            <v>118.9</v>
          </cell>
          <cell r="H143">
            <v>124.3</v>
          </cell>
          <cell r="I143">
            <v>129.80000000000001</v>
          </cell>
          <cell r="J143">
            <v>135.30000000000001</v>
          </cell>
          <cell r="K143">
            <v>143.6</v>
          </cell>
          <cell r="L143">
            <v>149</v>
          </cell>
          <cell r="M143">
            <v>154.5</v>
          </cell>
          <cell r="N143">
            <v>160</v>
          </cell>
          <cell r="O143">
            <v>165.5</v>
          </cell>
          <cell r="P143">
            <v>171</v>
          </cell>
          <cell r="Q143">
            <v>176.4</v>
          </cell>
          <cell r="R143">
            <v>181.9</v>
          </cell>
          <cell r="S143">
            <v>190.2</v>
          </cell>
          <cell r="T143">
            <v>195.7</v>
          </cell>
          <cell r="U143">
            <v>201.1</v>
          </cell>
          <cell r="V143">
            <v>206.7</v>
          </cell>
          <cell r="W143">
            <v>212.1</v>
          </cell>
          <cell r="X143">
            <v>217.6</v>
          </cell>
          <cell r="Y143">
            <v>223.1</v>
          </cell>
          <cell r="Z143">
            <v>228.5</v>
          </cell>
          <cell r="AA143">
            <v>246.3</v>
          </cell>
          <cell r="AB143">
            <v>251.8</v>
          </cell>
          <cell r="AC143">
            <v>257.2</v>
          </cell>
          <cell r="AD143">
            <v>262.7</v>
          </cell>
        </row>
        <row r="144">
          <cell r="A144" t="str">
            <v>22511ALU205</v>
          </cell>
          <cell r="B144">
            <v>92.8</v>
          </cell>
          <cell r="C144">
            <v>98.5</v>
          </cell>
          <cell r="D144">
            <v>104.2</v>
          </cell>
          <cell r="E144">
            <v>109.8</v>
          </cell>
          <cell r="F144">
            <v>115.5</v>
          </cell>
          <cell r="G144">
            <v>121.1</v>
          </cell>
          <cell r="H144">
            <v>126.8</v>
          </cell>
          <cell r="I144">
            <v>132.5</v>
          </cell>
          <cell r="J144">
            <v>138.19999999999999</v>
          </cell>
          <cell r="K144">
            <v>146.6</v>
          </cell>
          <cell r="L144">
            <v>152.30000000000001</v>
          </cell>
          <cell r="M144">
            <v>158</v>
          </cell>
          <cell r="N144">
            <v>163.69999999999999</v>
          </cell>
          <cell r="O144">
            <v>169.3</v>
          </cell>
          <cell r="P144">
            <v>174.9</v>
          </cell>
          <cell r="Q144">
            <v>180.6</v>
          </cell>
          <cell r="R144">
            <v>186.3</v>
          </cell>
          <cell r="S144">
            <v>194.8</v>
          </cell>
          <cell r="T144">
            <v>200.4</v>
          </cell>
          <cell r="U144">
            <v>206.1</v>
          </cell>
          <cell r="V144">
            <v>211.8</v>
          </cell>
          <cell r="W144">
            <v>217.5</v>
          </cell>
          <cell r="X144">
            <v>223.1</v>
          </cell>
          <cell r="Y144">
            <v>238.2</v>
          </cell>
          <cell r="Z144">
            <v>243.9</v>
          </cell>
          <cell r="AA144">
            <v>252.3</v>
          </cell>
          <cell r="AB144">
            <v>258</v>
          </cell>
          <cell r="AC144">
            <v>263.7</v>
          </cell>
          <cell r="AD144">
            <v>269.39999999999998</v>
          </cell>
        </row>
        <row r="145">
          <cell r="A145" t="str">
            <v>22511ALU215</v>
          </cell>
          <cell r="B145">
            <v>94.1</v>
          </cell>
          <cell r="C145">
            <v>100</v>
          </cell>
          <cell r="D145">
            <v>105.9</v>
          </cell>
          <cell r="E145">
            <v>111.8</v>
          </cell>
          <cell r="F145">
            <v>117.6</v>
          </cell>
          <cell r="G145">
            <v>123.5</v>
          </cell>
          <cell r="H145">
            <v>129.30000000000001</v>
          </cell>
          <cell r="I145">
            <v>135.19999999999999</v>
          </cell>
          <cell r="J145">
            <v>141</v>
          </cell>
          <cell r="K145">
            <v>149.69999999999999</v>
          </cell>
          <cell r="L145">
            <v>155.6</v>
          </cell>
          <cell r="M145">
            <v>161.4</v>
          </cell>
          <cell r="N145">
            <v>167.3</v>
          </cell>
          <cell r="O145">
            <v>173.1</v>
          </cell>
          <cell r="P145">
            <v>179</v>
          </cell>
          <cell r="Q145">
            <v>184.8</v>
          </cell>
          <cell r="R145">
            <v>190.7</v>
          </cell>
          <cell r="S145">
            <v>199.3</v>
          </cell>
          <cell r="T145">
            <v>205.2</v>
          </cell>
          <cell r="U145">
            <v>211</v>
          </cell>
          <cell r="V145">
            <v>216.9</v>
          </cell>
          <cell r="W145">
            <v>222.7</v>
          </cell>
          <cell r="X145">
            <v>238.1</v>
          </cell>
          <cell r="Y145">
            <v>243.9</v>
          </cell>
          <cell r="Z145">
            <v>249.8</v>
          </cell>
          <cell r="AA145">
            <v>258.39999999999998</v>
          </cell>
          <cell r="AB145">
            <v>264.3</v>
          </cell>
          <cell r="AC145">
            <v>270.2</v>
          </cell>
          <cell r="AD145">
            <v>276</v>
          </cell>
        </row>
        <row r="146">
          <cell r="A146" t="str">
            <v>22511ALU225</v>
          </cell>
          <cell r="B146">
            <v>95.5</v>
          </cell>
          <cell r="C146">
            <v>101.5</v>
          </cell>
          <cell r="D146">
            <v>107.6</v>
          </cell>
          <cell r="E146">
            <v>113.7</v>
          </cell>
          <cell r="F146">
            <v>119.7</v>
          </cell>
          <cell r="G146">
            <v>125.7</v>
          </cell>
          <cell r="H146">
            <v>131.80000000000001</v>
          </cell>
          <cell r="I146">
            <v>137.80000000000001</v>
          </cell>
          <cell r="J146">
            <v>143.80000000000001</v>
          </cell>
          <cell r="K146">
            <v>152.69999999999999</v>
          </cell>
          <cell r="L146">
            <v>158.80000000000001</v>
          </cell>
          <cell r="M146">
            <v>164.8</v>
          </cell>
          <cell r="N146">
            <v>170.9</v>
          </cell>
          <cell r="O146">
            <v>176.9</v>
          </cell>
          <cell r="P146">
            <v>183</v>
          </cell>
          <cell r="Q146">
            <v>189</v>
          </cell>
          <cell r="R146">
            <v>195</v>
          </cell>
          <cell r="S146">
            <v>203.9</v>
          </cell>
          <cell r="T146">
            <v>209.9</v>
          </cell>
          <cell r="U146">
            <v>216</v>
          </cell>
          <cell r="V146">
            <v>222</v>
          </cell>
          <cell r="W146">
            <v>237.5</v>
          </cell>
          <cell r="X146">
            <v>243.5</v>
          </cell>
          <cell r="Y146">
            <v>249.6</v>
          </cell>
          <cell r="Z146">
            <v>255.7</v>
          </cell>
          <cell r="AA146">
            <v>264.5</v>
          </cell>
          <cell r="AB146">
            <v>270.5</v>
          </cell>
          <cell r="AC146">
            <v>276.5</v>
          </cell>
          <cell r="AD146">
            <v>282.7</v>
          </cell>
        </row>
        <row r="147">
          <cell r="A147" t="str">
            <v>22511ALU235</v>
          </cell>
          <cell r="B147">
            <v>96.8</v>
          </cell>
          <cell r="C147">
            <v>103.1</v>
          </cell>
          <cell r="D147">
            <v>109.3</v>
          </cell>
          <cell r="E147">
            <v>115.6</v>
          </cell>
          <cell r="F147">
            <v>121.8</v>
          </cell>
          <cell r="G147">
            <v>128</v>
          </cell>
          <cell r="H147">
            <v>134.30000000000001</v>
          </cell>
          <cell r="I147">
            <v>140.5</v>
          </cell>
          <cell r="J147">
            <v>146.80000000000001</v>
          </cell>
          <cell r="K147">
            <v>155.80000000000001</v>
          </cell>
          <cell r="L147">
            <v>162</v>
          </cell>
          <cell r="M147">
            <v>168.3</v>
          </cell>
          <cell r="N147">
            <v>174.4</v>
          </cell>
          <cell r="O147">
            <v>180.7</v>
          </cell>
          <cell r="P147">
            <v>186.9</v>
          </cell>
          <cell r="Q147">
            <v>193.2</v>
          </cell>
          <cell r="R147">
            <v>199.4</v>
          </cell>
          <cell r="S147">
            <v>208.5</v>
          </cell>
          <cell r="T147">
            <v>214.7</v>
          </cell>
          <cell r="U147">
            <v>221</v>
          </cell>
          <cell r="V147">
            <v>236.6</v>
          </cell>
          <cell r="W147">
            <v>242.8</v>
          </cell>
          <cell r="X147">
            <v>249.1</v>
          </cell>
          <cell r="Y147">
            <v>255.3</v>
          </cell>
          <cell r="Z147">
            <v>261.5</v>
          </cell>
          <cell r="AA147">
            <v>270.60000000000002</v>
          </cell>
          <cell r="AB147">
            <v>276.8</v>
          </cell>
          <cell r="AC147">
            <v>283</v>
          </cell>
          <cell r="AD147">
            <v>289.3</v>
          </cell>
        </row>
        <row r="148">
          <cell r="A148" t="str">
            <v>22511ALU245</v>
          </cell>
          <cell r="B148">
            <v>98.2</v>
          </cell>
          <cell r="C148">
            <v>104.7</v>
          </cell>
          <cell r="D148">
            <v>111</v>
          </cell>
          <cell r="E148">
            <v>117.5</v>
          </cell>
          <cell r="F148">
            <v>123.9</v>
          </cell>
          <cell r="G148">
            <v>130.4</v>
          </cell>
          <cell r="H148">
            <v>136.69999999999999</v>
          </cell>
          <cell r="I148">
            <v>143.19999999999999</v>
          </cell>
          <cell r="J148">
            <v>149.6</v>
          </cell>
          <cell r="K148">
            <v>158.80000000000001</v>
          </cell>
          <cell r="L148">
            <v>165.3</v>
          </cell>
          <cell r="M148">
            <v>171.7</v>
          </cell>
          <cell r="N148">
            <v>178.1</v>
          </cell>
          <cell r="O148">
            <v>184.5</v>
          </cell>
          <cell r="P148">
            <v>190.9</v>
          </cell>
          <cell r="Q148">
            <v>197.4</v>
          </cell>
          <cell r="R148">
            <v>203.8</v>
          </cell>
          <cell r="S148">
            <v>213</v>
          </cell>
          <cell r="T148">
            <v>219.5</v>
          </cell>
          <cell r="U148">
            <v>235.3</v>
          </cell>
          <cell r="V148">
            <v>241.7</v>
          </cell>
          <cell r="W148">
            <v>248.1</v>
          </cell>
          <cell r="X148">
            <v>254.5</v>
          </cell>
          <cell r="Y148">
            <v>261</v>
          </cell>
          <cell r="Z148">
            <v>267.39999999999998</v>
          </cell>
          <cell r="AA148">
            <v>276.60000000000002</v>
          </cell>
          <cell r="AB148">
            <v>283.10000000000002</v>
          </cell>
          <cell r="AC148">
            <v>289.5</v>
          </cell>
          <cell r="AD148" t="str">
            <v>NON</v>
          </cell>
        </row>
      </sheetData>
      <sheetData sheetId="17">
        <row r="9">
          <cell r="B9" t="str">
            <v>GO1</v>
          </cell>
          <cell r="C9">
            <v>9.15</v>
          </cell>
          <cell r="D9">
            <v>9.15</v>
          </cell>
          <cell r="E9" t="str">
            <v>NON</v>
          </cell>
        </row>
        <row r="10">
          <cell r="B10" t="str">
            <v>GO2</v>
          </cell>
          <cell r="C10">
            <v>13.72</v>
          </cell>
          <cell r="D10">
            <v>13.72</v>
          </cell>
          <cell r="E10">
            <v>13.1</v>
          </cell>
        </row>
        <row r="11">
          <cell r="B11" t="str">
            <v>GO3</v>
          </cell>
          <cell r="C11">
            <v>18.29</v>
          </cell>
          <cell r="D11">
            <v>18.29</v>
          </cell>
          <cell r="E11">
            <v>13.1</v>
          </cell>
        </row>
        <row r="12">
          <cell r="B12" t="str">
            <v>WI1</v>
          </cell>
          <cell r="C12">
            <v>9.15</v>
          </cell>
          <cell r="D12" t="str">
            <v>NON</v>
          </cell>
          <cell r="E12" t="str">
            <v>NON</v>
          </cell>
        </row>
        <row r="13">
          <cell r="B13" t="str">
            <v>WI2</v>
          </cell>
          <cell r="C13">
            <v>13.72</v>
          </cell>
          <cell r="D13" t="str">
            <v>NON</v>
          </cell>
          <cell r="E13">
            <v>13.1</v>
          </cell>
        </row>
        <row r="14">
          <cell r="B14" t="str">
            <v>WI3</v>
          </cell>
          <cell r="C14">
            <v>18.29</v>
          </cell>
          <cell r="D14" t="str">
            <v>NON</v>
          </cell>
          <cell r="E14">
            <v>13.1</v>
          </cell>
        </row>
        <row r="15">
          <cell r="B15" t="str">
            <v>7016P1</v>
          </cell>
          <cell r="C15">
            <v>9.15</v>
          </cell>
          <cell r="D15">
            <v>9.15</v>
          </cell>
          <cell r="E15" t="str">
            <v>NON</v>
          </cell>
          <cell r="F15" t="str">
            <v>NON</v>
          </cell>
        </row>
        <row r="16">
          <cell r="B16" t="str">
            <v>7016P2</v>
          </cell>
          <cell r="C16">
            <v>13.72</v>
          </cell>
          <cell r="D16">
            <v>13.72</v>
          </cell>
          <cell r="E16" t="str">
            <v>NON</v>
          </cell>
          <cell r="F16" t="str">
            <v>NON</v>
          </cell>
        </row>
        <row r="17">
          <cell r="B17" t="str">
            <v>7016P3</v>
          </cell>
          <cell r="C17">
            <v>18.29</v>
          </cell>
          <cell r="D17">
            <v>18.29</v>
          </cell>
          <cell r="E17" t="str">
            <v>NON</v>
          </cell>
          <cell r="F17" t="str">
            <v>NON</v>
          </cell>
        </row>
        <row r="19">
          <cell r="C19">
            <v>8</v>
          </cell>
          <cell r="E19">
            <v>16</v>
          </cell>
        </row>
        <row r="21">
          <cell r="C21">
            <v>19.2</v>
          </cell>
          <cell r="E21">
            <v>19.2</v>
          </cell>
        </row>
        <row r="22">
          <cell r="C22">
            <v>19.2</v>
          </cell>
          <cell r="E22">
            <v>19.2</v>
          </cell>
        </row>
        <row r="24">
          <cell r="B24" t="str">
            <v>1F</v>
          </cell>
          <cell r="C24">
            <v>6</v>
          </cell>
        </row>
        <row r="25">
          <cell r="B25" t="str">
            <v>2F</v>
          </cell>
          <cell r="C25">
            <v>12</v>
          </cell>
        </row>
        <row r="26">
          <cell r="B26" t="str">
            <v>3F</v>
          </cell>
          <cell r="C26">
            <v>18</v>
          </cell>
        </row>
        <row r="27">
          <cell r="B27" t="str">
            <v>3FI</v>
          </cell>
          <cell r="C27">
            <v>18</v>
          </cell>
        </row>
        <row r="28">
          <cell r="B28" t="str">
            <v>4F</v>
          </cell>
          <cell r="C28">
            <v>24</v>
          </cell>
        </row>
        <row r="29">
          <cell r="B29" t="str">
            <v>1F</v>
          </cell>
          <cell r="C29">
            <v>7.2</v>
          </cell>
        </row>
        <row r="30">
          <cell r="B30" t="str">
            <v>2F</v>
          </cell>
          <cell r="C30">
            <v>14.4</v>
          </cell>
        </row>
        <row r="31">
          <cell r="B31" t="str">
            <v>3F</v>
          </cell>
          <cell r="C31">
            <v>21.6</v>
          </cell>
        </row>
        <row r="32">
          <cell r="B32" t="str">
            <v>3FI</v>
          </cell>
          <cell r="C32">
            <v>21.6</v>
          </cell>
        </row>
        <row r="33">
          <cell r="B33" t="str">
            <v>4F</v>
          </cell>
          <cell r="C33">
            <v>28.8</v>
          </cell>
        </row>
        <row r="35">
          <cell r="B35" t="str">
            <v>T</v>
          </cell>
          <cell r="C35">
            <v>0</v>
          </cell>
          <cell r="D35">
            <v>0</v>
          </cell>
        </row>
        <row r="36">
          <cell r="B36" t="str">
            <v>P1</v>
          </cell>
          <cell r="C36">
            <v>4.7</v>
          </cell>
          <cell r="D36">
            <v>5.5</v>
          </cell>
        </row>
        <row r="37">
          <cell r="B37" t="str">
            <v>P3</v>
          </cell>
          <cell r="C37">
            <v>9.1999999999999993</v>
          </cell>
          <cell r="D37">
            <v>11.6</v>
          </cell>
        </row>
        <row r="38">
          <cell r="B38" t="str">
            <v>P4</v>
          </cell>
          <cell r="C38">
            <v>14.3</v>
          </cell>
          <cell r="D38">
            <v>18.600000000000001</v>
          </cell>
        </row>
        <row r="39">
          <cell r="B39" t="str">
            <v>P9</v>
          </cell>
          <cell r="C39">
            <v>15</v>
          </cell>
          <cell r="D39">
            <v>19.3</v>
          </cell>
        </row>
        <row r="40">
          <cell r="B40">
            <v>5.6</v>
          </cell>
        </row>
        <row r="42">
          <cell r="B42" t="str">
            <v>M0</v>
          </cell>
          <cell r="C42">
            <v>0</v>
          </cell>
          <cell r="D42">
            <v>0</v>
          </cell>
          <cell r="E42">
            <v>39</v>
          </cell>
        </row>
        <row r="43">
          <cell r="B43" t="str">
            <v>M3</v>
          </cell>
          <cell r="C43">
            <v>0</v>
          </cell>
          <cell r="D43">
            <v>0</v>
          </cell>
          <cell r="E43">
            <v>39</v>
          </cell>
        </row>
        <row r="44">
          <cell r="B44" t="str">
            <v>R</v>
          </cell>
          <cell r="C44">
            <v>1.68</v>
          </cell>
          <cell r="D44">
            <v>0</v>
          </cell>
          <cell r="E44">
            <v>56</v>
          </cell>
        </row>
        <row r="45">
          <cell r="B45" t="str">
            <v>T40</v>
          </cell>
          <cell r="C45">
            <v>5.79</v>
          </cell>
          <cell r="D45">
            <v>4.1100000000000003</v>
          </cell>
          <cell r="E45">
            <v>56</v>
          </cell>
        </row>
        <row r="46">
          <cell r="B46" t="str">
            <v>T45</v>
          </cell>
          <cell r="C46">
            <v>6.1</v>
          </cell>
          <cell r="D46">
            <v>3.36</v>
          </cell>
          <cell r="E46">
            <v>56</v>
          </cell>
        </row>
        <row r="47">
          <cell r="B47" t="str">
            <v>T55</v>
          </cell>
          <cell r="C47">
            <v>6.1</v>
          </cell>
          <cell r="D47" t="str">
            <v>NON</v>
          </cell>
          <cell r="E47">
            <v>56</v>
          </cell>
        </row>
        <row r="48">
          <cell r="B48" t="str">
            <v>T60</v>
          </cell>
          <cell r="C48">
            <v>10.67</v>
          </cell>
          <cell r="D48" t="str">
            <v>NON</v>
          </cell>
          <cell r="E48">
            <v>56</v>
          </cell>
        </row>
        <row r="49">
          <cell r="B49" t="str">
            <v>T65</v>
          </cell>
          <cell r="C49">
            <v>7.62</v>
          </cell>
          <cell r="D49" t="str">
            <v>NON</v>
          </cell>
          <cell r="E49">
            <v>56</v>
          </cell>
        </row>
        <row r="50">
          <cell r="B50" t="str">
            <v>A</v>
          </cell>
          <cell r="C50">
            <v>4.57</v>
          </cell>
          <cell r="D50">
            <v>3.81</v>
          </cell>
          <cell r="E50">
            <v>38.200000000000003</v>
          </cell>
        </row>
        <row r="51">
          <cell r="B51" t="str">
            <v>ASB</v>
          </cell>
          <cell r="C51">
            <v>4.57</v>
          </cell>
          <cell r="D51">
            <v>3.81</v>
          </cell>
        </row>
        <row r="52">
          <cell r="B52" t="str">
            <v>A+T</v>
          </cell>
          <cell r="C52">
            <v>11.77</v>
          </cell>
          <cell r="D52">
            <v>11.01</v>
          </cell>
          <cell r="E52">
            <v>56.2</v>
          </cell>
        </row>
        <row r="53">
          <cell r="B53" t="str">
            <v>ASB+T</v>
          </cell>
          <cell r="C53">
            <v>11.77</v>
          </cell>
          <cell r="D53">
            <v>11.01</v>
          </cell>
        </row>
        <row r="54">
          <cell r="B54" t="str">
            <v>D</v>
          </cell>
          <cell r="C54" t="str">
            <v>NON</v>
          </cell>
          <cell r="D54" t="str">
            <v>NON</v>
          </cell>
          <cell r="E54" t="str">
            <v>NON</v>
          </cell>
        </row>
        <row r="55">
          <cell r="B55" t="str">
            <v>D+T</v>
          </cell>
          <cell r="C55" t="str">
            <v>NON</v>
          </cell>
          <cell r="D55" t="str">
            <v>NON</v>
          </cell>
          <cell r="E55" t="str">
            <v>NON</v>
          </cell>
        </row>
        <row r="56">
          <cell r="B56" t="str">
            <v>TAB</v>
          </cell>
          <cell r="C56" t="str">
            <v>NON</v>
          </cell>
          <cell r="D56">
            <v>7.44</v>
          </cell>
          <cell r="E56">
            <v>55</v>
          </cell>
        </row>
        <row r="57">
          <cell r="B57" t="str">
            <v>R40</v>
          </cell>
          <cell r="C57">
            <v>10.08</v>
          </cell>
          <cell r="D57">
            <v>8.4</v>
          </cell>
          <cell r="E57">
            <v>56</v>
          </cell>
        </row>
        <row r="58">
          <cell r="B58" t="str">
            <v>R55</v>
          </cell>
          <cell r="C58">
            <v>12.93</v>
          </cell>
          <cell r="D58">
            <v>11.25</v>
          </cell>
          <cell r="E58">
            <v>56</v>
          </cell>
        </row>
        <row r="60">
          <cell r="B60" t="str">
            <v>9016B</v>
          </cell>
          <cell r="C60">
            <v>0</v>
          </cell>
          <cell r="D60">
            <v>0</v>
          </cell>
        </row>
        <row r="61">
          <cell r="B61" t="str">
            <v>9010B</v>
          </cell>
          <cell r="C61">
            <v>0</v>
          </cell>
          <cell r="D61">
            <v>0</v>
          </cell>
        </row>
        <row r="62">
          <cell r="B62" t="str">
            <v>Anodisé</v>
          </cell>
          <cell r="C62">
            <v>0</v>
          </cell>
          <cell r="D62">
            <v>3.68</v>
          </cell>
        </row>
        <row r="63">
          <cell r="B63" t="str">
            <v>1013S</v>
          </cell>
          <cell r="C63">
            <v>1.24</v>
          </cell>
          <cell r="D63">
            <v>3.68</v>
          </cell>
        </row>
        <row r="64">
          <cell r="B64" t="str">
            <v>1015S</v>
          </cell>
          <cell r="C64">
            <v>1.24</v>
          </cell>
          <cell r="D64">
            <v>3.68</v>
          </cell>
        </row>
        <row r="65">
          <cell r="B65" t="str">
            <v>3004S</v>
          </cell>
          <cell r="C65">
            <v>1.24</v>
          </cell>
          <cell r="D65">
            <v>3.68</v>
          </cell>
        </row>
        <row r="66">
          <cell r="B66" t="str">
            <v>3004T</v>
          </cell>
          <cell r="C66">
            <v>1.24</v>
          </cell>
          <cell r="D66">
            <v>3.68</v>
          </cell>
        </row>
        <row r="67">
          <cell r="B67" t="str">
            <v>3011S</v>
          </cell>
          <cell r="C67">
            <v>1.24</v>
          </cell>
          <cell r="D67">
            <v>3.68</v>
          </cell>
        </row>
        <row r="68">
          <cell r="B68" t="str">
            <v>5003S</v>
          </cell>
          <cell r="C68">
            <v>1.24</v>
          </cell>
          <cell r="D68">
            <v>3.68</v>
          </cell>
        </row>
        <row r="69">
          <cell r="B69" t="str">
            <v>5023S</v>
          </cell>
          <cell r="C69">
            <v>1.24</v>
          </cell>
          <cell r="D69">
            <v>3.68</v>
          </cell>
        </row>
        <row r="70">
          <cell r="B70" t="str">
            <v>6005S</v>
          </cell>
          <cell r="C70">
            <v>1.24</v>
          </cell>
          <cell r="D70">
            <v>3.68</v>
          </cell>
        </row>
        <row r="71">
          <cell r="B71" t="str">
            <v>6005T</v>
          </cell>
          <cell r="C71">
            <v>1.24</v>
          </cell>
          <cell r="D71">
            <v>3.68</v>
          </cell>
        </row>
        <row r="72">
          <cell r="B72" t="str">
            <v>6021S</v>
          </cell>
          <cell r="C72">
            <v>1.24</v>
          </cell>
          <cell r="D72">
            <v>3.68</v>
          </cell>
        </row>
        <row r="73">
          <cell r="B73" t="str">
            <v>7015S</v>
          </cell>
          <cell r="C73">
            <v>1.24</v>
          </cell>
          <cell r="D73">
            <v>3.68</v>
          </cell>
        </row>
        <row r="74">
          <cell r="B74" t="str">
            <v>7016S</v>
          </cell>
          <cell r="C74">
            <v>1.24</v>
          </cell>
          <cell r="D74">
            <v>3.68</v>
          </cell>
        </row>
        <row r="75">
          <cell r="B75" t="str">
            <v>7021S</v>
          </cell>
          <cell r="C75">
            <v>1.24</v>
          </cell>
          <cell r="D75">
            <v>3.68</v>
          </cell>
        </row>
        <row r="76">
          <cell r="B76" t="str">
            <v>7022S</v>
          </cell>
          <cell r="C76">
            <v>1.24</v>
          </cell>
          <cell r="D76">
            <v>3.68</v>
          </cell>
        </row>
        <row r="77">
          <cell r="B77" t="str">
            <v>7035S</v>
          </cell>
          <cell r="C77">
            <v>1.24</v>
          </cell>
          <cell r="D77">
            <v>3.68</v>
          </cell>
        </row>
        <row r="78">
          <cell r="B78" t="str">
            <v>7047S</v>
          </cell>
          <cell r="C78">
            <v>1.24</v>
          </cell>
          <cell r="D78">
            <v>3.68</v>
          </cell>
        </row>
        <row r="79">
          <cell r="B79" t="str">
            <v>8007S</v>
          </cell>
          <cell r="C79">
            <v>1.24</v>
          </cell>
          <cell r="D79">
            <v>3.68</v>
          </cell>
        </row>
        <row r="80">
          <cell r="B80" t="str">
            <v>8011T</v>
          </cell>
          <cell r="C80">
            <v>1.24</v>
          </cell>
          <cell r="D80">
            <v>3.68</v>
          </cell>
        </row>
        <row r="81">
          <cell r="B81" t="str">
            <v>8017S</v>
          </cell>
          <cell r="C81">
            <v>1.24</v>
          </cell>
          <cell r="D81">
            <v>3.68</v>
          </cell>
        </row>
        <row r="82">
          <cell r="B82" t="str">
            <v>8022S</v>
          </cell>
          <cell r="C82">
            <v>1.24</v>
          </cell>
          <cell r="D82">
            <v>3.68</v>
          </cell>
        </row>
        <row r="83">
          <cell r="B83" t="str">
            <v>9001S</v>
          </cell>
          <cell r="C83">
            <v>1.24</v>
          </cell>
          <cell r="D83">
            <v>3.68</v>
          </cell>
        </row>
        <row r="84">
          <cell r="B84" t="str">
            <v>9005S</v>
          </cell>
          <cell r="C84">
            <v>1.24</v>
          </cell>
          <cell r="D84">
            <v>3.68</v>
          </cell>
        </row>
        <row r="85">
          <cell r="B85" t="str">
            <v>9007T</v>
          </cell>
          <cell r="C85">
            <v>1.24</v>
          </cell>
          <cell r="D85">
            <v>3.68</v>
          </cell>
        </row>
        <row r="86">
          <cell r="B86" t="str">
            <v>B8821</v>
          </cell>
          <cell r="C86">
            <v>1.24</v>
          </cell>
          <cell r="D86">
            <v>3.68</v>
          </cell>
        </row>
        <row r="87">
          <cell r="B87" t="str">
            <v>390S</v>
          </cell>
          <cell r="C87">
            <v>1.24</v>
          </cell>
          <cell r="D87">
            <v>3.68</v>
          </cell>
        </row>
        <row r="88">
          <cell r="B88" t="str">
            <v>1247S</v>
          </cell>
          <cell r="C88">
            <v>1.24</v>
          </cell>
          <cell r="D88">
            <v>3.68</v>
          </cell>
        </row>
        <row r="89">
          <cell r="B89" t="str">
            <v>Canon</v>
          </cell>
          <cell r="C89">
            <v>1.24</v>
          </cell>
          <cell r="D89">
            <v>3.68</v>
          </cell>
        </row>
        <row r="90">
          <cell r="B90" t="str">
            <v>G2900S</v>
          </cell>
          <cell r="C90">
            <v>1.24</v>
          </cell>
          <cell r="D90">
            <v>3.68</v>
          </cell>
        </row>
        <row r="91">
          <cell r="B91" t="str">
            <v>9006S</v>
          </cell>
          <cell r="C91">
            <v>1.24</v>
          </cell>
          <cell r="D91">
            <v>3.68</v>
          </cell>
        </row>
        <row r="92">
          <cell r="B92" t="str">
            <v>N2100S</v>
          </cell>
          <cell r="C92">
            <v>1.24</v>
          </cell>
          <cell r="D92">
            <v>3.68</v>
          </cell>
        </row>
        <row r="93">
          <cell r="B93" t="str">
            <v>MSX350F</v>
          </cell>
          <cell r="C93">
            <v>1.24</v>
          </cell>
          <cell r="D93">
            <v>3.68</v>
          </cell>
        </row>
        <row r="94">
          <cell r="B94" t="str">
            <v>C011</v>
          </cell>
          <cell r="C94">
            <v>1.24</v>
          </cell>
          <cell r="D94">
            <v>3.68</v>
          </cell>
        </row>
        <row r="95">
          <cell r="B95" t="str">
            <v>V2500S</v>
          </cell>
          <cell r="C95">
            <v>1.24</v>
          </cell>
          <cell r="D95">
            <v>3.68</v>
          </cell>
        </row>
        <row r="96">
          <cell r="B96" t="str">
            <v>GO</v>
          </cell>
          <cell r="C96">
            <v>3.1</v>
          </cell>
          <cell r="D96" t="str">
            <v>NON</v>
          </cell>
        </row>
        <row r="97">
          <cell r="C97">
            <v>1.84</v>
          </cell>
          <cell r="D97">
            <v>3.68</v>
          </cell>
        </row>
        <row r="99">
          <cell r="C99">
            <v>9.17</v>
          </cell>
          <cell r="D99">
            <v>5.56</v>
          </cell>
          <cell r="F99">
            <v>9.4700000000000006</v>
          </cell>
          <cell r="G99">
            <v>7.52</v>
          </cell>
        </row>
        <row r="100">
          <cell r="B100" t="str">
            <v>A1013S</v>
          </cell>
          <cell r="C100">
            <v>3.76</v>
          </cell>
          <cell r="D100">
            <v>3.76</v>
          </cell>
          <cell r="E100">
            <v>3.61</v>
          </cell>
          <cell r="I100" t="str">
            <v>A</v>
          </cell>
        </row>
        <row r="101">
          <cell r="B101" t="str">
            <v>A1015S</v>
          </cell>
          <cell r="C101">
            <v>3.76</v>
          </cell>
          <cell r="D101">
            <v>3.76</v>
          </cell>
          <cell r="E101">
            <v>3.61</v>
          </cell>
          <cell r="I101" t="str">
            <v>A</v>
          </cell>
        </row>
        <row r="102">
          <cell r="B102" t="str">
            <v>A3004S</v>
          </cell>
          <cell r="C102">
            <v>3.76</v>
          </cell>
          <cell r="D102">
            <v>3.76</v>
          </cell>
          <cell r="E102">
            <v>3.61</v>
          </cell>
          <cell r="I102" t="str">
            <v>A</v>
          </cell>
        </row>
        <row r="103">
          <cell r="B103" t="str">
            <v>A3004T</v>
          </cell>
          <cell r="C103">
            <v>3.76</v>
          </cell>
          <cell r="D103">
            <v>3.76</v>
          </cell>
          <cell r="E103">
            <v>3.61</v>
          </cell>
          <cell r="I103" t="str">
            <v>A</v>
          </cell>
        </row>
        <row r="104">
          <cell r="B104" t="str">
            <v>A3011S</v>
          </cell>
          <cell r="C104">
            <v>3.76</v>
          </cell>
          <cell r="D104">
            <v>3.76</v>
          </cell>
          <cell r="E104">
            <v>3.61</v>
          </cell>
          <cell r="I104" t="str">
            <v>A</v>
          </cell>
        </row>
        <row r="105">
          <cell r="B105" t="str">
            <v>A5003S</v>
          </cell>
          <cell r="C105">
            <v>3.76</v>
          </cell>
          <cell r="D105">
            <v>3.76</v>
          </cell>
          <cell r="E105">
            <v>3.61</v>
          </cell>
          <cell r="I105" t="str">
            <v>A</v>
          </cell>
        </row>
        <row r="106">
          <cell r="B106" t="str">
            <v>A5023S</v>
          </cell>
          <cell r="C106">
            <v>3.76</v>
          </cell>
          <cell r="D106">
            <v>3.76</v>
          </cell>
          <cell r="E106">
            <v>3.61</v>
          </cell>
          <cell r="I106" t="str">
            <v>A</v>
          </cell>
        </row>
        <row r="107">
          <cell r="B107" t="str">
            <v>A6005S</v>
          </cell>
          <cell r="C107">
            <v>3.76</v>
          </cell>
          <cell r="D107">
            <v>3.76</v>
          </cell>
          <cell r="E107">
            <v>3.61</v>
          </cell>
          <cell r="I107" t="str">
            <v>A</v>
          </cell>
        </row>
        <row r="108">
          <cell r="B108" t="str">
            <v>A6005T</v>
          </cell>
          <cell r="C108">
            <v>3.76</v>
          </cell>
          <cell r="D108">
            <v>3.76</v>
          </cell>
          <cell r="E108">
            <v>3.61</v>
          </cell>
          <cell r="I108" t="str">
            <v>A</v>
          </cell>
        </row>
        <row r="109">
          <cell r="B109" t="str">
            <v>A6021S</v>
          </cell>
          <cell r="C109">
            <v>3.76</v>
          </cell>
          <cell r="D109">
            <v>3.76</v>
          </cell>
          <cell r="E109">
            <v>3.61</v>
          </cell>
          <cell r="I109" t="str">
            <v>A</v>
          </cell>
        </row>
        <row r="110">
          <cell r="B110" t="str">
            <v>A7015S</v>
          </cell>
          <cell r="C110">
            <v>3.76</v>
          </cell>
          <cell r="D110">
            <v>3.76</v>
          </cell>
          <cell r="E110">
            <v>3.61</v>
          </cell>
          <cell r="I110" t="str">
            <v>A</v>
          </cell>
        </row>
        <row r="111">
          <cell r="B111" t="str">
            <v>A7016S</v>
          </cell>
          <cell r="C111">
            <v>3.76</v>
          </cell>
          <cell r="D111">
            <v>3.76</v>
          </cell>
          <cell r="E111">
            <v>3.61</v>
          </cell>
          <cell r="I111" t="str">
            <v>A</v>
          </cell>
        </row>
        <row r="112">
          <cell r="B112" t="str">
            <v>A7021S</v>
          </cell>
          <cell r="C112">
            <v>3.76</v>
          </cell>
          <cell r="D112">
            <v>3.76</v>
          </cell>
          <cell r="E112">
            <v>3.61</v>
          </cell>
          <cell r="I112" t="str">
            <v>A</v>
          </cell>
        </row>
        <row r="113">
          <cell r="B113" t="str">
            <v>A7022S</v>
          </cell>
          <cell r="C113">
            <v>3.76</v>
          </cell>
          <cell r="D113">
            <v>3.76</v>
          </cell>
          <cell r="E113">
            <v>3.61</v>
          </cell>
          <cell r="I113" t="str">
            <v>A</v>
          </cell>
        </row>
        <row r="114">
          <cell r="B114" t="str">
            <v>A7035S</v>
          </cell>
          <cell r="C114">
            <v>3.76</v>
          </cell>
          <cell r="D114">
            <v>3.76</v>
          </cell>
          <cell r="E114">
            <v>3.61</v>
          </cell>
          <cell r="I114" t="str">
            <v>A</v>
          </cell>
        </row>
        <row r="115">
          <cell r="B115" t="str">
            <v>A7047S</v>
          </cell>
          <cell r="C115">
            <v>5.56</v>
          </cell>
          <cell r="D115">
            <v>5.56</v>
          </cell>
          <cell r="E115">
            <v>3.61</v>
          </cell>
          <cell r="I115" t="str">
            <v>A</v>
          </cell>
        </row>
        <row r="116">
          <cell r="B116" t="str">
            <v>A8007S</v>
          </cell>
          <cell r="C116">
            <v>3.76</v>
          </cell>
          <cell r="D116">
            <v>3.76</v>
          </cell>
          <cell r="E116">
            <v>3.61</v>
          </cell>
          <cell r="I116" t="str">
            <v>A</v>
          </cell>
        </row>
        <row r="117">
          <cell r="B117" t="str">
            <v>A8011T</v>
          </cell>
          <cell r="C117">
            <v>3.76</v>
          </cell>
          <cell r="D117">
            <v>3.76</v>
          </cell>
          <cell r="E117">
            <v>3.61</v>
          </cell>
          <cell r="I117" t="str">
            <v>A</v>
          </cell>
        </row>
        <row r="118">
          <cell r="B118" t="str">
            <v>A8017S</v>
          </cell>
          <cell r="C118">
            <v>3.76</v>
          </cell>
          <cell r="D118">
            <v>3.76</v>
          </cell>
          <cell r="E118">
            <v>3.61</v>
          </cell>
          <cell r="I118" t="str">
            <v>A</v>
          </cell>
        </row>
        <row r="119">
          <cell r="B119" t="str">
            <v>A8022S</v>
          </cell>
          <cell r="C119">
            <v>3.76</v>
          </cell>
          <cell r="D119">
            <v>3.76</v>
          </cell>
          <cell r="E119">
            <v>3.61</v>
          </cell>
          <cell r="I119" t="str">
            <v>A</v>
          </cell>
        </row>
        <row r="120">
          <cell r="B120" t="str">
            <v>A9001S</v>
          </cell>
          <cell r="C120">
            <v>5.56</v>
          </cell>
          <cell r="D120">
            <v>5.56</v>
          </cell>
          <cell r="E120">
            <v>3.61</v>
          </cell>
          <cell r="I120" t="str">
            <v>A</v>
          </cell>
        </row>
        <row r="121">
          <cell r="B121" t="str">
            <v>A9005S</v>
          </cell>
          <cell r="C121">
            <v>3.76</v>
          </cell>
          <cell r="D121">
            <v>3.76</v>
          </cell>
          <cell r="E121">
            <v>3.61</v>
          </cell>
          <cell r="I121" t="str">
            <v>A</v>
          </cell>
        </row>
        <row r="122">
          <cell r="B122" t="str">
            <v>A9007T</v>
          </cell>
          <cell r="C122">
            <v>3.76</v>
          </cell>
          <cell r="D122">
            <v>3.76</v>
          </cell>
          <cell r="E122">
            <v>3.61</v>
          </cell>
          <cell r="I122" t="str">
            <v>A</v>
          </cell>
        </row>
        <row r="123">
          <cell r="B123" t="str">
            <v>AB8821</v>
          </cell>
          <cell r="C123">
            <v>3.76</v>
          </cell>
          <cell r="D123">
            <v>3.76</v>
          </cell>
          <cell r="E123">
            <v>3.61</v>
          </cell>
          <cell r="I123" t="str">
            <v>A</v>
          </cell>
        </row>
        <row r="124">
          <cell r="B124" t="str">
            <v>A390S</v>
          </cell>
          <cell r="C124">
            <v>3.76</v>
          </cell>
          <cell r="D124">
            <v>3.76</v>
          </cell>
          <cell r="E124">
            <v>3.61</v>
          </cell>
          <cell r="I124" t="str">
            <v>A</v>
          </cell>
        </row>
        <row r="125">
          <cell r="B125" t="str">
            <v>A1247S</v>
          </cell>
          <cell r="C125">
            <v>3.76</v>
          </cell>
          <cell r="D125">
            <v>3.76</v>
          </cell>
          <cell r="E125">
            <v>3.61</v>
          </cell>
          <cell r="I125" t="str">
            <v>A</v>
          </cell>
        </row>
        <row r="126">
          <cell r="B126" t="str">
            <v>ACanon</v>
          </cell>
          <cell r="C126">
            <v>3.76</v>
          </cell>
          <cell r="D126">
            <v>3.76</v>
          </cell>
          <cell r="E126">
            <v>3.61</v>
          </cell>
          <cell r="I126" t="str">
            <v>A</v>
          </cell>
        </row>
        <row r="127">
          <cell r="B127" t="str">
            <v>AG2900S</v>
          </cell>
          <cell r="C127">
            <v>3.76</v>
          </cell>
          <cell r="D127">
            <v>3.76</v>
          </cell>
          <cell r="E127">
            <v>3.61</v>
          </cell>
          <cell r="I127" t="str">
            <v>A</v>
          </cell>
        </row>
        <row r="128">
          <cell r="B128" t="str">
            <v>A9006S</v>
          </cell>
          <cell r="C128">
            <v>3.76</v>
          </cell>
          <cell r="D128">
            <v>3.76</v>
          </cell>
          <cell r="E128">
            <v>3.61</v>
          </cell>
          <cell r="I128" t="str">
            <v>A</v>
          </cell>
        </row>
        <row r="129">
          <cell r="B129" t="str">
            <v>AN2100S</v>
          </cell>
          <cell r="C129">
            <v>3.76</v>
          </cell>
          <cell r="D129">
            <v>3.76</v>
          </cell>
          <cell r="E129">
            <v>3.61</v>
          </cell>
          <cell r="I129" t="str">
            <v>A</v>
          </cell>
        </row>
        <row r="130">
          <cell r="B130" t="str">
            <v>AMSX350F</v>
          </cell>
          <cell r="C130">
            <v>3.76</v>
          </cell>
          <cell r="D130">
            <v>3.76</v>
          </cell>
          <cell r="E130">
            <v>3.61</v>
          </cell>
          <cell r="I130" t="str">
            <v>A</v>
          </cell>
        </row>
        <row r="131">
          <cell r="B131" t="str">
            <v>AC011</v>
          </cell>
          <cell r="C131">
            <v>3.76</v>
          </cell>
          <cell r="D131">
            <v>3.76</v>
          </cell>
          <cell r="E131">
            <v>3.61</v>
          </cell>
          <cell r="I131" t="str">
            <v>A</v>
          </cell>
        </row>
        <row r="132">
          <cell r="B132" t="str">
            <v>AV2500S</v>
          </cell>
          <cell r="C132">
            <v>3.76</v>
          </cell>
          <cell r="D132">
            <v>3.76</v>
          </cell>
          <cell r="E132">
            <v>3.61</v>
          </cell>
          <cell r="I132" t="str">
            <v>A</v>
          </cell>
        </row>
        <row r="133">
          <cell r="B133" t="str">
            <v>AGO</v>
          </cell>
          <cell r="C133">
            <v>12.3</v>
          </cell>
          <cell r="D133">
            <v>12.3</v>
          </cell>
          <cell r="E133">
            <v>3.61</v>
          </cell>
          <cell r="I133" t="str">
            <v>A</v>
          </cell>
        </row>
        <row r="134">
          <cell r="B134" t="str">
            <v>A9016B</v>
          </cell>
          <cell r="C134">
            <v>0</v>
          </cell>
          <cell r="D134">
            <v>0</v>
          </cell>
          <cell r="E134">
            <v>3.61</v>
          </cell>
          <cell r="I134" t="str">
            <v>A</v>
          </cell>
        </row>
        <row r="135">
          <cell r="B135" t="str">
            <v>A9010B</v>
          </cell>
          <cell r="C135">
            <v>0</v>
          </cell>
          <cell r="D135">
            <v>0</v>
          </cell>
          <cell r="E135">
            <v>3.61</v>
          </cell>
          <cell r="I135" t="str">
            <v>A</v>
          </cell>
        </row>
        <row r="136">
          <cell r="C136">
            <v>0</v>
          </cell>
          <cell r="D136">
            <v>0</v>
          </cell>
          <cell r="I136" t="str">
            <v>A</v>
          </cell>
        </row>
        <row r="137">
          <cell r="C137">
            <v>0</v>
          </cell>
          <cell r="D137">
            <v>0</v>
          </cell>
          <cell r="I137" t="str">
            <v>A</v>
          </cell>
        </row>
        <row r="138">
          <cell r="C138">
            <v>0</v>
          </cell>
          <cell r="D138">
            <v>0</v>
          </cell>
          <cell r="I138" t="str">
            <v>A</v>
          </cell>
        </row>
        <row r="139">
          <cell r="C139">
            <v>0</v>
          </cell>
          <cell r="D139">
            <v>0</v>
          </cell>
          <cell r="I139" t="str">
            <v>A</v>
          </cell>
        </row>
        <row r="140">
          <cell r="C140">
            <v>0</v>
          </cell>
          <cell r="D140">
            <v>0</v>
          </cell>
          <cell r="I140" t="str">
            <v>A</v>
          </cell>
        </row>
        <row r="141">
          <cell r="C141">
            <v>0</v>
          </cell>
          <cell r="D141">
            <v>0</v>
          </cell>
          <cell r="I141" t="str">
            <v>A</v>
          </cell>
        </row>
        <row r="142">
          <cell r="C142">
            <v>0</v>
          </cell>
          <cell r="D142">
            <v>0</v>
          </cell>
          <cell r="I142" t="str">
            <v>A</v>
          </cell>
        </row>
        <row r="143">
          <cell r="B143" t="str">
            <v>ASB1013S</v>
          </cell>
          <cell r="C143">
            <v>5.56</v>
          </cell>
          <cell r="D143">
            <v>5.56</v>
          </cell>
          <cell r="I143" t="str">
            <v>ASB</v>
          </cell>
        </row>
        <row r="144">
          <cell r="B144" t="str">
            <v>ASB1015S</v>
          </cell>
          <cell r="C144">
            <v>5.56</v>
          </cell>
          <cell r="D144">
            <v>5.56</v>
          </cell>
          <cell r="I144" t="str">
            <v>ASB</v>
          </cell>
        </row>
        <row r="145">
          <cell r="B145" t="str">
            <v>ASB3004S</v>
          </cell>
          <cell r="C145">
            <v>5.56</v>
          </cell>
          <cell r="D145">
            <v>5.56</v>
          </cell>
          <cell r="I145" t="str">
            <v>ASB</v>
          </cell>
        </row>
        <row r="146">
          <cell r="B146" t="str">
            <v>ASB3004T</v>
          </cell>
          <cell r="C146">
            <v>5.56</v>
          </cell>
          <cell r="D146">
            <v>5.56</v>
          </cell>
          <cell r="I146" t="str">
            <v>ASB</v>
          </cell>
        </row>
        <row r="147">
          <cell r="B147" t="str">
            <v>ASB3011S</v>
          </cell>
          <cell r="C147">
            <v>5.56</v>
          </cell>
          <cell r="D147">
            <v>5.56</v>
          </cell>
          <cell r="I147" t="str">
            <v>ASB</v>
          </cell>
        </row>
        <row r="148">
          <cell r="B148" t="str">
            <v>ASB5003S</v>
          </cell>
          <cell r="C148">
            <v>5.56</v>
          </cell>
          <cell r="D148">
            <v>5.56</v>
          </cell>
          <cell r="I148" t="str">
            <v>ASB</v>
          </cell>
        </row>
        <row r="149">
          <cell r="B149" t="str">
            <v>ASB5023S</v>
          </cell>
          <cell r="C149">
            <v>5.56</v>
          </cell>
          <cell r="D149">
            <v>5.56</v>
          </cell>
          <cell r="I149" t="str">
            <v>ASB</v>
          </cell>
        </row>
        <row r="150">
          <cell r="B150" t="str">
            <v>ASB6005S</v>
          </cell>
          <cell r="C150">
            <v>5.56</v>
          </cell>
          <cell r="D150">
            <v>5.56</v>
          </cell>
          <cell r="I150" t="str">
            <v>ASB</v>
          </cell>
        </row>
        <row r="151">
          <cell r="B151" t="str">
            <v>ASB6005T</v>
          </cell>
          <cell r="C151">
            <v>5.56</v>
          </cell>
          <cell r="D151">
            <v>5.56</v>
          </cell>
          <cell r="I151" t="str">
            <v>ASB</v>
          </cell>
        </row>
        <row r="152">
          <cell r="B152" t="str">
            <v>ASB6021S</v>
          </cell>
          <cell r="C152">
            <v>5.56</v>
          </cell>
          <cell r="D152">
            <v>5.56</v>
          </cell>
          <cell r="I152" t="str">
            <v>ASB</v>
          </cell>
        </row>
        <row r="153">
          <cell r="B153" t="str">
            <v>ASB7015S</v>
          </cell>
          <cell r="C153">
            <v>5.56</v>
          </cell>
          <cell r="D153">
            <v>5.56</v>
          </cell>
          <cell r="I153" t="str">
            <v>ASB</v>
          </cell>
        </row>
        <row r="154">
          <cell r="B154" t="str">
            <v>ASB7016S</v>
          </cell>
          <cell r="C154">
            <v>5.56</v>
          </cell>
          <cell r="D154">
            <v>5.56</v>
          </cell>
          <cell r="I154" t="str">
            <v>ASB</v>
          </cell>
        </row>
        <row r="155">
          <cell r="B155" t="str">
            <v>ASB7021S</v>
          </cell>
          <cell r="C155">
            <v>5.56</v>
          </cell>
          <cell r="D155">
            <v>5.56</v>
          </cell>
          <cell r="I155" t="str">
            <v>ASB</v>
          </cell>
        </row>
        <row r="156">
          <cell r="B156" t="str">
            <v>ASB7022S</v>
          </cell>
          <cell r="C156">
            <v>5.56</v>
          </cell>
          <cell r="D156">
            <v>5.56</v>
          </cell>
          <cell r="I156" t="str">
            <v>ASB</v>
          </cell>
        </row>
        <row r="157">
          <cell r="B157" t="str">
            <v>ASB7035S</v>
          </cell>
          <cell r="C157">
            <v>5.56</v>
          </cell>
          <cell r="D157">
            <v>5.56</v>
          </cell>
          <cell r="I157" t="str">
            <v>ASB</v>
          </cell>
        </row>
        <row r="158">
          <cell r="B158" t="str">
            <v>ASB7047S</v>
          </cell>
          <cell r="C158">
            <v>5.56</v>
          </cell>
          <cell r="D158">
            <v>5.56</v>
          </cell>
          <cell r="I158" t="str">
            <v>ASB</v>
          </cell>
        </row>
        <row r="159">
          <cell r="B159" t="str">
            <v>ASB8007S</v>
          </cell>
          <cell r="C159">
            <v>5.56</v>
          </cell>
          <cell r="D159">
            <v>5.56</v>
          </cell>
          <cell r="I159" t="str">
            <v>ASB</v>
          </cell>
        </row>
        <row r="160">
          <cell r="B160" t="str">
            <v>ASB8011T</v>
          </cell>
          <cell r="C160">
            <v>5.56</v>
          </cell>
          <cell r="D160">
            <v>5.56</v>
          </cell>
          <cell r="I160" t="str">
            <v>ASB</v>
          </cell>
        </row>
        <row r="161">
          <cell r="B161" t="str">
            <v>ASB8017S</v>
          </cell>
          <cell r="C161">
            <v>5.56</v>
          </cell>
          <cell r="D161">
            <v>5.56</v>
          </cell>
          <cell r="I161" t="str">
            <v>ASB</v>
          </cell>
        </row>
        <row r="162">
          <cell r="B162" t="str">
            <v>ASB8022S</v>
          </cell>
          <cell r="C162">
            <v>5.56</v>
          </cell>
          <cell r="D162">
            <v>5.56</v>
          </cell>
          <cell r="I162" t="str">
            <v>ASB</v>
          </cell>
        </row>
        <row r="163">
          <cell r="B163" t="str">
            <v>ASB9001S</v>
          </cell>
          <cell r="C163">
            <v>5.56</v>
          </cell>
          <cell r="D163">
            <v>5.56</v>
          </cell>
          <cell r="I163" t="str">
            <v>ASB</v>
          </cell>
        </row>
        <row r="164">
          <cell r="B164" t="str">
            <v>ASB9005S</v>
          </cell>
          <cell r="C164">
            <v>5.56</v>
          </cell>
          <cell r="D164">
            <v>5.56</v>
          </cell>
          <cell r="I164" t="str">
            <v>ASB</v>
          </cell>
        </row>
        <row r="165">
          <cell r="B165" t="str">
            <v>ASB9007T</v>
          </cell>
          <cell r="C165">
            <v>5.56</v>
          </cell>
          <cell r="D165">
            <v>5.56</v>
          </cell>
          <cell r="I165" t="str">
            <v>ASB</v>
          </cell>
        </row>
        <row r="166">
          <cell r="B166" t="str">
            <v>ASBB8821</v>
          </cell>
          <cell r="C166">
            <v>5.56</v>
          </cell>
          <cell r="D166">
            <v>5.56</v>
          </cell>
          <cell r="I166" t="str">
            <v>ASB</v>
          </cell>
        </row>
        <row r="167">
          <cell r="B167" t="str">
            <v>ASB390S</v>
          </cell>
          <cell r="C167">
            <v>5.56</v>
          </cell>
          <cell r="D167">
            <v>5.56</v>
          </cell>
          <cell r="I167" t="str">
            <v>ASB</v>
          </cell>
        </row>
        <row r="168">
          <cell r="B168" t="str">
            <v>ASB1247S</v>
          </cell>
          <cell r="C168">
            <v>5.56</v>
          </cell>
          <cell r="D168">
            <v>5.56</v>
          </cell>
          <cell r="I168" t="str">
            <v>ASB</v>
          </cell>
        </row>
        <row r="169">
          <cell r="B169" t="str">
            <v>ASBCanon</v>
          </cell>
          <cell r="C169">
            <v>5.56</v>
          </cell>
          <cell r="D169">
            <v>5.56</v>
          </cell>
          <cell r="I169" t="str">
            <v>ASB</v>
          </cell>
        </row>
        <row r="170">
          <cell r="B170" t="str">
            <v>ASBG2900S</v>
          </cell>
          <cell r="C170">
            <v>5.56</v>
          </cell>
          <cell r="D170">
            <v>5.56</v>
          </cell>
          <cell r="I170" t="str">
            <v>ASB</v>
          </cell>
        </row>
        <row r="171">
          <cell r="B171" t="str">
            <v>ASB9006S</v>
          </cell>
          <cell r="C171">
            <v>5.56</v>
          </cell>
          <cell r="D171">
            <v>5.56</v>
          </cell>
          <cell r="I171" t="str">
            <v>ASB</v>
          </cell>
        </row>
        <row r="172">
          <cell r="B172" t="str">
            <v>ASBN2100S</v>
          </cell>
          <cell r="C172">
            <v>5.56</v>
          </cell>
          <cell r="D172">
            <v>5.56</v>
          </cell>
          <cell r="I172" t="str">
            <v>ASB</v>
          </cell>
        </row>
        <row r="173">
          <cell r="B173" t="str">
            <v>ASBMSX350F</v>
          </cell>
          <cell r="C173">
            <v>5.56</v>
          </cell>
          <cell r="D173">
            <v>5.56</v>
          </cell>
          <cell r="I173" t="str">
            <v>ASB</v>
          </cell>
        </row>
        <row r="174">
          <cell r="B174" t="str">
            <v>ASBC011</v>
          </cell>
          <cell r="C174">
            <v>5.56</v>
          </cell>
          <cell r="D174">
            <v>5.56</v>
          </cell>
          <cell r="I174" t="str">
            <v>ASB</v>
          </cell>
        </row>
        <row r="175">
          <cell r="B175" t="str">
            <v>ASBV2500S</v>
          </cell>
          <cell r="C175">
            <v>5.56</v>
          </cell>
          <cell r="D175">
            <v>5.56</v>
          </cell>
          <cell r="I175" t="str">
            <v>ASB</v>
          </cell>
        </row>
        <row r="176">
          <cell r="B176" t="str">
            <v>ASBGO</v>
          </cell>
          <cell r="C176">
            <v>5.56</v>
          </cell>
          <cell r="D176">
            <v>5.56</v>
          </cell>
          <cell r="I176" t="str">
            <v>ASB</v>
          </cell>
        </row>
        <row r="177">
          <cell r="B177" t="str">
            <v>ASB9016B</v>
          </cell>
          <cell r="C177">
            <v>0</v>
          </cell>
          <cell r="D177">
            <v>0</v>
          </cell>
          <cell r="I177" t="str">
            <v>ASB</v>
          </cell>
        </row>
        <row r="178">
          <cell r="B178" t="str">
            <v>ASB9010B</v>
          </cell>
          <cell r="C178">
            <v>0</v>
          </cell>
          <cell r="D178">
            <v>0</v>
          </cell>
          <cell r="I178" t="str">
            <v>ASB</v>
          </cell>
        </row>
        <row r="179">
          <cell r="C179">
            <v>0</v>
          </cell>
          <cell r="D179">
            <v>0</v>
          </cell>
          <cell r="I179" t="str">
            <v>ASB</v>
          </cell>
        </row>
        <row r="180">
          <cell r="C180">
            <v>0</v>
          </cell>
          <cell r="D180">
            <v>0</v>
          </cell>
          <cell r="I180" t="str">
            <v>ASB</v>
          </cell>
        </row>
        <row r="181">
          <cell r="C181">
            <v>0</v>
          </cell>
          <cell r="D181">
            <v>0</v>
          </cell>
          <cell r="I181" t="str">
            <v>ASB</v>
          </cell>
        </row>
        <row r="182">
          <cell r="C182">
            <v>0</v>
          </cell>
          <cell r="D182">
            <v>0</v>
          </cell>
          <cell r="I182" t="str">
            <v>ASB</v>
          </cell>
        </row>
        <row r="183">
          <cell r="C183">
            <v>0</v>
          </cell>
          <cell r="D183">
            <v>0</v>
          </cell>
          <cell r="I183" t="str">
            <v>ASB</v>
          </cell>
        </row>
        <row r="184">
          <cell r="C184">
            <v>0</v>
          </cell>
          <cell r="D184">
            <v>0</v>
          </cell>
          <cell r="I184" t="str">
            <v>ASB</v>
          </cell>
        </row>
        <row r="185">
          <cell r="C185">
            <v>0</v>
          </cell>
          <cell r="D185">
            <v>0</v>
          </cell>
          <cell r="I185" t="str">
            <v>ASB</v>
          </cell>
        </row>
        <row r="186">
          <cell r="B186" t="str">
            <v>D1013S</v>
          </cell>
          <cell r="C186" t="str">
            <v>NON</v>
          </cell>
          <cell r="D186" t="str">
            <v>NON</v>
          </cell>
          <cell r="E186" t="str">
            <v>NON</v>
          </cell>
          <cell r="I186" t="str">
            <v>D</v>
          </cell>
        </row>
        <row r="187">
          <cell r="B187" t="str">
            <v>D1015S</v>
          </cell>
          <cell r="C187" t="str">
            <v>NON</v>
          </cell>
          <cell r="D187" t="str">
            <v>NON</v>
          </cell>
          <cell r="E187" t="str">
            <v>NON</v>
          </cell>
          <cell r="I187" t="str">
            <v>D</v>
          </cell>
        </row>
        <row r="188">
          <cell r="B188" t="str">
            <v>D3004S</v>
          </cell>
          <cell r="C188" t="str">
            <v>NON</v>
          </cell>
          <cell r="D188" t="str">
            <v>NON</v>
          </cell>
          <cell r="E188" t="str">
            <v>NON</v>
          </cell>
          <cell r="I188" t="str">
            <v>D</v>
          </cell>
        </row>
        <row r="189">
          <cell r="B189" t="str">
            <v>D3004T</v>
          </cell>
          <cell r="C189" t="str">
            <v>NON</v>
          </cell>
          <cell r="D189" t="str">
            <v>NON</v>
          </cell>
          <cell r="E189" t="str">
            <v>NON</v>
          </cell>
          <cell r="I189" t="str">
            <v>D</v>
          </cell>
        </row>
        <row r="190">
          <cell r="B190" t="str">
            <v>D3011S</v>
          </cell>
          <cell r="C190" t="str">
            <v>NON</v>
          </cell>
          <cell r="D190" t="str">
            <v>NON</v>
          </cell>
          <cell r="E190" t="str">
            <v>NON</v>
          </cell>
          <cell r="I190" t="str">
            <v>D</v>
          </cell>
        </row>
        <row r="191">
          <cell r="B191" t="str">
            <v>D5003S</v>
          </cell>
          <cell r="C191" t="str">
            <v>NON</v>
          </cell>
          <cell r="D191" t="str">
            <v>NON</v>
          </cell>
          <cell r="E191" t="str">
            <v>NON</v>
          </cell>
          <cell r="I191" t="str">
            <v>D</v>
          </cell>
        </row>
        <row r="192">
          <cell r="B192" t="str">
            <v>D5023S</v>
          </cell>
          <cell r="C192" t="str">
            <v>NON</v>
          </cell>
          <cell r="D192" t="str">
            <v>NON</v>
          </cell>
          <cell r="E192" t="str">
            <v>NON</v>
          </cell>
          <cell r="I192" t="str">
            <v>D</v>
          </cell>
        </row>
        <row r="193">
          <cell r="B193" t="str">
            <v>D6005S</v>
          </cell>
          <cell r="C193" t="str">
            <v>NON</v>
          </cell>
          <cell r="D193" t="str">
            <v>NON</v>
          </cell>
          <cell r="E193" t="str">
            <v>NON</v>
          </cell>
          <cell r="I193" t="str">
            <v>D</v>
          </cell>
        </row>
        <row r="194">
          <cell r="B194" t="str">
            <v>D6005T</v>
          </cell>
          <cell r="C194" t="str">
            <v>NON</v>
          </cell>
          <cell r="D194" t="str">
            <v>NON</v>
          </cell>
          <cell r="E194" t="str">
            <v>NON</v>
          </cell>
          <cell r="I194" t="str">
            <v>D</v>
          </cell>
        </row>
        <row r="195">
          <cell r="B195" t="str">
            <v>D6021S</v>
          </cell>
          <cell r="C195" t="str">
            <v>NON</v>
          </cell>
          <cell r="D195" t="str">
            <v>NON</v>
          </cell>
          <cell r="E195" t="str">
            <v>NON</v>
          </cell>
          <cell r="I195" t="str">
            <v>D</v>
          </cell>
        </row>
        <row r="196">
          <cell r="B196" t="str">
            <v>D7015S</v>
          </cell>
          <cell r="C196" t="str">
            <v>NON</v>
          </cell>
          <cell r="D196" t="str">
            <v>NON</v>
          </cell>
          <cell r="E196" t="str">
            <v>NON</v>
          </cell>
          <cell r="I196" t="str">
            <v>D</v>
          </cell>
        </row>
        <row r="197">
          <cell r="B197" t="str">
            <v>D7016S</v>
          </cell>
          <cell r="C197" t="str">
            <v>NON</v>
          </cell>
          <cell r="D197" t="str">
            <v>NON</v>
          </cell>
          <cell r="E197" t="str">
            <v>NON</v>
          </cell>
          <cell r="I197" t="str">
            <v>D</v>
          </cell>
        </row>
        <row r="198">
          <cell r="B198" t="str">
            <v>D7021S</v>
          </cell>
          <cell r="C198" t="str">
            <v>NON</v>
          </cell>
          <cell r="D198" t="str">
            <v>NON</v>
          </cell>
          <cell r="E198" t="str">
            <v>NON</v>
          </cell>
          <cell r="I198" t="str">
            <v>D</v>
          </cell>
        </row>
        <row r="199">
          <cell r="B199" t="str">
            <v>D7022S</v>
          </cell>
          <cell r="C199" t="str">
            <v>NON</v>
          </cell>
          <cell r="D199" t="str">
            <v>NON</v>
          </cell>
          <cell r="E199" t="str">
            <v>NON</v>
          </cell>
          <cell r="I199" t="str">
            <v>D</v>
          </cell>
        </row>
        <row r="200">
          <cell r="B200" t="str">
            <v>D7035S</v>
          </cell>
          <cell r="C200" t="str">
            <v>NON</v>
          </cell>
          <cell r="D200" t="str">
            <v>NON</v>
          </cell>
          <cell r="E200" t="str">
            <v>NON</v>
          </cell>
          <cell r="I200" t="str">
            <v>D</v>
          </cell>
        </row>
        <row r="201">
          <cell r="B201" t="str">
            <v>D7047S</v>
          </cell>
          <cell r="C201" t="str">
            <v>NON</v>
          </cell>
          <cell r="D201" t="str">
            <v>NON</v>
          </cell>
          <cell r="E201" t="str">
            <v>NON</v>
          </cell>
          <cell r="I201" t="str">
            <v>D</v>
          </cell>
        </row>
        <row r="202">
          <cell r="B202" t="str">
            <v>D8007S</v>
          </cell>
          <cell r="C202" t="str">
            <v>NON</v>
          </cell>
          <cell r="D202" t="str">
            <v>NON</v>
          </cell>
          <cell r="E202" t="str">
            <v>NON</v>
          </cell>
          <cell r="I202" t="str">
            <v>D</v>
          </cell>
        </row>
        <row r="203">
          <cell r="B203" t="str">
            <v>D8011T</v>
          </cell>
          <cell r="C203" t="str">
            <v>NON</v>
          </cell>
          <cell r="D203" t="str">
            <v>NON</v>
          </cell>
          <cell r="E203" t="str">
            <v>NON</v>
          </cell>
          <cell r="I203" t="str">
            <v>D</v>
          </cell>
        </row>
        <row r="204">
          <cell r="B204" t="str">
            <v>D8017S</v>
          </cell>
          <cell r="C204" t="str">
            <v>NON</v>
          </cell>
          <cell r="D204" t="str">
            <v>NON</v>
          </cell>
          <cell r="E204" t="str">
            <v>NON</v>
          </cell>
          <cell r="I204" t="str">
            <v>D</v>
          </cell>
        </row>
        <row r="205">
          <cell r="B205" t="str">
            <v>D8022S</v>
          </cell>
          <cell r="C205" t="str">
            <v>NON</v>
          </cell>
          <cell r="D205" t="str">
            <v>NON</v>
          </cell>
          <cell r="E205" t="str">
            <v>NON</v>
          </cell>
          <cell r="I205" t="str">
            <v>D</v>
          </cell>
        </row>
        <row r="206">
          <cell r="B206" t="str">
            <v>D9001S</v>
          </cell>
          <cell r="C206" t="str">
            <v>NON</v>
          </cell>
          <cell r="D206" t="str">
            <v>NON</v>
          </cell>
          <cell r="E206" t="str">
            <v>NON</v>
          </cell>
          <cell r="I206" t="str">
            <v>D</v>
          </cell>
        </row>
        <row r="207">
          <cell r="B207" t="str">
            <v>D9005S</v>
          </cell>
          <cell r="C207" t="str">
            <v>NON</v>
          </cell>
          <cell r="D207" t="str">
            <v>NON</v>
          </cell>
          <cell r="E207" t="str">
            <v>NON</v>
          </cell>
          <cell r="I207" t="str">
            <v>D</v>
          </cell>
        </row>
        <row r="208">
          <cell r="B208" t="str">
            <v>D9007T</v>
          </cell>
          <cell r="C208" t="str">
            <v>NON</v>
          </cell>
          <cell r="D208" t="str">
            <v>NON</v>
          </cell>
          <cell r="E208" t="str">
            <v>NON</v>
          </cell>
          <cell r="I208" t="str">
            <v>D</v>
          </cell>
        </row>
        <row r="209">
          <cell r="B209" t="str">
            <v>DB8821</v>
          </cell>
          <cell r="C209" t="str">
            <v>NON</v>
          </cell>
          <cell r="D209" t="str">
            <v>NON</v>
          </cell>
          <cell r="E209" t="str">
            <v>NON</v>
          </cell>
          <cell r="I209" t="str">
            <v>D</v>
          </cell>
        </row>
        <row r="210">
          <cell r="B210" t="str">
            <v>D390S</v>
          </cell>
          <cell r="C210" t="str">
            <v>NON</v>
          </cell>
          <cell r="D210" t="str">
            <v>NON</v>
          </cell>
          <cell r="E210" t="str">
            <v>NON</v>
          </cell>
          <cell r="I210" t="str">
            <v>D</v>
          </cell>
        </row>
        <row r="211">
          <cell r="B211" t="str">
            <v>D1247S</v>
          </cell>
          <cell r="C211" t="str">
            <v>NON</v>
          </cell>
          <cell r="D211" t="str">
            <v>NON</v>
          </cell>
          <cell r="E211" t="str">
            <v>NON</v>
          </cell>
          <cell r="I211" t="str">
            <v>D</v>
          </cell>
        </row>
        <row r="212">
          <cell r="B212" t="str">
            <v>DCanon</v>
          </cell>
          <cell r="C212" t="str">
            <v>NON</v>
          </cell>
          <cell r="D212" t="str">
            <v>NON</v>
          </cell>
          <cell r="E212" t="str">
            <v>NON</v>
          </cell>
          <cell r="I212" t="str">
            <v>D</v>
          </cell>
        </row>
        <row r="213">
          <cell r="B213" t="str">
            <v>DG2900S</v>
          </cell>
          <cell r="C213" t="str">
            <v>NON</v>
          </cell>
          <cell r="D213" t="str">
            <v>NON</v>
          </cell>
          <cell r="E213" t="str">
            <v>NON</v>
          </cell>
          <cell r="I213" t="str">
            <v>D</v>
          </cell>
        </row>
        <row r="214">
          <cell r="B214" t="str">
            <v>D9006S</v>
          </cell>
          <cell r="C214" t="str">
            <v>NON</v>
          </cell>
          <cell r="D214" t="str">
            <v>NON</v>
          </cell>
          <cell r="E214" t="str">
            <v>NON</v>
          </cell>
          <cell r="I214" t="str">
            <v>D</v>
          </cell>
        </row>
        <row r="215">
          <cell r="B215" t="str">
            <v>DN2100S</v>
          </cell>
          <cell r="C215" t="str">
            <v>NON</v>
          </cell>
          <cell r="D215" t="str">
            <v>NON</v>
          </cell>
          <cell r="E215" t="str">
            <v>NON</v>
          </cell>
          <cell r="I215" t="str">
            <v>D</v>
          </cell>
        </row>
        <row r="216">
          <cell r="B216" t="str">
            <v>DMSX350F</v>
          </cell>
          <cell r="C216" t="str">
            <v>NON</v>
          </cell>
          <cell r="D216" t="str">
            <v>NON</v>
          </cell>
          <cell r="E216" t="str">
            <v>NON</v>
          </cell>
          <cell r="I216" t="str">
            <v>D</v>
          </cell>
        </row>
        <row r="217">
          <cell r="B217" t="str">
            <v>DC011</v>
          </cell>
          <cell r="C217" t="str">
            <v>NON</v>
          </cell>
          <cell r="D217" t="str">
            <v>NON</v>
          </cell>
          <cell r="E217" t="str">
            <v>NON</v>
          </cell>
          <cell r="I217" t="str">
            <v>D</v>
          </cell>
        </row>
        <row r="218">
          <cell r="B218" t="str">
            <v>DV2500S</v>
          </cell>
          <cell r="C218" t="str">
            <v>NON</v>
          </cell>
          <cell r="D218" t="str">
            <v>NON</v>
          </cell>
          <cell r="E218" t="str">
            <v>NON</v>
          </cell>
          <cell r="I218" t="str">
            <v>D</v>
          </cell>
        </row>
        <row r="219">
          <cell r="B219" t="str">
            <v>DGO</v>
          </cell>
          <cell r="C219" t="str">
            <v>NON</v>
          </cell>
          <cell r="D219" t="str">
            <v>NON</v>
          </cell>
          <cell r="E219" t="str">
            <v>NON</v>
          </cell>
          <cell r="I219" t="str">
            <v>D</v>
          </cell>
        </row>
        <row r="220">
          <cell r="B220" t="str">
            <v>D9016B</v>
          </cell>
          <cell r="C220" t="str">
            <v>NON</v>
          </cell>
          <cell r="D220" t="str">
            <v>NON</v>
          </cell>
          <cell r="E220" t="str">
            <v>NON</v>
          </cell>
          <cell r="I220" t="str">
            <v>D</v>
          </cell>
        </row>
        <row r="221">
          <cell r="B221" t="str">
            <v>D9010B</v>
          </cell>
          <cell r="C221" t="str">
            <v>NON</v>
          </cell>
          <cell r="D221" t="str">
            <v>NON</v>
          </cell>
          <cell r="E221" t="str">
            <v>NON</v>
          </cell>
          <cell r="I221" t="str">
            <v>D</v>
          </cell>
        </row>
        <row r="222">
          <cell r="C222">
            <v>0</v>
          </cell>
          <cell r="D222">
            <v>0</v>
          </cell>
          <cell r="E222" t="str">
            <v>NON</v>
          </cell>
          <cell r="I222" t="str">
            <v>D</v>
          </cell>
        </row>
        <row r="223">
          <cell r="C223">
            <v>0</v>
          </cell>
          <cell r="D223">
            <v>0</v>
          </cell>
          <cell r="E223" t="str">
            <v>NON</v>
          </cell>
          <cell r="I223" t="str">
            <v>D</v>
          </cell>
        </row>
        <row r="224">
          <cell r="C224">
            <v>0</v>
          </cell>
          <cell r="D224">
            <v>0</v>
          </cell>
          <cell r="E224" t="str">
            <v>NON</v>
          </cell>
          <cell r="I224" t="str">
            <v>D</v>
          </cell>
        </row>
        <row r="225">
          <cell r="C225">
            <v>0</v>
          </cell>
          <cell r="D225">
            <v>0</v>
          </cell>
          <cell r="E225" t="str">
            <v>NON</v>
          </cell>
          <cell r="I225" t="str">
            <v>D</v>
          </cell>
        </row>
        <row r="226">
          <cell r="C226">
            <v>0</v>
          </cell>
          <cell r="D226">
            <v>0</v>
          </cell>
          <cell r="E226" t="str">
            <v>NON</v>
          </cell>
          <cell r="I226" t="str">
            <v>D</v>
          </cell>
        </row>
        <row r="227">
          <cell r="C227">
            <v>0</v>
          </cell>
          <cell r="D227">
            <v>0</v>
          </cell>
          <cell r="E227" t="str">
            <v>NON</v>
          </cell>
          <cell r="I227" t="str">
            <v>D</v>
          </cell>
        </row>
        <row r="228">
          <cell r="C228">
            <v>0</v>
          </cell>
          <cell r="D228">
            <v>0</v>
          </cell>
          <cell r="E228" t="str">
            <v>NON</v>
          </cell>
          <cell r="I228" t="str">
            <v>D</v>
          </cell>
        </row>
        <row r="229">
          <cell r="C229">
            <v>0</v>
          </cell>
          <cell r="D229">
            <v>0</v>
          </cell>
          <cell r="E229" t="str">
            <v>NON</v>
          </cell>
          <cell r="I229" t="str">
            <v>D</v>
          </cell>
        </row>
        <row r="230">
          <cell r="C230">
            <v>0</v>
          </cell>
          <cell r="D230">
            <v>0</v>
          </cell>
          <cell r="E230" t="str">
            <v>NON</v>
          </cell>
          <cell r="I230" t="str">
            <v>D</v>
          </cell>
        </row>
        <row r="231">
          <cell r="B231" t="str">
            <v>TAB1013S</v>
          </cell>
          <cell r="C231" t="str">
            <v>NON</v>
          </cell>
          <cell r="D231" t="str">
            <v>NON</v>
          </cell>
          <cell r="E231" t="str">
            <v>NON</v>
          </cell>
          <cell r="I231" t="str">
            <v>TAB</v>
          </cell>
        </row>
        <row r="232">
          <cell r="B232" t="str">
            <v>TAB1015S</v>
          </cell>
          <cell r="C232" t="str">
            <v>NON</v>
          </cell>
          <cell r="D232" t="str">
            <v>NON</v>
          </cell>
          <cell r="E232" t="str">
            <v>NON</v>
          </cell>
          <cell r="I232" t="str">
            <v>TAB</v>
          </cell>
        </row>
        <row r="233">
          <cell r="B233" t="str">
            <v>TAB3004S</v>
          </cell>
          <cell r="C233" t="str">
            <v>NON</v>
          </cell>
          <cell r="D233" t="str">
            <v>NON</v>
          </cell>
          <cell r="E233" t="str">
            <v>NON</v>
          </cell>
          <cell r="I233" t="str">
            <v>TAB</v>
          </cell>
        </row>
        <row r="234">
          <cell r="B234" t="str">
            <v>TAB3004T</v>
          </cell>
          <cell r="C234" t="str">
            <v>NON</v>
          </cell>
          <cell r="D234" t="str">
            <v>NON</v>
          </cell>
          <cell r="E234" t="str">
            <v>NON</v>
          </cell>
          <cell r="I234" t="str">
            <v>TAB</v>
          </cell>
        </row>
        <row r="235">
          <cell r="B235" t="str">
            <v>TAB3011S</v>
          </cell>
          <cell r="C235" t="str">
            <v>NON</v>
          </cell>
          <cell r="D235" t="str">
            <v>NON</v>
          </cell>
          <cell r="E235" t="str">
            <v>NON</v>
          </cell>
          <cell r="I235" t="str">
            <v>TAB</v>
          </cell>
        </row>
        <row r="236">
          <cell r="B236" t="str">
            <v>TAB5003S</v>
          </cell>
          <cell r="C236" t="str">
            <v>NON</v>
          </cell>
          <cell r="D236" t="str">
            <v>NON</v>
          </cell>
          <cell r="E236" t="str">
            <v>NON</v>
          </cell>
          <cell r="I236" t="str">
            <v>TAB</v>
          </cell>
        </row>
        <row r="237">
          <cell r="B237" t="str">
            <v>TAB5023S</v>
          </cell>
          <cell r="C237" t="str">
            <v>NON</v>
          </cell>
          <cell r="D237" t="str">
            <v>NON</v>
          </cell>
          <cell r="E237" t="str">
            <v>NON</v>
          </cell>
          <cell r="I237" t="str">
            <v>TAB</v>
          </cell>
        </row>
        <row r="238">
          <cell r="B238" t="str">
            <v>TAB6005S</v>
          </cell>
          <cell r="C238" t="str">
            <v>NON</v>
          </cell>
          <cell r="D238" t="str">
            <v>NON</v>
          </cell>
          <cell r="E238" t="str">
            <v>NON</v>
          </cell>
          <cell r="I238" t="str">
            <v>TAB</v>
          </cell>
        </row>
        <row r="239">
          <cell r="B239" t="str">
            <v>TAB6005T</v>
          </cell>
          <cell r="C239" t="str">
            <v>NON</v>
          </cell>
          <cell r="D239" t="str">
            <v>NON</v>
          </cell>
          <cell r="E239" t="str">
            <v>NON</v>
          </cell>
          <cell r="I239" t="str">
            <v>TAB</v>
          </cell>
        </row>
        <row r="240">
          <cell r="B240" t="str">
            <v>TAB6021S</v>
          </cell>
          <cell r="C240" t="str">
            <v>NON</v>
          </cell>
          <cell r="D240" t="str">
            <v>NON</v>
          </cell>
          <cell r="E240" t="str">
            <v>NON</v>
          </cell>
          <cell r="I240" t="str">
            <v>TAB</v>
          </cell>
        </row>
        <row r="241">
          <cell r="B241" t="str">
            <v>TAB7015S</v>
          </cell>
          <cell r="C241" t="str">
            <v>NON</v>
          </cell>
          <cell r="D241" t="str">
            <v>NON</v>
          </cell>
          <cell r="E241" t="str">
            <v>NON</v>
          </cell>
          <cell r="I241" t="str">
            <v>TAB</v>
          </cell>
        </row>
        <row r="242">
          <cell r="B242" t="str">
            <v>TAB7016S</v>
          </cell>
          <cell r="C242" t="str">
            <v>NON</v>
          </cell>
          <cell r="D242" t="str">
            <v>NON</v>
          </cell>
          <cell r="E242" t="str">
            <v>NON</v>
          </cell>
          <cell r="I242" t="str">
            <v>TAB</v>
          </cell>
        </row>
        <row r="243">
          <cell r="B243" t="str">
            <v>TAB7021S</v>
          </cell>
          <cell r="C243" t="str">
            <v>NON</v>
          </cell>
          <cell r="D243" t="str">
            <v>NON</v>
          </cell>
          <cell r="E243" t="str">
            <v>NON</v>
          </cell>
          <cell r="I243" t="str">
            <v>TAB</v>
          </cell>
        </row>
        <row r="244">
          <cell r="B244" t="str">
            <v>TAB7022S</v>
          </cell>
          <cell r="C244" t="str">
            <v>NON</v>
          </cell>
          <cell r="D244" t="str">
            <v>NON</v>
          </cell>
          <cell r="E244" t="str">
            <v>NON</v>
          </cell>
          <cell r="I244" t="str">
            <v>TAB</v>
          </cell>
        </row>
        <row r="245">
          <cell r="B245" t="str">
            <v>TAB7035S</v>
          </cell>
          <cell r="C245" t="str">
            <v>NON</v>
          </cell>
          <cell r="D245" t="str">
            <v>NON</v>
          </cell>
          <cell r="E245" t="str">
            <v>NON</v>
          </cell>
          <cell r="I245" t="str">
            <v>TAB</v>
          </cell>
        </row>
        <row r="246">
          <cell r="B246" t="str">
            <v>TAB7047S</v>
          </cell>
          <cell r="C246" t="str">
            <v>NON</v>
          </cell>
          <cell r="D246" t="str">
            <v>NON</v>
          </cell>
          <cell r="E246" t="str">
            <v>NON</v>
          </cell>
          <cell r="I246" t="str">
            <v>TAB</v>
          </cell>
        </row>
        <row r="247">
          <cell r="B247" t="str">
            <v>TAB8007S</v>
          </cell>
          <cell r="C247" t="str">
            <v>NON</v>
          </cell>
          <cell r="D247" t="str">
            <v>NON</v>
          </cell>
          <cell r="E247" t="str">
            <v>NON</v>
          </cell>
          <cell r="I247" t="str">
            <v>TAB</v>
          </cell>
        </row>
        <row r="248">
          <cell r="B248" t="str">
            <v>TAB8011T</v>
          </cell>
          <cell r="C248" t="str">
            <v>NON</v>
          </cell>
          <cell r="D248" t="str">
            <v>NON</v>
          </cell>
          <cell r="E248" t="str">
            <v>NON</v>
          </cell>
          <cell r="I248" t="str">
            <v>TAB</v>
          </cell>
        </row>
        <row r="249">
          <cell r="B249" t="str">
            <v>TAB8017S</v>
          </cell>
          <cell r="C249" t="str">
            <v>NON</v>
          </cell>
          <cell r="D249" t="str">
            <v>NON</v>
          </cell>
          <cell r="E249" t="str">
            <v>NON</v>
          </cell>
          <cell r="I249" t="str">
            <v>TAB</v>
          </cell>
        </row>
        <row r="250">
          <cell r="B250" t="str">
            <v>TAB8022S</v>
          </cell>
          <cell r="C250" t="str">
            <v>NON</v>
          </cell>
          <cell r="D250" t="str">
            <v>NON</v>
          </cell>
          <cell r="E250" t="str">
            <v>NON</v>
          </cell>
          <cell r="I250" t="str">
            <v>TAB</v>
          </cell>
        </row>
        <row r="251">
          <cell r="B251" t="str">
            <v>TAB9001S</v>
          </cell>
          <cell r="C251" t="str">
            <v>NON</v>
          </cell>
          <cell r="D251" t="str">
            <v>NON</v>
          </cell>
          <cell r="E251" t="str">
            <v>NON</v>
          </cell>
          <cell r="I251" t="str">
            <v>TAB</v>
          </cell>
        </row>
        <row r="252">
          <cell r="B252" t="str">
            <v>TAB9005S</v>
          </cell>
          <cell r="C252" t="str">
            <v>NON</v>
          </cell>
          <cell r="D252" t="str">
            <v>NON</v>
          </cell>
          <cell r="E252" t="str">
            <v>NON</v>
          </cell>
          <cell r="I252" t="str">
            <v>TAB</v>
          </cell>
        </row>
        <row r="253">
          <cell r="B253" t="str">
            <v>TAB9007T</v>
          </cell>
          <cell r="C253" t="str">
            <v>NON</v>
          </cell>
          <cell r="D253" t="str">
            <v>NON</v>
          </cell>
          <cell r="E253" t="str">
            <v>NON</v>
          </cell>
          <cell r="I253" t="str">
            <v>TAB</v>
          </cell>
        </row>
        <row r="254">
          <cell r="B254" t="str">
            <v>TABB8821</v>
          </cell>
          <cell r="C254" t="str">
            <v>NON</v>
          </cell>
          <cell r="D254" t="str">
            <v>NON</v>
          </cell>
          <cell r="E254" t="str">
            <v>NON</v>
          </cell>
          <cell r="I254" t="str">
            <v>TAB</v>
          </cell>
        </row>
        <row r="255">
          <cell r="B255" t="str">
            <v>TAB390S</v>
          </cell>
          <cell r="C255" t="str">
            <v>NON</v>
          </cell>
          <cell r="D255" t="str">
            <v>NON</v>
          </cell>
          <cell r="E255" t="str">
            <v>NON</v>
          </cell>
          <cell r="I255" t="str">
            <v>TAB</v>
          </cell>
        </row>
        <row r="256">
          <cell r="B256" t="str">
            <v>TAB1247S</v>
          </cell>
          <cell r="C256" t="str">
            <v>NON</v>
          </cell>
          <cell r="D256" t="str">
            <v>NON</v>
          </cell>
          <cell r="E256" t="str">
            <v>NON</v>
          </cell>
          <cell r="I256" t="str">
            <v>TAB</v>
          </cell>
        </row>
        <row r="257">
          <cell r="B257" t="str">
            <v>TABCanon</v>
          </cell>
          <cell r="C257" t="str">
            <v>NON</v>
          </cell>
          <cell r="D257" t="str">
            <v>NON</v>
          </cell>
          <cell r="E257" t="str">
            <v>NON</v>
          </cell>
          <cell r="I257" t="str">
            <v>TAB</v>
          </cell>
        </row>
        <row r="258">
          <cell r="B258" t="str">
            <v>TABG2900S</v>
          </cell>
          <cell r="C258" t="str">
            <v>NON</v>
          </cell>
          <cell r="D258" t="str">
            <v>NON</v>
          </cell>
          <cell r="E258" t="str">
            <v>NON</v>
          </cell>
          <cell r="I258" t="str">
            <v>TAB</v>
          </cell>
        </row>
        <row r="259">
          <cell r="B259" t="str">
            <v>TAB9006S</v>
          </cell>
          <cell r="C259" t="str">
            <v>NON</v>
          </cell>
          <cell r="D259" t="str">
            <v>NON</v>
          </cell>
          <cell r="E259" t="str">
            <v>NON</v>
          </cell>
          <cell r="I259" t="str">
            <v>TAB</v>
          </cell>
        </row>
        <row r="260">
          <cell r="B260" t="str">
            <v>TABN2100S</v>
          </cell>
          <cell r="C260" t="str">
            <v>NON</v>
          </cell>
          <cell r="D260" t="str">
            <v>NON</v>
          </cell>
          <cell r="E260" t="str">
            <v>NON</v>
          </cell>
          <cell r="I260" t="str">
            <v>TAB</v>
          </cell>
        </row>
        <row r="261">
          <cell r="B261" t="str">
            <v>TABMSX350F</v>
          </cell>
          <cell r="C261" t="str">
            <v>NON</v>
          </cell>
          <cell r="D261" t="str">
            <v>NON</v>
          </cell>
          <cell r="E261" t="str">
            <v>NON</v>
          </cell>
          <cell r="I261" t="str">
            <v>TAB</v>
          </cell>
        </row>
        <row r="262">
          <cell r="B262" t="str">
            <v>TABC011</v>
          </cell>
          <cell r="C262" t="str">
            <v>NON</v>
          </cell>
          <cell r="D262" t="str">
            <v>NON</v>
          </cell>
          <cell r="E262" t="str">
            <v>NON</v>
          </cell>
          <cell r="I262" t="str">
            <v>TAB</v>
          </cell>
        </row>
        <row r="263">
          <cell r="B263" t="str">
            <v>TABV2500S</v>
          </cell>
          <cell r="C263" t="str">
            <v>NON</v>
          </cell>
          <cell r="D263" t="str">
            <v>NON</v>
          </cell>
          <cell r="E263" t="str">
            <v>NON</v>
          </cell>
          <cell r="I263" t="str">
            <v>TAB</v>
          </cell>
        </row>
        <row r="264">
          <cell r="B264" t="str">
            <v>TABGO</v>
          </cell>
          <cell r="C264" t="str">
            <v>NON</v>
          </cell>
          <cell r="D264" t="str">
            <v>NON</v>
          </cell>
          <cell r="E264" t="str">
            <v>NON</v>
          </cell>
          <cell r="I264" t="str">
            <v>TAB</v>
          </cell>
        </row>
        <row r="265">
          <cell r="B265" t="str">
            <v>TAB9016B</v>
          </cell>
          <cell r="C265" t="str">
            <v>NON</v>
          </cell>
          <cell r="D265" t="str">
            <v>NON</v>
          </cell>
          <cell r="E265" t="str">
            <v>NON</v>
          </cell>
          <cell r="I265" t="str">
            <v>TAB</v>
          </cell>
        </row>
        <row r="266">
          <cell r="B266" t="str">
            <v>TAB9010B</v>
          </cell>
          <cell r="C266" t="str">
            <v>NON</v>
          </cell>
          <cell r="D266" t="str">
            <v>NON</v>
          </cell>
          <cell r="E266" t="str">
            <v>NON</v>
          </cell>
          <cell r="I266" t="str">
            <v>TAB</v>
          </cell>
        </row>
        <row r="267">
          <cell r="C267">
            <v>0</v>
          </cell>
          <cell r="D267">
            <v>0</v>
          </cell>
          <cell r="E267" t="str">
            <v>NON</v>
          </cell>
          <cell r="I267" t="str">
            <v>TAB</v>
          </cell>
        </row>
        <row r="268">
          <cell r="C268">
            <v>0</v>
          </cell>
          <cell r="D268">
            <v>0</v>
          </cell>
          <cell r="E268" t="str">
            <v>NON</v>
          </cell>
          <cell r="I268" t="str">
            <v>TAB</v>
          </cell>
        </row>
        <row r="269">
          <cell r="C269">
            <v>0</v>
          </cell>
          <cell r="D269">
            <v>0</v>
          </cell>
          <cell r="E269" t="str">
            <v>NON</v>
          </cell>
          <cell r="I269" t="str">
            <v>TAB</v>
          </cell>
        </row>
        <row r="270">
          <cell r="C270">
            <v>0</v>
          </cell>
          <cell r="D270">
            <v>0</v>
          </cell>
          <cell r="E270" t="str">
            <v>NON</v>
          </cell>
          <cell r="I270" t="str">
            <v>TAB</v>
          </cell>
        </row>
        <row r="271">
          <cell r="C271">
            <v>0</v>
          </cell>
          <cell r="D271">
            <v>0</v>
          </cell>
          <cell r="E271" t="str">
            <v>NON</v>
          </cell>
          <cell r="I271" t="str">
            <v>TAB</v>
          </cell>
        </row>
        <row r="272">
          <cell r="C272">
            <v>0</v>
          </cell>
          <cell r="D272">
            <v>0</v>
          </cell>
          <cell r="E272" t="str">
            <v>NON</v>
          </cell>
          <cell r="I272" t="str">
            <v>TAB</v>
          </cell>
        </row>
        <row r="273">
          <cell r="C273">
            <v>0</v>
          </cell>
          <cell r="D273">
            <v>0</v>
          </cell>
          <cell r="E273" t="str">
            <v>NON</v>
          </cell>
          <cell r="I273" t="str">
            <v>TAB</v>
          </cell>
        </row>
        <row r="274">
          <cell r="C274">
            <v>0</v>
          </cell>
          <cell r="D274">
            <v>0</v>
          </cell>
          <cell r="E274" t="str">
            <v>NON</v>
          </cell>
          <cell r="I274" t="str">
            <v>TAB</v>
          </cell>
        </row>
        <row r="275">
          <cell r="C275">
            <v>0</v>
          </cell>
          <cell r="D275">
            <v>0</v>
          </cell>
          <cell r="E275" t="str">
            <v>NON</v>
          </cell>
          <cell r="I275" t="str">
            <v>TAB</v>
          </cell>
        </row>
        <row r="276">
          <cell r="B276" t="str">
            <v>R551013S</v>
          </cell>
          <cell r="C276">
            <v>9.4700000000000006</v>
          </cell>
          <cell r="D276">
            <v>9.4700000000000006</v>
          </cell>
          <cell r="I276" t="str">
            <v>R55</v>
          </cell>
        </row>
        <row r="277">
          <cell r="B277" t="str">
            <v>R551015S</v>
          </cell>
          <cell r="C277">
            <v>9.4700000000000006</v>
          </cell>
          <cell r="D277">
            <v>9.4700000000000006</v>
          </cell>
          <cell r="I277" t="str">
            <v>R55</v>
          </cell>
        </row>
        <row r="278">
          <cell r="B278" t="str">
            <v>R553004S</v>
          </cell>
          <cell r="C278">
            <v>6.4</v>
          </cell>
          <cell r="D278">
            <v>6.4</v>
          </cell>
          <cell r="I278" t="str">
            <v>R55</v>
          </cell>
        </row>
        <row r="279">
          <cell r="B279" t="str">
            <v>R553004T</v>
          </cell>
          <cell r="C279">
            <v>9.4700000000000006</v>
          </cell>
          <cell r="D279">
            <v>9.4700000000000006</v>
          </cell>
          <cell r="I279" t="str">
            <v>R55</v>
          </cell>
        </row>
        <row r="280">
          <cell r="B280" t="str">
            <v>R553011S</v>
          </cell>
          <cell r="C280">
            <v>9.4700000000000006</v>
          </cell>
          <cell r="D280">
            <v>9.4700000000000006</v>
          </cell>
          <cell r="I280" t="str">
            <v>R55</v>
          </cell>
        </row>
        <row r="281">
          <cell r="B281" t="str">
            <v>R555003S</v>
          </cell>
          <cell r="C281">
            <v>9.4700000000000006</v>
          </cell>
          <cell r="D281">
            <v>9.4700000000000006</v>
          </cell>
          <cell r="I281" t="str">
            <v>R55</v>
          </cell>
        </row>
        <row r="282">
          <cell r="B282" t="str">
            <v>R555023S</v>
          </cell>
          <cell r="C282">
            <v>9.4700000000000006</v>
          </cell>
          <cell r="D282">
            <v>9.4700000000000006</v>
          </cell>
          <cell r="I282" t="str">
            <v>R55</v>
          </cell>
        </row>
        <row r="283">
          <cell r="B283" t="str">
            <v>R556005S</v>
          </cell>
          <cell r="C283">
            <v>6.4</v>
          </cell>
          <cell r="D283">
            <v>6.4</v>
          </cell>
          <cell r="I283" t="str">
            <v>R55</v>
          </cell>
        </row>
        <row r="284">
          <cell r="B284" t="str">
            <v>R556005T</v>
          </cell>
          <cell r="C284">
            <v>9.4700000000000006</v>
          </cell>
          <cell r="D284">
            <v>9.4700000000000006</v>
          </cell>
          <cell r="I284" t="str">
            <v>R55</v>
          </cell>
        </row>
        <row r="285">
          <cell r="B285" t="str">
            <v>R556021S</v>
          </cell>
          <cell r="C285">
            <v>9.4700000000000006</v>
          </cell>
          <cell r="D285">
            <v>9.4700000000000006</v>
          </cell>
          <cell r="I285" t="str">
            <v>R55</v>
          </cell>
        </row>
        <row r="286">
          <cell r="B286" t="str">
            <v>R557015S</v>
          </cell>
          <cell r="C286">
            <v>9.4700000000000006</v>
          </cell>
          <cell r="D286">
            <v>9.4700000000000006</v>
          </cell>
          <cell r="I286" t="str">
            <v>R55</v>
          </cell>
        </row>
        <row r="287">
          <cell r="B287" t="str">
            <v>R557016S</v>
          </cell>
          <cell r="C287">
            <v>6.4</v>
          </cell>
          <cell r="D287">
            <v>6.4</v>
          </cell>
          <cell r="I287" t="str">
            <v>R55</v>
          </cell>
        </row>
        <row r="288">
          <cell r="B288" t="str">
            <v>R557021S</v>
          </cell>
          <cell r="C288">
            <v>9.4700000000000006</v>
          </cell>
          <cell r="D288">
            <v>9.4700000000000006</v>
          </cell>
          <cell r="I288" t="str">
            <v>R55</v>
          </cell>
        </row>
        <row r="289">
          <cell r="B289" t="str">
            <v>R557022S</v>
          </cell>
          <cell r="C289">
            <v>9.4700000000000006</v>
          </cell>
          <cell r="D289">
            <v>9.4700000000000006</v>
          </cell>
          <cell r="I289" t="str">
            <v>R55</v>
          </cell>
        </row>
        <row r="290">
          <cell r="B290" t="str">
            <v>R557035S</v>
          </cell>
          <cell r="C290">
            <v>9.4700000000000006</v>
          </cell>
          <cell r="D290">
            <v>9.4700000000000006</v>
          </cell>
          <cell r="I290" t="str">
            <v>R55</v>
          </cell>
        </row>
        <row r="291">
          <cell r="B291" t="str">
            <v>R557047S</v>
          </cell>
          <cell r="C291">
            <v>9.4700000000000006</v>
          </cell>
          <cell r="D291">
            <v>9.4700000000000006</v>
          </cell>
          <cell r="I291" t="str">
            <v>R55</v>
          </cell>
        </row>
        <row r="292">
          <cell r="B292" t="str">
            <v>R558007S</v>
          </cell>
          <cell r="C292">
            <v>9.4700000000000006</v>
          </cell>
          <cell r="D292">
            <v>9.4700000000000006</v>
          </cell>
          <cell r="I292" t="str">
            <v>R55</v>
          </cell>
        </row>
        <row r="293">
          <cell r="B293" t="str">
            <v>R558011T</v>
          </cell>
          <cell r="C293">
            <v>9.4700000000000006</v>
          </cell>
          <cell r="D293">
            <v>9.4700000000000006</v>
          </cell>
          <cell r="I293" t="str">
            <v>R55</v>
          </cell>
        </row>
        <row r="294">
          <cell r="B294" t="str">
            <v>R558017S</v>
          </cell>
          <cell r="C294">
            <v>9.4700000000000006</v>
          </cell>
          <cell r="D294">
            <v>9.4700000000000006</v>
          </cell>
          <cell r="I294" t="str">
            <v>R55</v>
          </cell>
        </row>
        <row r="295">
          <cell r="B295" t="str">
            <v>R558022S</v>
          </cell>
          <cell r="C295">
            <v>9.4700000000000006</v>
          </cell>
          <cell r="D295">
            <v>9.4700000000000006</v>
          </cell>
          <cell r="I295" t="str">
            <v>R55</v>
          </cell>
        </row>
        <row r="296">
          <cell r="B296" t="str">
            <v>R559001S</v>
          </cell>
          <cell r="C296">
            <v>9.4700000000000006</v>
          </cell>
          <cell r="D296">
            <v>9.4700000000000006</v>
          </cell>
          <cell r="I296" t="str">
            <v>R55</v>
          </cell>
        </row>
        <row r="297">
          <cell r="B297" t="str">
            <v>R559005S</v>
          </cell>
          <cell r="C297">
            <v>6.4</v>
          </cell>
          <cell r="D297">
            <v>6.4</v>
          </cell>
          <cell r="I297" t="str">
            <v>R55</v>
          </cell>
        </row>
        <row r="298">
          <cell r="B298" t="str">
            <v>R559007T</v>
          </cell>
          <cell r="C298">
            <v>9.4700000000000006</v>
          </cell>
          <cell r="D298">
            <v>9.4700000000000006</v>
          </cell>
          <cell r="I298" t="str">
            <v>R55</v>
          </cell>
        </row>
        <row r="299">
          <cell r="B299" t="str">
            <v>R55B8821</v>
          </cell>
          <cell r="C299">
            <v>9.4700000000000006</v>
          </cell>
          <cell r="D299">
            <v>9.4700000000000006</v>
          </cell>
          <cell r="I299" t="str">
            <v>R55</v>
          </cell>
        </row>
        <row r="300">
          <cell r="B300" t="str">
            <v>R55390S</v>
          </cell>
          <cell r="C300">
            <v>9.4700000000000006</v>
          </cell>
          <cell r="D300">
            <v>9.4700000000000006</v>
          </cell>
          <cell r="I300" t="str">
            <v>R55</v>
          </cell>
        </row>
        <row r="301">
          <cell r="B301" t="str">
            <v>R551247S</v>
          </cell>
          <cell r="C301">
            <v>6.4</v>
          </cell>
          <cell r="D301">
            <v>6.4</v>
          </cell>
          <cell r="I301" t="str">
            <v>R55</v>
          </cell>
        </row>
        <row r="302">
          <cell r="B302" t="str">
            <v>R55Canon</v>
          </cell>
          <cell r="C302">
            <v>6.4</v>
          </cell>
          <cell r="D302">
            <v>6.4</v>
          </cell>
          <cell r="I302" t="str">
            <v>R55</v>
          </cell>
        </row>
        <row r="303">
          <cell r="B303" t="str">
            <v>R55G2900S</v>
          </cell>
          <cell r="C303">
            <v>9.4700000000000006</v>
          </cell>
          <cell r="D303">
            <v>9.4700000000000006</v>
          </cell>
          <cell r="I303" t="str">
            <v>R55</v>
          </cell>
        </row>
        <row r="304">
          <cell r="B304" t="str">
            <v>R559006S</v>
          </cell>
          <cell r="C304">
            <v>6.4</v>
          </cell>
          <cell r="D304">
            <v>6.4</v>
          </cell>
          <cell r="I304" t="str">
            <v>R55</v>
          </cell>
        </row>
        <row r="305">
          <cell r="B305" t="str">
            <v>R55N2100S</v>
          </cell>
          <cell r="C305">
            <v>9.4700000000000006</v>
          </cell>
          <cell r="D305">
            <v>9.4700000000000006</v>
          </cell>
          <cell r="I305" t="str">
            <v>R55</v>
          </cell>
        </row>
        <row r="306">
          <cell r="B306" t="str">
            <v>R55MSX350F</v>
          </cell>
          <cell r="C306">
            <v>9.4700000000000006</v>
          </cell>
          <cell r="D306">
            <v>9.4700000000000006</v>
          </cell>
          <cell r="I306" t="str">
            <v>R55</v>
          </cell>
        </row>
        <row r="307">
          <cell r="B307" t="str">
            <v>R55C011</v>
          </cell>
          <cell r="C307">
            <v>9.4700000000000006</v>
          </cell>
          <cell r="D307">
            <v>9.4700000000000006</v>
          </cell>
          <cell r="I307" t="str">
            <v>R55</v>
          </cell>
        </row>
        <row r="308">
          <cell r="B308" t="str">
            <v>R55V2500S</v>
          </cell>
          <cell r="C308">
            <v>9.4700000000000006</v>
          </cell>
          <cell r="D308">
            <v>9.4700000000000006</v>
          </cell>
          <cell r="I308" t="str">
            <v>R55</v>
          </cell>
        </row>
        <row r="309">
          <cell r="B309" t="str">
            <v>R55GO</v>
          </cell>
          <cell r="C309">
            <v>18</v>
          </cell>
          <cell r="D309">
            <v>18</v>
          </cell>
          <cell r="I309" t="str">
            <v>R55</v>
          </cell>
        </row>
        <row r="310">
          <cell r="B310" t="str">
            <v>R559016B</v>
          </cell>
          <cell r="C310">
            <v>0</v>
          </cell>
          <cell r="D310">
            <v>0</v>
          </cell>
          <cell r="I310" t="str">
            <v>R55</v>
          </cell>
        </row>
        <row r="311">
          <cell r="B311" t="str">
            <v>R559010B</v>
          </cell>
          <cell r="C311">
            <v>0</v>
          </cell>
          <cell r="D311">
            <v>0</v>
          </cell>
          <cell r="I311" t="str">
            <v>R55</v>
          </cell>
        </row>
        <row r="312">
          <cell r="C312">
            <v>0</v>
          </cell>
          <cell r="D312">
            <v>0</v>
          </cell>
          <cell r="I312" t="str">
            <v>R55</v>
          </cell>
        </row>
        <row r="313">
          <cell r="C313">
            <v>0</v>
          </cell>
          <cell r="D313">
            <v>0</v>
          </cell>
          <cell r="I313" t="str">
            <v>R55</v>
          </cell>
        </row>
        <row r="314">
          <cell r="C314">
            <v>0</v>
          </cell>
          <cell r="D314">
            <v>0</v>
          </cell>
          <cell r="I314" t="str">
            <v>R55</v>
          </cell>
        </row>
        <row r="315">
          <cell r="C315">
            <v>0</v>
          </cell>
          <cell r="D315">
            <v>0</v>
          </cell>
          <cell r="I315" t="str">
            <v>R55</v>
          </cell>
        </row>
        <row r="316">
          <cell r="C316">
            <v>0</v>
          </cell>
          <cell r="D316">
            <v>0</v>
          </cell>
          <cell r="I316" t="str">
            <v>R55</v>
          </cell>
        </row>
        <row r="317">
          <cell r="C317">
            <v>0</v>
          </cell>
          <cell r="D317">
            <v>0</v>
          </cell>
          <cell r="I317" t="str">
            <v>R55</v>
          </cell>
        </row>
        <row r="318">
          <cell r="C318">
            <v>0</v>
          </cell>
          <cell r="D318">
            <v>0</v>
          </cell>
          <cell r="I318" t="str">
            <v>R55</v>
          </cell>
        </row>
        <row r="319">
          <cell r="B319" t="str">
            <v>R401013S</v>
          </cell>
          <cell r="C319">
            <v>5.08</v>
          </cell>
          <cell r="D319">
            <v>5.08</v>
          </cell>
          <cell r="I319" t="str">
            <v>R40</v>
          </cell>
        </row>
        <row r="320">
          <cell r="B320" t="str">
            <v>R401015S</v>
          </cell>
          <cell r="C320">
            <v>5.08</v>
          </cell>
          <cell r="D320">
            <v>5.08</v>
          </cell>
          <cell r="I320" t="str">
            <v>R40</v>
          </cell>
        </row>
        <row r="321">
          <cell r="B321" t="str">
            <v>R403004S</v>
          </cell>
          <cell r="C321">
            <v>5.08</v>
          </cell>
          <cell r="D321">
            <v>5.08</v>
          </cell>
          <cell r="I321" t="str">
            <v>R40</v>
          </cell>
        </row>
        <row r="322">
          <cell r="B322" t="str">
            <v>R403004T</v>
          </cell>
          <cell r="C322">
            <v>7.52</v>
          </cell>
          <cell r="D322">
            <v>7.52</v>
          </cell>
          <cell r="I322" t="str">
            <v>R40</v>
          </cell>
        </row>
        <row r="323">
          <cell r="B323" t="str">
            <v>R403011S</v>
          </cell>
          <cell r="C323">
            <v>7.52</v>
          </cell>
          <cell r="D323">
            <v>7.52</v>
          </cell>
          <cell r="I323" t="str">
            <v>R40</v>
          </cell>
        </row>
        <row r="324">
          <cell r="B324" t="str">
            <v>R405003S</v>
          </cell>
          <cell r="C324">
            <v>5.08</v>
          </cell>
          <cell r="D324">
            <v>5.08</v>
          </cell>
          <cell r="I324" t="str">
            <v>R40</v>
          </cell>
        </row>
        <row r="325">
          <cell r="B325" t="str">
            <v>R405023S</v>
          </cell>
          <cell r="C325">
            <v>5.08</v>
          </cell>
          <cell r="D325">
            <v>5.08</v>
          </cell>
          <cell r="I325" t="str">
            <v>R40</v>
          </cell>
        </row>
        <row r="326">
          <cell r="B326" t="str">
            <v>R406005S</v>
          </cell>
          <cell r="C326">
            <v>5.08</v>
          </cell>
          <cell r="D326">
            <v>5.08</v>
          </cell>
          <cell r="I326" t="str">
            <v>R40</v>
          </cell>
        </row>
        <row r="327">
          <cell r="B327" t="str">
            <v>R406005T</v>
          </cell>
          <cell r="C327">
            <v>7.52</v>
          </cell>
          <cell r="D327">
            <v>7.52</v>
          </cell>
          <cell r="I327" t="str">
            <v>R40</v>
          </cell>
        </row>
        <row r="328">
          <cell r="B328" t="str">
            <v>R406021S</v>
          </cell>
          <cell r="C328">
            <v>5.08</v>
          </cell>
          <cell r="D328">
            <v>5.08</v>
          </cell>
          <cell r="I328" t="str">
            <v>R40</v>
          </cell>
        </row>
        <row r="329">
          <cell r="B329" t="str">
            <v>R407015S</v>
          </cell>
          <cell r="C329">
            <v>7.52</v>
          </cell>
          <cell r="D329">
            <v>7.52</v>
          </cell>
          <cell r="I329" t="str">
            <v>R40</v>
          </cell>
        </row>
        <row r="330">
          <cell r="B330" t="str">
            <v>R407016S</v>
          </cell>
          <cell r="C330">
            <v>7.05</v>
          </cell>
          <cell r="D330">
            <v>7.05</v>
          </cell>
          <cell r="I330" t="str">
            <v>R40</v>
          </cell>
        </row>
        <row r="331">
          <cell r="B331" t="str">
            <v>R407021S</v>
          </cell>
          <cell r="C331">
            <v>7.52</v>
          </cell>
          <cell r="D331">
            <v>7.52</v>
          </cell>
          <cell r="I331" t="str">
            <v>R40</v>
          </cell>
        </row>
        <row r="332">
          <cell r="B332" t="str">
            <v>R407022S</v>
          </cell>
          <cell r="C332">
            <v>7.52</v>
          </cell>
          <cell r="D332">
            <v>7.52</v>
          </cell>
          <cell r="I332" t="str">
            <v>R40</v>
          </cell>
        </row>
        <row r="333">
          <cell r="B333" t="str">
            <v>R407035S</v>
          </cell>
          <cell r="C333">
            <v>5.08</v>
          </cell>
          <cell r="D333">
            <v>5.08</v>
          </cell>
          <cell r="I333" t="str">
            <v>R40</v>
          </cell>
        </row>
        <row r="334">
          <cell r="B334" t="str">
            <v>R407047S</v>
          </cell>
          <cell r="C334">
            <v>7.52</v>
          </cell>
          <cell r="D334">
            <v>7.52</v>
          </cell>
          <cell r="I334" t="str">
            <v>R40</v>
          </cell>
        </row>
        <row r="335">
          <cell r="B335" t="str">
            <v>R408007S</v>
          </cell>
          <cell r="C335">
            <v>7.52</v>
          </cell>
          <cell r="D335">
            <v>7.52</v>
          </cell>
          <cell r="I335" t="str">
            <v>R40</v>
          </cell>
        </row>
        <row r="336">
          <cell r="B336" t="str">
            <v>R408011T</v>
          </cell>
          <cell r="C336">
            <v>7.52</v>
          </cell>
          <cell r="D336">
            <v>7.52</v>
          </cell>
          <cell r="I336" t="str">
            <v>R40</v>
          </cell>
        </row>
        <row r="337">
          <cell r="B337" t="str">
            <v>R408017S</v>
          </cell>
          <cell r="C337">
            <v>7.52</v>
          </cell>
          <cell r="D337">
            <v>7.52</v>
          </cell>
          <cell r="I337" t="str">
            <v>R40</v>
          </cell>
        </row>
        <row r="338">
          <cell r="B338" t="str">
            <v>R408022S</v>
          </cell>
          <cell r="C338">
            <v>7.52</v>
          </cell>
          <cell r="D338">
            <v>7.52</v>
          </cell>
          <cell r="I338" t="str">
            <v>R40</v>
          </cell>
        </row>
        <row r="339">
          <cell r="B339" t="str">
            <v>R409001S</v>
          </cell>
          <cell r="C339">
            <v>7.52</v>
          </cell>
          <cell r="D339">
            <v>7.52</v>
          </cell>
          <cell r="I339" t="str">
            <v>R40</v>
          </cell>
        </row>
        <row r="340">
          <cell r="B340" t="str">
            <v>R409005S</v>
          </cell>
          <cell r="C340">
            <v>5.08</v>
          </cell>
          <cell r="D340">
            <v>5.08</v>
          </cell>
          <cell r="I340" t="str">
            <v>R40</v>
          </cell>
        </row>
        <row r="341">
          <cell r="B341" t="str">
            <v>R409007T</v>
          </cell>
          <cell r="C341">
            <v>7.52</v>
          </cell>
          <cell r="D341">
            <v>7.52</v>
          </cell>
          <cell r="I341" t="str">
            <v>R40</v>
          </cell>
        </row>
        <row r="342">
          <cell r="B342" t="str">
            <v>R40B8821</v>
          </cell>
          <cell r="C342">
            <v>5.08</v>
          </cell>
          <cell r="D342">
            <v>5.08</v>
          </cell>
          <cell r="I342" t="str">
            <v>R40</v>
          </cell>
        </row>
        <row r="343">
          <cell r="B343" t="str">
            <v>R40390S</v>
          </cell>
          <cell r="C343">
            <v>5.08</v>
          </cell>
          <cell r="D343">
            <v>5.08</v>
          </cell>
          <cell r="I343" t="str">
            <v>R40</v>
          </cell>
        </row>
        <row r="344">
          <cell r="B344" t="str">
            <v>R401247S</v>
          </cell>
          <cell r="C344">
            <v>5.08</v>
          </cell>
          <cell r="D344">
            <v>5.08</v>
          </cell>
          <cell r="I344" t="str">
            <v>R40</v>
          </cell>
        </row>
        <row r="345">
          <cell r="B345" t="str">
            <v>R40Canon</v>
          </cell>
          <cell r="C345">
            <v>5.08</v>
          </cell>
          <cell r="D345">
            <v>5.08</v>
          </cell>
          <cell r="I345" t="str">
            <v>R40</v>
          </cell>
        </row>
        <row r="346">
          <cell r="B346" t="str">
            <v>R40G2900S</v>
          </cell>
          <cell r="C346">
            <v>7.52</v>
          </cell>
          <cell r="D346">
            <v>7.52</v>
          </cell>
          <cell r="I346" t="str">
            <v>R40</v>
          </cell>
        </row>
        <row r="347">
          <cell r="B347" t="str">
            <v>R409006S</v>
          </cell>
          <cell r="C347">
            <v>5.08</v>
          </cell>
          <cell r="D347">
            <v>5.08</v>
          </cell>
          <cell r="I347" t="str">
            <v>R40</v>
          </cell>
        </row>
        <row r="348">
          <cell r="B348" t="str">
            <v>R40N2100S</v>
          </cell>
          <cell r="C348">
            <v>7.52</v>
          </cell>
          <cell r="D348">
            <v>7.52</v>
          </cell>
          <cell r="I348" t="str">
            <v>R40</v>
          </cell>
        </row>
        <row r="349">
          <cell r="B349" t="str">
            <v>R40MSX350F</v>
          </cell>
          <cell r="C349">
            <v>7.52</v>
          </cell>
          <cell r="D349">
            <v>7.52</v>
          </cell>
          <cell r="I349" t="str">
            <v>R40</v>
          </cell>
        </row>
        <row r="350">
          <cell r="B350" t="str">
            <v>R40C011</v>
          </cell>
          <cell r="C350">
            <v>5.08</v>
          </cell>
          <cell r="D350">
            <v>5.08</v>
          </cell>
          <cell r="I350" t="str">
            <v>R40</v>
          </cell>
        </row>
        <row r="351">
          <cell r="B351" t="str">
            <v>R40V2500S</v>
          </cell>
          <cell r="C351">
            <v>7.52</v>
          </cell>
          <cell r="D351">
            <v>7.52</v>
          </cell>
          <cell r="I351" t="str">
            <v>R40</v>
          </cell>
        </row>
        <row r="352">
          <cell r="B352" t="str">
            <v>R40GO</v>
          </cell>
          <cell r="C352">
            <v>18</v>
          </cell>
          <cell r="D352">
            <v>18</v>
          </cell>
          <cell r="I352" t="str">
            <v>R40</v>
          </cell>
        </row>
        <row r="353">
          <cell r="B353" t="str">
            <v>R409016B</v>
          </cell>
          <cell r="C353">
            <v>0</v>
          </cell>
          <cell r="D353">
            <v>0</v>
          </cell>
          <cell r="I353" t="str">
            <v>R40</v>
          </cell>
        </row>
        <row r="354">
          <cell r="B354" t="str">
            <v>R409010B</v>
          </cell>
          <cell r="C354">
            <v>0</v>
          </cell>
          <cell r="D354">
            <v>0</v>
          </cell>
          <cell r="I354" t="str">
            <v>R40</v>
          </cell>
        </row>
        <row r="355">
          <cell r="C355">
            <v>0</v>
          </cell>
          <cell r="D355">
            <v>0</v>
          </cell>
          <cell r="I355" t="str">
            <v>R40</v>
          </cell>
        </row>
        <row r="356">
          <cell r="C356">
            <v>0</v>
          </cell>
          <cell r="D356">
            <v>0</v>
          </cell>
          <cell r="I356" t="str">
            <v>R40</v>
          </cell>
        </row>
        <row r="357">
          <cell r="C357">
            <v>0</v>
          </cell>
          <cell r="D357">
            <v>0</v>
          </cell>
          <cell r="I357" t="str">
            <v>R40</v>
          </cell>
        </row>
        <row r="358">
          <cell r="C358">
            <v>0</v>
          </cell>
          <cell r="D358">
            <v>0</v>
          </cell>
          <cell r="I358" t="str">
            <v>R40</v>
          </cell>
        </row>
        <row r="359">
          <cell r="C359">
            <v>0</v>
          </cell>
          <cell r="D359">
            <v>0</v>
          </cell>
          <cell r="I359" t="str">
            <v>R40</v>
          </cell>
        </row>
        <row r="360">
          <cell r="C360">
            <v>0</v>
          </cell>
          <cell r="D360">
            <v>0</v>
          </cell>
          <cell r="I360" t="str">
            <v>R40</v>
          </cell>
        </row>
        <row r="361">
          <cell r="C361">
            <v>0</v>
          </cell>
          <cell r="D361">
            <v>0</v>
          </cell>
          <cell r="I361" t="str">
            <v>R40</v>
          </cell>
        </row>
        <row r="362">
          <cell r="B362" t="str">
            <v>A+T9016B</v>
          </cell>
          <cell r="C362">
            <v>0</v>
          </cell>
          <cell r="D362">
            <v>0</v>
          </cell>
          <cell r="E362">
            <v>0</v>
          </cell>
          <cell r="I362" t="str">
            <v>A+T</v>
          </cell>
        </row>
        <row r="363">
          <cell r="B363" t="str">
            <v>A+T9010B</v>
          </cell>
          <cell r="C363">
            <v>0</v>
          </cell>
          <cell r="D363">
            <v>0</v>
          </cell>
          <cell r="E363">
            <v>0</v>
          </cell>
          <cell r="I363" t="str">
            <v>A+T</v>
          </cell>
        </row>
        <row r="364">
          <cell r="B364" t="str">
            <v>A+TW005</v>
          </cell>
          <cell r="C364" t="str">
            <v>NON</v>
          </cell>
          <cell r="D364" t="str">
            <v>NON</v>
          </cell>
          <cell r="E364" t="str">
            <v>NON</v>
          </cell>
          <cell r="I364" t="str">
            <v>A+T</v>
          </cell>
        </row>
        <row r="365">
          <cell r="B365" t="str">
            <v>A+TW012</v>
          </cell>
          <cell r="C365" t="str">
            <v>NON</v>
          </cell>
          <cell r="D365" t="str">
            <v>NON</v>
          </cell>
          <cell r="E365" t="str">
            <v>NON</v>
          </cell>
          <cell r="I365" t="str">
            <v>A+T</v>
          </cell>
        </row>
        <row r="366">
          <cell r="B366" t="str">
            <v>A+TC100</v>
          </cell>
          <cell r="C366" t="str">
            <v>NON</v>
          </cell>
          <cell r="D366" t="str">
            <v>NON</v>
          </cell>
          <cell r="E366" t="str">
            <v>NON</v>
          </cell>
          <cell r="I366" t="str">
            <v>A+T</v>
          </cell>
        </row>
        <row r="367">
          <cell r="B367" t="str">
            <v>A+TGris</v>
          </cell>
          <cell r="C367" t="str">
            <v>NON</v>
          </cell>
          <cell r="D367" t="str">
            <v>NON</v>
          </cell>
          <cell r="E367" t="str">
            <v>NON</v>
          </cell>
          <cell r="I367" t="str">
            <v>A+T</v>
          </cell>
        </row>
        <row r="368">
          <cell r="B368" t="str">
            <v>A+TSable</v>
          </cell>
          <cell r="C368" t="str">
            <v>NON</v>
          </cell>
          <cell r="D368" t="str">
            <v>NON</v>
          </cell>
          <cell r="E368" t="str">
            <v>NON</v>
          </cell>
          <cell r="I368" t="str">
            <v>A+T</v>
          </cell>
        </row>
        <row r="369">
          <cell r="B369" t="str">
            <v>A+TGO</v>
          </cell>
          <cell r="C369" t="str">
            <v>NON</v>
          </cell>
          <cell r="D369" t="str">
            <v>NON</v>
          </cell>
          <cell r="E369" t="str">
            <v>NON</v>
          </cell>
          <cell r="I369" t="str">
            <v>A+T</v>
          </cell>
        </row>
        <row r="370">
          <cell r="B370" t="str">
            <v>A+TWI</v>
          </cell>
          <cell r="C370" t="str">
            <v>NON</v>
          </cell>
          <cell r="D370" t="str">
            <v>NON</v>
          </cell>
          <cell r="E370" t="str">
            <v>NON</v>
          </cell>
          <cell r="I370" t="str">
            <v>A+T</v>
          </cell>
        </row>
        <row r="371">
          <cell r="B371" t="str">
            <v>D+T9016B</v>
          </cell>
          <cell r="C371" t="str">
            <v>NON</v>
          </cell>
          <cell r="D371" t="str">
            <v>NON</v>
          </cell>
          <cell r="E371" t="str">
            <v>NON</v>
          </cell>
          <cell r="I371" t="str">
            <v>D+T</v>
          </cell>
        </row>
        <row r="372">
          <cell r="B372" t="str">
            <v>D+T9010B</v>
          </cell>
          <cell r="C372" t="str">
            <v>NON</v>
          </cell>
          <cell r="D372" t="str">
            <v>NON</v>
          </cell>
          <cell r="E372" t="str">
            <v>NON</v>
          </cell>
          <cell r="I372" t="str">
            <v>D+T</v>
          </cell>
        </row>
        <row r="373">
          <cell r="B373" t="str">
            <v>D+T3004S</v>
          </cell>
          <cell r="C373" t="str">
            <v>NON</v>
          </cell>
          <cell r="D373" t="str">
            <v>NON</v>
          </cell>
          <cell r="E373" t="str">
            <v>NON</v>
          </cell>
          <cell r="I373" t="str">
            <v>D+T</v>
          </cell>
        </row>
        <row r="374">
          <cell r="B374" t="str">
            <v>D+T3005S</v>
          </cell>
          <cell r="C374" t="str">
            <v>NON</v>
          </cell>
          <cell r="D374" t="str">
            <v>NON</v>
          </cell>
          <cell r="E374" t="str">
            <v>NON</v>
          </cell>
          <cell r="I374" t="str">
            <v>D+T</v>
          </cell>
        </row>
        <row r="375">
          <cell r="B375" t="str">
            <v>D+T6005S</v>
          </cell>
          <cell r="C375" t="str">
            <v>NON</v>
          </cell>
          <cell r="D375" t="str">
            <v>NON</v>
          </cell>
          <cell r="E375" t="str">
            <v>NON</v>
          </cell>
          <cell r="I375" t="str">
            <v>D+T</v>
          </cell>
        </row>
        <row r="376">
          <cell r="B376" t="str">
            <v>D+T1247S</v>
          </cell>
          <cell r="C376" t="str">
            <v>NON</v>
          </cell>
          <cell r="D376" t="str">
            <v>NON</v>
          </cell>
          <cell r="E376" t="str">
            <v>NON</v>
          </cell>
          <cell r="I376" t="str">
            <v>D+T</v>
          </cell>
        </row>
        <row r="377">
          <cell r="B377" t="str">
            <v>D+TCanon</v>
          </cell>
          <cell r="C377" t="str">
            <v>NON</v>
          </cell>
          <cell r="D377" t="str">
            <v>NON</v>
          </cell>
          <cell r="E377" t="str">
            <v>NON</v>
          </cell>
          <cell r="I377" t="str">
            <v>D+T</v>
          </cell>
        </row>
        <row r="378">
          <cell r="B378" t="str">
            <v>D+T9006S</v>
          </cell>
          <cell r="C378" t="str">
            <v>NON</v>
          </cell>
          <cell r="D378" t="str">
            <v>NON</v>
          </cell>
          <cell r="E378" t="str">
            <v>NON</v>
          </cell>
          <cell r="I378" t="str">
            <v>D+T</v>
          </cell>
        </row>
        <row r="379">
          <cell r="B379" t="str">
            <v>D+T1011S</v>
          </cell>
          <cell r="C379" t="str">
            <v>NON</v>
          </cell>
          <cell r="D379" t="str">
            <v>NON</v>
          </cell>
          <cell r="E379" t="str">
            <v>NON</v>
          </cell>
          <cell r="I379" t="str">
            <v>D+T</v>
          </cell>
        </row>
        <row r="380">
          <cell r="B380" t="str">
            <v>D+T1015S</v>
          </cell>
          <cell r="C380" t="str">
            <v>NON</v>
          </cell>
          <cell r="D380" t="str">
            <v>NON</v>
          </cell>
          <cell r="E380" t="str">
            <v>NON</v>
          </cell>
          <cell r="I380" t="str">
            <v>D+T</v>
          </cell>
        </row>
        <row r="381">
          <cell r="B381" t="str">
            <v>D+T5003S</v>
          </cell>
          <cell r="C381" t="str">
            <v>NON</v>
          </cell>
          <cell r="D381" t="str">
            <v>NON</v>
          </cell>
          <cell r="E381" t="str">
            <v>NON</v>
          </cell>
          <cell r="I381" t="str">
            <v>D+T</v>
          </cell>
        </row>
        <row r="382">
          <cell r="B382" t="str">
            <v>D+T5010S</v>
          </cell>
          <cell r="C382" t="str">
            <v>NON</v>
          </cell>
          <cell r="D382" t="str">
            <v>NON</v>
          </cell>
          <cell r="E382" t="str">
            <v>NON</v>
          </cell>
          <cell r="I382" t="str">
            <v>D+T</v>
          </cell>
        </row>
        <row r="383">
          <cell r="B383" t="str">
            <v>D+T5023S</v>
          </cell>
          <cell r="C383" t="str">
            <v>NON</v>
          </cell>
          <cell r="D383" t="str">
            <v>NON</v>
          </cell>
          <cell r="E383" t="str">
            <v>NON</v>
          </cell>
          <cell r="I383" t="str">
            <v>D+T</v>
          </cell>
        </row>
        <row r="384">
          <cell r="B384" t="str">
            <v>D+T6021S</v>
          </cell>
          <cell r="C384" t="str">
            <v>NON</v>
          </cell>
          <cell r="D384" t="str">
            <v>NON</v>
          </cell>
          <cell r="E384" t="str">
            <v>NON</v>
          </cell>
          <cell r="I384" t="str">
            <v>D+T</v>
          </cell>
        </row>
        <row r="385">
          <cell r="B385" t="str">
            <v>D+T7016S</v>
          </cell>
          <cell r="C385" t="str">
            <v>NON</v>
          </cell>
          <cell r="D385" t="str">
            <v>NON</v>
          </cell>
          <cell r="E385" t="str">
            <v>NON</v>
          </cell>
          <cell r="I385" t="str">
            <v>D+T</v>
          </cell>
        </row>
        <row r="386">
          <cell r="B386" t="str">
            <v>D+T7035S</v>
          </cell>
          <cell r="C386" t="str">
            <v>NON</v>
          </cell>
          <cell r="D386" t="str">
            <v>NON</v>
          </cell>
          <cell r="E386" t="str">
            <v>NON</v>
          </cell>
          <cell r="I386" t="str">
            <v>D+T</v>
          </cell>
        </row>
        <row r="387">
          <cell r="B387" t="str">
            <v>D+T9005S</v>
          </cell>
          <cell r="C387" t="str">
            <v>NON</v>
          </cell>
          <cell r="D387" t="str">
            <v>NON</v>
          </cell>
          <cell r="E387" t="str">
            <v>NON</v>
          </cell>
          <cell r="I387" t="str">
            <v>D+T</v>
          </cell>
        </row>
        <row r="388">
          <cell r="B388" t="str">
            <v>D+TB8821</v>
          </cell>
          <cell r="C388" t="str">
            <v>NON</v>
          </cell>
          <cell r="D388" t="str">
            <v>NON</v>
          </cell>
          <cell r="E388" t="str">
            <v>NON</v>
          </cell>
          <cell r="I388" t="str">
            <v>D+T</v>
          </cell>
        </row>
        <row r="389">
          <cell r="B389" t="str">
            <v>D+T390S</v>
          </cell>
          <cell r="C389" t="str">
            <v>NON</v>
          </cell>
          <cell r="D389" t="str">
            <v>NON</v>
          </cell>
          <cell r="E389" t="str">
            <v>NON</v>
          </cell>
          <cell r="I389" t="str">
            <v>D+T</v>
          </cell>
        </row>
        <row r="390">
          <cell r="B390" t="str">
            <v>D+TC011</v>
          </cell>
          <cell r="C390" t="str">
            <v>NON</v>
          </cell>
          <cell r="D390" t="str">
            <v>NON</v>
          </cell>
          <cell r="E390" t="str">
            <v>NON</v>
          </cell>
          <cell r="I390" t="str">
            <v>D+T</v>
          </cell>
        </row>
        <row r="391">
          <cell r="B391" t="str">
            <v>D+TW005</v>
          </cell>
          <cell r="C391" t="str">
            <v>NON</v>
          </cell>
          <cell r="D391" t="str">
            <v>NON</v>
          </cell>
          <cell r="E391" t="str">
            <v>NON</v>
          </cell>
          <cell r="I391" t="str">
            <v>D+T</v>
          </cell>
        </row>
        <row r="392">
          <cell r="B392" t="str">
            <v>D+TW012</v>
          </cell>
          <cell r="C392" t="str">
            <v>NON</v>
          </cell>
          <cell r="D392" t="str">
            <v>NON</v>
          </cell>
          <cell r="E392" t="str">
            <v>NON</v>
          </cell>
          <cell r="I392" t="str">
            <v>D+T</v>
          </cell>
        </row>
        <row r="393">
          <cell r="B393" t="str">
            <v>D+TC100</v>
          </cell>
          <cell r="C393" t="str">
            <v>NON</v>
          </cell>
          <cell r="D393" t="str">
            <v>NON</v>
          </cell>
          <cell r="E393" t="str">
            <v>NON</v>
          </cell>
          <cell r="I393" t="str">
            <v>D+T</v>
          </cell>
        </row>
        <row r="394">
          <cell r="B394" t="str">
            <v>D+TGris</v>
          </cell>
          <cell r="C394" t="str">
            <v>NON</v>
          </cell>
          <cell r="D394" t="str">
            <v>NON</v>
          </cell>
          <cell r="E394" t="str">
            <v>NON</v>
          </cell>
          <cell r="I394" t="str">
            <v>D+T</v>
          </cell>
        </row>
        <row r="395">
          <cell r="B395" t="str">
            <v>D+TSable</v>
          </cell>
          <cell r="C395" t="str">
            <v>NON</v>
          </cell>
          <cell r="D395" t="str">
            <v>NON</v>
          </cell>
          <cell r="E395" t="str">
            <v>NON</v>
          </cell>
          <cell r="I395" t="str">
            <v>D+T</v>
          </cell>
        </row>
        <row r="396">
          <cell r="B396" t="str">
            <v>D+TGO</v>
          </cell>
          <cell r="C396" t="str">
            <v>NON</v>
          </cell>
          <cell r="D396" t="str">
            <v>NON</v>
          </cell>
          <cell r="E396" t="str">
            <v>NON</v>
          </cell>
          <cell r="I396" t="str">
            <v>D+T</v>
          </cell>
        </row>
        <row r="397">
          <cell r="B397" t="str">
            <v>D+TWI</v>
          </cell>
          <cell r="C397" t="str">
            <v>NON</v>
          </cell>
          <cell r="D397" t="str">
            <v>NON</v>
          </cell>
          <cell r="E397" t="str">
            <v>NON</v>
          </cell>
          <cell r="I397" t="str">
            <v>D+T</v>
          </cell>
        </row>
        <row r="398">
          <cell r="B398" t="str">
            <v>M09016B</v>
          </cell>
          <cell r="C398">
            <v>0</v>
          </cell>
          <cell r="D398">
            <v>0</v>
          </cell>
          <cell r="I398" t="str">
            <v>M0</v>
          </cell>
        </row>
        <row r="399">
          <cell r="B399" t="str">
            <v>M09010B</v>
          </cell>
          <cell r="C399">
            <v>0</v>
          </cell>
          <cell r="D399">
            <v>0</v>
          </cell>
          <cell r="I399" t="str">
            <v>M0</v>
          </cell>
        </row>
        <row r="400">
          <cell r="B400" t="str">
            <v>M0W005</v>
          </cell>
          <cell r="C400">
            <v>0</v>
          </cell>
          <cell r="D400">
            <v>0</v>
          </cell>
          <cell r="I400" t="str">
            <v>M0</v>
          </cell>
        </row>
        <row r="401">
          <cell r="B401" t="str">
            <v>M0W012</v>
          </cell>
          <cell r="C401">
            <v>0</v>
          </cell>
          <cell r="D401">
            <v>0</v>
          </cell>
          <cell r="I401" t="str">
            <v>M0</v>
          </cell>
        </row>
        <row r="402">
          <cell r="B402" t="str">
            <v>M0C100</v>
          </cell>
          <cell r="C402">
            <v>0</v>
          </cell>
          <cell r="D402">
            <v>0</v>
          </cell>
          <cell r="I402" t="str">
            <v>M0</v>
          </cell>
        </row>
        <row r="403">
          <cell r="B403" t="str">
            <v>M07035</v>
          </cell>
          <cell r="C403">
            <v>0.5</v>
          </cell>
          <cell r="D403">
            <v>0.5</v>
          </cell>
          <cell r="I403" t="str">
            <v>M0</v>
          </cell>
        </row>
        <row r="404">
          <cell r="B404" t="str">
            <v>M0Sable</v>
          </cell>
          <cell r="C404">
            <v>0.5</v>
          </cell>
          <cell r="D404">
            <v>0.5</v>
          </cell>
          <cell r="I404" t="str">
            <v>M0</v>
          </cell>
        </row>
        <row r="405">
          <cell r="B405" t="str">
            <v>M09001</v>
          </cell>
          <cell r="C405">
            <v>0.5</v>
          </cell>
          <cell r="D405">
            <v>0.5</v>
          </cell>
          <cell r="I405" t="str">
            <v>M0</v>
          </cell>
        </row>
        <row r="406">
          <cell r="B406" t="str">
            <v>M07047</v>
          </cell>
          <cell r="C406">
            <v>0.5</v>
          </cell>
          <cell r="D406">
            <v>0.5</v>
          </cell>
          <cell r="I406" t="str">
            <v>M0</v>
          </cell>
        </row>
        <row r="407">
          <cell r="B407" t="str">
            <v>M0GO</v>
          </cell>
          <cell r="C407" t="str">
            <v>NON</v>
          </cell>
          <cell r="D407" t="str">
            <v>NON</v>
          </cell>
          <cell r="I407" t="str">
            <v>M0</v>
          </cell>
        </row>
        <row r="408">
          <cell r="B408" t="str">
            <v>M07016P</v>
          </cell>
          <cell r="C408" t="str">
            <v>NON</v>
          </cell>
          <cell r="D408" t="str">
            <v>NON</v>
          </cell>
          <cell r="I408" t="str">
            <v>M0</v>
          </cell>
        </row>
        <row r="409">
          <cell r="B409" t="str">
            <v>M0WI</v>
          </cell>
          <cell r="C409" t="str">
            <v>NON</v>
          </cell>
          <cell r="D409" t="str">
            <v>NON</v>
          </cell>
          <cell r="I409" t="str">
            <v>M0</v>
          </cell>
        </row>
        <row r="410">
          <cell r="B410" t="str">
            <v>M39016B</v>
          </cell>
          <cell r="C410">
            <v>0</v>
          </cell>
          <cell r="D410">
            <v>0</v>
          </cell>
          <cell r="I410" t="str">
            <v>M3</v>
          </cell>
        </row>
        <row r="411">
          <cell r="B411" t="str">
            <v>M39010B</v>
          </cell>
          <cell r="C411">
            <v>0</v>
          </cell>
          <cell r="D411">
            <v>0</v>
          </cell>
          <cell r="I411" t="str">
            <v>M3</v>
          </cell>
        </row>
        <row r="412">
          <cell r="B412" t="str">
            <v>M3W005</v>
          </cell>
          <cell r="C412">
            <v>0</v>
          </cell>
          <cell r="D412">
            <v>0</v>
          </cell>
          <cell r="I412" t="str">
            <v>M3</v>
          </cell>
        </row>
        <row r="413">
          <cell r="B413" t="str">
            <v>M3W012</v>
          </cell>
          <cell r="C413">
            <v>0</v>
          </cell>
          <cell r="D413">
            <v>0</v>
          </cell>
          <cell r="I413" t="str">
            <v>M3</v>
          </cell>
        </row>
        <row r="414">
          <cell r="B414" t="str">
            <v>M3C100</v>
          </cell>
          <cell r="C414">
            <v>0</v>
          </cell>
          <cell r="D414">
            <v>0</v>
          </cell>
          <cell r="I414" t="str">
            <v>M3</v>
          </cell>
        </row>
        <row r="415">
          <cell r="B415" t="str">
            <v>M37035</v>
          </cell>
          <cell r="C415">
            <v>0.5</v>
          </cell>
          <cell r="D415">
            <v>0.5</v>
          </cell>
          <cell r="I415" t="str">
            <v>M3</v>
          </cell>
        </row>
        <row r="416">
          <cell r="B416" t="str">
            <v>M3Sable</v>
          </cell>
          <cell r="C416">
            <v>0.5</v>
          </cell>
          <cell r="D416">
            <v>0.5</v>
          </cell>
          <cell r="I416" t="str">
            <v>M3</v>
          </cell>
        </row>
        <row r="417">
          <cell r="B417" t="str">
            <v>M39001</v>
          </cell>
          <cell r="C417">
            <v>0.5</v>
          </cell>
          <cell r="D417">
            <v>0.5</v>
          </cell>
          <cell r="I417" t="str">
            <v>M3</v>
          </cell>
        </row>
        <row r="418">
          <cell r="B418" t="str">
            <v>M37047</v>
          </cell>
          <cell r="C418">
            <v>0.5</v>
          </cell>
          <cell r="D418">
            <v>0.5</v>
          </cell>
          <cell r="I418" t="str">
            <v>M3</v>
          </cell>
        </row>
        <row r="419">
          <cell r="B419" t="str">
            <v>M3GO</v>
          </cell>
          <cell r="C419">
            <v>8.39</v>
          </cell>
          <cell r="D419">
            <v>8.39</v>
          </cell>
          <cell r="I419" t="str">
            <v>M3</v>
          </cell>
        </row>
        <row r="420">
          <cell r="B420" t="str">
            <v>M37016P</v>
          </cell>
          <cell r="C420">
            <v>8.39</v>
          </cell>
          <cell r="D420">
            <v>8.39</v>
          </cell>
          <cell r="I420" t="str">
            <v>M3</v>
          </cell>
        </row>
        <row r="421">
          <cell r="B421" t="str">
            <v>M3WI</v>
          </cell>
          <cell r="C421">
            <v>8.39</v>
          </cell>
          <cell r="D421">
            <v>8.39</v>
          </cell>
          <cell r="I421" t="str">
            <v>M3</v>
          </cell>
        </row>
        <row r="422">
          <cell r="B422" t="str">
            <v>R9016B</v>
          </cell>
          <cell r="C422">
            <v>0</v>
          </cell>
          <cell r="D422">
            <v>0</v>
          </cell>
          <cell r="I422" t="str">
            <v>R</v>
          </cell>
        </row>
        <row r="423">
          <cell r="B423" t="str">
            <v>R9010B</v>
          </cell>
          <cell r="C423">
            <v>0</v>
          </cell>
          <cell r="D423">
            <v>0</v>
          </cell>
          <cell r="I423" t="str">
            <v>R</v>
          </cell>
        </row>
        <row r="424">
          <cell r="B424" t="str">
            <v>RW005</v>
          </cell>
          <cell r="C424">
            <v>0</v>
          </cell>
          <cell r="D424">
            <v>0</v>
          </cell>
          <cell r="I424" t="str">
            <v>R</v>
          </cell>
        </row>
        <row r="425">
          <cell r="B425" t="str">
            <v>RW012</v>
          </cell>
          <cell r="C425">
            <v>0</v>
          </cell>
          <cell r="D425">
            <v>0</v>
          </cell>
          <cell r="I425" t="str">
            <v>R</v>
          </cell>
        </row>
        <row r="426">
          <cell r="B426" t="str">
            <v>RC100</v>
          </cell>
          <cell r="C426">
            <v>0</v>
          </cell>
          <cell r="D426">
            <v>0</v>
          </cell>
          <cell r="I426" t="str">
            <v>R</v>
          </cell>
        </row>
        <row r="427">
          <cell r="B427" t="str">
            <v>R7035</v>
          </cell>
          <cell r="C427">
            <v>0.5</v>
          </cell>
          <cell r="D427">
            <v>0.5</v>
          </cell>
          <cell r="I427" t="str">
            <v>R</v>
          </cell>
        </row>
        <row r="428">
          <cell r="B428" t="str">
            <v>RSable</v>
          </cell>
          <cell r="C428">
            <v>0.5</v>
          </cell>
          <cell r="D428">
            <v>0.5</v>
          </cell>
          <cell r="I428" t="str">
            <v>R</v>
          </cell>
        </row>
        <row r="429">
          <cell r="B429" t="str">
            <v>R9001</v>
          </cell>
          <cell r="C429">
            <v>0.5</v>
          </cell>
          <cell r="D429">
            <v>0.5</v>
          </cell>
          <cell r="I429" t="str">
            <v>R</v>
          </cell>
        </row>
        <row r="430">
          <cell r="B430" t="str">
            <v>R7047</v>
          </cell>
          <cell r="C430">
            <v>0.5</v>
          </cell>
          <cell r="D430">
            <v>0.5</v>
          </cell>
          <cell r="I430" t="str">
            <v>R</v>
          </cell>
        </row>
        <row r="431">
          <cell r="B431" t="str">
            <v>RGO</v>
          </cell>
          <cell r="C431">
            <v>8.39</v>
          </cell>
          <cell r="D431">
            <v>8.39</v>
          </cell>
          <cell r="I431" t="str">
            <v>R</v>
          </cell>
        </row>
        <row r="432">
          <cell r="B432" t="str">
            <v>R7016P</v>
          </cell>
          <cell r="C432">
            <v>8.39</v>
          </cell>
          <cell r="D432">
            <v>8.39</v>
          </cell>
          <cell r="I432" t="str">
            <v>R</v>
          </cell>
        </row>
        <row r="433">
          <cell r="B433" t="str">
            <v>RWI</v>
          </cell>
          <cell r="C433">
            <v>8.39</v>
          </cell>
          <cell r="D433">
            <v>8.39</v>
          </cell>
          <cell r="I433" t="str">
            <v>R</v>
          </cell>
        </row>
        <row r="434">
          <cell r="B434" t="str">
            <v>T409016B</v>
          </cell>
          <cell r="C434">
            <v>0</v>
          </cell>
          <cell r="D434">
            <v>0</v>
          </cell>
          <cell r="I434" t="str">
            <v>T40</v>
          </cell>
        </row>
        <row r="435">
          <cell r="B435" t="str">
            <v>T409010B</v>
          </cell>
          <cell r="C435">
            <v>0</v>
          </cell>
          <cell r="D435">
            <v>0</v>
          </cell>
          <cell r="I435" t="str">
            <v>T40</v>
          </cell>
        </row>
        <row r="436">
          <cell r="B436" t="str">
            <v>T40W005</v>
          </cell>
          <cell r="C436">
            <v>0</v>
          </cell>
          <cell r="D436">
            <v>0</v>
          </cell>
          <cell r="I436" t="str">
            <v>T40</v>
          </cell>
        </row>
        <row r="437">
          <cell r="B437" t="str">
            <v>T40W012</v>
          </cell>
          <cell r="C437">
            <v>0</v>
          </cell>
          <cell r="D437">
            <v>0</v>
          </cell>
          <cell r="I437" t="str">
            <v>T40</v>
          </cell>
        </row>
        <row r="438">
          <cell r="B438" t="str">
            <v>T40C100</v>
          </cell>
          <cell r="C438">
            <v>0</v>
          </cell>
          <cell r="D438">
            <v>0</v>
          </cell>
          <cell r="I438" t="str">
            <v>T40</v>
          </cell>
        </row>
        <row r="439">
          <cell r="B439" t="str">
            <v>T407035</v>
          </cell>
          <cell r="C439">
            <v>0.5</v>
          </cell>
          <cell r="D439">
            <v>0.5</v>
          </cell>
          <cell r="I439" t="str">
            <v>T40</v>
          </cell>
        </row>
        <row r="440">
          <cell r="B440" t="str">
            <v>T40Sable</v>
          </cell>
          <cell r="C440">
            <v>0.5</v>
          </cell>
          <cell r="D440">
            <v>0.5</v>
          </cell>
          <cell r="I440" t="str">
            <v>T40</v>
          </cell>
        </row>
        <row r="441">
          <cell r="B441" t="str">
            <v>T409001</v>
          </cell>
          <cell r="C441">
            <v>0.5</v>
          </cell>
          <cell r="D441">
            <v>0.5</v>
          </cell>
          <cell r="I441" t="str">
            <v>T40</v>
          </cell>
        </row>
        <row r="442">
          <cell r="B442" t="str">
            <v>T407047</v>
          </cell>
          <cell r="C442">
            <v>0.5</v>
          </cell>
          <cell r="D442">
            <v>0.5</v>
          </cell>
          <cell r="I442" t="str">
            <v>T40</v>
          </cell>
        </row>
        <row r="443">
          <cell r="B443" t="str">
            <v>T40GO</v>
          </cell>
          <cell r="C443">
            <v>8.39</v>
          </cell>
          <cell r="D443">
            <v>8.39</v>
          </cell>
          <cell r="I443" t="str">
            <v>T40</v>
          </cell>
        </row>
        <row r="444">
          <cell r="B444" t="str">
            <v>T407016P</v>
          </cell>
          <cell r="C444">
            <v>8.39</v>
          </cell>
          <cell r="D444">
            <v>8.39</v>
          </cell>
          <cell r="I444" t="str">
            <v>T40</v>
          </cell>
        </row>
        <row r="445">
          <cell r="B445" t="str">
            <v>T40WI</v>
          </cell>
          <cell r="C445">
            <v>8.39</v>
          </cell>
          <cell r="D445">
            <v>8.39</v>
          </cell>
          <cell r="I445" t="str">
            <v>T40</v>
          </cell>
        </row>
        <row r="446">
          <cell r="B446" t="str">
            <v>T459016B</v>
          </cell>
          <cell r="C446">
            <v>0</v>
          </cell>
          <cell r="D446">
            <v>0</v>
          </cell>
          <cell r="I446" t="str">
            <v>T45</v>
          </cell>
        </row>
        <row r="447">
          <cell r="B447" t="str">
            <v>T459010B</v>
          </cell>
          <cell r="C447">
            <v>0</v>
          </cell>
          <cell r="D447">
            <v>0</v>
          </cell>
          <cell r="I447" t="str">
            <v>T45</v>
          </cell>
        </row>
        <row r="448">
          <cell r="B448" t="str">
            <v>T45W005</v>
          </cell>
          <cell r="C448">
            <v>0</v>
          </cell>
          <cell r="D448">
            <v>0</v>
          </cell>
          <cell r="I448" t="str">
            <v>T45</v>
          </cell>
        </row>
        <row r="449">
          <cell r="B449" t="str">
            <v>T45W012</v>
          </cell>
          <cell r="C449">
            <v>0</v>
          </cell>
          <cell r="D449">
            <v>0</v>
          </cell>
          <cell r="I449" t="str">
            <v>T45</v>
          </cell>
        </row>
        <row r="450">
          <cell r="B450" t="str">
            <v>T45C100</v>
          </cell>
          <cell r="C450">
            <v>0</v>
          </cell>
          <cell r="D450">
            <v>0</v>
          </cell>
          <cell r="I450" t="str">
            <v>T45</v>
          </cell>
        </row>
        <row r="451">
          <cell r="B451" t="str">
            <v>T457035</v>
          </cell>
          <cell r="C451">
            <v>0.5</v>
          </cell>
          <cell r="D451">
            <v>0.5</v>
          </cell>
          <cell r="I451" t="str">
            <v>T45</v>
          </cell>
        </row>
        <row r="452">
          <cell r="B452" t="str">
            <v>T45Sable</v>
          </cell>
          <cell r="C452">
            <v>0.5</v>
          </cell>
          <cell r="D452">
            <v>0.5</v>
          </cell>
          <cell r="I452" t="str">
            <v>T45</v>
          </cell>
        </row>
        <row r="453">
          <cell r="B453" t="str">
            <v>T459001</v>
          </cell>
          <cell r="C453">
            <v>0.5</v>
          </cell>
          <cell r="D453">
            <v>0.5</v>
          </cell>
          <cell r="I453" t="str">
            <v>T45</v>
          </cell>
        </row>
        <row r="454">
          <cell r="B454" t="str">
            <v>T457047</v>
          </cell>
          <cell r="C454">
            <v>0.5</v>
          </cell>
          <cell r="D454">
            <v>0.5</v>
          </cell>
          <cell r="I454" t="str">
            <v>T45</v>
          </cell>
        </row>
        <row r="455">
          <cell r="B455" t="str">
            <v>T45GO</v>
          </cell>
          <cell r="C455" t="str">
            <v>NON</v>
          </cell>
          <cell r="D455" t="str">
            <v>NON</v>
          </cell>
          <cell r="I455" t="str">
            <v>T45</v>
          </cell>
        </row>
        <row r="456">
          <cell r="B456" t="str">
            <v>T457016P</v>
          </cell>
          <cell r="C456" t="str">
            <v>NON</v>
          </cell>
          <cell r="D456" t="str">
            <v>NON</v>
          </cell>
          <cell r="I456" t="str">
            <v>T45</v>
          </cell>
        </row>
        <row r="457">
          <cell r="B457" t="str">
            <v>T45WI</v>
          </cell>
          <cell r="C457" t="str">
            <v>NON</v>
          </cell>
          <cell r="D457" t="str">
            <v>NON</v>
          </cell>
          <cell r="I457" t="str">
            <v>T45</v>
          </cell>
        </row>
        <row r="458">
          <cell r="B458" t="str">
            <v>T559016B</v>
          </cell>
          <cell r="C458">
            <v>0</v>
          </cell>
          <cell r="D458">
            <v>0</v>
          </cell>
          <cell r="I458" t="str">
            <v>T55</v>
          </cell>
        </row>
        <row r="459">
          <cell r="B459" t="str">
            <v>T559010B</v>
          </cell>
          <cell r="C459">
            <v>0</v>
          </cell>
          <cell r="D459">
            <v>0</v>
          </cell>
          <cell r="I459" t="str">
            <v>T55</v>
          </cell>
        </row>
        <row r="460">
          <cell r="B460" t="str">
            <v>T55W005</v>
          </cell>
          <cell r="C460">
            <v>0</v>
          </cell>
          <cell r="D460">
            <v>0</v>
          </cell>
          <cell r="I460" t="str">
            <v>T55</v>
          </cell>
        </row>
        <row r="461">
          <cell r="B461" t="str">
            <v>T55W012</v>
          </cell>
          <cell r="C461">
            <v>0</v>
          </cell>
          <cell r="D461">
            <v>0</v>
          </cell>
          <cell r="I461" t="str">
            <v>T55</v>
          </cell>
        </row>
        <row r="462">
          <cell r="B462" t="str">
            <v>T55C100</v>
          </cell>
          <cell r="C462">
            <v>0</v>
          </cell>
          <cell r="D462">
            <v>0</v>
          </cell>
          <cell r="I462" t="str">
            <v>T55</v>
          </cell>
        </row>
        <row r="463">
          <cell r="B463" t="str">
            <v>T557035</v>
          </cell>
          <cell r="C463">
            <v>0.5</v>
          </cell>
          <cell r="D463">
            <v>0.5</v>
          </cell>
          <cell r="I463" t="str">
            <v>T55</v>
          </cell>
        </row>
        <row r="464">
          <cell r="B464" t="str">
            <v>T55Sable</v>
          </cell>
          <cell r="C464">
            <v>0.5</v>
          </cell>
          <cell r="D464">
            <v>0.5</v>
          </cell>
          <cell r="I464" t="str">
            <v>T55</v>
          </cell>
        </row>
        <row r="465">
          <cell r="B465" t="str">
            <v>T559001</v>
          </cell>
          <cell r="C465">
            <v>0.5</v>
          </cell>
          <cell r="D465">
            <v>0.5</v>
          </cell>
          <cell r="I465" t="str">
            <v>T55</v>
          </cell>
        </row>
        <row r="466">
          <cell r="B466" t="str">
            <v>T557047</v>
          </cell>
          <cell r="C466">
            <v>0.5</v>
          </cell>
          <cell r="D466">
            <v>0.5</v>
          </cell>
          <cell r="I466" t="str">
            <v>T55</v>
          </cell>
        </row>
        <row r="467">
          <cell r="B467" t="str">
            <v>T55GO</v>
          </cell>
          <cell r="C467">
            <v>8.39</v>
          </cell>
          <cell r="D467">
            <v>8.39</v>
          </cell>
          <cell r="I467" t="str">
            <v>T55</v>
          </cell>
        </row>
        <row r="468">
          <cell r="B468" t="str">
            <v>T557016P</v>
          </cell>
          <cell r="C468">
            <v>8.39</v>
          </cell>
          <cell r="D468">
            <v>8.39</v>
          </cell>
          <cell r="I468" t="str">
            <v>T55</v>
          </cell>
        </row>
        <row r="469">
          <cell r="B469" t="str">
            <v>T55WI</v>
          </cell>
          <cell r="C469">
            <v>8.39</v>
          </cell>
          <cell r="D469">
            <v>8.39</v>
          </cell>
          <cell r="I469" t="str">
            <v>T55</v>
          </cell>
        </row>
        <row r="470">
          <cell r="B470" t="str">
            <v>T609016B</v>
          </cell>
          <cell r="C470">
            <v>0</v>
          </cell>
          <cell r="D470">
            <v>0</v>
          </cell>
          <cell r="I470" t="str">
            <v>T60</v>
          </cell>
        </row>
        <row r="471">
          <cell r="B471" t="str">
            <v>T609010B</v>
          </cell>
          <cell r="C471">
            <v>0</v>
          </cell>
          <cell r="D471">
            <v>0</v>
          </cell>
          <cell r="I471" t="str">
            <v>T60</v>
          </cell>
        </row>
        <row r="472">
          <cell r="B472" t="str">
            <v>T60W005</v>
          </cell>
          <cell r="C472">
            <v>0</v>
          </cell>
          <cell r="D472">
            <v>0</v>
          </cell>
          <cell r="I472" t="str">
            <v>T60</v>
          </cell>
        </row>
        <row r="473">
          <cell r="B473" t="str">
            <v>T60W012</v>
          </cell>
          <cell r="C473">
            <v>0</v>
          </cell>
          <cell r="D473">
            <v>0</v>
          </cell>
          <cell r="I473" t="str">
            <v>T60</v>
          </cell>
        </row>
        <row r="474">
          <cell r="B474" t="str">
            <v>T60C100</v>
          </cell>
          <cell r="C474">
            <v>0</v>
          </cell>
          <cell r="D474">
            <v>0</v>
          </cell>
          <cell r="I474" t="str">
            <v>T60</v>
          </cell>
        </row>
        <row r="475">
          <cell r="B475" t="str">
            <v>T607035</v>
          </cell>
          <cell r="C475">
            <v>0.5</v>
          </cell>
          <cell r="D475">
            <v>0.5</v>
          </cell>
          <cell r="I475" t="str">
            <v>T60</v>
          </cell>
        </row>
        <row r="476">
          <cell r="B476" t="str">
            <v>T60Sable</v>
          </cell>
          <cell r="C476">
            <v>0.5</v>
          </cell>
          <cell r="D476">
            <v>0.5</v>
          </cell>
          <cell r="I476" t="str">
            <v>T60</v>
          </cell>
        </row>
        <row r="477">
          <cell r="B477" t="str">
            <v>T609001</v>
          </cell>
          <cell r="C477">
            <v>0.5</v>
          </cell>
          <cell r="D477">
            <v>0.5</v>
          </cell>
          <cell r="I477" t="str">
            <v>T60</v>
          </cell>
        </row>
        <row r="478">
          <cell r="B478" t="str">
            <v>T60GO</v>
          </cell>
          <cell r="C478" t="str">
            <v>NON</v>
          </cell>
          <cell r="D478" t="str">
            <v>NON</v>
          </cell>
          <cell r="I478" t="str">
            <v>T60</v>
          </cell>
        </row>
        <row r="479">
          <cell r="B479" t="str">
            <v>T607016P</v>
          </cell>
          <cell r="C479" t="str">
            <v>NON</v>
          </cell>
          <cell r="D479" t="str">
            <v>NON</v>
          </cell>
          <cell r="I479" t="str">
            <v>T60</v>
          </cell>
        </row>
        <row r="480">
          <cell r="B480" t="str">
            <v>T60WI</v>
          </cell>
          <cell r="C480" t="str">
            <v>NON</v>
          </cell>
          <cell r="D480" t="str">
            <v>NON</v>
          </cell>
          <cell r="I480" t="str">
            <v>T60</v>
          </cell>
        </row>
        <row r="481">
          <cell r="B481" t="str">
            <v>T659016B</v>
          </cell>
          <cell r="C481">
            <v>0</v>
          </cell>
          <cell r="D481">
            <v>0</v>
          </cell>
          <cell r="I481" t="str">
            <v>T65</v>
          </cell>
        </row>
        <row r="482">
          <cell r="B482" t="str">
            <v>T659010B</v>
          </cell>
          <cell r="C482">
            <v>0</v>
          </cell>
          <cell r="D482">
            <v>0</v>
          </cell>
          <cell r="I482" t="str">
            <v>T65</v>
          </cell>
        </row>
        <row r="483">
          <cell r="B483" t="str">
            <v>T65W005</v>
          </cell>
          <cell r="C483">
            <v>0</v>
          </cell>
          <cell r="D483">
            <v>0</v>
          </cell>
          <cell r="I483" t="str">
            <v>T65</v>
          </cell>
        </row>
        <row r="484">
          <cell r="B484" t="str">
            <v>T65W012</v>
          </cell>
          <cell r="C484">
            <v>0</v>
          </cell>
          <cell r="D484">
            <v>0</v>
          </cell>
          <cell r="I484" t="str">
            <v>T65</v>
          </cell>
        </row>
        <row r="485">
          <cell r="B485" t="str">
            <v>T65C100</v>
          </cell>
          <cell r="C485">
            <v>0</v>
          </cell>
          <cell r="D485">
            <v>0</v>
          </cell>
          <cell r="I485" t="str">
            <v>T65</v>
          </cell>
        </row>
        <row r="486">
          <cell r="B486" t="str">
            <v>T657035</v>
          </cell>
          <cell r="C486">
            <v>0.5</v>
          </cell>
          <cell r="D486">
            <v>0.5</v>
          </cell>
          <cell r="I486" t="str">
            <v>T65</v>
          </cell>
        </row>
        <row r="487">
          <cell r="B487" t="str">
            <v>T65Sable</v>
          </cell>
          <cell r="C487">
            <v>0.5</v>
          </cell>
          <cell r="D487">
            <v>0.5</v>
          </cell>
          <cell r="I487" t="str">
            <v>T65</v>
          </cell>
        </row>
        <row r="488">
          <cell r="B488" t="str">
            <v>T659001</v>
          </cell>
          <cell r="C488">
            <v>0.5</v>
          </cell>
          <cell r="D488">
            <v>0.5</v>
          </cell>
          <cell r="I488" t="str">
            <v>T65</v>
          </cell>
        </row>
        <row r="489">
          <cell r="B489" t="str">
            <v>T657047</v>
          </cell>
          <cell r="C489">
            <v>0.5</v>
          </cell>
          <cell r="D489">
            <v>0.5</v>
          </cell>
          <cell r="I489" t="str">
            <v>T65</v>
          </cell>
        </row>
        <row r="490">
          <cell r="B490" t="str">
            <v>T65GO</v>
          </cell>
          <cell r="C490">
            <v>8.39</v>
          </cell>
          <cell r="D490">
            <v>8.39</v>
          </cell>
          <cell r="I490" t="str">
            <v>T65</v>
          </cell>
        </row>
        <row r="491">
          <cell r="B491" t="str">
            <v>T657016P</v>
          </cell>
          <cell r="C491">
            <v>8.39</v>
          </cell>
          <cell r="D491">
            <v>8.39</v>
          </cell>
          <cell r="I491" t="str">
            <v>T65</v>
          </cell>
        </row>
        <row r="492">
          <cell r="B492" t="str">
            <v>T65WI</v>
          </cell>
          <cell r="C492">
            <v>8.39</v>
          </cell>
          <cell r="D492">
            <v>8.39</v>
          </cell>
          <cell r="I492" t="str">
            <v>T65</v>
          </cell>
        </row>
        <row r="493">
          <cell r="B493" t="str">
            <v>S</v>
          </cell>
          <cell r="C493">
            <v>10</v>
          </cell>
        </row>
        <row r="494">
          <cell r="B494" t="str">
            <v>B</v>
          </cell>
          <cell r="C494">
            <v>10</v>
          </cell>
        </row>
        <row r="495">
          <cell r="B495" t="str">
            <v>SA</v>
          </cell>
          <cell r="C495">
            <v>12</v>
          </cell>
        </row>
        <row r="496">
          <cell r="B496" t="str">
            <v>G</v>
          </cell>
          <cell r="C496">
            <v>12</v>
          </cell>
        </row>
        <row r="498">
          <cell r="B498" t="str">
            <v>W005</v>
          </cell>
          <cell r="C498">
            <v>0</v>
          </cell>
          <cell r="D498" t="str">
            <v>NON</v>
          </cell>
          <cell r="E498" t="str">
            <v>NON</v>
          </cell>
        </row>
        <row r="499">
          <cell r="B499" t="str">
            <v>W012</v>
          </cell>
          <cell r="C499">
            <v>0</v>
          </cell>
          <cell r="D499" t="str">
            <v>NON</v>
          </cell>
          <cell r="E499" t="str">
            <v>NON</v>
          </cell>
        </row>
        <row r="500">
          <cell r="B500" t="str">
            <v>Sable</v>
          </cell>
          <cell r="C500">
            <v>1.2</v>
          </cell>
          <cell r="D500" t="str">
            <v>NON</v>
          </cell>
          <cell r="E500" t="str">
            <v>NON</v>
          </cell>
        </row>
        <row r="501">
          <cell r="B501">
            <v>7035</v>
          </cell>
          <cell r="C501">
            <v>1.2</v>
          </cell>
          <cell r="D501">
            <v>1.33</v>
          </cell>
          <cell r="E501">
            <v>1.33</v>
          </cell>
        </row>
        <row r="502">
          <cell r="B502">
            <v>9001</v>
          </cell>
          <cell r="C502">
            <v>1.2</v>
          </cell>
          <cell r="D502">
            <v>1.33</v>
          </cell>
          <cell r="E502" t="str">
            <v>NON</v>
          </cell>
        </row>
        <row r="503">
          <cell r="B503">
            <v>7047</v>
          </cell>
          <cell r="C503">
            <v>1.2</v>
          </cell>
          <cell r="D503">
            <v>1.33</v>
          </cell>
          <cell r="E503" t="str">
            <v>NON</v>
          </cell>
        </row>
        <row r="504">
          <cell r="B504" t="str">
            <v>Blanc</v>
          </cell>
          <cell r="C504" t="str">
            <v>NON</v>
          </cell>
          <cell r="D504">
            <v>0</v>
          </cell>
          <cell r="E504">
            <v>0</v>
          </cell>
        </row>
        <row r="505">
          <cell r="B505" t="str">
            <v>Brun</v>
          </cell>
          <cell r="C505" t="str">
            <v>NON</v>
          </cell>
          <cell r="D505">
            <v>1.33</v>
          </cell>
          <cell r="E505">
            <v>1.33</v>
          </cell>
        </row>
        <row r="506">
          <cell r="B506" t="str">
            <v>Beige</v>
          </cell>
          <cell r="C506" t="str">
            <v>NON</v>
          </cell>
          <cell r="D506">
            <v>1.33</v>
          </cell>
          <cell r="E506">
            <v>1.33</v>
          </cell>
        </row>
        <row r="507">
          <cell r="B507">
            <v>1015</v>
          </cell>
          <cell r="C507" t="str">
            <v>NON</v>
          </cell>
          <cell r="D507">
            <v>1.33</v>
          </cell>
          <cell r="E507">
            <v>1.33</v>
          </cell>
        </row>
        <row r="508">
          <cell r="B508" t="str">
            <v>FBF</v>
          </cell>
          <cell r="C508" t="str">
            <v>NON</v>
          </cell>
          <cell r="D508">
            <v>1.33</v>
          </cell>
          <cell r="E508">
            <v>1.33</v>
          </cell>
        </row>
        <row r="509">
          <cell r="B509" t="str">
            <v>GO</v>
          </cell>
          <cell r="C509" t="str">
            <v>NON</v>
          </cell>
          <cell r="D509">
            <v>1.33</v>
          </cell>
          <cell r="E509">
            <v>1.33</v>
          </cell>
        </row>
        <row r="510">
          <cell r="B510">
            <v>3004</v>
          </cell>
          <cell r="C510" t="str">
            <v>NON</v>
          </cell>
          <cell r="D510">
            <v>1.33</v>
          </cell>
          <cell r="E510">
            <v>1.33</v>
          </cell>
        </row>
        <row r="511">
          <cell r="B511">
            <v>5008</v>
          </cell>
          <cell r="C511" t="str">
            <v>NON</v>
          </cell>
          <cell r="D511">
            <v>1.33</v>
          </cell>
          <cell r="E511" t="str">
            <v>NON</v>
          </cell>
        </row>
        <row r="512">
          <cell r="B512">
            <v>5010</v>
          </cell>
          <cell r="C512" t="str">
            <v>NON</v>
          </cell>
          <cell r="D512">
            <v>1.33</v>
          </cell>
          <cell r="E512" t="str">
            <v>NON</v>
          </cell>
        </row>
        <row r="513">
          <cell r="B513">
            <v>5013</v>
          </cell>
          <cell r="C513" t="str">
            <v>NON</v>
          </cell>
          <cell r="D513">
            <v>1.33</v>
          </cell>
          <cell r="E513" t="str">
            <v>NON</v>
          </cell>
        </row>
        <row r="514">
          <cell r="B514">
            <v>5023</v>
          </cell>
          <cell r="C514" t="str">
            <v>NON</v>
          </cell>
          <cell r="D514">
            <v>1.33</v>
          </cell>
          <cell r="E514" t="str">
            <v>NON</v>
          </cell>
        </row>
        <row r="515">
          <cell r="B515">
            <v>6005</v>
          </cell>
          <cell r="C515" t="str">
            <v>NON</v>
          </cell>
          <cell r="D515">
            <v>1.33</v>
          </cell>
          <cell r="E515">
            <v>1.33</v>
          </cell>
        </row>
        <row r="516">
          <cell r="B516">
            <v>6021</v>
          </cell>
          <cell r="C516" t="str">
            <v>NON</v>
          </cell>
          <cell r="D516">
            <v>1.33</v>
          </cell>
          <cell r="E516" t="str">
            <v>NON</v>
          </cell>
        </row>
        <row r="517">
          <cell r="B517">
            <v>7011</v>
          </cell>
          <cell r="C517" t="str">
            <v>NON</v>
          </cell>
          <cell r="D517">
            <v>1.33</v>
          </cell>
          <cell r="E517" t="str">
            <v>NON</v>
          </cell>
        </row>
        <row r="518">
          <cell r="B518">
            <v>7016</v>
          </cell>
          <cell r="C518" t="str">
            <v>NON</v>
          </cell>
          <cell r="D518">
            <v>1.33</v>
          </cell>
          <cell r="E518">
            <v>1.33</v>
          </cell>
        </row>
        <row r="519">
          <cell r="B519">
            <v>9006</v>
          </cell>
          <cell r="C519" t="str">
            <v>NON</v>
          </cell>
          <cell r="D519">
            <v>1.33</v>
          </cell>
          <cell r="E519">
            <v>1.33</v>
          </cell>
        </row>
        <row r="520">
          <cell r="B520">
            <v>9005</v>
          </cell>
          <cell r="C520" t="str">
            <v>NON</v>
          </cell>
          <cell r="D520">
            <v>1.33</v>
          </cell>
          <cell r="E520">
            <v>1.33</v>
          </cell>
        </row>
        <row r="521">
          <cell r="B521" t="str">
            <v>N2100S</v>
          </cell>
          <cell r="C521" t="str">
            <v>NON</v>
          </cell>
          <cell r="D521">
            <v>7</v>
          </cell>
          <cell r="E521" t="str">
            <v>NON</v>
          </cell>
        </row>
        <row r="522">
          <cell r="B522" t="str">
            <v>G2900S</v>
          </cell>
          <cell r="C522" t="str">
            <v>NON</v>
          </cell>
          <cell r="D522">
            <v>7</v>
          </cell>
          <cell r="E522" t="str">
            <v>NON</v>
          </cell>
        </row>
        <row r="523">
          <cell r="B523" t="str">
            <v>FE9016</v>
          </cell>
          <cell r="C523" t="str">
            <v>NON</v>
          </cell>
          <cell r="D523">
            <v>8</v>
          </cell>
          <cell r="E523" t="str">
            <v>NON</v>
          </cell>
        </row>
        <row r="524">
          <cell r="B524" t="str">
            <v>FE7016</v>
          </cell>
          <cell r="C524" t="str">
            <v>NON</v>
          </cell>
          <cell r="D524">
            <v>8</v>
          </cell>
          <cell r="E524" t="str">
            <v>NON</v>
          </cell>
        </row>
        <row r="526">
          <cell r="F526" t="str">
            <v>(couleurs sur commandes pour lames alu 8mm</v>
          </cell>
        </row>
        <row r="527">
          <cell r="B527">
            <v>1013</v>
          </cell>
          <cell r="C527" t="str">
            <v>NON</v>
          </cell>
          <cell r="D527">
            <v>6</v>
          </cell>
          <cell r="E527" t="str">
            <v>NON</v>
          </cell>
          <cell r="F527">
            <v>1</v>
          </cell>
        </row>
        <row r="528">
          <cell r="B528">
            <v>1019</v>
          </cell>
          <cell r="C528" t="str">
            <v>NON</v>
          </cell>
          <cell r="D528">
            <v>6</v>
          </cell>
          <cell r="E528" t="str">
            <v>NON</v>
          </cell>
          <cell r="F528">
            <v>1</v>
          </cell>
        </row>
        <row r="529">
          <cell r="B529">
            <v>2003</v>
          </cell>
          <cell r="C529" t="str">
            <v>NON</v>
          </cell>
          <cell r="D529">
            <v>6</v>
          </cell>
          <cell r="E529" t="str">
            <v>NON</v>
          </cell>
          <cell r="F529">
            <v>1</v>
          </cell>
        </row>
        <row r="530">
          <cell r="B530">
            <v>3000</v>
          </cell>
          <cell r="C530" t="str">
            <v>NON</v>
          </cell>
          <cell r="D530">
            <v>6</v>
          </cell>
          <cell r="E530" t="str">
            <v>NON</v>
          </cell>
          <cell r="F530">
            <v>1</v>
          </cell>
        </row>
        <row r="531">
          <cell r="B531">
            <v>3001</v>
          </cell>
          <cell r="C531" t="str">
            <v>NON</v>
          </cell>
          <cell r="D531">
            <v>6</v>
          </cell>
          <cell r="E531" t="str">
            <v>NON</v>
          </cell>
          <cell r="F531">
            <v>1</v>
          </cell>
        </row>
        <row r="532">
          <cell r="B532">
            <v>3005</v>
          </cell>
          <cell r="C532" t="str">
            <v>NON</v>
          </cell>
          <cell r="D532">
            <v>6</v>
          </cell>
          <cell r="E532" t="str">
            <v>NON</v>
          </cell>
          <cell r="F532">
            <v>1</v>
          </cell>
        </row>
        <row r="533">
          <cell r="B533">
            <v>3007</v>
          </cell>
          <cell r="C533" t="str">
            <v>NON</v>
          </cell>
          <cell r="D533">
            <v>6</v>
          </cell>
          <cell r="E533" t="str">
            <v>NON</v>
          </cell>
          <cell r="F533">
            <v>1</v>
          </cell>
        </row>
        <row r="534">
          <cell r="B534">
            <v>3009</v>
          </cell>
          <cell r="C534" t="str">
            <v>NON</v>
          </cell>
          <cell r="D534">
            <v>6</v>
          </cell>
          <cell r="E534" t="str">
            <v>NON</v>
          </cell>
          <cell r="F534">
            <v>1</v>
          </cell>
        </row>
        <row r="535">
          <cell r="B535">
            <v>3011</v>
          </cell>
          <cell r="C535" t="str">
            <v>NON</v>
          </cell>
          <cell r="D535">
            <v>6</v>
          </cell>
          <cell r="E535" t="str">
            <v>NON</v>
          </cell>
          <cell r="F535">
            <v>1</v>
          </cell>
        </row>
        <row r="536">
          <cell r="B536">
            <v>3012</v>
          </cell>
          <cell r="C536" t="str">
            <v>NON</v>
          </cell>
          <cell r="D536">
            <v>6</v>
          </cell>
          <cell r="E536" t="str">
            <v>NON</v>
          </cell>
          <cell r="F536">
            <v>1</v>
          </cell>
        </row>
        <row r="537">
          <cell r="B537">
            <v>3020</v>
          </cell>
          <cell r="C537" t="str">
            <v>NON</v>
          </cell>
          <cell r="D537">
            <v>6</v>
          </cell>
          <cell r="E537" t="str">
            <v>NON</v>
          </cell>
          <cell r="F537">
            <v>1</v>
          </cell>
        </row>
        <row r="538">
          <cell r="B538">
            <v>4001</v>
          </cell>
          <cell r="C538" t="str">
            <v>NON</v>
          </cell>
          <cell r="D538">
            <v>6</v>
          </cell>
          <cell r="E538" t="str">
            <v>NON</v>
          </cell>
          <cell r="F538">
            <v>1</v>
          </cell>
        </row>
        <row r="539">
          <cell r="B539">
            <v>5002</v>
          </cell>
          <cell r="C539" t="str">
            <v>NON</v>
          </cell>
          <cell r="D539">
            <v>6</v>
          </cell>
          <cell r="E539" t="str">
            <v>NON</v>
          </cell>
          <cell r="F539">
            <v>1</v>
          </cell>
        </row>
        <row r="540">
          <cell r="B540">
            <v>5003</v>
          </cell>
          <cell r="C540" t="str">
            <v>NON</v>
          </cell>
          <cell r="D540">
            <v>1.33</v>
          </cell>
          <cell r="E540" t="str">
            <v>NON</v>
          </cell>
        </row>
        <row r="541">
          <cell r="B541">
            <v>5005</v>
          </cell>
          <cell r="C541" t="str">
            <v>NON</v>
          </cell>
          <cell r="D541">
            <v>6</v>
          </cell>
          <cell r="E541" t="str">
            <v>NON</v>
          </cell>
          <cell r="F541">
            <v>1</v>
          </cell>
        </row>
        <row r="542">
          <cell r="B542">
            <v>5007</v>
          </cell>
          <cell r="C542" t="str">
            <v>NON</v>
          </cell>
          <cell r="D542">
            <v>6</v>
          </cell>
          <cell r="E542" t="str">
            <v>NON</v>
          </cell>
          <cell r="F542">
            <v>1</v>
          </cell>
        </row>
        <row r="543">
          <cell r="B543">
            <v>5011</v>
          </cell>
          <cell r="C543" t="str">
            <v>NON</v>
          </cell>
          <cell r="D543">
            <v>6</v>
          </cell>
          <cell r="E543" t="str">
            <v>NON</v>
          </cell>
          <cell r="F543">
            <v>1</v>
          </cell>
        </row>
        <row r="544">
          <cell r="B544">
            <v>5012</v>
          </cell>
          <cell r="C544" t="str">
            <v>NON</v>
          </cell>
          <cell r="D544">
            <v>6</v>
          </cell>
          <cell r="E544" t="str">
            <v>NON</v>
          </cell>
          <cell r="F544">
            <v>1</v>
          </cell>
        </row>
        <row r="545">
          <cell r="B545">
            <v>5014</v>
          </cell>
          <cell r="C545" t="str">
            <v>NON</v>
          </cell>
          <cell r="D545">
            <v>6</v>
          </cell>
          <cell r="E545" t="str">
            <v>NON</v>
          </cell>
          <cell r="F545">
            <v>1</v>
          </cell>
        </row>
        <row r="546">
          <cell r="B546">
            <v>5017</v>
          </cell>
          <cell r="C546" t="str">
            <v>NON</v>
          </cell>
          <cell r="D546">
            <v>6</v>
          </cell>
          <cell r="E546" t="str">
            <v>NON</v>
          </cell>
          <cell r="F546">
            <v>1</v>
          </cell>
        </row>
        <row r="547">
          <cell r="B547">
            <v>5024</v>
          </cell>
          <cell r="C547" t="str">
            <v>NON</v>
          </cell>
          <cell r="D547">
            <v>6</v>
          </cell>
          <cell r="E547" t="str">
            <v>NON</v>
          </cell>
          <cell r="F547">
            <v>1</v>
          </cell>
        </row>
        <row r="548">
          <cell r="B548">
            <v>6003</v>
          </cell>
          <cell r="C548" t="str">
            <v>NON</v>
          </cell>
          <cell r="D548">
            <v>6</v>
          </cell>
          <cell r="E548" t="str">
            <v>NON</v>
          </cell>
          <cell r="F548">
            <v>1</v>
          </cell>
        </row>
        <row r="549">
          <cell r="B549">
            <v>6009</v>
          </cell>
          <cell r="C549" t="str">
            <v>NON</v>
          </cell>
          <cell r="D549">
            <v>6</v>
          </cell>
          <cell r="E549" t="str">
            <v>NON</v>
          </cell>
          <cell r="F549">
            <v>1</v>
          </cell>
        </row>
        <row r="550">
          <cell r="B550">
            <v>6012</v>
          </cell>
          <cell r="C550" t="str">
            <v>NON</v>
          </cell>
          <cell r="D550">
            <v>6</v>
          </cell>
          <cell r="E550" t="str">
            <v>NON</v>
          </cell>
          <cell r="F550">
            <v>1</v>
          </cell>
        </row>
        <row r="551">
          <cell r="B551">
            <v>6014</v>
          </cell>
          <cell r="C551" t="str">
            <v>NON</v>
          </cell>
          <cell r="D551">
            <v>6</v>
          </cell>
          <cell r="E551" t="str">
            <v>NON</v>
          </cell>
          <cell r="F551">
            <v>1</v>
          </cell>
        </row>
        <row r="552">
          <cell r="B552">
            <v>6015</v>
          </cell>
          <cell r="C552" t="str">
            <v>NON</v>
          </cell>
          <cell r="D552">
            <v>6</v>
          </cell>
          <cell r="E552" t="str">
            <v>NON</v>
          </cell>
          <cell r="F552">
            <v>1</v>
          </cell>
        </row>
        <row r="553">
          <cell r="B553">
            <v>7000</v>
          </cell>
          <cell r="C553" t="str">
            <v>NON</v>
          </cell>
          <cell r="D553">
            <v>6</v>
          </cell>
          <cell r="E553" t="str">
            <v>NON</v>
          </cell>
          <cell r="F553">
            <v>1</v>
          </cell>
        </row>
        <row r="554">
          <cell r="B554">
            <v>7001</v>
          </cell>
          <cell r="C554" t="str">
            <v>NON</v>
          </cell>
          <cell r="D554">
            <v>6</v>
          </cell>
          <cell r="E554" t="str">
            <v>NON</v>
          </cell>
          <cell r="F554">
            <v>1</v>
          </cell>
        </row>
        <row r="555">
          <cell r="B555">
            <v>7002</v>
          </cell>
          <cell r="C555" t="str">
            <v>NON</v>
          </cell>
          <cell r="D555">
            <v>6</v>
          </cell>
          <cell r="E555" t="str">
            <v>NON</v>
          </cell>
          <cell r="F555">
            <v>1</v>
          </cell>
        </row>
        <row r="556">
          <cell r="B556">
            <v>7004</v>
          </cell>
          <cell r="C556" t="str">
            <v>NON</v>
          </cell>
          <cell r="D556">
            <v>6</v>
          </cell>
          <cell r="E556" t="str">
            <v>NON</v>
          </cell>
          <cell r="F556">
            <v>1</v>
          </cell>
        </row>
        <row r="557">
          <cell r="B557">
            <v>7005</v>
          </cell>
          <cell r="C557" t="str">
            <v>NON</v>
          </cell>
          <cell r="D557">
            <v>6</v>
          </cell>
          <cell r="E557" t="str">
            <v>NON</v>
          </cell>
          <cell r="F557">
            <v>1</v>
          </cell>
        </row>
        <row r="558">
          <cell r="B558">
            <v>7006</v>
          </cell>
          <cell r="C558" t="str">
            <v>NON</v>
          </cell>
          <cell r="D558">
            <v>6</v>
          </cell>
          <cell r="E558" t="str">
            <v>NON</v>
          </cell>
          <cell r="F558">
            <v>1</v>
          </cell>
        </row>
        <row r="559">
          <cell r="B559">
            <v>7008</v>
          </cell>
          <cell r="C559" t="str">
            <v>NON</v>
          </cell>
          <cell r="D559">
            <v>6</v>
          </cell>
          <cell r="E559" t="str">
            <v>NON</v>
          </cell>
          <cell r="F559">
            <v>1</v>
          </cell>
        </row>
        <row r="560">
          <cell r="B560">
            <v>7010</v>
          </cell>
          <cell r="C560" t="str">
            <v>NON</v>
          </cell>
          <cell r="D560">
            <v>6</v>
          </cell>
          <cell r="E560" t="str">
            <v>NON</v>
          </cell>
          <cell r="F560">
            <v>1</v>
          </cell>
        </row>
        <row r="561">
          <cell r="B561">
            <v>7012</v>
          </cell>
          <cell r="C561" t="str">
            <v>NON</v>
          </cell>
          <cell r="D561">
            <v>6</v>
          </cell>
          <cell r="E561" t="str">
            <v>NON</v>
          </cell>
          <cell r="F561">
            <v>1</v>
          </cell>
        </row>
        <row r="562">
          <cell r="B562">
            <v>7013</v>
          </cell>
          <cell r="C562" t="str">
            <v>NON</v>
          </cell>
          <cell r="D562">
            <v>6</v>
          </cell>
          <cell r="E562" t="str">
            <v>NON</v>
          </cell>
          <cell r="F562">
            <v>1</v>
          </cell>
        </row>
        <row r="563">
          <cell r="B563">
            <v>7015</v>
          </cell>
          <cell r="C563" t="str">
            <v>NON</v>
          </cell>
          <cell r="D563">
            <v>6</v>
          </cell>
          <cell r="E563" t="str">
            <v>NON</v>
          </cell>
          <cell r="F563">
            <v>1</v>
          </cell>
        </row>
        <row r="564">
          <cell r="B564">
            <v>7021</v>
          </cell>
          <cell r="C564" t="str">
            <v>NON</v>
          </cell>
          <cell r="D564">
            <v>6</v>
          </cell>
          <cell r="E564" t="str">
            <v>NON</v>
          </cell>
          <cell r="F564">
            <v>1</v>
          </cell>
        </row>
        <row r="565">
          <cell r="B565">
            <v>7022</v>
          </cell>
          <cell r="C565" t="str">
            <v>NON</v>
          </cell>
          <cell r="D565">
            <v>1.33</v>
          </cell>
          <cell r="E565" t="str">
            <v>NON</v>
          </cell>
        </row>
        <row r="566">
          <cell r="B566">
            <v>7024</v>
          </cell>
          <cell r="C566" t="str">
            <v>NON</v>
          </cell>
          <cell r="D566">
            <v>6</v>
          </cell>
          <cell r="E566" t="str">
            <v>NON</v>
          </cell>
          <cell r="F566">
            <v>1</v>
          </cell>
        </row>
        <row r="567">
          <cell r="B567">
            <v>7026</v>
          </cell>
          <cell r="C567" t="str">
            <v>NON</v>
          </cell>
          <cell r="D567">
            <v>6</v>
          </cell>
          <cell r="E567" t="str">
            <v>NON</v>
          </cell>
          <cell r="F567">
            <v>1</v>
          </cell>
        </row>
        <row r="568">
          <cell r="B568">
            <v>7030</v>
          </cell>
          <cell r="C568" t="str">
            <v>NON</v>
          </cell>
          <cell r="D568">
            <v>6</v>
          </cell>
          <cell r="E568" t="str">
            <v>NON</v>
          </cell>
          <cell r="F568">
            <v>1</v>
          </cell>
        </row>
        <row r="569">
          <cell r="B569">
            <v>7031</v>
          </cell>
          <cell r="C569" t="str">
            <v>NON</v>
          </cell>
          <cell r="D569">
            <v>6</v>
          </cell>
          <cell r="E569" t="str">
            <v>NON</v>
          </cell>
          <cell r="F569">
            <v>1</v>
          </cell>
        </row>
        <row r="570">
          <cell r="B570">
            <v>7032</v>
          </cell>
          <cell r="C570" t="str">
            <v>NON</v>
          </cell>
          <cell r="D570">
            <v>6</v>
          </cell>
          <cell r="E570" t="str">
            <v>NON</v>
          </cell>
          <cell r="F570">
            <v>1</v>
          </cell>
        </row>
        <row r="571">
          <cell r="B571">
            <v>7033</v>
          </cell>
          <cell r="C571" t="str">
            <v>NON</v>
          </cell>
          <cell r="D571">
            <v>6</v>
          </cell>
          <cell r="E571" t="str">
            <v>NON</v>
          </cell>
          <cell r="F571">
            <v>1</v>
          </cell>
        </row>
        <row r="572">
          <cell r="B572">
            <v>7034</v>
          </cell>
          <cell r="C572" t="str">
            <v>NON</v>
          </cell>
          <cell r="D572">
            <v>6</v>
          </cell>
          <cell r="E572" t="str">
            <v>NON</v>
          </cell>
          <cell r="F572">
            <v>1</v>
          </cell>
        </row>
        <row r="573">
          <cell r="B573">
            <v>7036</v>
          </cell>
          <cell r="C573" t="str">
            <v>NON</v>
          </cell>
          <cell r="D573">
            <v>6</v>
          </cell>
          <cell r="E573" t="str">
            <v>NON</v>
          </cell>
          <cell r="F573">
            <v>1</v>
          </cell>
        </row>
        <row r="574">
          <cell r="B574">
            <v>7037</v>
          </cell>
          <cell r="C574" t="str">
            <v>NON</v>
          </cell>
          <cell r="D574">
            <v>6</v>
          </cell>
          <cell r="E574" t="str">
            <v>NON</v>
          </cell>
          <cell r="F574">
            <v>1</v>
          </cell>
        </row>
        <row r="575">
          <cell r="B575">
            <v>7038</v>
          </cell>
          <cell r="C575" t="str">
            <v>NON</v>
          </cell>
          <cell r="D575">
            <v>6</v>
          </cell>
          <cell r="E575" t="str">
            <v>NON</v>
          </cell>
          <cell r="F575">
            <v>1</v>
          </cell>
        </row>
        <row r="576">
          <cell r="B576">
            <v>7039</v>
          </cell>
          <cell r="C576" t="str">
            <v>NON</v>
          </cell>
          <cell r="D576">
            <v>6</v>
          </cell>
          <cell r="E576" t="str">
            <v>NON</v>
          </cell>
          <cell r="F576">
            <v>1</v>
          </cell>
        </row>
        <row r="577">
          <cell r="B577">
            <v>7040</v>
          </cell>
          <cell r="C577" t="str">
            <v>NON</v>
          </cell>
          <cell r="D577">
            <v>6</v>
          </cell>
          <cell r="E577" t="str">
            <v>NON</v>
          </cell>
          <cell r="F577">
            <v>1</v>
          </cell>
        </row>
        <row r="578">
          <cell r="B578">
            <v>7042</v>
          </cell>
          <cell r="C578" t="str">
            <v>NON</v>
          </cell>
          <cell r="D578">
            <v>6</v>
          </cell>
          <cell r="E578" t="str">
            <v>NON</v>
          </cell>
          <cell r="F578">
            <v>1</v>
          </cell>
        </row>
        <row r="579">
          <cell r="B579">
            <v>7043</v>
          </cell>
          <cell r="C579" t="str">
            <v>NON</v>
          </cell>
          <cell r="D579">
            <v>6</v>
          </cell>
          <cell r="E579" t="str">
            <v>NON</v>
          </cell>
          <cell r="F579">
            <v>1</v>
          </cell>
        </row>
        <row r="580">
          <cell r="B580">
            <v>7045</v>
          </cell>
          <cell r="C580" t="str">
            <v>NON</v>
          </cell>
          <cell r="D580">
            <v>6</v>
          </cell>
          <cell r="E580" t="str">
            <v>NON</v>
          </cell>
          <cell r="F580">
            <v>1</v>
          </cell>
        </row>
        <row r="581">
          <cell r="B581">
            <v>7046</v>
          </cell>
          <cell r="C581" t="str">
            <v>NON</v>
          </cell>
          <cell r="D581">
            <v>6</v>
          </cell>
          <cell r="E581" t="str">
            <v>NON</v>
          </cell>
          <cell r="F581">
            <v>1</v>
          </cell>
        </row>
        <row r="582">
          <cell r="B582">
            <v>7048</v>
          </cell>
          <cell r="C582" t="str">
            <v>NON</v>
          </cell>
          <cell r="D582">
            <v>6</v>
          </cell>
          <cell r="E582" t="str">
            <v>NON</v>
          </cell>
          <cell r="F582">
            <v>1</v>
          </cell>
        </row>
        <row r="583">
          <cell r="B583">
            <v>8001</v>
          </cell>
          <cell r="C583" t="str">
            <v>NON</v>
          </cell>
          <cell r="D583">
            <v>6</v>
          </cell>
          <cell r="E583" t="str">
            <v>NON</v>
          </cell>
          <cell r="F583">
            <v>1</v>
          </cell>
        </row>
        <row r="584">
          <cell r="B584">
            <v>8003</v>
          </cell>
          <cell r="C584" t="str">
            <v>NON</v>
          </cell>
          <cell r="D584">
            <v>6</v>
          </cell>
          <cell r="E584" t="str">
            <v>NON</v>
          </cell>
          <cell r="F584">
            <v>1</v>
          </cell>
        </row>
        <row r="585">
          <cell r="B585">
            <v>8007</v>
          </cell>
          <cell r="C585" t="str">
            <v>NON</v>
          </cell>
          <cell r="D585">
            <v>6</v>
          </cell>
          <cell r="E585" t="str">
            <v>NON</v>
          </cell>
          <cell r="F585">
            <v>1</v>
          </cell>
        </row>
        <row r="586">
          <cell r="B586">
            <v>8011</v>
          </cell>
          <cell r="C586" t="str">
            <v>NON</v>
          </cell>
          <cell r="D586">
            <v>1.33</v>
          </cell>
          <cell r="E586" t="str">
            <v>NON</v>
          </cell>
        </row>
        <row r="587">
          <cell r="B587">
            <v>8014</v>
          </cell>
          <cell r="C587" t="str">
            <v>NON</v>
          </cell>
          <cell r="D587">
            <v>6</v>
          </cell>
          <cell r="E587" t="str">
            <v>NON</v>
          </cell>
          <cell r="F587">
            <v>1</v>
          </cell>
        </row>
        <row r="588">
          <cell r="B588">
            <v>8015</v>
          </cell>
          <cell r="C588" t="str">
            <v>NON</v>
          </cell>
          <cell r="D588">
            <v>6</v>
          </cell>
          <cell r="E588" t="str">
            <v>NON</v>
          </cell>
          <cell r="F588">
            <v>1</v>
          </cell>
        </row>
        <row r="589">
          <cell r="B589">
            <v>8016</v>
          </cell>
          <cell r="C589" t="str">
            <v>NON</v>
          </cell>
          <cell r="D589">
            <v>6</v>
          </cell>
          <cell r="E589" t="str">
            <v>NON</v>
          </cell>
          <cell r="F589">
            <v>1</v>
          </cell>
        </row>
        <row r="590">
          <cell r="B590">
            <v>8017</v>
          </cell>
          <cell r="C590" t="str">
            <v>NON</v>
          </cell>
          <cell r="D590">
            <v>6</v>
          </cell>
          <cell r="E590" t="str">
            <v>NON</v>
          </cell>
          <cell r="F590">
            <v>1</v>
          </cell>
        </row>
        <row r="591">
          <cell r="B591">
            <v>8022</v>
          </cell>
          <cell r="C591" t="str">
            <v>NON</v>
          </cell>
          <cell r="D591">
            <v>6</v>
          </cell>
          <cell r="E591" t="str">
            <v>NON</v>
          </cell>
          <cell r="F591">
            <v>1</v>
          </cell>
        </row>
        <row r="592">
          <cell r="B592">
            <v>8023</v>
          </cell>
          <cell r="C592" t="str">
            <v>NON</v>
          </cell>
          <cell r="D592">
            <v>6</v>
          </cell>
          <cell r="E592" t="str">
            <v>NON</v>
          </cell>
          <cell r="F592">
            <v>1</v>
          </cell>
        </row>
        <row r="593">
          <cell r="B593">
            <v>8028</v>
          </cell>
          <cell r="C593" t="str">
            <v>NON</v>
          </cell>
          <cell r="D593">
            <v>6</v>
          </cell>
          <cell r="E593" t="str">
            <v>NON</v>
          </cell>
          <cell r="F593">
            <v>1</v>
          </cell>
        </row>
        <row r="594">
          <cell r="B594">
            <v>8028</v>
          </cell>
          <cell r="C594" t="str">
            <v>NON</v>
          </cell>
          <cell r="D594">
            <v>6</v>
          </cell>
          <cell r="E594" t="str">
            <v>NON</v>
          </cell>
          <cell r="F594">
            <v>1</v>
          </cell>
        </row>
        <row r="595">
          <cell r="B595">
            <v>9003</v>
          </cell>
          <cell r="C595" t="str">
            <v>NON</v>
          </cell>
          <cell r="D595">
            <v>6</v>
          </cell>
          <cell r="E595" t="str">
            <v>NON</v>
          </cell>
          <cell r="F595">
            <v>1</v>
          </cell>
        </row>
        <row r="596">
          <cell r="B596">
            <v>9007</v>
          </cell>
          <cell r="C596" t="str">
            <v>NON</v>
          </cell>
          <cell r="D596">
            <v>1.33</v>
          </cell>
          <cell r="E596" t="str">
            <v>NON</v>
          </cell>
        </row>
        <row r="597">
          <cell r="B597">
            <v>9010</v>
          </cell>
          <cell r="C597" t="str">
            <v>NON</v>
          </cell>
          <cell r="D597">
            <v>6</v>
          </cell>
          <cell r="E597" t="str">
            <v>NON</v>
          </cell>
          <cell r="F597">
            <v>1</v>
          </cell>
        </row>
        <row r="598">
          <cell r="B598">
            <v>9011</v>
          </cell>
          <cell r="C598" t="str">
            <v>NON</v>
          </cell>
          <cell r="D598">
            <v>6</v>
          </cell>
          <cell r="E598" t="str">
            <v>NON</v>
          </cell>
          <cell r="F598">
            <v>1</v>
          </cell>
        </row>
        <row r="599">
          <cell r="B599">
            <v>9012</v>
          </cell>
          <cell r="C599" t="str">
            <v>NON</v>
          </cell>
          <cell r="D599">
            <v>6</v>
          </cell>
          <cell r="E599" t="str">
            <v>NON</v>
          </cell>
          <cell r="F599">
            <v>1</v>
          </cell>
        </row>
        <row r="600">
          <cell r="B600">
            <v>9022</v>
          </cell>
          <cell r="C600" t="str">
            <v>NON</v>
          </cell>
          <cell r="D600">
            <v>6</v>
          </cell>
          <cell r="E600" t="str">
            <v>NON</v>
          </cell>
          <cell r="F600">
            <v>1</v>
          </cell>
        </row>
        <row r="601">
          <cell r="B601">
            <v>9023</v>
          </cell>
          <cell r="C601" t="str">
            <v>NON</v>
          </cell>
          <cell r="D601">
            <v>6</v>
          </cell>
          <cell r="E601" t="str">
            <v>NON</v>
          </cell>
          <cell r="F601">
            <v>1</v>
          </cell>
        </row>
        <row r="603">
          <cell r="B603" t="str">
            <v>SNEUF</v>
          </cell>
          <cell r="C603">
            <v>-9.91</v>
          </cell>
        </row>
        <row r="604">
          <cell r="B604" t="str">
            <v>SRENO</v>
          </cell>
          <cell r="C604">
            <v>-9.91</v>
          </cell>
        </row>
        <row r="605">
          <cell r="B605" t="str">
            <v>TNEUF</v>
          </cell>
          <cell r="C605">
            <v>0</v>
          </cell>
        </row>
        <row r="606">
          <cell r="B606" t="str">
            <v>TRENO</v>
          </cell>
          <cell r="C606">
            <v>0</v>
          </cell>
        </row>
        <row r="607">
          <cell r="B607" t="str">
            <v>DNEUF</v>
          </cell>
          <cell r="C607">
            <v>28.75</v>
          </cell>
        </row>
        <row r="608">
          <cell r="B608" t="str">
            <v>DRENO</v>
          </cell>
          <cell r="C608">
            <v>28.75</v>
          </cell>
        </row>
        <row r="609">
          <cell r="B609" t="str">
            <v>GNEUF</v>
          </cell>
          <cell r="C609">
            <v>5.34</v>
          </cell>
        </row>
        <row r="610">
          <cell r="B610" t="str">
            <v>GRENO</v>
          </cell>
          <cell r="C610">
            <v>0</v>
          </cell>
        </row>
        <row r="613">
          <cell r="B613" t="str">
            <v>A</v>
          </cell>
          <cell r="C613">
            <v>110.1</v>
          </cell>
          <cell r="D613">
            <v>120.1</v>
          </cell>
          <cell r="E613" t="str">
            <v>NON</v>
          </cell>
        </row>
        <row r="614">
          <cell r="B614" t="str">
            <v>A2</v>
          </cell>
          <cell r="C614" t="str">
            <v>NON</v>
          </cell>
          <cell r="D614" t="str">
            <v>NON</v>
          </cell>
          <cell r="E614" t="str">
            <v>NON</v>
          </cell>
        </row>
        <row r="615">
          <cell r="B615" t="str">
            <v>B</v>
          </cell>
          <cell r="C615">
            <v>115.3</v>
          </cell>
          <cell r="D615">
            <v>128.30000000000001</v>
          </cell>
          <cell r="E615" t="str">
            <v>NON</v>
          </cell>
        </row>
        <row r="616">
          <cell r="B616" t="str">
            <v>C</v>
          </cell>
          <cell r="C616">
            <v>121.1</v>
          </cell>
          <cell r="D616">
            <v>139.1</v>
          </cell>
          <cell r="E616" t="str">
            <v>NON</v>
          </cell>
        </row>
        <row r="618">
          <cell r="B618" t="str">
            <v>A</v>
          </cell>
          <cell r="C618">
            <v>42</v>
          </cell>
          <cell r="D618">
            <v>52</v>
          </cell>
          <cell r="E618">
            <v>54.5</v>
          </cell>
          <cell r="F618">
            <v>60</v>
          </cell>
        </row>
        <row r="619">
          <cell r="B619" t="str">
            <v>A2</v>
          </cell>
          <cell r="C619">
            <v>76</v>
          </cell>
          <cell r="D619">
            <v>76</v>
          </cell>
          <cell r="E619" t="str">
            <v>Non</v>
          </cell>
          <cell r="F619" t="str">
            <v>Non</v>
          </cell>
        </row>
        <row r="620">
          <cell r="B620" t="str">
            <v>B</v>
          </cell>
          <cell r="C620">
            <v>46.5</v>
          </cell>
          <cell r="D620">
            <v>59.5</v>
          </cell>
          <cell r="E620">
            <v>57</v>
          </cell>
          <cell r="F620">
            <v>60</v>
          </cell>
        </row>
        <row r="621">
          <cell r="B621" t="str">
            <v>C</v>
          </cell>
          <cell r="C621">
            <v>51.5</v>
          </cell>
          <cell r="D621">
            <v>69.5</v>
          </cell>
          <cell r="E621">
            <v>62</v>
          </cell>
          <cell r="F621">
            <v>69</v>
          </cell>
        </row>
        <row r="622">
          <cell r="B622" t="str">
            <v>FA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</row>
        <row r="623">
          <cell r="B623" t="str">
            <v>FA2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</row>
        <row r="624">
          <cell r="B624" t="str">
            <v>FB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</row>
        <row r="625">
          <cell r="B625" t="str">
            <v>FC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</row>
        <row r="626">
          <cell r="B626" t="str">
            <v>RA</v>
          </cell>
          <cell r="C626">
            <v>28</v>
          </cell>
          <cell r="D626">
            <v>28</v>
          </cell>
          <cell r="E626" t="str">
            <v>NON</v>
          </cell>
          <cell r="F626" t="str">
            <v>NON</v>
          </cell>
        </row>
        <row r="627">
          <cell r="B627" t="str">
            <v>RA2</v>
          </cell>
          <cell r="C627">
            <v>28</v>
          </cell>
          <cell r="D627">
            <v>28</v>
          </cell>
          <cell r="E627" t="str">
            <v>NON</v>
          </cell>
          <cell r="F627" t="str">
            <v>NON</v>
          </cell>
        </row>
        <row r="628">
          <cell r="B628" t="str">
            <v>RB</v>
          </cell>
          <cell r="C628">
            <v>28</v>
          </cell>
          <cell r="D628">
            <v>28</v>
          </cell>
          <cell r="E628" t="str">
            <v>NON</v>
          </cell>
          <cell r="F628" t="str">
            <v>NON</v>
          </cell>
        </row>
        <row r="629">
          <cell r="B629" t="str">
            <v>RC</v>
          </cell>
          <cell r="C629">
            <v>28</v>
          </cell>
          <cell r="D629">
            <v>28</v>
          </cell>
          <cell r="E629" t="str">
            <v>NON</v>
          </cell>
          <cell r="F629" t="str">
            <v>NON</v>
          </cell>
        </row>
        <row r="630">
          <cell r="B630" t="str">
            <v>IA</v>
          </cell>
          <cell r="C630" t="str">
            <v>NON</v>
          </cell>
          <cell r="D630">
            <v>34</v>
          </cell>
          <cell r="E630" t="str">
            <v>NON</v>
          </cell>
          <cell r="F630" t="str">
            <v>NON</v>
          </cell>
        </row>
        <row r="631">
          <cell r="B631" t="str">
            <v>IA2</v>
          </cell>
          <cell r="C631" t="str">
            <v>NON</v>
          </cell>
          <cell r="D631">
            <v>34</v>
          </cell>
          <cell r="E631" t="str">
            <v>NON</v>
          </cell>
          <cell r="F631" t="str">
            <v>NON</v>
          </cell>
        </row>
        <row r="632">
          <cell r="B632" t="str">
            <v>IB</v>
          </cell>
          <cell r="C632" t="str">
            <v>NON</v>
          </cell>
          <cell r="D632">
            <v>34</v>
          </cell>
          <cell r="E632" t="str">
            <v>NON</v>
          </cell>
          <cell r="F632" t="str">
            <v>NON</v>
          </cell>
        </row>
        <row r="633">
          <cell r="B633" t="str">
            <v>IC</v>
          </cell>
          <cell r="C633" t="str">
            <v>NON</v>
          </cell>
          <cell r="D633">
            <v>34</v>
          </cell>
          <cell r="E633" t="str">
            <v>NON</v>
          </cell>
          <cell r="F633" t="str">
            <v>NON</v>
          </cell>
        </row>
        <row r="634">
          <cell r="B634" t="str">
            <v>2A</v>
          </cell>
          <cell r="C634" t="str">
            <v>NON</v>
          </cell>
          <cell r="D634" t="str">
            <v>NON</v>
          </cell>
          <cell r="E634" t="str">
            <v>NON</v>
          </cell>
          <cell r="F634" t="str">
            <v>NON</v>
          </cell>
        </row>
        <row r="635">
          <cell r="B635" t="str">
            <v>2A2</v>
          </cell>
          <cell r="C635" t="str">
            <v>NON</v>
          </cell>
          <cell r="D635" t="str">
            <v>NON</v>
          </cell>
          <cell r="E635" t="str">
            <v>NON</v>
          </cell>
          <cell r="F635" t="str">
            <v>NON</v>
          </cell>
        </row>
        <row r="636">
          <cell r="B636" t="str">
            <v>2B</v>
          </cell>
          <cell r="C636" t="str">
            <v>NON</v>
          </cell>
          <cell r="D636" t="str">
            <v>NON</v>
          </cell>
          <cell r="E636" t="str">
            <v>NON</v>
          </cell>
          <cell r="F636" t="str">
            <v>NON</v>
          </cell>
        </row>
        <row r="637">
          <cell r="B637" t="str">
            <v>2C</v>
          </cell>
          <cell r="C637" t="str">
            <v>NON</v>
          </cell>
          <cell r="D637" t="str">
            <v>NON</v>
          </cell>
          <cell r="E637" t="str">
            <v>NON</v>
          </cell>
          <cell r="F637" t="str">
            <v>NON</v>
          </cell>
        </row>
        <row r="638">
          <cell r="B638" t="str">
            <v>3EA</v>
          </cell>
          <cell r="C638" t="str">
            <v>NON</v>
          </cell>
          <cell r="D638" t="str">
            <v>NON</v>
          </cell>
          <cell r="E638" t="str">
            <v>NON</v>
          </cell>
          <cell r="F638">
            <v>21.2</v>
          </cell>
        </row>
        <row r="639">
          <cell r="B639" t="str">
            <v>3EA2</v>
          </cell>
          <cell r="C639" t="str">
            <v>NON</v>
          </cell>
          <cell r="D639" t="str">
            <v>NON</v>
          </cell>
          <cell r="E639" t="str">
            <v>NON</v>
          </cell>
          <cell r="F639">
            <v>21.2</v>
          </cell>
        </row>
        <row r="640">
          <cell r="B640" t="str">
            <v>3EB</v>
          </cell>
          <cell r="C640" t="str">
            <v>NON</v>
          </cell>
          <cell r="D640" t="str">
            <v>NON</v>
          </cell>
          <cell r="E640" t="str">
            <v>NON</v>
          </cell>
          <cell r="F640">
            <v>21.2</v>
          </cell>
        </row>
        <row r="641">
          <cell r="B641" t="str">
            <v>3EC</v>
          </cell>
          <cell r="C641" t="str">
            <v>NON</v>
          </cell>
          <cell r="D641" t="str">
            <v>NON</v>
          </cell>
          <cell r="E641" t="str">
            <v>NON</v>
          </cell>
          <cell r="F641">
            <v>21.2</v>
          </cell>
        </row>
        <row r="642">
          <cell r="B642" t="str">
            <v>3PA</v>
          </cell>
          <cell r="C642" t="str">
            <v>NON</v>
          </cell>
          <cell r="D642" t="str">
            <v>NON</v>
          </cell>
          <cell r="E642" t="str">
            <v>NON</v>
          </cell>
          <cell r="F642">
            <v>34</v>
          </cell>
        </row>
        <row r="643">
          <cell r="B643" t="str">
            <v>3PA2</v>
          </cell>
          <cell r="C643" t="str">
            <v>NON</v>
          </cell>
          <cell r="D643" t="str">
            <v>NON</v>
          </cell>
          <cell r="E643" t="str">
            <v>NON</v>
          </cell>
          <cell r="F643">
            <v>34</v>
          </cell>
        </row>
        <row r="644">
          <cell r="B644" t="str">
            <v>3PB</v>
          </cell>
          <cell r="C644" t="str">
            <v>NON</v>
          </cell>
          <cell r="D644" t="str">
            <v>NON</v>
          </cell>
          <cell r="E644" t="str">
            <v>NON</v>
          </cell>
          <cell r="F644">
            <v>34</v>
          </cell>
        </row>
        <row r="645">
          <cell r="B645" t="str">
            <v>3PC</v>
          </cell>
          <cell r="C645" t="str">
            <v>NON</v>
          </cell>
          <cell r="D645" t="str">
            <v>NON</v>
          </cell>
          <cell r="E645" t="str">
            <v>NON</v>
          </cell>
          <cell r="F645">
            <v>34</v>
          </cell>
        </row>
        <row r="646">
          <cell r="B646">
            <v>0</v>
          </cell>
          <cell r="C646">
            <v>-3.05</v>
          </cell>
          <cell r="D646">
            <v>-3.05</v>
          </cell>
          <cell r="E646">
            <v>-3.05</v>
          </cell>
          <cell r="F646">
            <v>-3.05</v>
          </cell>
        </row>
        <row r="647">
          <cell r="B647" t="str">
            <v>IN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</row>
        <row r="648">
          <cell r="B648" t="str">
            <v>IU</v>
          </cell>
          <cell r="C648">
            <v>5.9</v>
          </cell>
          <cell r="D648">
            <v>5.9</v>
          </cell>
          <cell r="E648">
            <v>5.9</v>
          </cell>
          <cell r="F648">
            <v>5.9</v>
          </cell>
        </row>
        <row r="649">
          <cell r="B649" t="str">
            <v>ID</v>
          </cell>
          <cell r="C649">
            <v>14.25</v>
          </cell>
          <cell r="D649">
            <v>14.25</v>
          </cell>
          <cell r="E649">
            <v>14.25</v>
          </cell>
          <cell r="F649">
            <v>14.25</v>
          </cell>
        </row>
        <row r="650">
          <cell r="B650" t="str">
            <v>CE</v>
          </cell>
          <cell r="C650">
            <v>39.5</v>
          </cell>
          <cell r="D650">
            <v>39.5</v>
          </cell>
          <cell r="E650">
            <v>39.5</v>
          </cell>
          <cell r="F650">
            <v>39.5</v>
          </cell>
        </row>
        <row r="651">
          <cell r="B651" t="str">
            <v>CS</v>
          </cell>
          <cell r="C651">
            <v>39.5</v>
          </cell>
          <cell r="D651">
            <v>39.5</v>
          </cell>
          <cell r="E651">
            <v>39.5</v>
          </cell>
          <cell r="F651">
            <v>39.5</v>
          </cell>
        </row>
        <row r="652">
          <cell r="B652" t="str">
            <v>CI</v>
          </cell>
          <cell r="C652">
            <v>31</v>
          </cell>
          <cell r="D652">
            <v>31</v>
          </cell>
          <cell r="E652">
            <v>31</v>
          </cell>
          <cell r="F652">
            <v>28</v>
          </cell>
        </row>
        <row r="653">
          <cell r="B653" t="str">
            <v>CF</v>
          </cell>
          <cell r="C653">
            <v>56</v>
          </cell>
          <cell r="D653">
            <v>56</v>
          </cell>
          <cell r="E653">
            <v>56</v>
          </cell>
          <cell r="F653">
            <v>51</v>
          </cell>
        </row>
        <row r="654">
          <cell r="B654" t="str">
            <v>KE</v>
          </cell>
          <cell r="C654">
            <v>2.2999999999999998</v>
          </cell>
          <cell r="D654">
            <v>2.2999999999999998</v>
          </cell>
          <cell r="E654">
            <v>2.2999999999999998</v>
          </cell>
          <cell r="F654">
            <v>2.2999999999999998</v>
          </cell>
        </row>
        <row r="655">
          <cell r="B655" t="str">
            <v>KS</v>
          </cell>
          <cell r="C655">
            <v>2.2999999999999998</v>
          </cell>
          <cell r="D655">
            <v>2.2999999999999998</v>
          </cell>
          <cell r="E655">
            <v>2.2999999999999998</v>
          </cell>
          <cell r="F655">
            <v>2.2999999999999998</v>
          </cell>
        </row>
        <row r="656">
          <cell r="B656" t="str">
            <v>SM</v>
          </cell>
          <cell r="C656" t="str">
            <v>NON</v>
          </cell>
          <cell r="D656">
            <v>22.5</v>
          </cell>
          <cell r="E656" t="str">
            <v>NON</v>
          </cell>
          <cell r="F656" t="str">
            <v>NON</v>
          </cell>
        </row>
        <row r="657">
          <cell r="B657" t="str">
            <v>SS</v>
          </cell>
          <cell r="C657" t="str">
            <v>NON</v>
          </cell>
          <cell r="D657">
            <v>26</v>
          </cell>
          <cell r="E657" t="str">
            <v>NON</v>
          </cell>
          <cell r="F657" t="str">
            <v>NON</v>
          </cell>
        </row>
        <row r="658">
          <cell r="B658" t="str">
            <v>IR</v>
          </cell>
          <cell r="C658" t="str">
            <v>NON</v>
          </cell>
          <cell r="D658">
            <v>15.9</v>
          </cell>
          <cell r="E658" t="str">
            <v>NON</v>
          </cell>
          <cell r="F658" t="str">
            <v>NON</v>
          </cell>
        </row>
        <row r="659">
          <cell r="B659" t="str">
            <v>SR</v>
          </cell>
          <cell r="C659" t="str">
            <v>NON</v>
          </cell>
          <cell r="D659">
            <v>19</v>
          </cell>
          <cell r="E659" t="str">
            <v>NON</v>
          </cell>
          <cell r="F659" t="str">
            <v>NON</v>
          </cell>
        </row>
        <row r="660">
          <cell r="B660" t="str">
            <v>CU</v>
          </cell>
          <cell r="C660" t="str">
            <v>NON</v>
          </cell>
          <cell r="D660">
            <v>63</v>
          </cell>
          <cell r="E660" t="str">
            <v>NON</v>
          </cell>
          <cell r="F660" t="str">
            <v>NON</v>
          </cell>
        </row>
        <row r="661">
          <cell r="B661" t="str">
            <v>T1</v>
          </cell>
          <cell r="C661" t="str">
            <v>NON</v>
          </cell>
          <cell r="D661">
            <v>24</v>
          </cell>
          <cell r="E661" t="str">
            <v>NON</v>
          </cell>
          <cell r="F661" t="str">
            <v>NON</v>
          </cell>
        </row>
        <row r="662">
          <cell r="B662" t="str">
            <v>T4</v>
          </cell>
          <cell r="C662" t="str">
            <v>NON</v>
          </cell>
          <cell r="D662">
            <v>36.799999999999997</v>
          </cell>
          <cell r="E662" t="str">
            <v>NON</v>
          </cell>
          <cell r="F662" t="str">
            <v>NON</v>
          </cell>
        </row>
        <row r="663">
          <cell r="B663" t="str">
            <v>T6</v>
          </cell>
          <cell r="C663" t="str">
            <v>NON</v>
          </cell>
          <cell r="D663">
            <v>109</v>
          </cell>
          <cell r="E663" t="str">
            <v>NON</v>
          </cell>
          <cell r="F663" t="str">
            <v>NON</v>
          </cell>
        </row>
        <row r="664">
          <cell r="B664" t="str">
            <v>T16</v>
          </cell>
          <cell r="C664" t="str">
            <v>NON</v>
          </cell>
          <cell r="D664">
            <v>82</v>
          </cell>
          <cell r="E664" t="str">
            <v>NON</v>
          </cell>
          <cell r="F664" t="str">
            <v>NON</v>
          </cell>
        </row>
        <row r="665">
          <cell r="B665" t="str">
            <v>HE</v>
          </cell>
          <cell r="C665" t="str">
            <v>NON</v>
          </cell>
          <cell r="D665">
            <v>64.5</v>
          </cell>
          <cell r="E665" t="str">
            <v>NON</v>
          </cell>
          <cell r="F665" t="str">
            <v>NON</v>
          </cell>
        </row>
        <row r="666">
          <cell r="B666" t="str">
            <v>HR</v>
          </cell>
          <cell r="C666" t="str">
            <v>NON</v>
          </cell>
          <cell r="D666">
            <v>88</v>
          </cell>
          <cell r="E666" t="str">
            <v>NON</v>
          </cell>
          <cell r="F666" t="str">
            <v>NON</v>
          </cell>
        </row>
        <row r="667">
          <cell r="B667" t="str">
            <v>SI</v>
          </cell>
          <cell r="C667" t="str">
            <v>NON</v>
          </cell>
          <cell r="D667">
            <v>60</v>
          </cell>
          <cell r="E667" t="str">
            <v>NON</v>
          </cell>
          <cell r="F667" t="str">
            <v>NON</v>
          </cell>
        </row>
        <row r="668">
          <cell r="B668" t="str">
            <v>S1I</v>
          </cell>
          <cell r="C668" t="str">
            <v>NON</v>
          </cell>
          <cell r="D668">
            <v>26</v>
          </cell>
          <cell r="E668" t="str">
            <v>NON</v>
          </cell>
          <cell r="F668" t="str">
            <v>NON</v>
          </cell>
        </row>
        <row r="669">
          <cell r="B669" t="str">
            <v>S5I</v>
          </cell>
          <cell r="C669" t="str">
            <v>NON</v>
          </cell>
          <cell r="D669">
            <v>39</v>
          </cell>
          <cell r="E669" t="str">
            <v>NON</v>
          </cell>
          <cell r="F669" t="str">
            <v>NON</v>
          </cell>
        </row>
        <row r="670">
          <cell r="B670" t="str">
            <v>SS1</v>
          </cell>
          <cell r="C670" t="str">
            <v>NON</v>
          </cell>
          <cell r="D670">
            <v>27</v>
          </cell>
          <cell r="E670" t="str">
            <v>NON</v>
          </cell>
          <cell r="F670" t="str">
            <v>NON</v>
          </cell>
        </row>
        <row r="671">
          <cell r="B671" t="str">
            <v>SS2</v>
          </cell>
          <cell r="C671" t="str">
            <v>NON</v>
          </cell>
          <cell r="D671">
            <v>38</v>
          </cell>
          <cell r="E671" t="str">
            <v>NON</v>
          </cell>
          <cell r="F671" t="str">
            <v>NON</v>
          </cell>
        </row>
        <row r="672">
          <cell r="B672" t="str">
            <v>MI</v>
          </cell>
          <cell r="C672" t="str">
            <v>NON</v>
          </cell>
          <cell r="D672">
            <v>30</v>
          </cell>
          <cell r="E672" t="str">
            <v>NON</v>
          </cell>
          <cell r="F672" t="str">
            <v>NON</v>
          </cell>
        </row>
        <row r="673">
          <cell r="B673" t="str">
            <v>T1I</v>
          </cell>
          <cell r="C673" t="str">
            <v>NON</v>
          </cell>
          <cell r="D673">
            <v>41</v>
          </cell>
          <cell r="E673" t="str">
            <v>NON</v>
          </cell>
          <cell r="F673" t="str">
            <v>NON</v>
          </cell>
        </row>
        <row r="674">
          <cell r="B674" t="str">
            <v>ESI</v>
          </cell>
          <cell r="C674" t="str">
            <v>NON</v>
          </cell>
          <cell r="D674">
            <v>70</v>
          </cell>
          <cell r="E674" t="str">
            <v>NON</v>
          </cell>
          <cell r="F674" t="str">
            <v>NON</v>
          </cell>
        </row>
        <row r="675">
          <cell r="B675" t="str">
            <v>CPI</v>
          </cell>
          <cell r="C675" t="str">
            <v>NON</v>
          </cell>
          <cell r="D675">
            <v>94.7</v>
          </cell>
          <cell r="E675" t="str">
            <v>NON</v>
          </cell>
          <cell r="F675" t="str">
            <v>NON</v>
          </cell>
        </row>
        <row r="676">
          <cell r="B676" t="str">
            <v>K4I</v>
          </cell>
          <cell r="C676" t="str">
            <v>NON</v>
          </cell>
          <cell r="D676">
            <v>42</v>
          </cell>
          <cell r="E676" t="str">
            <v>NON</v>
          </cell>
          <cell r="F676" t="str">
            <v>NON</v>
          </cell>
        </row>
        <row r="677">
          <cell r="B677" t="str">
            <v>IMI</v>
          </cell>
          <cell r="C677" t="str">
            <v>NON</v>
          </cell>
          <cell r="D677">
            <v>145.5</v>
          </cell>
          <cell r="E677" t="str">
            <v>NON</v>
          </cell>
          <cell r="F677" t="str">
            <v>NON</v>
          </cell>
        </row>
        <row r="678">
          <cell r="B678" t="str">
            <v>BT</v>
          </cell>
          <cell r="C678" t="str">
            <v>NON</v>
          </cell>
          <cell r="D678">
            <v>149</v>
          </cell>
          <cell r="E678" t="str">
            <v>NON</v>
          </cell>
          <cell r="F678" t="str">
            <v>NON</v>
          </cell>
        </row>
        <row r="679">
          <cell r="B679" t="str">
            <v>HCI</v>
          </cell>
          <cell r="C679" t="str">
            <v>NON</v>
          </cell>
          <cell r="D679">
            <v>98</v>
          </cell>
          <cell r="E679" t="str">
            <v>NON</v>
          </cell>
        </row>
        <row r="680">
          <cell r="B680" t="str">
            <v>SOT</v>
          </cell>
          <cell r="C680" t="str">
            <v>NON</v>
          </cell>
          <cell r="D680">
            <v>55.5</v>
          </cell>
          <cell r="E680" t="str">
            <v>NON</v>
          </cell>
          <cell r="F680" t="str">
            <v>NON</v>
          </cell>
        </row>
        <row r="681">
          <cell r="B681" t="str">
            <v>SOI</v>
          </cell>
          <cell r="C681" t="str">
            <v>NON</v>
          </cell>
          <cell r="D681">
            <v>88</v>
          </cell>
          <cell r="E681" t="str">
            <v>NON</v>
          </cell>
          <cell r="F681" t="str">
            <v>NON</v>
          </cell>
        </row>
        <row r="682">
          <cell r="B682" t="str">
            <v>M</v>
          </cell>
          <cell r="C682">
            <v>19.8</v>
          </cell>
          <cell r="D682" t="str">
            <v>NON</v>
          </cell>
          <cell r="E682" t="str">
            <v>NON</v>
          </cell>
          <cell r="F682" t="str">
            <v>NON</v>
          </cell>
        </row>
        <row r="683">
          <cell r="B683" t="str">
            <v>S1</v>
          </cell>
          <cell r="C683">
            <v>19.8</v>
          </cell>
          <cell r="D683" t="str">
            <v>NON</v>
          </cell>
          <cell r="E683" t="str">
            <v>NON</v>
          </cell>
          <cell r="F683" t="str">
            <v>NON</v>
          </cell>
        </row>
        <row r="684">
          <cell r="B684" t="str">
            <v>S4</v>
          </cell>
          <cell r="C684">
            <v>27</v>
          </cell>
          <cell r="D684" t="str">
            <v>NON</v>
          </cell>
          <cell r="E684" t="str">
            <v>NON</v>
          </cell>
          <cell r="F684" t="str">
            <v>NON</v>
          </cell>
        </row>
        <row r="685">
          <cell r="B685" t="str">
            <v>CM</v>
          </cell>
          <cell r="C685">
            <v>71.599999999999994</v>
          </cell>
          <cell r="D685" t="str">
            <v>NON</v>
          </cell>
          <cell r="E685" t="str">
            <v>NON</v>
          </cell>
          <cell r="F685" t="str">
            <v>NON</v>
          </cell>
        </row>
        <row r="686">
          <cell r="B686" t="str">
            <v>TM</v>
          </cell>
          <cell r="C686">
            <v>90</v>
          </cell>
          <cell r="D686" t="str">
            <v>NON</v>
          </cell>
          <cell r="E686" t="str">
            <v>NON</v>
          </cell>
          <cell r="F686" t="str">
            <v>NON</v>
          </cell>
        </row>
        <row r="687">
          <cell r="B687" t="str">
            <v>TE</v>
          </cell>
          <cell r="C687">
            <v>76</v>
          </cell>
          <cell r="D687" t="str">
            <v>NON</v>
          </cell>
          <cell r="E687" t="str">
            <v>NON</v>
          </cell>
          <cell r="F687" t="str">
            <v>NON</v>
          </cell>
        </row>
        <row r="688">
          <cell r="B688" t="str">
            <v>D21</v>
          </cell>
          <cell r="C688" t="str">
            <v>NON</v>
          </cell>
          <cell r="D688" t="str">
            <v>NON</v>
          </cell>
          <cell r="E688" t="str">
            <v>NON</v>
          </cell>
          <cell r="F688">
            <v>20.8</v>
          </cell>
        </row>
        <row r="689">
          <cell r="B689" t="str">
            <v>D210</v>
          </cell>
          <cell r="C689" t="str">
            <v>NON</v>
          </cell>
          <cell r="D689" t="str">
            <v>NON</v>
          </cell>
          <cell r="E689" t="str">
            <v>NON</v>
          </cell>
          <cell r="F689">
            <v>41.3</v>
          </cell>
        </row>
        <row r="690">
          <cell r="B690" t="str">
            <v>D3M</v>
          </cell>
          <cell r="C690" t="str">
            <v>NON</v>
          </cell>
          <cell r="D690" t="str">
            <v>NON</v>
          </cell>
          <cell r="E690" t="str">
            <v>NON</v>
          </cell>
          <cell r="F690">
            <v>24.6</v>
          </cell>
        </row>
        <row r="693">
          <cell r="B693" t="str">
            <v>VSANEUF</v>
          </cell>
          <cell r="C693" t="str">
            <v>NON</v>
          </cell>
          <cell r="D693">
            <v>0</v>
          </cell>
        </row>
        <row r="694">
          <cell r="B694" t="str">
            <v>VSARENO</v>
          </cell>
          <cell r="C694" t="str">
            <v>NON</v>
          </cell>
          <cell r="D694">
            <v>0</v>
          </cell>
        </row>
        <row r="695">
          <cell r="B695" t="str">
            <v>ATTNEUF</v>
          </cell>
          <cell r="C695">
            <v>-4.57</v>
          </cell>
          <cell r="D695">
            <v>-4.57</v>
          </cell>
        </row>
        <row r="696">
          <cell r="B696" t="str">
            <v>ATTRENO</v>
          </cell>
          <cell r="C696">
            <v>-4.57</v>
          </cell>
          <cell r="D696">
            <v>-4.57</v>
          </cell>
        </row>
        <row r="698">
          <cell r="C698">
            <v>6.1</v>
          </cell>
        </row>
        <row r="699">
          <cell r="C699">
            <v>3.85</v>
          </cell>
        </row>
        <row r="701">
          <cell r="B701" t="str">
            <v>A</v>
          </cell>
          <cell r="C701">
            <v>1</v>
          </cell>
          <cell r="D701">
            <v>2.44</v>
          </cell>
        </row>
        <row r="702">
          <cell r="B702" t="str">
            <v>B</v>
          </cell>
          <cell r="C702">
            <v>2</v>
          </cell>
          <cell r="D702">
            <v>3.74</v>
          </cell>
        </row>
        <row r="703">
          <cell r="B703" t="str">
            <v>C</v>
          </cell>
          <cell r="C703">
            <v>2</v>
          </cell>
          <cell r="D703">
            <v>3.74</v>
          </cell>
        </row>
        <row r="704">
          <cell r="B704" t="str">
            <v>D</v>
          </cell>
          <cell r="C704">
            <v>4</v>
          </cell>
          <cell r="D704">
            <v>6.34</v>
          </cell>
        </row>
        <row r="705">
          <cell r="B705" t="str">
            <v>E</v>
          </cell>
          <cell r="C705">
            <v>1</v>
          </cell>
          <cell r="D705">
            <v>2.44</v>
          </cell>
        </row>
        <row r="706">
          <cell r="B706" t="str">
            <v>F</v>
          </cell>
          <cell r="C706">
            <v>1</v>
          </cell>
          <cell r="D706">
            <v>2.44</v>
          </cell>
        </row>
        <row r="707">
          <cell r="B707" t="str">
            <v>G</v>
          </cell>
          <cell r="C707">
            <v>1</v>
          </cell>
          <cell r="D707">
            <v>2.44</v>
          </cell>
        </row>
        <row r="708">
          <cell r="B708" t="str">
            <v>H</v>
          </cell>
          <cell r="C708">
            <v>2</v>
          </cell>
          <cell r="D708">
            <v>3.74</v>
          </cell>
        </row>
        <row r="709">
          <cell r="B709" t="str">
            <v>I</v>
          </cell>
          <cell r="C709">
            <v>4</v>
          </cell>
          <cell r="D709">
            <v>6.34</v>
          </cell>
        </row>
        <row r="710">
          <cell r="B710" t="str">
            <v>J</v>
          </cell>
          <cell r="C710">
            <v>2</v>
          </cell>
          <cell r="D710">
            <v>3.74</v>
          </cell>
        </row>
        <row r="711">
          <cell r="B711" t="str">
            <v>K</v>
          </cell>
          <cell r="C711">
            <v>2</v>
          </cell>
          <cell r="D711">
            <v>3.74</v>
          </cell>
        </row>
        <row r="712">
          <cell r="B712" t="str">
            <v>L</v>
          </cell>
          <cell r="C712">
            <v>1</v>
          </cell>
          <cell r="D712">
            <v>2.44</v>
          </cell>
        </row>
        <row r="713">
          <cell r="B713" t="str">
            <v>M</v>
          </cell>
          <cell r="C713">
            <v>2</v>
          </cell>
          <cell r="D713">
            <v>3.74</v>
          </cell>
        </row>
        <row r="714">
          <cell r="B714" t="str">
            <v>N</v>
          </cell>
          <cell r="C714">
            <v>1</v>
          </cell>
          <cell r="D714">
            <v>2.44</v>
          </cell>
        </row>
        <row r="715">
          <cell r="B715" t="str">
            <v>R</v>
          </cell>
          <cell r="C715">
            <v>2</v>
          </cell>
          <cell r="D715">
            <v>3.74</v>
          </cell>
        </row>
        <row r="717">
          <cell r="B717" t="str">
            <v>R195</v>
          </cell>
          <cell r="C717">
            <v>3.49</v>
          </cell>
        </row>
        <row r="718">
          <cell r="B718" t="str">
            <v>R225</v>
          </cell>
          <cell r="C718">
            <v>3.8</v>
          </cell>
        </row>
        <row r="719">
          <cell r="C719">
            <v>1.5</v>
          </cell>
        </row>
        <row r="720">
          <cell r="C720">
            <v>1</v>
          </cell>
        </row>
        <row r="722">
          <cell r="B722">
            <v>3.661999999999999</v>
          </cell>
          <cell r="C722">
            <v>8.661999999999999</v>
          </cell>
        </row>
        <row r="723">
          <cell r="B723">
            <v>6.9</v>
          </cell>
          <cell r="C723">
            <v>10.761999999999999</v>
          </cell>
        </row>
        <row r="725">
          <cell r="C725">
            <v>0</v>
          </cell>
        </row>
      </sheetData>
      <sheetData sheetId="18">
        <row r="3">
          <cell r="A3">
            <v>55</v>
          </cell>
          <cell r="B3" t="str">
            <v>A</v>
          </cell>
          <cell r="C3" t="str">
            <v>A</v>
          </cell>
          <cell r="D3" t="str">
            <v>A</v>
          </cell>
          <cell r="E3" t="str">
            <v>A</v>
          </cell>
          <cell r="F3" t="str">
            <v>A</v>
          </cell>
          <cell r="G3" t="str">
            <v>A</v>
          </cell>
          <cell r="H3" t="str">
            <v>A</v>
          </cell>
          <cell r="I3" t="str">
            <v>A</v>
          </cell>
          <cell r="J3" t="str">
            <v>A</v>
          </cell>
          <cell r="K3" t="str">
            <v>A</v>
          </cell>
          <cell r="L3" t="str">
            <v>A</v>
          </cell>
        </row>
        <row r="4">
          <cell r="A4">
            <v>65</v>
          </cell>
          <cell r="B4" t="str">
            <v>A</v>
          </cell>
          <cell r="C4" t="str">
            <v>A</v>
          </cell>
          <cell r="D4" t="str">
            <v>A</v>
          </cell>
          <cell r="E4" t="str">
            <v>A</v>
          </cell>
          <cell r="F4" t="str">
            <v>A</v>
          </cell>
          <cell r="G4" t="str">
            <v>A</v>
          </cell>
          <cell r="H4" t="str">
            <v>A</v>
          </cell>
          <cell r="I4" t="str">
            <v>A</v>
          </cell>
          <cell r="J4" t="str">
            <v>A</v>
          </cell>
          <cell r="K4" t="str">
            <v>A</v>
          </cell>
          <cell r="L4" t="str">
            <v>A</v>
          </cell>
        </row>
        <row r="5">
          <cell r="A5">
            <v>75</v>
          </cell>
          <cell r="B5" t="str">
            <v>A</v>
          </cell>
          <cell r="C5" t="str">
            <v>A</v>
          </cell>
          <cell r="D5" t="str">
            <v>A</v>
          </cell>
          <cell r="E5" t="str">
            <v>A</v>
          </cell>
          <cell r="F5" t="str">
            <v>A</v>
          </cell>
          <cell r="G5" t="str">
            <v>A</v>
          </cell>
          <cell r="H5" t="str">
            <v>A</v>
          </cell>
          <cell r="I5" t="str">
            <v>A</v>
          </cell>
          <cell r="J5" t="str">
            <v>A</v>
          </cell>
          <cell r="K5" t="str">
            <v>A</v>
          </cell>
          <cell r="L5" t="str">
            <v>A</v>
          </cell>
        </row>
        <row r="6">
          <cell r="A6">
            <v>85</v>
          </cell>
          <cell r="B6" t="str">
            <v>A</v>
          </cell>
          <cell r="C6" t="str">
            <v>A</v>
          </cell>
          <cell r="D6" t="str">
            <v>A</v>
          </cell>
          <cell r="E6" t="str">
            <v>A</v>
          </cell>
          <cell r="F6" t="str">
            <v>A</v>
          </cell>
          <cell r="G6" t="str">
            <v>A</v>
          </cell>
          <cell r="H6" t="str">
            <v>A</v>
          </cell>
          <cell r="I6" t="str">
            <v>A</v>
          </cell>
          <cell r="J6" t="str">
            <v>A</v>
          </cell>
          <cell r="K6" t="str">
            <v>A</v>
          </cell>
          <cell r="L6" t="str">
            <v>A</v>
          </cell>
        </row>
        <row r="7">
          <cell r="A7">
            <v>95</v>
          </cell>
          <cell r="B7" t="str">
            <v>A</v>
          </cell>
          <cell r="C7" t="str">
            <v>A</v>
          </cell>
          <cell r="D7" t="str">
            <v>A</v>
          </cell>
          <cell r="E7" t="str">
            <v>A</v>
          </cell>
          <cell r="F7" t="str">
            <v>A</v>
          </cell>
          <cell r="G7" t="str">
            <v>A</v>
          </cell>
          <cell r="H7" t="str">
            <v>A</v>
          </cell>
          <cell r="I7" t="str">
            <v>A</v>
          </cell>
          <cell r="J7" t="str">
            <v>A</v>
          </cell>
          <cell r="K7" t="str">
            <v>A</v>
          </cell>
          <cell r="L7" t="str">
            <v>A</v>
          </cell>
        </row>
        <row r="8">
          <cell r="A8">
            <v>105</v>
          </cell>
          <cell r="B8" t="str">
            <v>A</v>
          </cell>
          <cell r="C8" t="str">
            <v>A</v>
          </cell>
          <cell r="D8" t="str">
            <v>A</v>
          </cell>
          <cell r="E8" t="str">
            <v>A</v>
          </cell>
          <cell r="F8" t="str">
            <v>A</v>
          </cell>
          <cell r="G8" t="str">
            <v>A</v>
          </cell>
          <cell r="H8" t="str">
            <v>A</v>
          </cell>
          <cell r="I8" t="str">
            <v>A</v>
          </cell>
          <cell r="J8" t="str">
            <v>A</v>
          </cell>
          <cell r="K8" t="str">
            <v>A</v>
          </cell>
          <cell r="L8" t="str">
            <v>A</v>
          </cell>
        </row>
        <row r="9">
          <cell r="A9">
            <v>115</v>
          </cell>
          <cell r="B9" t="str">
            <v>A</v>
          </cell>
          <cell r="C9" t="str">
            <v>A</v>
          </cell>
          <cell r="D9" t="str">
            <v>A</v>
          </cell>
          <cell r="E9" t="str">
            <v>A</v>
          </cell>
          <cell r="F9" t="str">
            <v>A</v>
          </cell>
          <cell r="G9" t="str">
            <v>A</v>
          </cell>
          <cell r="H9" t="str">
            <v>A</v>
          </cell>
          <cell r="I9" t="str">
            <v>A</v>
          </cell>
          <cell r="J9" t="str">
            <v>A</v>
          </cell>
          <cell r="K9" t="str">
            <v>A</v>
          </cell>
          <cell r="L9" t="str">
            <v>A</v>
          </cell>
        </row>
        <row r="10">
          <cell r="A10">
            <v>125</v>
          </cell>
          <cell r="B10" t="str">
            <v>A</v>
          </cell>
          <cell r="C10" t="str">
            <v>A</v>
          </cell>
          <cell r="D10" t="str">
            <v>A</v>
          </cell>
          <cell r="E10" t="str">
            <v>A</v>
          </cell>
          <cell r="F10" t="str">
            <v>A</v>
          </cell>
          <cell r="G10" t="str">
            <v>A</v>
          </cell>
          <cell r="H10" t="str">
            <v>A</v>
          </cell>
          <cell r="I10" t="str">
            <v>A</v>
          </cell>
          <cell r="J10" t="str">
            <v>A</v>
          </cell>
          <cell r="K10" t="str">
            <v>A</v>
          </cell>
          <cell r="L10" t="str">
            <v>A</v>
          </cell>
        </row>
        <row r="11">
          <cell r="A11">
            <v>135</v>
          </cell>
          <cell r="B11" t="str">
            <v>A</v>
          </cell>
          <cell r="C11" t="str">
            <v>A</v>
          </cell>
          <cell r="D11" t="str">
            <v>A</v>
          </cell>
          <cell r="E11" t="str">
            <v>A</v>
          </cell>
          <cell r="F11" t="str">
            <v>A</v>
          </cell>
          <cell r="G11" t="str">
            <v>A</v>
          </cell>
          <cell r="H11" t="str">
            <v>A</v>
          </cell>
          <cell r="I11" t="str">
            <v>A</v>
          </cell>
          <cell r="J11" t="str">
            <v>A</v>
          </cell>
          <cell r="K11" t="str">
            <v>A</v>
          </cell>
          <cell r="L11" t="str">
            <v>A</v>
          </cell>
        </row>
        <row r="12">
          <cell r="A12">
            <v>145</v>
          </cell>
          <cell r="B12" t="str">
            <v>A</v>
          </cell>
          <cell r="C12" t="str">
            <v>A</v>
          </cell>
          <cell r="D12" t="str">
            <v>A</v>
          </cell>
          <cell r="E12" t="str">
            <v>A</v>
          </cell>
          <cell r="F12" t="str">
            <v>A</v>
          </cell>
          <cell r="G12" t="str">
            <v>A</v>
          </cell>
          <cell r="H12" t="str">
            <v>A</v>
          </cell>
          <cell r="I12" t="str">
            <v>A</v>
          </cell>
          <cell r="J12" t="str">
            <v>A</v>
          </cell>
          <cell r="K12" t="str">
            <v>A</v>
          </cell>
          <cell r="L12" t="str">
            <v>A</v>
          </cell>
        </row>
        <row r="13">
          <cell r="A13">
            <v>155</v>
          </cell>
          <cell r="B13" t="str">
            <v>A</v>
          </cell>
          <cell r="C13" t="str">
            <v>A</v>
          </cell>
          <cell r="D13" t="str">
            <v>A</v>
          </cell>
          <cell r="E13" t="str">
            <v>A</v>
          </cell>
          <cell r="F13" t="str">
            <v>A</v>
          </cell>
          <cell r="G13" t="str">
            <v>A</v>
          </cell>
          <cell r="H13" t="str">
            <v>A</v>
          </cell>
          <cell r="I13" t="str">
            <v>A</v>
          </cell>
          <cell r="J13" t="str">
            <v>A</v>
          </cell>
          <cell r="K13" t="str">
            <v>A</v>
          </cell>
          <cell r="L13" t="str">
            <v>A</v>
          </cell>
        </row>
        <row r="14">
          <cell r="A14">
            <v>165</v>
          </cell>
          <cell r="B14" t="str">
            <v>A</v>
          </cell>
          <cell r="C14" t="str">
            <v>A</v>
          </cell>
          <cell r="D14" t="str">
            <v>A</v>
          </cell>
          <cell r="E14" t="str">
            <v>A</v>
          </cell>
          <cell r="F14" t="str">
            <v>A</v>
          </cell>
          <cell r="G14" t="str">
            <v>A</v>
          </cell>
          <cell r="H14" t="str">
            <v>A</v>
          </cell>
          <cell r="I14" t="str">
            <v>A</v>
          </cell>
          <cell r="J14" t="str">
            <v>A</v>
          </cell>
          <cell r="K14" t="str">
            <v>A</v>
          </cell>
          <cell r="L14" t="str">
            <v>A</v>
          </cell>
        </row>
        <row r="15">
          <cell r="A15">
            <v>175</v>
          </cell>
          <cell r="B15" t="str">
            <v>A</v>
          </cell>
          <cell r="C15" t="str">
            <v>A</v>
          </cell>
          <cell r="D15" t="str">
            <v>A</v>
          </cell>
          <cell r="E15" t="str">
            <v>A</v>
          </cell>
          <cell r="F15" t="str">
            <v>A</v>
          </cell>
          <cell r="G15" t="str">
            <v>A</v>
          </cell>
          <cell r="H15" t="str">
            <v>A</v>
          </cell>
          <cell r="I15" t="str">
            <v>A</v>
          </cell>
          <cell r="J15" t="str">
            <v>A</v>
          </cell>
          <cell r="K15" t="str">
            <v>A</v>
          </cell>
          <cell r="L15" t="str">
            <v>A</v>
          </cell>
        </row>
        <row r="16">
          <cell r="A16">
            <v>185</v>
          </cell>
          <cell r="B16" t="str">
            <v>A</v>
          </cell>
          <cell r="C16" t="str">
            <v>A</v>
          </cell>
          <cell r="D16" t="str">
            <v>A</v>
          </cell>
          <cell r="E16" t="str">
            <v>A</v>
          </cell>
          <cell r="F16" t="str">
            <v>A</v>
          </cell>
          <cell r="G16" t="str">
            <v>A</v>
          </cell>
          <cell r="H16" t="str">
            <v>A</v>
          </cell>
          <cell r="I16" t="str">
            <v>A</v>
          </cell>
          <cell r="J16" t="str">
            <v>A</v>
          </cell>
          <cell r="K16" t="str">
            <v>A</v>
          </cell>
          <cell r="L16" t="str">
            <v>A</v>
          </cell>
        </row>
        <row r="17">
          <cell r="A17">
            <v>195</v>
          </cell>
          <cell r="B17" t="str">
            <v>A</v>
          </cell>
          <cell r="C17" t="str">
            <v>A</v>
          </cell>
          <cell r="D17" t="str">
            <v>A</v>
          </cell>
          <cell r="E17" t="str">
            <v>A</v>
          </cell>
          <cell r="F17" t="str">
            <v>A</v>
          </cell>
          <cell r="G17" t="str">
            <v>A</v>
          </cell>
          <cell r="H17" t="str">
            <v>A</v>
          </cell>
          <cell r="I17" t="str">
            <v>A</v>
          </cell>
          <cell r="J17" t="str">
            <v>A</v>
          </cell>
          <cell r="K17" t="str">
            <v>A</v>
          </cell>
          <cell r="L17" t="str">
            <v>A</v>
          </cell>
        </row>
        <row r="18">
          <cell r="A18">
            <v>205</v>
          </cell>
          <cell r="B18" t="str">
            <v>A</v>
          </cell>
          <cell r="C18" t="str">
            <v>A</v>
          </cell>
          <cell r="D18" t="str">
            <v>A</v>
          </cell>
          <cell r="E18" t="str">
            <v>A</v>
          </cell>
          <cell r="F18" t="str">
            <v>A</v>
          </cell>
          <cell r="G18" t="str">
            <v>A</v>
          </cell>
          <cell r="H18" t="str">
            <v>A</v>
          </cell>
          <cell r="I18" t="str">
            <v>A</v>
          </cell>
          <cell r="J18" t="str">
            <v>A</v>
          </cell>
          <cell r="K18" t="str">
            <v>A</v>
          </cell>
          <cell r="L18" t="str">
            <v>A</v>
          </cell>
        </row>
        <row r="19">
          <cell r="A19">
            <v>215</v>
          </cell>
          <cell r="B19" t="str">
            <v>A</v>
          </cell>
          <cell r="C19" t="str">
            <v>A</v>
          </cell>
          <cell r="D19" t="str">
            <v>A</v>
          </cell>
          <cell r="E19" t="str">
            <v>A</v>
          </cell>
          <cell r="F19" t="str">
            <v>A</v>
          </cell>
          <cell r="G19" t="str">
            <v>A</v>
          </cell>
          <cell r="H19" t="str">
            <v>A</v>
          </cell>
          <cell r="I19" t="str">
            <v>A</v>
          </cell>
          <cell r="J19" t="str">
            <v>A</v>
          </cell>
          <cell r="K19" t="str">
            <v>A</v>
          </cell>
          <cell r="L19" t="str">
            <v>A</v>
          </cell>
        </row>
        <row r="20">
          <cell r="A20">
            <v>225</v>
          </cell>
          <cell r="B20" t="str">
            <v>A</v>
          </cell>
          <cell r="C20" t="str">
            <v>A</v>
          </cell>
          <cell r="D20" t="str">
            <v>A</v>
          </cell>
          <cell r="E20" t="str">
            <v>A</v>
          </cell>
          <cell r="F20" t="str">
            <v>A</v>
          </cell>
          <cell r="G20" t="str">
            <v>A</v>
          </cell>
          <cell r="H20" t="str">
            <v>A</v>
          </cell>
          <cell r="I20" t="str">
            <v>A</v>
          </cell>
          <cell r="J20" t="str">
            <v>A</v>
          </cell>
          <cell r="K20" t="str">
            <v>A</v>
          </cell>
          <cell r="L20" t="str">
            <v>A</v>
          </cell>
        </row>
        <row r="21">
          <cell r="A21">
            <v>235</v>
          </cell>
          <cell r="B21" t="str">
            <v>A</v>
          </cell>
          <cell r="C21" t="str">
            <v>A</v>
          </cell>
          <cell r="D21" t="str">
            <v>A</v>
          </cell>
          <cell r="E21" t="str">
            <v>A</v>
          </cell>
          <cell r="F21" t="str">
            <v>A</v>
          </cell>
          <cell r="G21" t="str">
            <v>A</v>
          </cell>
          <cell r="H21" t="str">
            <v>A</v>
          </cell>
          <cell r="I21" t="str">
            <v>A</v>
          </cell>
          <cell r="J21" t="str">
            <v>A</v>
          </cell>
          <cell r="K21" t="str">
            <v>A</v>
          </cell>
          <cell r="L21" t="str">
            <v>A</v>
          </cell>
        </row>
        <row r="22">
          <cell r="A22">
            <v>245</v>
          </cell>
          <cell r="B22" t="str">
            <v>A</v>
          </cell>
          <cell r="C22" t="str">
            <v>A</v>
          </cell>
          <cell r="D22" t="str">
            <v>A</v>
          </cell>
          <cell r="E22" t="str">
            <v>A</v>
          </cell>
          <cell r="F22" t="str">
            <v>A</v>
          </cell>
          <cell r="G22" t="str">
            <v>A</v>
          </cell>
          <cell r="H22" t="str">
            <v>A</v>
          </cell>
          <cell r="I22" t="str">
            <v>A</v>
          </cell>
          <cell r="J22" t="str">
            <v>B</v>
          </cell>
          <cell r="K22" t="str">
            <v>B</v>
          </cell>
          <cell r="L22" t="str">
            <v>NON</v>
          </cell>
        </row>
        <row r="23">
          <cell r="A23">
            <v>255</v>
          </cell>
          <cell r="B23" t="str">
            <v>A</v>
          </cell>
          <cell r="C23" t="str">
            <v>A</v>
          </cell>
          <cell r="D23" t="str">
            <v>A</v>
          </cell>
          <cell r="E23" t="str">
            <v>A</v>
          </cell>
          <cell r="F23" t="str">
            <v>A</v>
          </cell>
          <cell r="G23" t="str">
            <v>A</v>
          </cell>
          <cell r="H23" t="str">
            <v>A</v>
          </cell>
          <cell r="I23" t="str">
            <v>B</v>
          </cell>
          <cell r="J23" t="str">
            <v>B</v>
          </cell>
          <cell r="K23" t="str">
            <v>NON</v>
          </cell>
          <cell r="L23" t="str">
            <v>NON</v>
          </cell>
        </row>
        <row r="24">
          <cell r="A24">
            <v>265</v>
          </cell>
          <cell r="B24" t="str">
            <v>A</v>
          </cell>
          <cell r="C24" t="str">
            <v>A</v>
          </cell>
          <cell r="D24" t="str">
            <v>A</v>
          </cell>
          <cell r="E24" t="str">
            <v>A</v>
          </cell>
          <cell r="F24" t="str">
            <v>A</v>
          </cell>
          <cell r="G24" t="str">
            <v>A</v>
          </cell>
          <cell r="H24" t="str">
            <v>A</v>
          </cell>
          <cell r="I24" t="str">
            <v>B</v>
          </cell>
          <cell r="J24" t="str">
            <v>B</v>
          </cell>
          <cell r="K24" t="str">
            <v>NON</v>
          </cell>
          <cell r="L24" t="str">
            <v>NON</v>
          </cell>
        </row>
        <row r="25">
          <cell r="A25">
            <v>275</v>
          </cell>
          <cell r="B25" t="str">
            <v>A</v>
          </cell>
          <cell r="C25" t="str">
            <v>A</v>
          </cell>
          <cell r="D25" t="str">
            <v>A</v>
          </cell>
          <cell r="E25" t="str">
            <v>A</v>
          </cell>
          <cell r="F25" t="str">
            <v>A</v>
          </cell>
          <cell r="G25" t="str">
            <v>A</v>
          </cell>
          <cell r="H25" t="str">
            <v>B</v>
          </cell>
          <cell r="I25" t="str">
            <v>B</v>
          </cell>
          <cell r="J25" t="str">
            <v>B</v>
          </cell>
          <cell r="K25" t="str">
            <v>NON</v>
          </cell>
          <cell r="L25" t="str">
            <v>NON</v>
          </cell>
        </row>
        <row r="26">
          <cell r="A26">
            <v>285</v>
          </cell>
          <cell r="B26" t="str">
            <v>A</v>
          </cell>
          <cell r="C26" t="str">
            <v>A</v>
          </cell>
          <cell r="D26" t="str">
            <v>A</v>
          </cell>
          <cell r="E26" t="str">
            <v>A</v>
          </cell>
          <cell r="F26" t="str">
            <v>A</v>
          </cell>
          <cell r="G26" t="str">
            <v>A</v>
          </cell>
          <cell r="H26" t="str">
            <v>B</v>
          </cell>
          <cell r="I26" t="str">
            <v>B</v>
          </cell>
          <cell r="J26" t="str">
            <v>B</v>
          </cell>
          <cell r="K26" t="str">
            <v>NON</v>
          </cell>
          <cell r="L26" t="str">
            <v>NON</v>
          </cell>
        </row>
        <row r="29">
          <cell r="A29">
            <v>55</v>
          </cell>
          <cell r="B29" t="str">
            <v>A</v>
          </cell>
          <cell r="C29" t="str">
            <v>A</v>
          </cell>
          <cell r="D29" t="str">
            <v>A</v>
          </cell>
          <cell r="E29" t="str">
            <v>A</v>
          </cell>
          <cell r="F29" t="str">
            <v>A</v>
          </cell>
          <cell r="G29" t="str">
            <v>A</v>
          </cell>
          <cell r="H29" t="str">
            <v>A</v>
          </cell>
          <cell r="I29" t="str">
            <v>A</v>
          </cell>
          <cell r="J29" t="str">
            <v>A</v>
          </cell>
          <cell r="K29" t="str">
            <v>A</v>
          </cell>
          <cell r="L29" t="str">
            <v>A</v>
          </cell>
          <cell r="M29" t="str">
            <v>A</v>
          </cell>
          <cell r="N29" t="str">
            <v>A</v>
          </cell>
          <cell r="O29" t="str">
            <v>A</v>
          </cell>
          <cell r="P29" t="str">
            <v>A</v>
          </cell>
          <cell r="Q29" t="str">
            <v>A</v>
          </cell>
          <cell r="R29" t="str">
            <v>A</v>
          </cell>
          <cell r="S29" t="str">
            <v>A</v>
          </cell>
          <cell r="T29" t="str">
            <v>A</v>
          </cell>
        </row>
        <row r="30">
          <cell r="A30">
            <v>65</v>
          </cell>
          <cell r="B30" t="str">
            <v>A</v>
          </cell>
          <cell r="C30" t="str">
            <v>A</v>
          </cell>
          <cell r="D30" t="str">
            <v>A</v>
          </cell>
          <cell r="E30" t="str">
            <v>A</v>
          </cell>
          <cell r="F30" t="str">
            <v>A</v>
          </cell>
          <cell r="G30" t="str">
            <v>A</v>
          </cell>
          <cell r="H30" t="str">
            <v>A</v>
          </cell>
          <cell r="I30" t="str">
            <v>A</v>
          </cell>
          <cell r="J30" t="str">
            <v>A</v>
          </cell>
          <cell r="K30" t="str">
            <v>A</v>
          </cell>
          <cell r="L30" t="str">
            <v>A</v>
          </cell>
          <cell r="M30" t="str">
            <v>A</v>
          </cell>
          <cell r="N30" t="str">
            <v>A</v>
          </cell>
          <cell r="O30" t="str">
            <v>A</v>
          </cell>
          <cell r="P30" t="str">
            <v>A</v>
          </cell>
          <cell r="Q30" t="str">
            <v>A</v>
          </cell>
          <cell r="R30" t="str">
            <v>A</v>
          </cell>
          <cell r="S30" t="str">
            <v>A</v>
          </cell>
          <cell r="T30" t="str">
            <v>A</v>
          </cell>
        </row>
        <row r="31">
          <cell r="A31">
            <v>75</v>
          </cell>
          <cell r="B31" t="str">
            <v>A</v>
          </cell>
          <cell r="C31" t="str">
            <v>A</v>
          </cell>
          <cell r="D31" t="str">
            <v>A</v>
          </cell>
          <cell r="E31" t="str">
            <v>A</v>
          </cell>
          <cell r="F31" t="str">
            <v>A</v>
          </cell>
          <cell r="G31" t="str">
            <v>A</v>
          </cell>
          <cell r="H31" t="str">
            <v>A</v>
          </cell>
          <cell r="I31" t="str">
            <v>A</v>
          </cell>
          <cell r="J31" t="str">
            <v>A</v>
          </cell>
          <cell r="K31" t="str">
            <v>A</v>
          </cell>
          <cell r="L31" t="str">
            <v>A</v>
          </cell>
          <cell r="M31" t="str">
            <v>A</v>
          </cell>
          <cell r="N31" t="str">
            <v>A</v>
          </cell>
          <cell r="O31" t="str">
            <v>A</v>
          </cell>
          <cell r="P31" t="str">
            <v>A</v>
          </cell>
          <cell r="Q31" t="str">
            <v>A</v>
          </cell>
          <cell r="R31" t="str">
            <v>A</v>
          </cell>
          <cell r="S31" t="str">
            <v>A</v>
          </cell>
          <cell r="T31" t="str">
            <v>A</v>
          </cell>
        </row>
        <row r="32">
          <cell r="A32">
            <v>85</v>
          </cell>
          <cell r="B32" t="str">
            <v>A</v>
          </cell>
          <cell r="C32" t="str">
            <v>A</v>
          </cell>
          <cell r="D32" t="str">
            <v>A</v>
          </cell>
          <cell r="E32" t="str">
            <v>A</v>
          </cell>
          <cell r="F32" t="str">
            <v>A</v>
          </cell>
          <cell r="G32" t="str">
            <v>A</v>
          </cell>
          <cell r="H32" t="str">
            <v>A</v>
          </cell>
          <cell r="I32" t="str">
            <v>A</v>
          </cell>
          <cell r="J32" t="str">
            <v>A</v>
          </cell>
          <cell r="K32" t="str">
            <v>A</v>
          </cell>
          <cell r="L32" t="str">
            <v>A</v>
          </cell>
          <cell r="M32" t="str">
            <v>A</v>
          </cell>
          <cell r="N32" t="str">
            <v>A</v>
          </cell>
          <cell r="O32" t="str">
            <v>A</v>
          </cell>
          <cell r="P32" t="str">
            <v>A</v>
          </cell>
          <cell r="Q32" t="str">
            <v>A</v>
          </cell>
          <cell r="R32" t="str">
            <v>A</v>
          </cell>
          <cell r="S32" t="str">
            <v>A</v>
          </cell>
          <cell r="T32" t="str">
            <v>A</v>
          </cell>
        </row>
        <row r="33">
          <cell r="A33">
            <v>95</v>
          </cell>
          <cell r="B33" t="str">
            <v>A</v>
          </cell>
          <cell r="C33" t="str">
            <v>A</v>
          </cell>
          <cell r="D33" t="str">
            <v>A</v>
          </cell>
          <cell r="E33" t="str">
            <v>A</v>
          </cell>
          <cell r="F33" t="str">
            <v>A</v>
          </cell>
          <cell r="G33" t="str">
            <v>A</v>
          </cell>
          <cell r="H33" t="str">
            <v>A</v>
          </cell>
          <cell r="I33" t="str">
            <v>A</v>
          </cell>
          <cell r="J33" t="str">
            <v>A</v>
          </cell>
          <cell r="K33" t="str">
            <v>A</v>
          </cell>
          <cell r="L33" t="str">
            <v>A</v>
          </cell>
          <cell r="M33" t="str">
            <v>A</v>
          </cell>
          <cell r="N33" t="str">
            <v>A</v>
          </cell>
          <cell r="O33" t="str">
            <v>A</v>
          </cell>
          <cell r="P33" t="str">
            <v>A</v>
          </cell>
          <cell r="Q33" t="str">
            <v>A</v>
          </cell>
          <cell r="R33" t="str">
            <v>A</v>
          </cell>
          <cell r="S33" t="str">
            <v>A</v>
          </cell>
          <cell r="T33" t="str">
            <v>A</v>
          </cell>
        </row>
        <row r="34">
          <cell r="A34">
            <v>105</v>
          </cell>
          <cell r="B34" t="str">
            <v>A</v>
          </cell>
          <cell r="C34" t="str">
            <v>A</v>
          </cell>
          <cell r="D34" t="str">
            <v>A</v>
          </cell>
          <cell r="E34" t="str">
            <v>A</v>
          </cell>
          <cell r="F34" t="str">
            <v>A</v>
          </cell>
          <cell r="G34" t="str">
            <v>A</v>
          </cell>
          <cell r="H34" t="str">
            <v>A</v>
          </cell>
          <cell r="I34" t="str">
            <v>A</v>
          </cell>
          <cell r="J34" t="str">
            <v>A</v>
          </cell>
          <cell r="K34" t="str">
            <v>A</v>
          </cell>
          <cell r="L34" t="str">
            <v>A</v>
          </cell>
          <cell r="M34" t="str">
            <v>A</v>
          </cell>
          <cell r="N34" t="str">
            <v>A</v>
          </cell>
          <cell r="O34" t="str">
            <v>A</v>
          </cell>
          <cell r="P34" t="str">
            <v>A</v>
          </cell>
          <cell r="Q34" t="str">
            <v>A</v>
          </cell>
          <cell r="R34" t="str">
            <v>A</v>
          </cell>
          <cell r="S34" t="str">
            <v>A</v>
          </cell>
          <cell r="T34" t="str">
            <v>A</v>
          </cell>
        </row>
        <row r="35">
          <cell r="A35">
            <v>115</v>
          </cell>
          <cell r="B35" t="str">
            <v>A</v>
          </cell>
          <cell r="C35" t="str">
            <v>A</v>
          </cell>
          <cell r="D35" t="str">
            <v>A</v>
          </cell>
          <cell r="E35" t="str">
            <v>A</v>
          </cell>
          <cell r="F35" t="str">
            <v>A</v>
          </cell>
          <cell r="G35" t="str">
            <v>A</v>
          </cell>
          <cell r="H35" t="str">
            <v>A</v>
          </cell>
          <cell r="I35" t="str">
            <v>A</v>
          </cell>
          <cell r="J35" t="str">
            <v>A</v>
          </cell>
          <cell r="K35" t="str">
            <v>A</v>
          </cell>
          <cell r="L35" t="str">
            <v>A</v>
          </cell>
          <cell r="M35" t="str">
            <v>A</v>
          </cell>
          <cell r="N35" t="str">
            <v>A</v>
          </cell>
          <cell r="O35" t="str">
            <v>A</v>
          </cell>
          <cell r="P35" t="str">
            <v>A</v>
          </cell>
          <cell r="Q35" t="str">
            <v>A</v>
          </cell>
          <cell r="R35" t="str">
            <v>A</v>
          </cell>
          <cell r="S35" t="str">
            <v>A</v>
          </cell>
          <cell r="T35" t="str">
            <v>A</v>
          </cell>
        </row>
        <row r="36">
          <cell r="A36">
            <v>125</v>
          </cell>
          <cell r="B36" t="str">
            <v>A</v>
          </cell>
          <cell r="C36" t="str">
            <v>A</v>
          </cell>
          <cell r="D36" t="str">
            <v>A</v>
          </cell>
          <cell r="E36" t="str">
            <v>A</v>
          </cell>
          <cell r="F36" t="str">
            <v>A</v>
          </cell>
          <cell r="G36" t="str">
            <v>A</v>
          </cell>
          <cell r="H36" t="str">
            <v>A</v>
          </cell>
          <cell r="I36" t="str">
            <v>A</v>
          </cell>
          <cell r="J36" t="str">
            <v>A</v>
          </cell>
          <cell r="K36" t="str">
            <v>A</v>
          </cell>
          <cell r="L36" t="str">
            <v>A</v>
          </cell>
          <cell r="M36" t="str">
            <v>A</v>
          </cell>
          <cell r="N36" t="str">
            <v>A</v>
          </cell>
          <cell r="O36" t="str">
            <v>A</v>
          </cell>
          <cell r="P36" t="str">
            <v>A</v>
          </cell>
          <cell r="Q36" t="str">
            <v>A</v>
          </cell>
          <cell r="R36" t="str">
            <v>A</v>
          </cell>
          <cell r="S36" t="str">
            <v>A</v>
          </cell>
          <cell r="T36" t="str">
            <v>A</v>
          </cell>
        </row>
        <row r="37">
          <cell r="A37">
            <v>135</v>
          </cell>
          <cell r="B37" t="str">
            <v>A</v>
          </cell>
          <cell r="C37" t="str">
            <v>A</v>
          </cell>
          <cell r="D37" t="str">
            <v>A</v>
          </cell>
          <cell r="E37" t="str">
            <v>A</v>
          </cell>
          <cell r="F37" t="str">
            <v>A</v>
          </cell>
          <cell r="G37" t="str">
            <v>A</v>
          </cell>
          <cell r="H37" t="str">
            <v>A</v>
          </cell>
          <cell r="I37" t="str">
            <v>A</v>
          </cell>
          <cell r="J37" t="str">
            <v>A</v>
          </cell>
          <cell r="K37" t="str">
            <v>A</v>
          </cell>
          <cell r="L37" t="str">
            <v>A</v>
          </cell>
          <cell r="M37" t="str">
            <v>A</v>
          </cell>
          <cell r="N37" t="str">
            <v>A</v>
          </cell>
          <cell r="O37" t="str">
            <v>A</v>
          </cell>
          <cell r="P37" t="str">
            <v>A</v>
          </cell>
          <cell r="Q37" t="str">
            <v>A</v>
          </cell>
          <cell r="R37" t="str">
            <v>A</v>
          </cell>
          <cell r="S37" t="str">
            <v>A</v>
          </cell>
          <cell r="T37" t="str">
            <v>B</v>
          </cell>
        </row>
        <row r="38">
          <cell r="A38">
            <v>145</v>
          </cell>
          <cell r="B38" t="str">
            <v>A</v>
          </cell>
          <cell r="C38" t="str">
            <v>A</v>
          </cell>
          <cell r="D38" t="str">
            <v>A</v>
          </cell>
          <cell r="E38" t="str">
            <v>A</v>
          </cell>
          <cell r="F38" t="str">
            <v>A</v>
          </cell>
          <cell r="G38" t="str">
            <v>A</v>
          </cell>
          <cell r="H38" t="str">
            <v>A</v>
          </cell>
          <cell r="I38" t="str">
            <v>A</v>
          </cell>
          <cell r="J38" t="str">
            <v>A</v>
          </cell>
          <cell r="K38" t="str">
            <v>A</v>
          </cell>
          <cell r="L38" t="str">
            <v>A</v>
          </cell>
          <cell r="M38" t="str">
            <v>A</v>
          </cell>
          <cell r="N38" t="str">
            <v>A</v>
          </cell>
          <cell r="O38" t="str">
            <v>A</v>
          </cell>
          <cell r="P38" t="str">
            <v>A</v>
          </cell>
          <cell r="Q38" t="str">
            <v>A</v>
          </cell>
          <cell r="R38" t="str">
            <v>B</v>
          </cell>
          <cell r="S38" t="str">
            <v>B</v>
          </cell>
          <cell r="T38" t="str">
            <v>B</v>
          </cell>
        </row>
        <row r="39">
          <cell r="A39">
            <v>155</v>
          </cell>
          <cell r="B39" t="str">
            <v>A</v>
          </cell>
          <cell r="C39" t="str">
            <v>A</v>
          </cell>
          <cell r="D39" t="str">
            <v>A</v>
          </cell>
          <cell r="E39" t="str">
            <v>A</v>
          </cell>
          <cell r="F39" t="str">
            <v>A</v>
          </cell>
          <cell r="G39" t="str">
            <v>A</v>
          </cell>
          <cell r="H39" t="str">
            <v>A</v>
          </cell>
          <cell r="I39" t="str">
            <v>A</v>
          </cell>
          <cell r="J39" t="str">
            <v>A</v>
          </cell>
          <cell r="K39" t="str">
            <v>A</v>
          </cell>
          <cell r="L39" t="str">
            <v>A</v>
          </cell>
          <cell r="M39" t="str">
            <v>A</v>
          </cell>
          <cell r="N39" t="str">
            <v>A</v>
          </cell>
          <cell r="O39" t="str">
            <v>A</v>
          </cell>
          <cell r="P39" t="str">
            <v>A</v>
          </cell>
          <cell r="Q39" t="str">
            <v>B</v>
          </cell>
          <cell r="R39" t="str">
            <v>B</v>
          </cell>
          <cell r="S39" t="str">
            <v>B</v>
          </cell>
          <cell r="T39" t="str">
            <v>B</v>
          </cell>
        </row>
        <row r="40">
          <cell r="A40">
            <v>165</v>
          </cell>
          <cell r="B40" t="str">
            <v>A</v>
          </cell>
          <cell r="C40" t="str">
            <v>A</v>
          </cell>
          <cell r="D40" t="str">
            <v>A</v>
          </cell>
          <cell r="E40" t="str">
            <v>A</v>
          </cell>
          <cell r="F40" t="str">
            <v>A</v>
          </cell>
          <cell r="G40" t="str">
            <v>A</v>
          </cell>
          <cell r="H40" t="str">
            <v>A</v>
          </cell>
          <cell r="I40" t="str">
            <v>A</v>
          </cell>
          <cell r="J40" t="str">
            <v>A</v>
          </cell>
          <cell r="K40" t="str">
            <v>A</v>
          </cell>
          <cell r="L40" t="str">
            <v>A</v>
          </cell>
          <cell r="M40" t="str">
            <v>A</v>
          </cell>
          <cell r="N40" t="str">
            <v>A</v>
          </cell>
          <cell r="O40" t="str">
            <v>B</v>
          </cell>
          <cell r="P40" t="str">
            <v>B</v>
          </cell>
          <cell r="Q40" t="str">
            <v>B</v>
          </cell>
          <cell r="R40" t="str">
            <v>B</v>
          </cell>
          <cell r="S40" t="str">
            <v>B</v>
          </cell>
          <cell r="T40" t="str">
            <v>B</v>
          </cell>
        </row>
        <row r="41">
          <cell r="A41">
            <v>175</v>
          </cell>
          <cell r="B41" t="str">
            <v>A</v>
          </cell>
          <cell r="C41" t="str">
            <v>A</v>
          </cell>
          <cell r="D41" t="str">
            <v>A</v>
          </cell>
          <cell r="E41" t="str">
            <v>A</v>
          </cell>
          <cell r="F41" t="str">
            <v>A</v>
          </cell>
          <cell r="G41" t="str">
            <v>A</v>
          </cell>
          <cell r="H41" t="str">
            <v>A</v>
          </cell>
          <cell r="I41" t="str">
            <v>A</v>
          </cell>
          <cell r="J41" t="str">
            <v>A</v>
          </cell>
          <cell r="K41" t="str">
            <v>A</v>
          </cell>
          <cell r="L41" t="str">
            <v>A</v>
          </cell>
          <cell r="M41" t="str">
            <v>A</v>
          </cell>
          <cell r="N41" t="str">
            <v>B</v>
          </cell>
          <cell r="O41" t="str">
            <v>B</v>
          </cell>
          <cell r="P41" t="str">
            <v>B</v>
          </cell>
          <cell r="Q41" t="str">
            <v>B</v>
          </cell>
          <cell r="R41" t="str">
            <v>B</v>
          </cell>
          <cell r="S41" t="str">
            <v>B</v>
          </cell>
          <cell r="T41" t="str">
            <v>B</v>
          </cell>
        </row>
        <row r="42">
          <cell r="A42">
            <v>185</v>
          </cell>
          <cell r="B42" t="str">
            <v>A</v>
          </cell>
          <cell r="C42" t="str">
            <v>A</v>
          </cell>
          <cell r="D42" t="str">
            <v>A</v>
          </cell>
          <cell r="E42" t="str">
            <v>A</v>
          </cell>
          <cell r="F42" t="str">
            <v>A</v>
          </cell>
          <cell r="G42" t="str">
            <v>A</v>
          </cell>
          <cell r="H42" t="str">
            <v>A</v>
          </cell>
          <cell r="I42" t="str">
            <v>A</v>
          </cell>
          <cell r="J42" t="str">
            <v>A</v>
          </cell>
          <cell r="K42" t="str">
            <v>A</v>
          </cell>
          <cell r="L42" t="str">
            <v>A</v>
          </cell>
          <cell r="M42" t="str">
            <v>A</v>
          </cell>
          <cell r="N42" t="str">
            <v>B</v>
          </cell>
          <cell r="O42" t="str">
            <v>B</v>
          </cell>
          <cell r="P42" t="str">
            <v>B</v>
          </cell>
          <cell r="Q42" t="str">
            <v>B</v>
          </cell>
          <cell r="R42" t="str">
            <v>B</v>
          </cell>
          <cell r="S42" t="str">
            <v>B</v>
          </cell>
          <cell r="T42" t="str">
            <v>B</v>
          </cell>
        </row>
        <row r="43">
          <cell r="A43">
            <v>195</v>
          </cell>
          <cell r="B43" t="str">
            <v>A</v>
          </cell>
          <cell r="C43" t="str">
            <v>A</v>
          </cell>
          <cell r="D43" t="str">
            <v>A</v>
          </cell>
          <cell r="E43" t="str">
            <v>A</v>
          </cell>
          <cell r="F43" t="str">
            <v>A</v>
          </cell>
          <cell r="G43" t="str">
            <v>A</v>
          </cell>
          <cell r="H43" t="str">
            <v>A</v>
          </cell>
          <cell r="I43" t="str">
            <v>A</v>
          </cell>
          <cell r="J43" t="str">
            <v>A</v>
          </cell>
          <cell r="K43" t="str">
            <v>B</v>
          </cell>
          <cell r="L43" t="str">
            <v>B</v>
          </cell>
          <cell r="M43" t="str">
            <v>B</v>
          </cell>
          <cell r="N43" t="str">
            <v>B</v>
          </cell>
          <cell r="O43" t="str">
            <v>B</v>
          </cell>
          <cell r="P43" t="str">
            <v>B</v>
          </cell>
          <cell r="Q43" t="str">
            <v>B</v>
          </cell>
          <cell r="R43" t="str">
            <v>B</v>
          </cell>
          <cell r="S43" t="str">
            <v>B</v>
          </cell>
          <cell r="T43" t="str">
            <v>B</v>
          </cell>
        </row>
        <row r="44">
          <cell r="A44">
            <v>205</v>
          </cell>
          <cell r="B44" t="str">
            <v>A</v>
          </cell>
          <cell r="C44" t="str">
            <v>A</v>
          </cell>
          <cell r="D44" t="str">
            <v>A</v>
          </cell>
          <cell r="E44" t="str">
            <v>A</v>
          </cell>
          <cell r="F44" t="str">
            <v>A</v>
          </cell>
          <cell r="G44" t="str">
            <v>A</v>
          </cell>
          <cell r="H44" t="str">
            <v>A</v>
          </cell>
          <cell r="I44" t="str">
            <v>A</v>
          </cell>
          <cell r="J44" t="str">
            <v>B</v>
          </cell>
          <cell r="K44" t="str">
            <v>B</v>
          </cell>
          <cell r="L44" t="str">
            <v>B</v>
          </cell>
          <cell r="M44" t="str">
            <v>B</v>
          </cell>
          <cell r="N44" t="str">
            <v>B</v>
          </cell>
          <cell r="O44" t="str">
            <v>B</v>
          </cell>
          <cell r="P44" t="str">
            <v>B</v>
          </cell>
          <cell r="Q44" t="str">
            <v>B</v>
          </cell>
          <cell r="R44" t="str">
            <v>B</v>
          </cell>
          <cell r="S44" t="str">
            <v>C</v>
          </cell>
          <cell r="T44" t="str">
            <v>C</v>
          </cell>
        </row>
        <row r="45">
          <cell r="A45">
            <v>215</v>
          </cell>
          <cell r="B45" t="str">
            <v>A</v>
          </cell>
          <cell r="C45" t="str">
            <v>A</v>
          </cell>
          <cell r="D45" t="str">
            <v>A</v>
          </cell>
          <cell r="E45" t="str">
            <v>A</v>
          </cell>
          <cell r="F45" t="str">
            <v>A</v>
          </cell>
          <cell r="G45" t="str">
            <v>A</v>
          </cell>
          <cell r="H45" t="str">
            <v>A</v>
          </cell>
          <cell r="I45" t="str">
            <v>B</v>
          </cell>
          <cell r="J45" t="str">
            <v>B</v>
          </cell>
          <cell r="K45" t="str">
            <v>B</v>
          </cell>
          <cell r="L45" t="str">
            <v>B</v>
          </cell>
          <cell r="M45" t="str">
            <v>B</v>
          </cell>
          <cell r="N45" t="str">
            <v>B</v>
          </cell>
          <cell r="O45" t="str">
            <v>B</v>
          </cell>
          <cell r="P45" t="str">
            <v>B</v>
          </cell>
          <cell r="Q45" t="str">
            <v>B</v>
          </cell>
          <cell r="R45" t="str">
            <v>C</v>
          </cell>
          <cell r="S45" t="str">
            <v>C</v>
          </cell>
          <cell r="T45" t="str">
            <v>C</v>
          </cell>
        </row>
        <row r="46">
          <cell r="A46">
            <v>225</v>
          </cell>
          <cell r="B46" t="str">
            <v>A</v>
          </cell>
          <cell r="C46" t="str">
            <v>A</v>
          </cell>
          <cell r="D46" t="str">
            <v>A</v>
          </cell>
          <cell r="E46" t="str">
            <v>A</v>
          </cell>
          <cell r="F46" t="str">
            <v>A</v>
          </cell>
          <cell r="G46" t="str">
            <v>A</v>
          </cell>
          <cell r="H46" t="str">
            <v>A</v>
          </cell>
          <cell r="I46" t="str">
            <v>B</v>
          </cell>
          <cell r="J46" t="str">
            <v>B</v>
          </cell>
          <cell r="K46" t="str">
            <v>B</v>
          </cell>
          <cell r="L46" t="str">
            <v>B</v>
          </cell>
          <cell r="M46" t="str">
            <v>B</v>
          </cell>
          <cell r="N46" t="str">
            <v>B</v>
          </cell>
          <cell r="O46" t="str">
            <v>B</v>
          </cell>
          <cell r="P46" t="str">
            <v>B</v>
          </cell>
          <cell r="Q46" t="str">
            <v>C</v>
          </cell>
          <cell r="R46" t="str">
            <v>C</v>
          </cell>
          <cell r="S46" t="str">
            <v>C</v>
          </cell>
          <cell r="T46" t="str">
            <v>C</v>
          </cell>
        </row>
        <row r="47">
          <cell r="A47">
            <v>235</v>
          </cell>
          <cell r="B47" t="str">
            <v>A</v>
          </cell>
          <cell r="C47" t="str">
            <v>A</v>
          </cell>
          <cell r="D47" t="str">
            <v>A</v>
          </cell>
          <cell r="E47" t="str">
            <v>A</v>
          </cell>
          <cell r="F47" t="str">
            <v>A</v>
          </cell>
          <cell r="G47" t="str">
            <v>A</v>
          </cell>
          <cell r="H47" t="str">
            <v>B</v>
          </cell>
          <cell r="I47" t="str">
            <v>B</v>
          </cell>
          <cell r="J47" t="str">
            <v>B</v>
          </cell>
          <cell r="K47" t="str">
            <v>B</v>
          </cell>
          <cell r="L47" t="str">
            <v>B</v>
          </cell>
          <cell r="M47" t="str">
            <v>B</v>
          </cell>
          <cell r="N47" t="str">
            <v>B</v>
          </cell>
          <cell r="O47" t="str">
            <v>B</v>
          </cell>
          <cell r="P47" t="str">
            <v>C</v>
          </cell>
          <cell r="Q47" t="str">
            <v>C</v>
          </cell>
          <cell r="R47" t="str">
            <v>C</v>
          </cell>
          <cell r="S47" t="str">
            <v>C</v>
          </cell>
          <cell r="T47" t="str">
            <v>C</v>
          </cell>
        </row>
        <row r="48">
          <cell r="A48">
            <v>245</v>
          </cell>
          <cell r="B48" t="str">
            <v>A</v>
          </cell>
          <cell r="C48" t="str">
            <v>A</v>
          </cell>
          <cell r="D48" t="str">
            <v>A</v>
          </cell>
          <cell r="E48" t="str">
            <v>A</v>
          </cell>
          <cell r="F48" t="str">
            <v>A</v>
          </cell>
          <cell r="G48" t="str">
            <v>B</v>
          </cell>
          <cell r="H48" t="str">
            <v>B</v>
          </cell>
          <cell r="I48" t="str">
            <v>B</v>
          </cell>
          <cell r="J48" t="str">
            <v>B</v>
          </cell>
          <cell r="K48" t="str">
            <v>B</v>
          </cell>
          <cell r="L48" t="str">
            <v>B</v>
          </cell>
          <cell r="M48" t="str">
            <v>B</v>
          </cell>
          <cell r="N48" t="str">
            <v>B</v>
          </cell>
          <cell r="O48" t="str">
            <v>C</v>
          </cell>
          <cell r="P48" t="str">
            <v>C</v>
          </cell>
          <cell r="Q48" t="str">
            <v>C</v>
          </cell>
          <cell r="R48" t="str">
            <v>C</v>
          </cell>
          <cell r="S48" t="str">
            <v>C</v>
          </cell>
          <cell r="T48" t="str">
            <v>C</v>
          </cell>
        </row>
        <row r="51">
          <cell r="A51">
            <v>55</v>
          </cell>
          <cell r="B51" t="str">
            <v>A</v>
          </cell>
          <cell r="C51" t="str">
            <v>A</v>
          </cell>
          <cell r="D51" t="str">
            <v>A</v>
          </cell>
          <cell r="E51" t="str">
            <v>A</v>
          </cell>
          <cell r="F51" t="str">
            <v>A</v>
          </cell>
          <cell r="G51" t="str">
            <v>A</v>
          </cell>
          <cell r="H51" t="str">
            <v>A</v>
          </cell>
          <cell r="I51" t="str">
            <v>A</v>
          </cell>
          <cell r="J51" t="str">
            <v>A</v>
          </cell>
          <cell r="K51" t="str">
            <v>A</v>
          </cell>
          <cell r="L51" t="str">
            <v>A</v>
          </cell>
          <cell r="M51" t="str">
            <v>A</v>
          </cell>
          <cell r="N51" t="str">
            <v>A</v>
          </cell>
          <cell r="O51" t="str">
            <v>A</v>
          </cell>
          <cell r="P51" t="str">
            <v>A</v>
          </cell>
          <cell r="Q51" t="str">
            <v>A</v>
          </cell>
          <cell r="R51" t="str">
            <v>A</v>
          </cell>
          <cell r="S51" t="str">
            <v>A</v>
          </cell>
          <cell r="T51" t="str">
            <v>A</v>
          </cell>
          <cell r="U51" t="str">
            <v>A</v>
          </cell>
          <cell r="V51" t="str">
            <v>A</v>
          </cell>
          <cell r="W51" t="str">
            <v>A</v>
          </cell>
          <cell r="X51" t="str">
            <v>A</v>
          </cell>
          <cell r="Y51" t="str">
            <v>A</v>
          </cell>
          <cell r="Z51" t="str">
            <v>A</v>
          </cell>
        </row>
        <row r="52">
          <cell r="A52">
            <v>65</v>
          </cell>
          <cell r="B52" t="str">
            <v>A</v>
          </cell>
          <cell r="C52" t="str">
            <v>A</v>
          </cell>
          <cell r="D52" t="str">
            <v>A</v>
          </cell>
          <cell r="E52" t="str">
            <v>A</v>
          </cell>
          <cell r="F52" t="str">
            <v>A</v>
          </cell>
          <cell r="G52" t="str">
            <v>A</v>
          </cell>
          <cell r="H52" t="str">
            <v>A</v>
          </cell>
          <cell r="I52" t="str">
            <v>A</v>
          </cell>
          <cell r="J52" t="str">
            <v>A</v>
          </cell>
          <cell r="K52" t="str">
            <v>A</v>
          </cell>
          <cell r="L52" t="str">
            <v>A</v>
          </cell>
          <cell r="M52" t="str">
            <v>A</v>
          </cell>
          <cell r="N52" t="str">
            <v>A</v>
          </cell>
          <cell r="O52" t="str">
            <v>A</v>
          </cell>
          <cell r="P52" t="str">
            <v>A</v>
          </cell>
          <cell r="Q52" t="str">
            <v>A</v>
          </cell>
          <cell r="R52" t="str">
            <v>A</v>
          </cell>
          <cell r="S52" t="str">
            <v>A</v>
          </cell>
          <cell r="T52" t="str">
            <v>A</v>
          </cell>
          <cell r="U52" t="str">
            <v>A</v>
          </cell>
          <cell r="V52" t="str">
            <v>A</v>
          </cell>
          <cell r="W52" t="str">
            <v>A</v>
          </cell>
          <cell r="X52" t="str">
            <v>A</v>
          </cell>
          <cell r="Y52" t="str">
            <v>A</v>
          </cell>
          <cell r="Z52" t="str">
            <v>A</v>
          </cell>
        </row>
        <row r="53">
          <cell r="A53">
            <v>75</v>
          </cell>
          <cell r="B53" t="str">
            <v>A</v>
          </cell>
          <cell r="C53" t="str">
            <v>A</v>
          </cell>
          <cell r="D53" t="str">
            <v>A</v>
          </cell>
          <cell r="E53" t="str">
            <v>A</v>
          </cell>
          <cell r="F53" t="str">
            <v>A</v>
          </cell>
          <cell r="G53" t="str">
            <v>A</v>
          </cell>
          <cell r="H53" t="str">
            <v>A</v>
          </cell>
          <cell r="I53" t="str">
            <v>A</v>
          </cell>
          <cell r="J53" t="str">
            <v>A</v>
          </cell>
          <cell r="K53" t="str">
            <v>A</v>
          </cell>
          <cell r="L53" t="str">
            <v>A</v>
          </cell>
          <cell r="M53" t="str">
            <v>A</v>
          </cell>
          <cell r="N53" t="str">
            <v>A</v>
          </cell>
          <cell r="O53" t="str">
            <v>A</v>
          </cell>
          <cell r="P53" t="str">
            <v>A</v>
          </cell>
          <cell r="Q53" t="str">
            <v>A</v>
          </cell>
          <cell r="R53" t="str">
            <v>A</v>
          </cell>
          <cell r="S53" t="str">
            <v>A</v>
          </cell>
          <cell r="T53" t="str">
            <v>A</v>
          </cell>
          <cell r="U53" t="str">
            <v>A</v>
          </cell>
          <cell r="V53" t="str">
            <v>A</v>
          </cell>
          <cell r="W53" t="str">
            <v>A</v>
          </cell>
          <cell r="X53" t="str">
            <v>A</v>
          </cell>
          <cell r="Y53" t="str">
            <v>A</v>
          </cell>
          <cell r="Z53" t="str">
            <v>A</v>
          </cell>
        </row>
        <row r="54">
          <cell r="A54">
            <v>85</v>
          </cell>
          <cell r="B54" t="str">
            <v>A</v>
          </cell>
          <cell r="C54" t="str">
            <v>A</v>
          </cell>
          <cell r="D54" t="str">
            <v>A</v>
          </cell>
          <cell r="E54" t="str">
            <v>A</v>
          </cell>
          <cell r="F54" t="str">
            <v>A</v>
          </cell>
          <cell r="G54" t="str">
            <v>A</v>
          </cell>
          <cell r="H54" t="str">
            <v>A</v>
          </cell>
          <cell r="I54" t="str">
            <v>A</v>
          </cell>
          <cell r="J54" t="str">
            <v>A</v>
          </cell>
          <cell r="K54" t="str">
            <v>A</v>
          </cell>
          <cell r="L54" t="str">
            <v>A</v>
          </cell>
          <cell r="M54" t="str">
            <v>A</v>
          </cell>
          <cell r="N54" t="str">
            <v>A</v>
          </cell>
          <cell r="O54" t="str">
            <v>A</v>
          </cell>
          <cell r="P54" t="str">
            <v>A</v>
          </cell>
          <cell r="Q54" t="str">
            <v>A</v>
          </cell>
          <cell r="R54" t="str">
            <v>A</v>
          </cell>
          <cell r="S54" t="str">
            <v>A</v>
          </cell>
          <cell r="T54" t="str">
            <v>A</v>
          </cell>
          <cell r="U54" t="str">
            <v>A</v>
          </cell>
          <cell r="V54" t="str">
            <v>A</v>
          </cell>
          <cell r="W54" t="str">
            <v>A</v>
          </cell>
          <cell r="X54" t="str">
            <v>A</v>
          </cell>
          <cell r="Y54" t="str">
            <v>A</v>
          </cell>
          <cell r="Z54" t="str">
            <v>A</v>
          </cell>
        </row>
        <row r="55">
          <cell r="A55">
            <v>95</v>
          </cell>
          <cell r="B55" t="str">
            <v>A</v>
          </cell>
          <cell r="C55" t="str">
            <v>A</v>
          </cell>
          <cell r="D55" t="str">
            <v>A</v>
          </cell>
          <cell r="E55" t="str">
            <v>A</v>
          </cell>
          <cell r="F55" t="str">
            <v>A</v>
          </cell>
          <cell r="G55" t="str">
            <v>A</v>
          </cell>
          <cell r="H55" t="str">
            <v>A</v>
          </cell>
          <cell r="I55" t="str">
            <v>A</v>
          </cell>
          <cell r="J55" t="str">
            <v>A</v>
          </cell>
          <cell r="K55" t="str">
            <v>A</v>
          </cell>
          <cell r="L55" t="str">
            <v>A</v>
          </cell>
          <cell r="M55" t="str">
            <v>A</v>
          </cell>
          <cell r="N55" t="str">
            <v>A</v>
          </cell>
          <cell r="O55" t="str">
            <v>A</v>
          </cell>
          <cell r="P55" t="str">
            <v>A</v>
          </cell>
          <cell r="Q55" t="str">
            <v>A</v>
          </cell>
          <cell r="R55" t="str">
            <v>A</v>
          </cell>
          <cell r="S55" t="str">
            <v>A</v>
          </cell>
          <cell r="T55" t="str">
            <v>A</v>
          </cell>
          <cell r="U55" t="str">
            <v>A</v>
          </cell>
          <cell r="V55" t="str">
            <v>A</v>
          </cell>
          <cell r="W55" t="str">
            <v>A</v>
          </cell>
          <cell r="X55" t="str">
            <v>A</v>
          </cell>
          <cell r="Y55" t="str">
            <v>A</v>
          </cell>
          <cell r="Z55" t="str">
            <v>A</v>
          </cell>
        </row>
        <row r="56">
          <cell r="A56">
            <v>105</v>
          </cell>
          <cell r="B56" t="str">
            <v>A</v>
          </cell>
          <cell r="C56" t="str">
            <v>A</v>
          </cell>
          <cell r="D56" t="str">
            <v>A</v>
          </cell>
          <cell r="E56" t="str">
            <v>A</v>
          </cell>
          <cell r="F56" t="str">
            <v>A</v>
          </cell>
          <cell r="G56" t="str">
            <v>A</v>
          </cell>
          <cell r="H56" t="str">
            <v>A</v>
          </cell>
          <cell r="I56" t="str">
            <v>A</v>
          </cell>
          <cell r="J56" t="str">
            <v>A</v>
          </cell>
          <cell r="K56" t="str">
            <v>A</v>
          </cell>
          <cell r="L56" t="str">
            <v>A</v>
          </cell>
          <cell r="M56" t="str">
            <v>A</v>
          </cell>
          <cell r="N56" t="str">
            <v>A</v>
          </cell>
          <cell r="O56" t="str">
            <v>A</v>
          </cell>
          <cell r="P56" t="str">
            <v>A</v>
          </cell>
          <cell r="Q56" t="str">
            <v>A</v>
          </cell>
          <cell r="R56" t="str">
            <v>A</v>
          </cell>
          <cell r="S56" t="str">
            <v>A</v>
          </cell>
          <cell r="T56" t="str">
            <v>A</v>
          </cell>
          <cell r="U56" t="str">
            <v>A</v>
          </cell>
          <cell r="V56" t="str">
            <v>A</v>
          </cell>
          <cell r="W56" t="str">
            <v>A</v>
          </cell>
          <cell r="X56" t="str">
            <v>A</v>
          </cell>
          <cell r="Y56" t="str">
            <v>A</v>
          </cell>
          <cell r="Z56" t="str">
            <v>A</v>
          </cell>
        </row>
        <row r="57">
          <cell r="A57">
            <v>115</v>
          </cell>
          <cell r="B57" t="str">
            <v>A</v>
          </cell>
          <cell r="C57" t="str">
            <v>A</v>
          </cell>
          <cell r="D57" t="str">
            <v>A</v>
          </cell>
          <cell r="E57" t="str">
            <v>A</v>
          </cell>
          <cell r="F57" t="str">
            <v>A</v>
          </cell>
          <cell r="G57" t="str">
            <v>A</v>
          </cell>
          <cell r="H57" t="str">
            <v>A</v>
          </cell>
          <cell r="I57" t="str">
            <v>A</v>
          </cell>
          <cell r="J57" t="str">
            <v>A</v>
          </cell>
          <cell r="K57" t="str">
            <v>A</v>
          </cell>
          <cell r="L57" t="str">
            <v>A</v>
          </cell>
          <cell r="M57" t="str">
            <v>A</v>
          </cell>
          <cell r="N57" t="str">
            <v>A</v>
          </cell>
          <cell r="O57" t="str">
            <v>A</v>
          </cell>
          <cell r="P57" t="str">
            <v>A</v>
          </cell>
          <cell r="Q57" t="str">
            <v>A</v>
          </cell>
          <cell r="R57" t="str">
            <v>A</v>
          </cell>
          <cell r="S57" t="str">
            <v>A</v>
          </cell>
          <cell r="T57" t="str">
            <v>A</v>
          </cell>
          <cell r="U57" t="str">
            <v>A</v>
          </cell>
          <cell r="V57" t="str">
            <v>A</v>
          </cell>
          <cell r="W57" t="str">
            <v>A</v>
          </cell>
          <cell r="X57" t="str">
            <v>A</v>
          </cell>
          <cell r="Y57" t="str">
            <v>A</v>
          </cell>
          <cell r="Z57" t="str">
            <v>A</v>
          </cell>
        </row>
        <row r="58">
          <cell r="A58">
            <v>125</v>
          </cell>
          <cell r="B58" t="str">
            <v>A</v>
          </cell>
          <cell r="C58" t="str">
            <v>A</v>
          </cell>
          <cell r="D58" t="str">
            <v>A</v>
          </cell>
          <cell r="E58" t="str">
            <v>A</v>
          </cell>
          <cell r="F58" t="str">
            <v>A</v>
          </cell>
          <cell r="G58" t="str">
            <v>A</v>
          </cell>
          <cell r="H58" t="str">
            <v>A</v>
          </cell>
          <cell r="I58" t="str">
            <v>A</v>
          </cell>
          <cell r="J58" t="str">
            <v>A</v>
          </cell>
          <cell r="K58" t="str">
            <v>A</v>
          </cell>
          <cell r="L58" t="str">
            <v>A</v>
          </cell>
          <cell r="M58" t="str">
            <v>A</v>
          </cell>
          <cell r="N58" t="str">
            <v>A</v>
          </cell>
          <cell r="O58" t="str">
            <v>A</v>
          </cell>
          <cell r="P58" t="str">
            <v>A</v>
          </cell>
          <cell r="Q58" t="str">
            <v>A</v>
          </cell>
          <cell r="R58" t="str">
            <v>A</v>
          </cell>
          <cell r="S58" t="str">
            <v>A</v>
          </cell>
          <cell r="T58" t="str">
            <v>A</v>
          </cell>
          <cell r="U58" t="str">
            <v>A</v>
          </cell>
          <cell r="V58" t="str">
            <v>A</v>
          </cell>
          <cell r="W58" t="str">
            <v>A</v>
          </cell>
          <cell r="X58" t="str">
            <v>A</v>
          </cell>
          <cell r="Y58" t="str">
            <v>A</v>
          </cell>
          <cell r="Z58" t="str">
            <v>A</v>
          </cell>
        </row>
        <row r="59">
          <cell r="A59">
            <v>135</v>
          </cell>
          <cell r="B59" t="str">
            <v>A</v>
          </cell>
          <cell r="C59" t="str">
            <v>A</v>
          </cell>
          <cell r="D59" t="str">
            <v>A</v>
          </cell>
          <cell r="E59" t="str">
            <v>A</v>
          </cell>
          <cell r="F59" t="str">
            <v>A</v>
          </cell>
          <cell r="G59" t="str">
            <v>A</v>
          </cell>
          <cell r="H59" t="str">
            <v>A</v>
          </cell>
          <cell r="I59" t="str">
            <v>A</v>
          </cell>
          <cell r="J59" t="str">
            <v>A</v>
          </cell>
          <cell r="K59" t="str">
            <v>A</v>
          </cell>
          <cell r="L59" t="str">
            <v>A</v>
          </cell>
          <cell r="M59" t="str">
            <v>A</v>
          </cell>
          <cell r="N59" t="str">
            <v>A</v>
          </cell>
          <cell r="O59" t="str">
            <v>A</v>
          </cell>
          <cell r="P59" t="str">
            <v>A</v>
          </cell>
          <cell r="Q59" t="str">
            <v>A</v>
          </cell>
          <cell r="R59" t="str">
            <v>A</v>
          </cell>
          <cell r="S59" t="str">
            <v>A</v>
          </cell>
          <cell r="T59" t="str">
            <v>A</v>
          </cell>
          <cell r="U59" t="str">
            <v>A</v>
          </cell>
          <cell r="V59" t="str">
            <v>A</v>
          </cell>
          <cell r="W59" t="str">
            <v>A</v>
          </cell>
          <cell r="X59" t="str">
            <v>A</v>
          </cell>
          <cell r="Y59" t="str">
            <v>A</v>
          </cell>
          <cell r="Z59" t="str">
            <v>A</v>
          </cell>
        </row>
        <row r="60">
          <cell r="A60">
            <v>145</v>
          </cell>
          <cell r="B60" t="str">
            <v>A</v>
          </cell>
          <cell r="C60" t="str">
            <v>A</v>
          </cell>
          <cell r="D60" t="str">
            <v>A</v>
          </cell>
          <cell r="E60" t="str">
            <v>A</v>
          </cell>
          <cell r="F60" t="str">
            <v>A</v>
          </cell>
          <cell r="G60" t="str">
            <v>A</v>
          </cell>
          <cell r="H60" t="str">
            <v>A</v>
          </cell>
          <cell r="I60" t="str">
            <v>A</v>
          </cell>
          <cell r="J60" t="str">
            <v>A</v>
          </cell>
          <cell r="K60" t="str">
            <v>A</v>
          </cell>
          <cell r="L60" t="str">
            <v>A</v>
          </cell>
          <cell r="M60" t="str">
            <v>A</v>
          </cell>
          <cell r="N60" t="str">
            <v>A</v>
          </cell>
          <cell r="O60" t="str">
            <v>A</v>
          </cell>
          <cell r="P60" t="str">
            <v>A</v>
          </cell>
          <cell r="Q60" t="str">
            <v>A</v>
          </cell>
          <cell r="R60" t="str">
            <v>A</v>
          </cell>
          <cell r="S60" t="str">
            <v>A</v>
          </cell>
          <cell r="T60" t="str">
            <v>A</v>
          </cell>
          <cell r="U60" t="str">
            <v>A</v>
          </cell>
          <cell r="V60" t="str">
            <v>A</v>
          </cell>
          <cell r="W60" t="str">
            <v>A</v>
          </cell>
          <cell r="X60" t="str">
            <v>A</v>
          </cell>
          <cell r="Y60" t="str">
            <v>A</v>
          </cell>
          <cell r="Z60" t="str">
            <v>A</v>
          </cell>
        </row>
        <row r="61">
          <cell r="A61">
            <v>155</v>
          </cell>
          <cell r="B61" t="str">
            <v>A</v>
          </cell>
          <cell r="C61" t="str">
            <v>A</v>
          </cell>
          <cell r="D61" t="str">
            <v>A</v>
          </cell>
          <cell r="E61" t="str">
            <v>A</v>
          </cell>
          <cell r="F61" t="str">
            <v>A</v>
          </cell>
          <cell r="G61" t="str">
            <v>A</v>
          </cell>
          <cell r="H61" t="str">
            <v>A</v>
          </cell>
          <cell r="I61" t="str">
            <v>A</v>
          </cell>
          <cell r="J61" t="str">
            <v>A</v>
          </cell>
          <cell r="K61" t="str">
            <v>A</v>
          </cell>
          <cell r="L61" t="str">
            <v>A</v>
          </cell>
          <cell r="M61" t="str">
            <v>A</v>
          </cell>
          <cell r="N61" t="str">
            <v>A</v>
          </cell>
          <cell r="O61" t="str">
            <v>A</v>
          </cell>
          <cell r="P61" t="str">
            <v>A</v>
          </cell>
          <cell r="Q61" t="str">
            <v>A</v>
          </cell>
          <cell r="R61" t="str">
            <v>A</v>
          </cell>
          <cell r="S61" t="str">
            <v>A</v>
          </cell>
          <cell r="T61" t="str">
            <v>A</v>
          </cell>
          <cell r="U61" t="str">
            <v>A</v>
          </cell>
          <cell r="V61" t="str">
            <v>A</v>
          </cell>
          <cell r="W61" t="str">
            <v>A</v>
          </cell>
          <cell r="X61" t="str">
            <v>A</v>
          </cell>
          <cell r="Y61" t="str">
            <v>A</v>
          </cell>
          <cell r="Z61" t="str">
            <v>A</v>
          </cell>
        </row>
        <row r="62">
          <cell r="A62">
            <v>165</v>
          </cell>
          <cell r="B62" t="str">
            <v>A</v>
          </cell>
          <cell r="C62" t="str">
            <v>A</v>
          </cell>
          <cell r="D62" t="str">
            <v>A</v>
          </cell>
          <cell r="E62" t="str">
            <v>A</v>
          </cell>
          <cell r="F62" t="str">
            <v>A</v>
          </cell>
          <cell r="G62" t="str">
            <v>A</v>
          </cell>
          <cell r="H62" t="str">
            <v>A</v>
          </cell>
          <cell r="I62" t="str">
            <v>A</v>
          </cell>
          <cell r="J62" t="str">
            <v>A</v>
          </cell>
          <cell r="K62" t="str">
            <v>A</v>
          </cell>
          <cell r="L62" t="str">
            <v>A</v>
          </cell>
          <cell r="M62" t="str">
            <v>A</v>
          </cell>
          <cell r="N62" t="str">
            <v>A</v>
          </cell>
          <cell r="O62" t="str">
            <v>A</v>
          </cell>
          <cell r="P62" t="str">
            <v>A</v>
          </cell>
          <cell r="Q62" t="str">
            <v>A</v>
          </cell>
          <cell r="R62" t="str">
            <v>A</v>
          </cell>
          <cell r="S62" t="str">
            <v>A</v>
          </cell>
          <cell r="T62" t="str">
            <v>A</v>
          </cell>
          <cell r="U62" t="str">
            <v>A</v>
          </cell>
          <cell r="V62" t="str">
            <v>A</v>
          </cell>
          <cell r="W62" t="str">
            <v>A</v>
          </cell>
          <cell r="X62" t="str">
            <v>A</v>
          </cell>
          <cell r="Y62" t="str">
            <v>A</v>
          </cell>
          <cell r="Z62" t="str">
            <v>A</v>
          </cell>
        </row>
        <row r="63">
          <cell r="A63">
            <v>175</v>
          </cell>
          <cell r="B63" t="str">
            <v>A</v>
          </cell>
          <cell r="C63" t="str">
            <v>A</v>
          </cell>
          <cell r="D63" t="str">
            <v>A</v>
          </cell>
          <cell r="E63" t="str">
            <v>A</v>
          </cell>
          <cell r="F63" t="str">
            <v>A</v>
          </cell>
          <cell r="G63" t="str">
            <v>A</v>
          </cell>
          <cell r="H63" t="str">
            <v>A</v>
          </cell>
          <cell r="I63" t="str">
            <v>A</v>
          </cell>
          <cell r="J63" t="str">
            <v>A</v>
          </cell>
          <cell r="K63" t="str">
            <v>A</v>
          </cell>
          <cell r="L63" t="str">
            <v>A</v>
          </cell>
          <cell r="M63" t="str">
            <v>A</v>
          </cell>
          <cell r="N63" t="str">
            <v>A</v>
          </cell>
          <cell r="O63" t="str">
            <v>A</v>
          </cell>
          <cell r="P63" t="str">
            <v>A</v>
          </cell>
          <cell r="Q63" t="str">
            <v>A</v>
          </cell>
          <cell r="R63" t="str">
            <v>A</v>
          </cell>
          <cell r="S63" t="str">
            <v>A</v>
          </cell>
          <cell r="T63" t="str">
            <v>A</v>
          </cell>
          <cell r="U63" t="str">
            <v>A</v>
          </cell>
          <cell r="V63" t="str">
            <v>A</v>
          </cell>
          <cell r="W63" t="str">
            <v>A</v>
          </cell>
          <cell r="X63" t="str">
            <v>A</v>
          </cell>
          <cell r="Y63" t="str">
            <v>A</v>
          </cell>
          <cell r="Z63" t="str">
            <v>A</v>
          </cell>
        </row>
        <row r="64">
          <cell r="A64">
            <v>185</v>
          </cell>
          <cell r="B64" t="str">
            <v>A</v>
          </cell>
          <cell r="C64" t="str">
            <v>A</v>
          </cell>
          <cell r="D64" t="str">
            <v>A</v>
          </cell>
          <cell r="E64" t="str">
            <v>A</v>
          </cell>
          <cell r="F64" t="str">
            <v>A</v>
          </cell>
          <cell r="G64" t="str">
            <v>A</v>
          </cell>
          <cell r="H64" t="str">
            <v>A</v>
          </cell>
          <cell r="I64" t="str">
            <v>A</v>
          </cell>
          <cell r="J64" t="str">
            <v>A</v>
          </cell>
          <cell r="K64" t="str">
            <v>A</v>
          </cell>
          <cell r="L64" t="str">
            <v>A</v>
          </cell>
          <cell r="M64" t="str">
            <v>A</v>
          </cell>
          <cell r="N64" t="str">
            <v>A</v>
          </cell>
          <cell r="O64" t="str">
            <v>A</v>
          </cell>
          <cell r="P64" t="str">
            <v>A</v>
          </cell>
          <cell r="Q64" t="str">
            <v>A</v>
          </cell>
          <cell r="R64" t="str">
            <v>A</v>
          </cell>
          <cell r="S64" t="str">
            <v>A</v>
          </cell>
          <cell r="T64" t="str">
            <v>A</v>
          </cell>
          <cell r="U64" t="str">
            <v>A</v>
          </cell>
          <cell r="V64" t="str">
            <v>A</v>
          </cell>
          <cell r="W64" t="str">
            <v>A</v>
          </cell>
          <cell r="X64" t="str">
            <v>A</v>
          </cell>
          <cell r="Y64" t="str">
            <v>A</v>
          </cell>
          <cell r="Z64" t="str">
            <v>A</v>
          </cell>
        </row>
        <row r="65">
          <cell r="A65">
            <v>195</v>
          </cell>
          <cell r="B65" t="str">
            <v>A</v>
          </cell>
          <cell r="C65" t="str">
            <v>A</v>
          </cell>
          <cell r="D65" t="str">
            <v>A</v>
          </cell>
          <cell r="E65" t="str">
            <v>A</v>
          </cell>
          <cell r="F65" t="str">
            <v>A</v>
          </cell>
          <cell r="G65" t="str">
            <v>A</v>
          </cell>
          <cell r="H65" t="str">
            <v>A</v>
          </cell>
          <cell r="I65" t="str">
            <v>A</v>
          </cell>
          <cell r="J65" t="str">
            <v>A</v>
          </cell>
          <cell r="K65" t="str">
            <v>A</v>
          </cell>
          <cell r="L65" t="str">
            <v>A</v>
          </cell>
          <cell r="M65" t="str">
            <v>A</v>
          </cell>
          <cell r="N65" t="str">
            <v>A</v>
          </cell>
          <cell r="O65" t="str">
            <v>A</v>
          </cell>
          <cell r="P65" t="str">
            <v>A</v>
          </cell>
          <cell r="Q65" t="str">
            <v>A</v>
          </cell>
          <cell r="R65" t="str">
            <v>A</v>
          </cell>
          <cell r="S65" t="str">
            <v>A</v>
          </cell>
          <cell r="T65" t="str">
            <v>A</v>
          </cell>
          <cell r="U65" t="str">
            <v>A</v>
          </cell>
          <cell r="V65" t="str">
            <v>A</v>
          </cell>
          <cell r="W65" t="str">
            <v>A</v>
          </cell>
          <cell r="X65" t="str">
            <v>A</v>
          </cell>
          <cell r="Y65" t="str">
            <v>B</v>
          </cell>
          <cell r="Z65" t="str">
            <v>B</v>
          </cell>
        </row>
        <row r="66">
          <cell r="A66">
            <v>205</v>
          </cell>
          <cell r="B66" t="str">
            <v>A</v>
          </cell>
          <cell r="C66" t="str">
            <v>A</v>
          </cell>
          <cell r="D66" t="str">
            <v>A</v>
          </cell>
          <cell r="E66" t="str">
            <v>A</v>
          </cell>
          <cell r="F66" t="str">
            <v>A</v>
          </cell>
          <cell r="G66" t="str">
            <v>A</v>
          </cell>
          <cell r="H66" t="str">
            <v>A</v>
          </cell>
          <cell r="I66" t="str">
            <v>A</v>
          </cell>
          <cell r="J66" t="str">
            <v>A</v>
          </cell>
          <cell r="K66" t="str">
            <v>A</v>
          </cell>
          <cell r="L66" t="str">
            <v>A</v>
          </cell>
          <cell r="M66" t="str">
            <v>A</v>
          </cell>
          <cell r="N66" t="str">
            <v>A</v>
          </cell>
          <cell r="O66" t="str">
            <v>A</v>
          </cell>
          <cell r="P66" t="str">
            <v>A</v>
          </cell>
          <cell r="Q66" t="str">
            <v>A</v>
          </cell>
          <cell r="R66" t="str">
            <v>A</v>
          </cell>
          <cell r="S66" t="str">
            <v>A</v>
          </cell>
          <cell r="T66" t="str">
            <v>A</v>
          </cell>
          <cell r="U66" t="str">
            <v>A</v>
          </cell>
          <cell r="V66" t="str">
            <v>A</v>
          </cell>
          <cell r="W66" t="str">
            <v>B</v>
          </cell>
          <cell r="X66" t="str">
            <v>B</v>
          </cell>
          <cell r="Y66" t="str">
            <v>NON</v>
          </cell>
          <cell r="Z66" t="str">
            <v>NON</v>
          </cell>
        </row>
        <row r="67">
          <cell r="A67">
            <v>215</v>
          </cell>
          <cell r="B67" t="str">
            <v>A</v>
          </cell>
          <cell r="C67" t="str">
            <v>A</v>
          </cell>
          <cell r="D67" t="str">
            <v>A</v>
          </cell>
          <cell r="E67" t="str">
            <v>A</v>
          </cell>
          <cell r="F67" t="str">
            <v>A</v>
          </cell>
          <cell r="G67" t="str">
            <v>A</v>
          </cell>
          <cell r="H67" t="str">
            <v>A</v>
          </cell>
          <cell r="I67" t="str">
            <v>A</v>
          </cell>
          <cell r="J67" t="str">
            <v>A</v>
          </cell>
          <cell r="K67" t="str">
            <v>A</v>
          </cell>
          <cell r="L67" t="str">
            <v>A</v>
          </cell>
          <cell r="M67" t="str">
            <v>A</v>
          </cell>
          <cell r="N67" t="str">
            <v>A</v>
          </cell>
          <cell r="O67" t="str">
            <v>A</v>
          </cell>
          <cell r="P67" t="str">
            <v>A</v>
          </cell>
          <cell r="Q67" t="str">
            <v>A</v>
          </cell>
          <cell r="R67" t="str">
            <v>A</v>
          </cell>
          <cell r="S67" t="str">
            <v>A</v>
          </cell>
          <cell r="T67" t="str">
            <v>A</v>
          </cell>
          <cell r="U67" t="str">
            <v>B</v>
          </cell>
          <cell r="V67" t="str">
            <v>B</v>
          </cell>
          <cell r="W67" t="str">
            <v>B</v>
          </cell>
          <cell r="X67" t="str">
            <v>NON</v>
          </cell>
          <cell r="Y67" t="str">
            <v>NON</v>
          </cell>
          <cell r="Z67" t="str">
            <v>NON</v>
          </cell>
        </row>
        <row r="68">
          <cell r="A68">
            <v>225</v>
          </cell>
          <cell r="B68" t="str">
            <v>A</v>
          </cell>
          <cell r="C68" t="str">
            <v>A</v>
          </cell>
          <cell r="D68" t="str">
            <v>A</v>
          </cell>
          <cell r="E68" t="str">
            <v>A</v>
          </cell>
          <cell r="F68" t="str">
            <v>A</v>
          </cell>
          <cell r="G68" t="str">
            <v>A</v>
          </cell>
          <cell r="H68" t="str">
            <v>A</v>
          </cell>
          <cell r="I68" t="str">
            <v>A</v>
          </cell>
          <cell r="J68" t="str">
            <v>A</v>
          </cell>
          <cell r="K68" t="str">
            <v>A</v>
          </cell>
          <cell r="L68" t="str">
            <v>A</v>
          </cell>
          <cell r="M68" t="str">
            <v>A</v>
          </cell>
          <cell r="N68" t="str">
            <v>A</v>
          </cell>
          <cell r="O68" t="str">
            <v>A</v>
          </cell>
          <cell r="P68" t="str">
            <v>A</v>
          </cell>
          <cell r="Q68" t="str">
            <v>A</v>
          </cell>
          <cell r="R68" t="str">
            <v>A</v>
          </cell>
          <cell r="S68" t="str">
            <v>A</v>
          </cell>
          <cell r="T68" t="str">
            <v>B</v>
          </cell>
          <cell r="U68" t="str">
            <v>B</v>
          </cell>
          <cell r="V68" t="str">
            <v>NON</v>
          </cell>
          <cell r="W68" t="str">
            <v>NON</v>
          </cell>
          <cell r="X68" t="str">
            <v>NON</v>
          </cell>
          <cell r="Y68" t="str">
            <v>NON</v>
          </cell>
          <cell r="Z68" t="str">
            <v>NON</v>
          </cell>
        </row>
        <row r="69">
          <cell r="A69">
            <v>235</v>
          </cell>
          <cell r="B69" t="str">
            <v>A</v>
          </cell>
          <cell r="C69" t="str">
            <v>A</v>
          </cell>
          <cell r="D69" t="str">
            <v>A</v>
          </cell>
          <cell r="E69" t="str">
            <v>A</v>
          </cell>
          <cell r="F69" t="str">
            <v>A</v>
          </cell>
          <cell r="G69" t="str">
            <v>A</v>
          </cell>
          <cell r="H69" t="str">
            <v>A</v>
          </cell>
          <cell r="I69" t="str">
            <v>A</v>
          </cell>
          <cell r="J69" t="str">
            <v>A</v>
          </cell>
          <cell r="K69" t="str">
            <v>A</v>
          </cell>
          <cell r="L69" t="str">
            <v>A</v>
          </cell>
          <cell r="M69" t="str">
            <v>A</v>
          </cell>
          <cell r="N69" t="str">
            <v>A</v>
          </cell>
          <cell r="O69" t="str">
            <v>A</v>
          </cell>
          <cell r="P69" t="str">
            <v>A</v>
          </cell>
          <cell r="Q69" t="str">
            <v>A</v>
          </cell>
          <cell r="R69" t="str">
            <v>A</v>
          </cell>
          <cell r="S69" t="str">
            <v>B</v>
          </cell>
          <cell r="T69" t="str">
            <v>B</v>
          </cell>
          <cell r="U69" t="str">
            <v>NON</v>
          </cell>
          <cell r="V69" t="str">
            <v>NON</v>
          </cell>
          <cell r="W69" t="str">
            <v>NON</v>
          </cell>
          <cell r="X69" t="str">
            <v>NON</v>
          </cell>
          <cell r="Y69" t="str">
            <v>NON</v>
          </cell>
          <cell r="Z69" t="str">
            <v>NON</v>
          </cell>
        </row>
        <row r="70">
          <cell r="A70">
            <v>245</v>
          </cell>
          <cell r="B70" t="str">
            <v>A</v>
          </cell>
          <cell r="C70" t="str">
            <v>A</v>
          </cell>
          <cell r="D70" t="str">
            <v>A</v>
          </cell>
          <cell r="E70" t="str">
            <v>A</v>
          </cell>
          <cell r="F70" t="str">
            <v>A</v>
          </cell>
          <cell r="G70" t="str">
            <v>A</v>
          </cell>
          <cell r="H70" t="str">
            <v>A</v>
          </cell>
          <cell r="I70" t="str">
            <v>A</v>
          </cell>
          <cell r="J70" t="str">
            <v>A</v>
          </cell>
          <cell r="K70" t="str">
            <v>A</v>
          </cell>
          <cell r="L70" t="str">
            <v>A</v>
          </cell>
          <cell r="M70" t="str">
            <v>A</v>
          </cell>
          <cell r="N70" t="str">
            <v>A</v>
          </cell>
          <cell r="O70" t="str">
            <v>A</v>
          </cell>
          <cell r="P70" t="str">
            <v>A</v>
          </cell>
          <cell r="Q70" t="str">
            <v>A</v>
          </cell>
          <cell r="R70" t="str">
            <v>A</v>
          </cell>
          <cell r="S70" t="str">
            <v>NON</v>
          </cell>
          <cell r="T70" t="str">
            <v>NON</v>
          </cell>
          <cell r="U70" t="str">
            <v>NON</v>
          </cell>
          <cell r="V70" t="str">
            <v>NON</v>
          </cell>
          <cell r="W70" t="str">
            <v>NON</v>
          </cell>
          <cell r="X70" t="str">
            <v>NON</v>
          </cell>
          <cell r="Y70" t="str">
            <v>NON</v>
          </cell>
          <cell r="Z70" t="str">
            <v>NON</v>
          </cell>
        </row>
        <row r="71">
          <cell r="A71">
            <v>255</v>
          </cell>
          <cell r="B71" t="str">
            <v>A</v>
          </cell>
          <cell r="C71" t="str">
            <v>A</v>
          </cell>
          <cell r="D71" t="str">
            <v>A</v>
          </cell>
          <cell r="E71" t="str">
            <v>A</v>
          </cell>
          <cell r="F71" t="str">
            <v>A</v>
          </cell>
          <cell r="G71" t="str">
            <v>A</v>
          </cell>
          <cell r="H71" t="str">
            <v>A</v>
          </cell>
          <cell r="I71" t="str">
            <v>A</v>
          </cell>
          <cell r="J71" t="str">
            <v>A</v>
          </cell>
          <cell r="K71" t="str">
            <v>A</v>
          </cell>
          <cell r="L71" t="str">
            <v>A</v>
          </cell>
          <cell r="M71" t="str">
            <v>A</v>
          </cell>
          <cell r="N71" t="str">
            <v>A</v>
          </cell>
          <cell r="O71" t="str">
            <v>A</v>
          </cell>
          <cell r="P71" t="str">
            <v>A</v>
          </cell>
          <cell r="Q71" t="str">
            <v>A</v>
          </cell>
          <cell r="R71" t="str">
            <v>NON</v>
          </cell>
          <cell r="S71" t="str">
            <v>NON</v>
          </cell>
          <cell r="T71" t="str">
            <v>NON</v>
          </cell>
          <cell r="U71" t="str">
            <v>NON</v>
          </cell>
          <cell r="V71" t="str">
            <v>NON</v>
          </cell>
          <cell r="W71" t="str">
            <v>NON</v>
          </cell>
          <cell r="X71" t="str">
            <v>NON</v>
          </cell>
          <cell r="Y71" t="str">
            <v>NON</v>
          </cell>
          <cell r="Z71" t="str">
            <v>NON</v>
          </cell>
        </row>
        <row r="72">
          <cell r="A72">
            <v>265</v>
          </cell>
          <cell r="B72" t="str">
            <v>A</v>
          </cell>
          <cell r="C72" t="str">
            <v>A</v>
          </cell>
          <cell r="D72" t="str">
            <v>A</v>
          </cell>
          <cell r="E72" t="str">
            <v>A</v>
          </cell>
          <cell r="F72" t="str">
            <v>A</v>
          </cell>
          <cell r="G72" t="str">
            <v>A</v>
          </cell>
          <cell r="H72" t="str">
            <v>A</v>
          </cell>
          <cell r="I72" t="str">
            <v>A</v>
          </cell>
          <cell r="J72" t="str">
            <v>A</v>
          </cell>
          <cell r="K72" t="str">
            <v>A</v>
          </cell>
          <cell r="L72" t="str">
            <v>A</v>
          </cell>
          <cell r="M72" t="str">
            <v>A</v>
          </cell>
          <cell r="N72" t="str">
            <v>A</v>
          </cell>
          <cell r="O72" t="str">
            <v>A</v>
          </cell>
          <cell r="P72" t="str">
            <v>A</v>
          </cell>
          <cell r="Q72" t="str">
            <v>NON</v>
          </cell>
          <cell r="R72" t="str">
            <v>NON</v>
          </cell>
          <cell r="S72" t="str">
            <v>NON</v>
          </cell>
          <cell r="T72" t="str">
            <v>NON</v>
          </cell>
          <cell r="U72" t="str">
            <v>NON</v>
          </cell>
          <cell r="V72" t="str">
            <v>NON</v>
          </cell>
          <cell r="W72" t="str">
            <v>NON</v>
          </cell>
          <cell r="X72" t="str">
            <v>NON</v>
          </cell>
          <cell r="Y72" t="str">
            <v>NON</v>
          </cell>
          <cell r="Z72" t="str">
            <v>NON</v>
          </cell>
        </row>
        <row r="73">
          <cell r="A73">
            <v>275</v>
          </cell>
          <cell r="B73" t="str">
            <v>A</v>
          </cell>
          <cell r="C73" t="str">
            <v>A</v>
          </cell>
          <cell r="D73" t="str">
            <v>A</v>
          </cell>
          <cell r="E73" t="str">
            <v>A</v>
          </cell>
          <cell r="F73" t="str">
            <v>A</v>
          </cell>
          <cell r="G73" t="str">
            <v>A</v>
          </cell>
          <cell r="H73" t="str">
            <v>A</v>
          </cell>
          <cell r="I73" t="str">
            <v>A</v>
          </cell>
          <cell r="J73" t="str">
            <v>A</v>
          </cell>
          <cell r="K73" t="str">
            <v>A</v>
          </cell>
          <cell r="L73" t="str">
            <v>A</v>
          </cell>
          <cell r="M73" t="str">
            <v>A</v>
          </cell>
          <cell r="N73" t="str">
            <v>A</v>
          </cell>
          <cell r="O73" t="str">
            <v>A</v>
          </cell>
          <cell r="P73" t="str">
            <v>NON</v>
          </cell>
          <cell r="Q73" t="str">
            <v>NON</v>
          </cell>
          <cell r="R73" t="str">
            <v>NON</v>
          </cell>
          <cell r="S73" t="str">
            <v>NON</v>
          </cell>
          <cell r="T73" t="str">
            <v>NON</v>
          </cell>
          <cell r="U73" t="str">
            <v>NON</v>
          </cell>
          <cell r="V73" t="str">
            <v>NON</v>
          </cell>
          <cell r="W73" t="str">
            <v>NON</v>
          </cell>
          <cell r="X73" t="str">
            <v>NON</v>
          </cell>
          <cell r="Y73" t="str">
            <v>NON</v>
          </cell>
          <cell r="Z73" t="str">
            <v>NON</v>
          </cell>
        </row>
        <row r="74">
          <cell r="A74">
            <v>285</v>
          </cell>
          <cell r="B74" t="str">
            <v>A</v>
          </cell>
          <cell r="C74" t="str">
            <v>A</v>
          </cell>
          <cell r="D74" t="str">
            <v>A</v>
          </cell>
          <cell r="E74" t="str">
            <v>A</v>
          </cell>
          <cell r="F74" t="str">
            <v>A</v>
          </cell>
          <cell r="G74" t="str">
            <v>A</v>
          </cell>
          <cell r="H74" t="str">
            <v>A</v>
          </cell>
          <cell r="I74" t="str">
            <v>A</v>
          </cell>
          <cell r="J74" t="str">
            <v>A</v>
          </cell>
          <cell r="K74" t="str">
            <v>A</v>
          </cell>
          <cell r="L74" t="str">
            <v>A</v>
          </cell>
          <cell r="M74" t="str">
            <v>A</v>
          </cell>
          <cell r="N74" t="str">
            <v>A</v>
          </cell>
          <cell r="O74" t="str">
            <v>A</v>
          </cell>
          <cell r="P74" t="str">
            <v>NON</v>
          </cell>
          <cell r="Q74" t="str">
            <v>NON</v>
          </cell>
          <cell r="R74" t="str">
            <v>NON</v>
          </cell>
          <cell r="S74" t="str">
            <v>NON</v>
          </cell>
          <cell r="T74" t="str">
            <v>NON</v>
          </cell>
          <cell r="U74" t="str">
            <v>NON</v>
          </cell>
          <cell r="V74" t="str">
            <v>NON</v>
          </cell>
          <cell r="W74" t="str">
            <v>NON</v>
          </cell>
          <cell r="X74" t="str">
            <v>NON</v>
          </cell>
          <cell r="Y74" t="str">
            <v>NON</v>
          </cell>
          <cell r="Z74" t="str">
            <v>NON</v>
          </cell>
        </row>
        <row r="77">
          <cell r="A77">
            <v>55</v>
          </cell>
          <cell r="B77" t="str">
            <v>A</v>
          </cell>
          <cell r="C77" t="str">
            <v>A</v>
          </cell>
          <cell r="D77" t="str">
            <v>A</v>
          </cell>
          <cell r="E77" t="str">
            <v>A</v>
          </cell>
          <cell r="F77" t="str">
            <v>A</v>
          </cell>
          <cell r="G77" t="str">
            <v>A</v>
          </cell>
          <cell r="H77" t="str">
            <v>A</v>
          </cell>
          <cell r="I77" t="str">
            <v>A</v>
          </cell>
          <cell r="J77" t="str">
            <v>A</v>
          </cell>
          <cell r="K77" t="str">
            <v>A</v>
          </cell>
          <cell r="L77" t="str">
            <v>A</v>
          </cell>
          <cell r="M77" t="str">
            <v>A</v>
          </cell>
          <cell r="N77" t="str">
            <v>A</v>
          </cell>
          <cell r="O77" t="str">
            <v>A</v>
          </cell>
          <cell r="P77" t="str">
            <v>A</v>
          </cell>
          <cell r="Q77" t="str">
            <v>A</v>
          </cell>
          <cell r="R77" t="str">
            <v>A</v>
          </cell>
          <cell r="S77" t="str">
            <v>A</v>
          </cell>
          <cell r="T77" t="str">
            <v>A</v>
          </cell>
          <cell r="U77" t="str">
            <v>A</v>
          </cell>
          <cell r="V77" t="str">
            <v>A</v>
          </cell>
          <cell r="W77" t="str">
            <v>A</v>
          </cell>
          <cell r="X77" t="str">
            <v>A</v>
          </cell>
          <cell r="Y77" t="str">
            <v>A</v>
          </cell>
          <cell r="Z77" t="str">
            <v>A</v>
          </cell>
          <cell r="AA77" t="str">
            <v>A</v>
          </cell>
          <cell r="AB77" t="str">
            <v>A</v>
          </cell>
          <cell r="AC77" t="str">
            <v>A</v>
          </cell>
          <cell r="AD77" t="str">
            <v>A</v>
          </cell>
        </row>
        <row r="78">
          <cell r="A78">
            <v>65</v>
          </cell>
          <cell r="B78" t="str">
            <v>A</v>
          </cell>
          <cell r="C78" t="str">
            <v>A</v>
          </cell>
          <cell r="D78" t="str">
            <v>A</v>
          </cell>
          <cell r="E78" t="str">
            <v>A</v>
          </cell>
          <cell r="F78" t="str">
            <v>A</v>
          </cell>
          <cell r="G78" t="str">
            <v>A</v>
          </cell>
          <cell r="H78" t="str">
            <v>A</v>
          </cell>
          <cell r="I78" t="str">
            <v>A</v>
          </cell>
          <cell r="J78" t="str">
            <v>A</v>
          </cell>
          <cell r="K78" t="str">
            <v>A</v>
          </cell>
          <cell r="L78" t="str">
            <v>A</v>
          </cell>
          <cell r="M78" t="str">
            <v>A</v>
          </cell>
          <cell r="N78" t="str">
            <v>A</v>
          </cell>
          <cell r="O78" t="str">
            <v>A</v>
          </cell>
          <cell r="P78" t="str">
            <v>A</v>
          </cell>
          <cell r="Q78" t="str">
            <v>A</v>
          </cell>
          <cell r="R78" t="str">
            <v>A</v>
          </cell>
          <cell r="S78" t="str">
            <v>A</v>
          </cell>
          <cell r="T78" t="str">
            <v>A</v>
          </cell>
          <cell r="U78" t="str">
            <v>A</v>
          </cell>
          <cell r="V78" t="str">
            <v>A</v>
          </cell>
          <cell r="W78" t="str">
            <v>A</v>
          </cell>
          <cell r="X78" t="str">
            <v>A</v>
          </cell>
          <cell r="Y78" t="str">
            <v>A</v>
          </cell>
          <cell r="Z78" t="str">
            <v>A</v>
          </cell>
          <cell r="AA78" t="str">
            <v>A</v>
          </cell>
          <cell r="AB78" t="str">
            <v>A</v>
          </cell>
          <cell r="AC78" t="str">
            <v>A</v>
          </cell>
          <cell r="AD78" t="str">
            <v>A</v>
          </cell>
        </row>
        <row r="79">
          <cell r="A79">
            <v>75</v>
          </cell>
          <cell r="B79" t="str">
            <v>A</v>
          </cell>
          <cell r="C79" t="str">
            <v>A</v>
          </cell>
          <cell r="D79" t="str">
            <v>A</v>
          </cell>
          <cell r="E79" t="str">
            <v>A</v>
          </cell>
          <cell r="F79" t="str">
            <v>A</v>
          </cell>
          <cell r="G79" t="str">
            <v>A</v>
          </cell>
          <cell r="H79" t="str">
            <v>A</v>
          </cell>
          <cell r="I79" t="str">
            <v>A</v>
          </cell>
          <cell r="J79" t="str">
            <v>A</v>
          </cell>
          <cell r="K79" t="str">
            <v>A</v>
          </cell>
          <cell r="L79" t="str">
            <v>A</v>
          </cell>
          <cell r="M79" t="str">
            <v>A</v>
          </cell>
          <cell r="N79" t="str">
            <v>A</v>
          </cell>
          <cell r="O79" t="str">
            <v>A</v>
          </cell>
          <cell r="P79" t="str">
            <v>A</v>
          </cell>
          <cell r="Q79" t="str">
            <v>A</v>
          </cell>
          <cell r="R79" t="str">
            <v>A</v>
          </cell>
          <cell r="S79" t="str">
            <v>A</v>
          </cell>
          <cell r="T79" t="str">
            <v>A</v>
          </cell>
          <cell r="U79" t="str">
            <v>A</v>
          </cell>
          <cell r="V79" t="str">
            <v>A</v>
          </cell>
          <cell r="W79" t="str">
            <v>A</v>
          </cell>
          <cell r="X79" t="str">
            <v>A</v>
          </cell>
          <cell r="Y79" t="str">
            <v>A</v>
          </cell>
          <cell r="Z79" t="str">
            <v>A</v>
          </cell>
          <cell r="AA79" t="str">
            <v>A</v>
          </cell>
          <cell r="AB79" t="str">
            <v>A</v>
          </cell>
          <cell r="AC79" t="str">
            <v>A</v>
          </cell>
          <cell r="AD79" t="str">
            <v>A</v>
          </cell>
        </row>
        <row r="80">
          <cell r="A80">
            <v>85</v>
          </cell>
          <cell r="B80" t="str">
            <v>A</v>
          </cell>
          <cell r="C80" t="str">
            <v>A</v>
          </cell>
          <cell r="D80" t="str">
            <v>A</v>
          </cell>
          <cell r="E80" t="str">
            <v>A</v>
          </cell>
          <cell r="F80" t="str">
            <v>A</v>
          </cell>
          <cell r="G80" t="str">
            <v>A</v>
          </cell>
          <cell r="H80" t="str">
            <v>A</v>
          </cell>
          <cell r="I80" t="str">
            <v>A</v>
          </cell>
          <cell r="J80" t="str">
            <v>A</v>
          </cell>
          <cell r="K80" t="str">
            <v>A</v>
          </cell>
          <cell r="L80" t="str">
            <v>A</v>
          </cell>
          <cell r="M80" t="str">
            <v>A</v>
          </cell>
          <cell r="N80" t="str">
            <v>A</v>
          </cell>
          <cell r="O80" t="str">
            <v>A</v>
          </cell>
          <cell r="P80" t="str">
            <v>A</v>
          </cell>
          <cell r="Q80" t="str">
            <v>A</v>
          </cell>
          <cell r="R80" t="str">
            <v>A</v>
          </cell>
          <cell r="S80" t="str">
            <v>A</v>
          </cell>
          <cell r="T80" t="str">
            <v>A</v>
          </cell>
          <cell r="U80" t="str">
            <v>A</v>
          </cell>
          <cell r="V80" t="str">
            <v>A</v>
          </cell>
          <cell r="W80" t="str">
            <v>A</v>
          </cell>
          <cell r="X80" t="str">
            <v>A</v>
          </cell>
          <cell r="Y80" t="str">
            <v>A</v>
          </cell>
          <cell r="Z80" t="str">
            <v>A</v>
          </cell>
          <cell r="AA80" t="str">
            <v>A</v>
          </cell>
          <cell r="AB80" t="str">
            <v>A</v>
          </cell>
          <cell r="AC80" t="str">
            <v>A</v>
          </cell>
          <cell r="AD80" t="str">
            <v>A</v>
          </cell>
        </row>
        <row r="81">
          <cell r="A81">
            <v>95</v>
          </cell>
          <cell r="B81" t="str">
            <v>A</v>
          </cell>
          <cell r="C81" t="str">
            <v>A</v>
          </cell>
          <cell r="D81" t="str">
            <v>A</v>
          </cell>
          <cell r="E81" t="str">
            <v>A</v>
          </cell>
          <cell r="F81" t="str">
            <v>A</v>
          </cell>
          <cell r="G81" t="str">
            <v>A</v>
          </cell>
          <cell r="H81" t="str">
            <v>A</v>
          </cell>
          <cell r="I81" t="str">
            <v>A</v>
          </cell>
          <cell r="J81" t="str">
            <v>A</v>
          </cell>
          <cell r="K81" t="str">
            <v>A</v>
          </cell>
          <cell r="L81" t="str">
            <v>A</v>
          </cell>
          <cell r="M81" t="str">
            <v>A</v>
          </cell>
          <cell r="N81" t="str">
            <v>A</v>
          </cell>
          <cell r="O81" t="str">
            <v>A</v>
          </cell>
          <cell r="P81" t="str">
            <v>A</v>
          </cell>
          <cell r="Q81" t="str">
            <v>A</v>
          </cell>
          <cell r="R81" t="str">
            <v>A</v>
          </cell>
          <cell r="S81" t="str">
            <v>A</v>
          </cell>
          <cell r="T81" t="str">
            <v>A</v>
          </cell>
          <cell r="U81" t="str">
            <v>A</v>
          </cell>
          <cell r="V81" t="str">
            <v>A</v>
          </cell>
          <cell r="W81" t="str">
            <v>A</v>
          </cell>
          <cell r="X81" t="str">
            <v>A</v>
          </cell>
          <cell r="Y81" t="str">
            <v>A</v>
          </cell>
          <cell r="Z81" t="str">
            <v>A</v>
          </cell>
          <cell r="AA81" t="str">
            <v>A</v>
          </cell>
          <cell r="AB81" t="str">
            <v>A</v>
          </cell>
          <cell r="AC81" t="str">
            <v>A</v>
          </cell>
          <cell r="AD81" t="str">
            <v>A</v>
          </cell>
        </row>
        <row r="82">
          <cell r="A82">
            <v>105</v>
          </cell>
          <cell r="B82" t="str">
            <v>A</v>
          </cell>
          <cell r="C82" t="str">
            <v>A</v>
          </cell>
          <cell r="D82" t="str">
            <v>A</v>
          </cell>
          <cell r="E82" t="str">
            <v>A</v>
          </cell>
          <cell r="F82" t="str">
            <v>A</v>
          </cell>
          <cell r="G82" t="str">
            <v>A</v>
          </cell>
          <cell r="H82" t="str">
            <v>A</v>
          </cell>
          <cell r="I82" t="str">
            <v>A</v>
          </cell>
          <cell r="J82" t="str">
            <v>A</v>
          </cell>
          <cell r="K82" t="str">
            <v>A</v>
          </cell>
          <cell r="L82" t="str">
            <v>A</v>
          </cell>
          <cell r="M82" t="str">
            <v>A</v>
          </cell>
          <cell r="N82" t="str">
            <v>A</v>
          </cell>
          <cell r="O82" t="str">
            <v>A</v>
          </cell>
          <cell r="P82" t="str">
            <v>A</v>
          </cell>
          <cell r="Q82" t="str">
            <v>A</v>
          </cell>
          <cell r="R82" t="str">
            <v>A</v>
          </cell>
          <cell r="S82" t="str">
            <v>A</v>
          </cell>
          <cell r="T82" t="str">
            <v>A</v>
          </cell>
          <cell r="U82" t="str">
            <v>A</v>
          </cell>
          <cell r="V82" t="str">
            <v>A</v>
          </cell>
          <cell r="W82" t="str">
            <v>A</v>
          </cell>
          <cell r="X82" t="str">
            <v>A</v>
          </cell>
          <cell r="Y82" t="str">
            <v>A</v>
          </cell>
          <cell r="Z82" t="str">
            <v>A</v>
          </cell>
          <cell r="AA82" t="str">
            <v>A</v>
          </cell>
          <cell r="AB82" t="str">
            <v>A</v>
          </cell>
          <cell r="AC82" t="str">
            <v>A</v>
          </cell>
          <cell r="AD82" t="str">
            <v>A</v>
          </cell>
        </row>
        <row r="83">
          <cell r="A83">
            <v>115</v>
          </cell>
          <cell r="B83" t="str">
            <v>A</v>
          </cell>
          <cell r="C83" t="str">
            <v>A</v>
          </cell>
          <cell r="D83" t="str">
            <v>A</v>
          </cell>
          <cell r="E83" t="str">
            <v>A</v>
          </cell>
          <cell r="F83" t="str">
            <v>A</v>
          </cell>
          <cell r="G83" t="str">
            <v>A</v>
          </cell>
          <cell r="H83" t="str">
            <v>A</v>
          </cell>
          <cell r="I83" t="str">
            <v>A</v>
          </cell>
          <cell r="J83" t="str">
            <v>A</v>
          </cell>
          <cell r="K83" t="str">
            <v>A</v>
          </cell>
          <cell r="L83" t="str">
            <v>A</v>
          </cell>
          <cell r="M83" t="str">
            <v>A</v>
          </cell>
          <cell r="N83" t="str">
            <v>A</v>
          </cell>
          <cell r="O83" t="str">
            <v>A</v>
          </cell>
          <cell r="P83" t="str">
            <v>A</v>
          </cell>
          <cell r="Q83" t="str">
            <v>A</v>
          </cell>
          <cell r="R83" t="str">
            <v>A</v>
          </cell>
          <cell r="S83" t="str">
            <v>A</v>
          </cell>
          <cell r="T83" t="str">
            <v>A</v>
          </cell>
          <cell r="U83" t="str">
            <v>A</v>
          </cell>
          <cell r="V83" t="str">
            <v>A</v>
          </cell>
          <cell r="W83" t="str">
            <v>A</v>
          </cell>
          <cell r="X83" t="str">
            <v>A</v>
          </cell>
          <cell r="Y83" t="str">
            <v>A</v>
          </cell>
          <cell r="Z83" t="str">
            <v>A</v>
          </cell>
          <cell r="AA83" t="str">
            <v>A</v>
          </cell>
          <cell r="AB83" t="str">
            <v>A</v>
          </cell>
          <cell r="AC83" t="str">
            <v>B</v>
          </cell>
          <cell r="AD83" t="str">
            <v>B</v>
          </cell>
        </row>
        <row r="84">
          <cell r="A84">
            <v>125</v>
          </cell>
          <cell r="B84" t="str">
            <v>A</v>
          </cell>
          <cell r="C84" t="str">
            <v>A</v>
          </cell>
          <cell r="D84" t="str">
            <v>A</v>
          </cell>
          <cell r="E84" t="str">
            <v>A</v>
          </cell>
          <cell r="F84" t="str">
            <v>A</v>
          </cell>
          <cell r="G84" t="str">
            <v>A</v>
          </cell>
          <cell r="H84" t="str">
            <v>A</v>
          </cell>
          <cell r="I84" t="str">
            <v>A</v>
          </cell>
          <cell r="J84" t="str">
            <v>A</v>
          </cell>
          <cell r="K84" t="str">
            <v>A</v>
          </cell>
          <cell r="L84" t="str">
            <v>A</v>
          </cell>
          <cell r="M84" t="str">
            <v>A</v>
          </cell>
          <cell r="N84" t="str">
            <v>A</v>
          </cell>
          <cell r="O84" t="str">
            <v>A</v>
          </cell>
          <cell r="P84" t="str">
            <v>A</v>
          </cell>
          <cell r="Q84" t="str">
            <v>A</v>
          </cell>
          <cell r="R84" t="str">
            <v>A</v>
          </cell>
          <cell r="S84" t="str">
            <v>A</v>
          </cell>
          <cell r="T84" t="str">
            <v>A</v>
          </cell>
          <cell r="U84" t="str">
            <v>A</v>
          </cell>
          <cell r="V84" t="str">
            <v>A</v>
          </cell>
          <cell r="W84" t="str">
            <v>A</v>
          </cell>
          <cell r="X84" t="str">
            <v>A</v>
          </cell>
          <cell r="Y84" t="str">
            <v>A</v>
          </cell>
          <cell r="Z84" t="str">
            <v>A</v>
          </cell>
          <cell r="AA84" t="str">
            <v>B</v>
          </cell>
          <cell r="AB84" t="str">
            <v>B</v>
          </cell>
          <cell r="AC84" t="str">
            <v>B</v>
          </cell>
          <cell r="AD84" t="str">
            <v>B</v>
          </cell>
        </row>
        <row r="85">
          <cell r="A85">
            <v>135</v>
          </cell>
          <cell r="B85" t="str">
            <v>A</v>
          </cell>
          <cell r="C85" t="str">
            <v>A</v>
          </cell>
          <cell r="D85" t="str">
            <v>A</v>
          </cell>
          <cell r="E85" t="str">
            <v>A</v>
          </cell>
          <cell r="F85" t="str">
            <v>A</v>
          </cell>
          <cell r="G85" t="str">
            <v>A</v>
          </cell>
          <cell r="H85" t="str">
            <v>A</v>
          </cell>
          <cell r="I85" t="str">
            <v>A</v>
          </cell>
          <cell r="J85" t="str">
            <v>A</v>
          </cell>
          <cell r="K85" t="str">
            <v>A</v>
          </cell>
          <cell r="L85" t="str">
            <v>A</v>
          </cell>
          <cell r="M85" t="str">
            <v>A</v>
          </cell>
          <cell r="N85" t="str">
            <v>A</v>
          </cell>
          <cell r="O85" t="str">
            <v>A</v>
          </cell>
          <cell r="P85" t="str">
            <v>A</v>
          </cell>
          <cell r="Q85" t="str">
            <v>A</v>
          </cell>
          <cell r="R85" t="str">
            <v>A</v>
          </cell>
          <cell r="S85" t="str">
            <v>A</v>
          </cell>
          <cell r="T85" t="str">
            <v>A</v>
          </cell>
          <cell r="U85" t="str">
            <v>A</v>
          </cell>
          <cell r="V85" t="str">
            <v>A</v>
          </cell>
          <cell r="W85" t="str">
            <v>A</v>
          </cell>
          <cell r="X85" t="str">
            <v>A</v>
          </cell>
          <cell r="Y85" t="str">
            <v>A</v>
          </cell>
          <cell r="Z85" t="str">
            <v>B</v>
          </cell>
          <cell r="AA85" t="str">
            <v>B</v>
          </cell>
          <cell r="AB85" t="str">
            <v>B</v>
          </cell>
          <cell r="AC85" t="str">
            <v>B</v>
          </cell>
          <cell r="AD85" t="str">
            <v>B</v>
          </cell>
        </row>
        <row r="86">
          <cell r="A86">
            <v>145</v>
          </cell>
          <cell r="B86" t="str">
            <v>A</v>
          </cell>
          <cell r="C86" t="str">
            <v>A</v>
          </cell>
          <cell r="D86" t="str">
            <v>A</v>
          </cell>
          <cell r="E86" t="str">
            <v>A</v>
          </cell>
          <cell r="F86" t="str">
            <v>A</v>
          </cell>
          <cell r="G86" t="str">
            <v>A</v>
          </cell>
          <cell r="H86" t="str">
            <v>A</v>
          </cell>
          <cell r="I86" t="str">
            <v>A</v>
          </cell>
          <cell r="J86" t="str">
            <v>A</v>
          </cell>
          <cell r="K86" t="str">
            <v>A</v>
          </cell>
          <cell r="L86" t="str">
            <v>A</v>
          </cell>
          <cell r="M86" t="str">
            <v>A</v>
          </cell>
          <cell r="N86" t="str">
            <v>A</v>
          </cell>
          <cell r="O86" t="str">
            <v>A</v>
          </cell>
          <cell r="P86" t="str">
            <v>A</v>
          </cell>
          <cell r="Q86" t="str">
            <v>A</v>
          </cell>
          <cell r="R86" t="str">
            <v>A</v>
          </cell>
          <cell r="S86" t="str">
            <v>A</v>
          </cell>
          <cell r="T86" t="str">
            <v>A</v>
          </cell>
          <cell r="U86" t="str">
            <v>A</v>
          </cell>
          <cell r="V86" t="str">
            <v>A</v>
          </cell>
          <cell r="W86" t="str">
            <v>A</v>
          </cell>
          <cell r="X86" t="str">
            <v>A</v>
          </cell>
          <cell r="Y86" t="str">
            <v>B</v>
          </cell>
          <cell r="Z86" t="str">
            <v>B</v>
          </cell>
          <cell r="AA86" t="str">
            <v>B</v>
          </cell>
          <cell r="AB86" t="str">
            <v>B</v>
          </cell>
          <cell r="AC86" t="str">
            <v>B</v>
          </cell>
          <cell r="AD86" t="str">
            <v>B</v>
          </cell>
        </row>
        <row r="87">
          <cell r="A87">
            <v>155</v>
          </cell>
          <cell r="B87" t="str">
            <v>A</v>
          </cell>
          <cell r="C87" t="str">
            <v>A</v>
          </cell>
          <cell r="D87" t="str">
            <v>A</v>
          </cell>
          <cell r="E87" t="str">
            <v>A</v>
          </cell>
          <cell r="F87" t="str">
            <v>A</v>
          </cell>
          <cell r="G87" t="str">
            <v>A</v>
          </cell>
          <cell r="H87" t="str">
            <v>A</v>
          </cell>
          <cell r="I87" t="str">
            <v>A</v>
          </cell>
          <cell r="J87" t="str">
            <v>A</v>
          </cell>
          <cell r="K87" t="str">
            <v>A</v>
          </cell>
          <cell r="L87" t="str">
            <v>A</v>
          </cell>
          <cell r="M87" t="str">
            <v>A</v>
          </cell>
          <cell r="N87" t="str">
            <v>A</v>
          </cell>
          <cell r="O87" t="str">
            <v>A</v>
          </cell>
          <cell r="P87" t="str">
            <v>A</v>
          </cell>
          <cell r="Q87" t="str">
            <v>A</v>
          </cell>
          <cell r="R87" t="str">
            <v>A</v>
          </cell>
          <cell r="S87" t="str">
            <v>A</v>
          </cell>
          <cell r="T87" t="str">
            <v>A</v>
          </cell>
          <cell r="U87" t="str">
            <v>A</v>
          </cell>
          <cell r="V87" t="str">
            <v>A</v>
          </cell>
          <cell r="W87" t="str">
            <v>A</v>
          </cell>
          <cell r="X87" t="str">
            <v>B</v>
          </cell>
          <cell r="Y87" t="str">
            <v>B</v>
          </cell>
          <cell r="Z87" t="str">
            <v>B</v>
          </cell>
          <cell r="AA87" t="str">
            <v>B</v>
          </cell>
          <cell r="AB87" t="str">
            <v>B</v>
          </cell>
          <cell r="AC87" t="str">
            <v>B</v>
          </cell>
          <cell r="AD87" t="str">
            <v>B</v>
          </cell>
        </row>
        <row r="88">
          <cell r="A88">
            <v>165</v>
          </cell>
          <cell r="B88" t="str">
            <v>A</v>
          </cell>
          <cell r="C88" t="str">
            <v>A</v>
          </cell>
          <cell r="D88" t="str">
            <v>A</v>
          </cell>
          <cell r="E88" t="str">
            <v>A</v>
          </cell>
          <cell r="F88" t="str">
            <v>A</v>
          </cell>
          <cell r="G88" t="str">
            <v>A</v>
          </cell>
          <cell r="H88" t="str">
            <v>A</v>
          </cell>
          <cell r="I88" t="str">
            <v>A</v>
          </cell>
          <cell r="J88" t="str">
            <v>A</v>
          </cell>
          <cell r="K88" t="str">
            <v>A</v>
          </cell>
          <cell r="L88" t="str">
            <v>A</v>
          </cell>
          <cell r="M88" t="str">
            <v>A</v>
          </cell>
          <cell r="N88" t="str">
            <v>A</v>
          </cell>
          <cell r="O88" t="str">
            <v>A</v>
          </cell>
          <cell r="P88" t="str">
            <v>A</v>
          </cell>
          <cell r="Q88" t="str">
            <v>A</v>
          </cell>
          <cell r="R88" t="str">
            <v>A</v>
          </cell>
          <cell r="S88" t="str">
            <v>A</v>
          </cell>
          <cell r="T88" t="str">
            <v>B</v>
          </cell>
          <cell r="U88" t="str">
            <v>B</v>
          </cell>
          <cell r="V88" t="str">
            <v>B</v>
          </cell>
          <cell r="W88" t="str">
            <v>B</v>
          </cell>
          <cell r="X88" t="str">
            <v>B</v>
          </cell>
          <cell r="Y88" t="str">
            <v>B</v>
          </cell>
          <cell r="Z88" t="str">
            <v>B</v>
          </cell>
          <cell r="AA88" t="str">
            <v>B</v>
          </cell>
          <cell r="AB88" t="str">
            <v>B</v>
          </cell>
          <cell r="AC88" t="str">
            <v>B</v>
          </cell>
          <cell r="AD88" t="str">
            <v>B</v>
          </cell>
        </row>
        <row r="89">
          <cell r="A89">
            <v>175</v>
          </cell>
          <cell r="B89" t="str">
            <v>A</v>
          </cell>
          <cell r="C89" t="str">
            <v>A</v>
          </cell>
          <cell r="D89" t="str">
            <v>A</v>
          </cell>
          <cell r="E89" t="str">
            <v>A</v>
          </cell>
          <cell r="F89" t="str">
            <v>A</v>
          </cell>
          <cell r="G89" t="str">
            <v>A</v>
          </cell>
          <cell r="H89" t="str">
            <v>A</v>
          </cell>
          <cell r="I89" t="str">
            <v>A</v>
          </cell>
          <cell r="J89" t="str">
            <v>A</v>
          </cell>
          <cell r="K89" t="str">
            <v>A</v>
          </cell>
          <cell r="L89" t="str">
            <v>A</v>
          </cell>
          <cell r="M89" t="str">
            <v>A</v>
          </cell>
          <cell r="N89" t="str">
            <v>A</v>
          </cell>
          <cell r="O89" t="str">
            <v>A</v>
          </cell>
          <cell r="P89" t="str">
            <v>A</v>
          </cell>
          <cell r="Q89" t="str">
            <v>A</v>
          </cell>
          <cell r="R89" t="str">
            <v>B</v>
          </cell>
          <cell r="S89" t="str">
            <v>B</v>
          </cell>
          <cell r="T89" t="str">
            <v>B</v>
          </cell>
          <cell r="U89" t="str">
            <v>B</v>
          </cell>
          <cell r="V89" t="str">
            <v>B</v>
          </cell>
          <cell r="W89" t="str">
            <v>B</v>
          </cell>
          <cell r="X89" t="str">
            <v>B</v>
          </cell>
          <cell r="Y89" t="str">
            <v>B</v>
          </cell>
          <cell r="Z89" t="str">
            <v>B</v>
          </cell>
          <cell r="AA89" t="str">
            <v>B</v>
          </cell>
          <cell r="AB89" t="str">
            <v>B</v>
          </cell>
          <cell r="AC89" t="str">
            <v>B</v>
          </cell>
          <cell r="AD89" t="str">
            <v>B</v>
          </cell>
        </row>
        <row r="90">
          <cell r="A90">
            <v>185</v>
          </cell>
          <cell r="B90" t="str">
            <v>A</v>
          </cell>
          <cell r="C90" t="str">
            <v>A</v>
          </cell>
          <cell r="D90" t="str">
            <v>A</v>
          </cell>
          <cell r="E90" t="str">
            <v>A</v>
          </cell>
          <cell r="F90" t="str">
            <v>A</v>
          </cell>
          <cell r="G90" t="str">
            <v>A</v>
          </cell>
          <cell r="H90" t="str">
            <v>A</v>
          </cell>
          <cell r="I90" t="str">
            <v>A</v>
          </cell>
          <cell r="J90" t="str">
            <v>A</v>
          </cell>
          <cell r="K90" t="str">
            <v>A</v>
          </cell>
          <cell r="L90" t="str">
            <v>A</v>
          </cell>
          <cell r="M90" t="str">
            <v>A</v>
          </cell>
          <cell r="N90" t="str">
            <v>A</v>
          </cell>
          <cell r="O90" t="str">
            <v>A</v>
          </cell>
          <cell r="P90" t="str">
            <v>B</v>
          </cell>
          <cell r="Q90" t="str">
            <v>B</v>
          </cell>
          <cell r="R90" t="str">
            <v>B</v>
          </cell>
          <cell r="S90" t="str">
            <v>B</v>
          </cell>
          <cell r="T90" t="str">
            <v>B</v>
          </cell>
          <cell r="U90" t="str">
            <v>B</v>
          </cell>
          <cell r="V90" t="str">
            <v>B</v>
          </cell>
          <cell r="W90" t="str">
            <v>B</v>
          </cell>
          <cell r="X90" t="str">
            <v>B</v>
          </cell>
          <cell r="Y90" t="str">
            <v>B</v>
          </cell>
          <cell r="Z90" t="str">
            <v>B</v>
          </cell>
          <cell r="AA90" t="str">
            <v>B</v>
          </cell>
          <cell r="AB90" t="str">
            <v>B</v>
          </cell>
          <cell r="AC90" t="str">
            <v>C</v>
          </cell>
          <cell r="AD90" t="str">
            <v>C</v>
          </cell>
        </row>
        <row r="91">
          <cell r="A91">
            <v>195</v>
          </cell>
          <cell r="B91" t="str">
            <v>A</v>
          </cell>
          <cell r="C91" t="str">
            <v>A</v>
          </cell>
          <cell r="D91" t="str">
            <v>A</v>
          </cell>
          <cell r="E91" t="str">
            <v>A</v>
          </cell>
          <cell r="F91" t="str">
            <v>A</v>
          </cell>
          <cell r="G91" t="str">
            <v>A</v>
          </cell>
          <cell r="H91" t="str">
            <v>A</v>
          </cell>
          <cell r="I91" t="str">
            <v>A</v>
          </cell>
          <cell r="J91" t="str">
            <v>A</v>
          </cell>
          <cell r="K91" t="str">
            <v>A</v>
          </cell>
          <cell r="L91" t="str">
            <v>A</v>
          </cell>
          <cell r="M91" t="str">
            <v>A</v>
          </cell>
          <cell r="N91" t="str">
            <v>A</v>
          </cell>
          <cell r="O91" t="str">
            <v>B</v>
          </cell>
          <cell r="P91" t="str">
            <v>B</v>
          </cell>
          <cell r="Q91" t="str">
            <v>B</v>
          </cell>
          <cell r="R91" t="str">
            <v>B</v>
          </cell>
          <cell r="S91" t="str">
            <v>B</v>
          </cell>
          <cell r="T91" t="str">
            <v>B</v>
          </cell>
          <cell r="U91" t="str">
            <v>B</v>
          </cell>
          <cell r="V91" t="str">
            <v>B</v>
          </cell>
          <cell r="W91" t="str">
            <v>B</v>
          </cell>
          <cell r="X91" t="str">
            <v>B</v>
          </cell>
          <cell r="Y91" t="str">
            <v>B</v>
          </cell>
          <cell r="Z91" t="str">
            <v>B</v>
          </cell>
          <cell r="AA91" t="str">
            <v>C</v>
          </cell>
          <cell r="AB91" t="str">
            <v>C</v>
          </cell>
          <cell r="AC91" t="str">
            <v>C</v>
          </cell>
          <cell r="AD91" t="str">
            <v>C</v>
          </cell>
        </row>
        <row r="92">
          <cell r="A92">
            <v>205</v>
          </cell>
          <cell r="B92" t="str">
            <v>A</v>
          </cell>
          <cell r="C92" t="str">
            <v>A</v>
          </cell>
          <cell r="D92" t="str">
            <v>A</v>
          </cell>
          <cell r="E92" t="str">
            <v>A</v>
          </cell>
          <cell r="F92" t="str">
            <v>A</v>
          </cell>
          <cell r="G92" t="str">
            <v>A</v>
          </cell>
          <cell r="H92" t="str">
            <v>A</v>
          </cell>
          <cell r="I92" t="str">
            <v>A</v>
          </cell>
          <cell r="J92" t="str">
            <v>A</v>
          </cell>
          <cell r="K92" t="str">
            <v>A</v>
          </cell>
          <cell r="L92" t="str">
            <v>A</v>
          </cell>
          <cell r="M92" t="str">
            <v>A</v>
          </cell>
          <cell r="N92" t="str">
            <v>A</v>
          </cell>
          <cell r="O92" t="str">
            <v>B</v>
          </cell>
          <cell r="P92" t="str">
            <v>B</v>
          </cell>
          <cell r="Q92" t="str">
            <v>B</v>
          </cell>
          <cell r="R92" t="str">
            <v>B</v>
          </cell>
          <cell r="S92" t="str">
            <v>B</v>
          </cell>
          <cell r="T92" t="str">
            <v>B</v>
          </cell>
          <cell r="U92" t="str">
            <v>B</v>
          </cell>
          <cell r="V92" t="str">
            <v>B</v>
          </cell>
          <cell r="W92" t="str">
            <v>B</v>
          </cell>
          <cell r="X92" t="str">
            <v>B</v>
          </cell>
          <cell r="Y92" t="str">
            <v>C</v>
          </cell>
          <cell r="Z92" t="str">
            <v>C</v>
          </cell>
          <cell r="AA92" t="str">
            <v>C</v>
          </cell>
          <cell r="AB92" t="str">
            <v>C</v>
          </cell>
          <cell r="AC92" t="str">
            <v>C</v>
          </cell>
          <cell r="AD92" t="str">
            <v>C</v>
          </cell>
        </row>
        <row r="93">
          <cell r="A93">
            <v>215</v>
          </cell>
          <cell r="B93" t="str">
            <v>A</v>
          </cell>
          <cell r="C93" t="str">
            <v>A</v>
          </cell>
          <cell r="D93" t="str">
            <v>A</v>
          </cell>
          <cell r="E93" t="str">
            <v>A</v>
          </cell>
          <cell r="F93" t="str">
            <v>A</v>
          </cell>
          <cell r="G93" t="str">
            <v>A</v>
          </cell>
          <cell r="H93" t="str">
            <v>A</v>
          </cell>
          <cell r="I93" t="str">
            <v>A</v>
          </cell>
          <cell r="J93" t="str">
            <v>A</v>
          </cell>
          <cell r="K93" t="str">
            <v>A</v>
          </cell>
          <cell r="L93" t="str">
            <v>A</v>
          </cell>
          <cell r="M93" t="str">
            <v>B</v>
          </cell>
          <cell r="N93" t="str">
            <v>B</v>
          </cell>
          <cell r="O93" t="str">
            <v>B</v>
          </cell>
          <cell r="P93" t="str">
            <v>B</v>
          </cell>
          <cell r="Q93" t="str">
            <v>B</v>
          </cell>
          <cell r="R93" t="str">
            <v>B</v>
          </cell>
          <cell r="S93" t="str">
            <v>B</v>
          </cell>
          <cell r="T93" t="str">
            <v>B</v>
          </cell>
          <cell r="U93" t="str">
            <v>B</v>
          </cell>
          <cell r="V93" t="str">
            <v>B</v>
          </cell>
          <cell r="W93" t="str">
            <v>B</v>
          </cell>
          <cell r="X93" t="str">
            <v>C</v>
          </cell>
          <cell r="Y93" t="str">
            <v>C</v>
          </cell>
          <cell r="Z93" t="str">
            <v>C</v>
          </cell>
          <cell r="AA93" t="str">
            <v>C</v>
          </cell>
          <cell r="AB93" t="str">
            <v>C</v>
          </cell>
          <cell r="AC93" t="str">
            <v>C</v>
          </cell>
          <cell r="AD93" t="str">
            <v>C</v>
          </cell>
        </row>
        <row r="94">
          <cell r="A94">
            <v>225</v>
          </cell>
          <cell r="B94" t="str">
            <v>A</v>
          </cell>
          <cell r="C94" t="str">
            <v>A</v>
          </cell>
          <cell r="D94" t="str">
            <v>A</v>
          </cell>
          <cell r="E94" t="str">
            <v>A</v>
          </cell>
          <cell r="F94" t="str">
            <v>A</v>
          </cell>
          <cell r="G94" t="str">
            <v>A</v>
          </cell>
          <cell r="H94" t="str">
            <v>A</v>
          </cell>
          <cell r="I94" t="str">
            <v>A</v>
          </cell>
          <cell r="J94" t="str">
            <v>A</v>
          </cell>
          <cell r="K94" t="str">
            <v>A</v>
          </cell>
          <cell r="L94" t="str">
            <v>B</v>
          </cell>
          <cell r="M94" t="str">
            <v>B</v>
          </cell>
          <cell r="N94" t="str">
            <v>B</v>
          </cell>
          <cell r="O94" t="str">
            <v>B</v>
          </cell>
          <cell r="P94" t="str">
            <v>B</v>
          </cell>
          <cell r="Q94" t="str">
            <v>B</v>
          </cell>
          <cell r="R94" t="str">
            <v>B</v>
          </cell>
          <cell r="S94" t="str">
            <v>B</v>
          </cell>
          <cell r="T94" t="str">
            <v>B</v>
          </cell>
          <cell r="U94" t="str">
            <v>B</v>
          </cell>
          <cell r="V94" t="str">
            <v>C</v>
          </cell>
          <cell r="W94" t="str">
            <v>C</v>
          </cell>
          <cell r="X94" t="str">
            <v>C</v>
          </cell>
          <cell r="Y94" t="str">
            <v>C</v>
          </cell>
          <cell r="Z94" t="str">
            <v>C</v>
          </cell>
          <cell r="AA94" t="str">
            <v>C</v>
          </cell>
          <cell r="AB94" t="str">
            <v>C</v>
          </cell>
          <cell r="AC94" t="str">
            <v>C</v>
          </cell>
          <cell r="AD94" t="str">
            <v>C</v>
          </cell>
        </row>
        <row r="95">
          <cell r="A95">
            <v>235</v>
          </cell>
          <cell r="B95" t="str">
            <v>A</v>
          </cell>
          <cell r="C95" t="str">
            <v>A</v>
          </cell>
          <cell r="D95" t="str">
            <v>A</v>
          </cell>
          <cell r="E95" t="str">
            <v>A</v>
          </cell>
          <cell r="F95" t="str">
            <v>A</v>
          </cell>
          <cell r="G95" t="str">
            <v>A</v>
          </cell>
          <cell r="H95" t="str">
            <v>A</v>
          </cell>
          <cell r="I95" t="str">
            <v>A</v>
          </cell>
          <cell r="J95" t="str">
            <v>A</v>
          </cell>
          <cell r="K95" t="str">
            <v>B</v>
          </cell>
          <cell r="L95" t="str">
            <v>B</v>
          </cell>
          <cell r="M95" t="str">
            <v>B</v>
          </cell>
          <cell r="N95" t="str">
            <v>B</v>
          </cell>
          <cell r="O95" t="str">
            <v>B</v>
          </cell>
          <cell r="P95" t="str">
            <v>B</v>
          </cell>
          <cell r="Q95" t="str">
            <v>B</v>
          </cell>
          <cell r="R95" t="str">
            <v>B</v>
          </cell>
          <cell r="S95" t="str">
            <v>B</v>
          </cell>
          <cell r="T95" t="str">
            <v>B</v>
          </cell>
          <cell r="U95" t="str">
            <v>C</v>
          </cell>
          <cell r="V95" t="str">
            <v>C</v>
          </cell>
          <cell r="W95" t="str">
            <v>C</v>
          </cell>
          <cell r="X95" t="str">
            <v>C</v>
          </cell>
          <cell r="Y95" t="str">
            <v>C</v>
          </cell>
          <cell r="Z95" t="str">
            <v>C</v>
          </cell>
          <cell r="AA95" t="str">
            <v>C</v>
          </cell>
          <cell r="AB95" t="str">
            <v>C</v>
          </cell>
          <cell r="AC95" t="str">
            <v>C</v>
          </cell>
          <cell r="AD95" t="str">
            <v>C</v>
          </cell>
        </row>
        <row r="96">
          <cell r="A96">
            <v>245</v>
          </cell>
          <cell r="B96" t="str">
            <v>A</v>
          </cell>
          <cell r="C96" t="str">
            <v>A</v>
          </cell>
          <cell r="D96" t="str">
            <v>A</v>
          </cell>
          <cell r="E96" t="str">
            <v>A</v>
          </cell>
          <cell r="F96" t="str">
            <v>A</v>
          </cell>
          <cell r="G96" t="str">
            <v>A</v>
          </cell>
          <cell r="H96" t="str">
            <v>A</v>
          </cell>
          <cell r="I96" t="str">
            <v>A</v>
          </cell>
          <cell r="J96" t="str">
            <v>B</v>
          </cell>
          <cell r="K96" t="str">
            <v>B</v>
          </cell>
          <cell r="L96" t="str">
            <v>B</v>
          </cell>
          <cell r="M96" t="str">
            <v>B</v>
          </cell>
          <cell r="N96" t="str">
            <v>B</v>
          </cell>
          <cell r="O96" t="str">
            <v>B</v>
          </cell>
          <cell r="P96" t="str">
            <v>B</v>
          </cell>
          <cell r="Q96" t="str">
            <v>B</v>
          </cell>
          <cell r="R96" t="str">
            <v>B</v>
          </cell>
          <cell r="S96" t="str">
            <v>C</v>
          </cell>
          <cell r="T96" t="str">
            <v>C</v>
          </cell>
          <cell r="U96" t="str">
            <v>C</v>
          </cell>
          <cell r="V96" t="str">
            <v>C</v>
          </cell>
          <cell r="W96" t="str">
            <v>C</v>
          </cell>
          <cell r="X96" t="str">
            <v>C</v>
          </cell>
          <cell r="Y96" t="str">
            <v>C</v>
          </cell>
          <cell r="Z96" t="str">
            <v>C</v>
          </cell>
          <cell r="AA96" t="str">
            <v>C</v>
          </cell>
          <cell r="AB96" t="str">
            <v>C</v>
          </cell>
          <cell r="AC96" t="str">
            <v>C</v>
          </cell>
          <cell r="AD96" t="str">
            <v>C</v>
          </cell>
        </row>
      </sheetData>
      <sheetData sheetId="19">
        <row r="2">
          <cell r="A2" t="str">
            <v>8 mm PVC</v>
          </cell>
          <cell r="B2">
            <v>10</v>
          </cell>
          <cell r="C2">
            <v>20</v>
          </cell>
          <cell r="D2">
            <v>30</v>
          </cell>
          <cell r="E2">
            <v>40</v>
          </cell>
          <cell r="F2">
            <v>50</v>
          </cell>
          <cell r="G2">
            <v>60</v>
          </cell>
          <cell r="H2">
            <v>70</v>
          </cell>
          <cell r="I2">
            <v>80</v>
          </cell>
          <cell r="J2">
            <v>90</v>
          </cell>
          <cell r="K2">
            <v>100</v>
          </cell>
          <cell r="L2">
            <v>110</v>
          </cell>
          <cell r="M2">
            <v>120</v>
          </cell>
          <cell r="N2">
            <v>130</v>
          </cell>
          <cell r="O2">
            <v>140</v>
          </cell>
          <cell r="P2">
            <v>150</v>
          </cell>
          <cell r="Q2">
            <v>160</v>
          </cell>
        </row>
        <row r="3">
          <cell r="A3">
            <v>10</v>
          </cell>
          <cell r="B3" t="str">
            <v>V5</v>
          </cell>
          <cell r="C3" t="str">
            <v>V5</v>
          </cell>
          <cell r="D3" t="str">
            <v>V5</v>
          </cell>
          <cell r="E3" t="str">
            <v>V5</v>
          </cell>
          <cell r="F3" t="str">
            <v>V5</v>
          </cell>
          <cell r="G3" t="str">
            <v>V5</v>
          </cell>
          <cell r="H3" t="str">
            <v>V5</v>
          </cell>
          <cell r="I3" t="str">
            <v>V5</v>
          </cell>
          <cell r="J3" t="str">
            <v>V5</v>
          </cell>
          <cell r="K3" t="str">
            <v>V4</v>
          </cell>
          <cell r="L3" t="str">
            <v>V3</v>
          </cell>
          <cell r="M3" t="str">
            <v>V3</v>
          </cell>
          <cell r="N3" t="str">
            <v>NON</v>
          </cell>
          <cell r="O3" t="str">
            <v>NON</v>
          </cell>
          <cell r="P3" t="str">
            <v>NON</v>
          </cell>
          <cell r="Q3" t="str">
            <v>NON</v>
          </cell>
        </row>
        <row r="4">
          <cell r="A4">
            <v>20</v>
          </cell>
          <cell r="B4" t="str">
            <v>V5</v>
          </cell>
          <cell r="C4" t="str">
            <v>V5</v>
          </cell>
          <cell r="D4" t="str">
            <v>V5</v>
          </cell>
          <cell r="E4" t="str">
            <v>V5</v>
          </cell>
          <cell r="F4" t="str">
            <v>V5</v>
          </cell>
          <cell r="G4" t="str">
            <v>V5</v>
          </cell>
          <cell r="H4" t="str">
            <v>V5</v>
          </cell>
          <cell r="I4" t="str">
            <v>V5</v>
          </cell>
          <cell r="J4" t="str">
            <v>V5</v>
          </cell>
          <cell r="K4" t="str">
            <v>V4</v>
          </cell>
          <cell r="L4" t="str">
            <v>V3</v>
          </cell>
          <cell r="M4" t="str">
            <v>V3</v>
          </cell>
          <cell r="N4" t="str">
            <v>NON</v>
          </cell>
          <cell r="O4" t="str">
            <v>NON</v>
          </cell>
          <cell r="P4" t="str">
            <v>NON</v>
          </cell>
          <cell r="Q4" t="str">
            <v>NON</v>
          </cell>
        </row>
        <row r="5">
          <cell r="A5">
            <v>30</v>
          </cell>
          <cell r="B5" t="str">
            <v>V5</v>
          </cell>
          <cell r="C5" t="str">
            <v>V5</v>
          </cell>
          <cell r="D5" t="str">
            <v>V5</v>
          </cell>
          <cell r="E5" t="str">
            <v>V5</v>
          </cell>
          <cell r="F5" t="str">
            <v>V5</v>
          </cell>
          <cell r="G5" t="str">
            <v>V5</v>
          </cell>
          <cell r="H5" t="str">
            <v>V5</v>
          </cell>
          <cell r="I5" t="str">
            <v>V5</v>
          </cell>
          <cell r="J5" t="str">
            <v>V5</v>
          </cell>
          <cell r="K5" t="str">
            <v>V4</v>
          </cell>
          <cell r="L5" t="str">
            <v>V3</v>
          </cell>
          <cell r="M5" t="str">
            <v>V3</v>
          </cell>
          <cell r="N5" t="str">
            <v>NON</v>
          </cell>
          <cell r="O5" t="str">
            <v>NON</v>
          </cell>
          <cell r="P5" t="str">
            <v>NON</v>
          </cell>
          <cell r="Q5" t="str">
            <v>NON</v>
          </cell>
        </row>
        <row r="6">
          <cell r="A6">
            <v>40</v>
          </cell>
          <cell r="B6" t="str">
            <v>V5</v>
          </cell>
          <cell r="C6" t="str">
            <v>V5</v>
          </cell>
          <cell r="D6" t="str">
            <v>V5</v>
          </cell>
          <cell r="E6" t="str">
            <v>V5</v>
          </cell>
          <cell r="F6" t="str">
            <v>V5</v>
          </cell>
          <cell r="G6" t="str">
            <v>V5</v>
          </cell>
          <cell r="H6" t="str">
            <v>V5</v>
          </cell>
          <cell r="I6" t="str">
            <v>V5</v>
          </cell>
          <cell r="J6" t="str">
            <v>V5</v>
          </cell>
          <cell r="K6" t="str">
            <v>V4</v>
          </cell>
          <cell r="L6" t="str">
            <v>V3</v>
          </cell>
          <cell r="M6" t="str">
            <v>V3</v>
          </cell>
          <cell r="N6" t="str">
            <v>NON</v>
          </cell>
          <cell r="O6" t="str">
            <v>NON</v>
          </cell>
          <cell r="P6" t="str">
            <v>NON</v>
          </cell>
          <cell r="Q6" t="str">
            <v>NON</v>
          </cell>
        </row>
        <row r="7">
          <cell r="A7">
            <v>50</v>
          </cell>
          <cell r="B7" t="str">
            <v>V5</v>
          </cell>
          <cell r="C7" t="str">
            <v>V5</v>
          </cell>
          <cell r="D7" t="str">
            <v>V5</v>
          </cell>
          <cell r="E7" t="str">
            <v>V5</v>
          </cell>
          <cell r="F7" t="str">
            <v>V5</v>
          </cell>
          <cell r="G7" t="str">
            <v>V5</v>
          </cell>
          <cell r="H7" t="str">
            <v>V5</v>
          </cell>
          <cell r="I7" t="str">
            <v>V5</v>
          </cell>
          <cell r="J7" t="str">
            <v>V5</v>
          </cell>
          <cell r="K7" t="str">
            <v>V4</v>
          </cell>
          <cell r="L7" t="str">
            <v>V3</v>
          </cell>
          <cell r="M7" t="str">
            <v>V3</v>
          </cell>
          <cell r="N7" t="str">
            <v>NON</v>
          </cell>
          <cell r="O7" t="str">
            <v>NON</v>
          </cell>
          <cell r="P7" t="str">
            <v>NON</v>
          </cell>
          <cell r="Q7" t="str">
            <v>NON</v>
          </cell>
        </row>
        <row r="8">
          <cell r="A8">
            <v>60</v>
          </cell>
          <cell r="B8" t="str">
            <v>V5</v>
          </cell>
          <cell r="C8" t="str">
            <v>V5</v>
          </cell>
          <cell r="D8" t="str">
            <v>V5</v>
          </cell>
          <cell r="E8" t="str">
            <v>V5</v>
          </cell>
          <cell r="F8" t="str">
            <v>V5</v>
          </cell>
          <cell r="G8" t="str">
            <v>V5</v>
          </cell>
          <cell r="H8" t="str">
            <v>V5</v>
          </cell>
          <cell r="I8" t="str">
            <v>V5</v>
          </cell>
          <cell r="J8" t="str">
            <v>V5</v>
          </cell>
          <cell r="K8" t="str">
            <v>V4</v>
          </cell>
          <cell r="L8" t="str">
            <v>V3</v>
          </cell>
          <cell r="M8" t="str">
            <v>V3</v>
          </cell>
          <cell r="N8" t="str">
            <v>NON</v>
          </cell>
          <cell r="O8" t="str">
            <v>NON</v>
          </cell>
          <cell r="P8" t="str">
            <v>NON</v>
          </cell>
          <cell r="Q8" t="str">
            <v>NON</v>
          </cell>
        </row>
        <row r="9">
          <cell r="A9">
            <v>70</v>
          </cell>
          <cell r="B9" t="str">
            <v>V5</v>
          </cell>
          <cell r="C9" t="str">
            <v>V5</v>
          </cell>
          <cell r="D9" t="str">
            <v>V5</v>
          </cell>
          <cell r="E9" t="str">
            <v>V5</v>
          </cell>
          <cell r="F9" t="str">
            <v>V5</v>
          </cell>
          <cell r="G9" t="str">
            <v>V5</v>
          </cell>
          <cell r="H9" t="str">
            <v>V5</v>
          </cell>
          <cell r="I9" t="str">
            <v>V5</v>
          </cell>
          <cell r="J9" t="str">
            <v>V5</v>
          </cell>
          <cell r="K9" t="str">
            <v>V4</v>
          </cell>
          <cell r="L9" t="str">
            <v>V3</v>
          </cell>
          <cell r="M9" t="str">
            <v>V3</v>
          </cell>
          <cell r="N9" t="str">
            <v>NON</v>
          </cell>
          <cell r="O9" t="str">
            <v>NON</v>
          </cell>
          <cell r="P9" t="str">
            <v>NON</v>
          </cell>
          <cell r="Q9" t="str">
            <v>NON</v>
          </cell>
        </row>
        <row r="10">
          <cell r="A10">
            <v>80</v>
          </cell>
          <cell r="B10" t="str">
            <v>V5</v>
          </cell>
          <cell r="C10" t="str">
            <v>V5</v>
          </cell>
          <cell r="D10" t="str">
            <v>V5</v>
          </cell>
          <cell r="E10" t="str">
            <v>V5</v>
          </cell>
          <cell r="F10" t="str">
            <v>V5</v>
          </cell>
          <cell r="G10" t="str">
            <v>V5</v>
          </cell>
          <cell r="H10" t="str">
            <v>V5</v>
          </cell>
          <cell r="I10" t="str">
            <v>V5</v>
          </cell>
          <cell r="J10" t="str">
            <v>V5</v>
          </cell>
          <cell r="K10" t="str">
            <v>V4</v>
          </cell>
          <cell r="L10" t="str">
            <v>V3</v>
          </cell>
          <cell r="M10" t="str">
            <v>V3</v>
          </cell>
          <cell r="N10" t="str">
            <v>NON</v>
          </cell>
          <cell r="O10" t="str">
            <v>NON</v>
          </cell>
          <cell r="P10" t="str">
            <v>NON</v>
          </cell>
          <cell r="Q10" t="str">
            <v>NON</v>
          </cell>
        </row>
        <row r="11">
          <cell r="A11">
            <v>90</v>
          </cell>
          <cell r="B11" t="str">
            <v>V5</v>
          </cell>
          <cell r="C11" t="str">
            <v>V5</v>
          </cell>
          <cell r="D11" t="str">
            <v>V5</v>
          </cell>
          <cell r="E11" t="str">
            <v>V5</v>
          </cell>
          <cell r="F11" t="str">
            <v>V5</v>
          </cell>
          <cell r="G11" t="str">
            <v>V5</v>
          </cell>
          <cell r="H11" t="str">
            <v>V5</v>
          </cell>
          <cell r="I11" t="str">
            <v>V5</v>
          </cell>
          <cell r="J11" t="str">
            <v>V5</v>
          </cell>
          <cell r="K11" t="str">
            <v>V4</v>
          </cell>
          <cell r="L11" t="str">
            <v>V3</v>
          </cell>
          <cell r="M11" t="str">
            <v>V3</v>
          </cell>
          <cell r="N11" t="str">
            <v>NON</v>
          </cell>
          <cell r="O11" t="str">
            <v>NON</v>
          </cell>
          <cell r="P11" t="str">
            <v>NON</v>
          </cell>
          <cell r="Q11" t="str">
            <v>NON</v>
          </cell>
        </row>
        <row r="12">
          <cell r="A12">
            <v>100</v>
          </cell>
          <cell r="B12" t="str">
            <v>V5</v>
          </cell>
          <cell r="C12" t="str">
            <v>V5</v>
          </cell>
          <cell r="D12" t="str">
            <v>V5</v>
          </cell>
          <cell r="E12" t="str">
            <v>V5</v>
          </cell>
          <cell r="F12" t="str">
            <v>V5</v>
          </cell>
          <cell r="G12" t="str">
            <v>V5</v>
          </cell>
          <cell r="H12" t="str">
            <v>V5</v>
          </cell>
          <cell r="I12" t="str">
            <v>V5</v>
          </cell>
          <cell r="J12" t="str">
            <v>V5</v>
          </cell>
          <cell r="K12" t="str">
            <v>V4</v>
          </cell>
          <cell r="L12" t="str">
            <v>V3</v>
          </cell>
          <cell r="M12" t="str">
            <v>V3</v>
          </cell>
          <cell r="N12" t="str">
            <v>NON</v>
          </cell>
          <cell r="O12" t="str">
            <v>NON</v>
          </cell>
          <cell r="P12" t="str">
            <v>NON</v>
          </cell>
          <cell r="Q12" t="str">
            <v>NON</v>
          </cell>
        </row>
        <row r="13">
          <cell r="A13">
            <v>110</v>
          </cell>
          <cell r="B13" t="str">
            <v>V5</v>
          </cell>
          <cell r="C13" t="str">
            <v>V5</v>
          </cell>
          <cell r="D13" t="str">
            <v>V5</v>
          </cell>
          <cell r="E13" t="str">
            <v>V5</v>
          </cell>
          <cell r="F13" t="str">
            <v>V5</v>
          </cell>
          <cell r="G13" t="str">
            <v>V5</v>
          </cell>
          <cell r="H13" t="str">
            <v>V5</v>
          </cell>
          <cell r="I13" t="str">
            <v>V5</v>
          </cell>
          <cell r="J13" t="str">
            <v>V5</v>
          </cell>
          <cell r="K13" t="str">
            <v>V4</v>
          </cell>
          <cell r="L13" t="str">
            <v>V3</v>
          </cell>
          <cell r="M13" t="str">
            <v>V3</v>
          </cell>
          <cell r="N13" t="str">
            <v>NON</v>
          </cell>
          <cell r="O13" t="str">
            <v>NON</v>
          </cell>
          <cell r="P13" t="str">
            <v>NON</v>
          </cell>
          <cell r="Q13" t="str">
            <v>NON</v>
          </cell>
        </row>
        <row r="14">
          <cell r="A14">
            <v>120</v>
          </cell>
          <cell r="B14" t="str">
            <v>V5</v>
          </cell>
          <cell r="C14" t="str">
            <v>V5</v>
          </cell>
          <cell r="D14" t="str">
            <v>V5</v>
          </cell>
          <cell r="E14" t="str">
            <v>V5</v>
          </cell>
          <cell r="F14" t="str">
            <v>V5</v>
          </cell>
          <cell r="G14" t="str">
            <v>V5</v>
          </cell>
          <cell r="H14" t="str">
            <v>V5</v>
          </cell>
          <cell r="I14" t="str">
            <v>V5</v>
          </cell>
          <cell r="J14" t="str">
            <v>V5</v>
          </cell>
          <cell r="K14" t="str">
            <v>V4</v>
          </cell>
          <cell r="L14" t="str">
            <v>V3</v>
          </cell>
          <cell r="M14" t="str">
            <v>V3</v>
          </cell>
          <cell r="N14" t="str">
            <v>NON</v>
          </cell>
          <cell r="O14" t="str">
            <v>NON</v>
          </cell>
          <cell r="P14" t="str">
            <v>NON</v>
          </cell>
          <cell r="Q14" t="str">
            <v>NON</v>
          </cell>
        </row>
        <row r="15">
          <cell r="A15">
            <v>130</v>
          </cell>
          <cell r="B15" t="str">
            <v>V5</v>
          </cell>
          <cell r="C15" t="str">
            <v>V5</v>
          </cell>
          <cell r="D15" t="str">
            <v>V5</v>
          </cell>
          <cell r="E15" t="str">
            <v>V5</v>
          </cell>
          <cell r="F15" t="str">
            <v>V5</v>
          </cell>
          <cell r="G15" t="str">
            <v>V5</v>
          </cell>
          <cell r="H15" t="str">
            <v>V5</v>
          </cell>
          <cell r="I15" t="str">
            <v>V5</v>
          </cell>
          <cell r="J15" t="str">
            <v>V5</v>
          </cell>
          <cell r="K15" t="str">
            <v>V4</v>
          </cell>
          <cell r="L15" t="str">
            <v>V3</v>
          </cell>
          <cell r="M15" t="str">
            <v>V3</v>
          </cell>
          <cell r="N15" t="str">
            <v>NON</v>
          </cell>
          <cell r="O15" t="str">
            <v>NON</v>
          </cell>
          <cell r="P15" t="str">
            <v>NON</v>
          </cell>
          <cell r="Q15" t="str">
            <v>NON</v>
          </cell>
        </row>
        <row r="16">
          <cell r="A16">
            <v>140</v>
          </cell>
          <cell r="B16" t="str">
            <v>V5</v>
          </cell>
          <cell r="C16" t="str">
            <v>V5</v>
          </cell>
          <cell r="D16" t="str">
            <v>V5</v>
          </cell>
          <cell r="E16" t="str">
            <v>V5</v>
          </cell>
          <cell r="F16" t="str">
            <v>V5</v>
          </cell>
          <cell r="G16" t="str">
            <v>V5</v>
          </cell>
          <cell r="H16" t="str">
            <v>V5</v>
          </cell>
          <cell r="I16" t="str">
            <v>V5</v>
          </cell>
          <cell r="J16" t="str">
            <v>V4</v>
          </cell>
          <cell r="K16" t="str">
            <v>V3</v>
          </cell>
          <cell r="L16" t="str">
            <v>V3</v>
          </cell>
          <cell r="M16" t="str">
            <v>NON</v>
          </cell>
          <cell r="N16" t="str">
            <v>NON</v>
          </cell>
          <cell r="O16" t="str">
            <v>NON</v>
          </cell>
          <cell r="P16" t="str">
            <v>NON</v>
          </cell>
          <cell r="Q16" t="str">
            <v>NON</v>
          </cell>
        </row>
        <row r="17">
          <cell r="A17">
            <v>150</v>
          </cell>
          <cell r="B17" t="str">
            <v>V5</v>
          </cell>
          <cell r="C17" t="str">
            <v>V5</v>
          </cell>
          <cell r="D17" t="str">
            <v>V5</v>
          </cell>
          <cell r="E17" t="str">
            <v>V5</v>
          </cell>
          <cell r="F17" t="str">
            <v>V5</v>
          </cell>
          <cell r="G17" t="str">
            <v>V5</v>
          </cell>
          <cell r="H17" t="str">
            <v>V5</v>
          </cell>
          <cell r="I17" t="str">
            <v>V5</v>
          </cell>
          <cell r="J17" t="str">
            <v>V4</v>
          </cell>
          <cell r="K17" t="str">
            <v>V3</v>
          </cell>
          <cell r="L17" t="str">
            <v>V3</v>
          </cell>
          <cell r="M17" t="str">
            <v>NON</v>
          </cell>
          <cell r="N17" t="str">
            <v>NON</v>
          </cell>
          <cell r="O17" t="str">
            <v>NON</v>
          </cell>
          <cell r="P17" t="str">
            <v>NON</v>
          </cell>
          <cell r="Q17" t="str">
            <v>NON</v>
          </cell>
        </row>
        <row r="18">
          <cell r="A18">
            <v>160</v>
          </cell>
          <cell r="B18" t="str">
            <v>V5</v>
          </cell>
          <cell r="C18" t="str">
            <v>V5</v>
          </cell>
          <cell r="D18" t="str">
            <v>V5</v>
          </cell>
          <cell r="E18" t="str">
            <v>V5</v>
          </cell>
          <cell r="F18" t="str">
            <v>V5</v>
          </cell>
          <cell r="G18" t="str">
            <v>V5</v>
          </cell>
          <cell r="H18" t="str">
            <v>V5</v>
          </cell>
          <cell r="I18" t="str">
            <v>V5</v>
          </cell>
          <cell r="J18" t="str">
            <v>V4</v>
          </cell>
          <cell r="K18" t="str">
            <v>V3</v>
          </cell>
          <cell r="L18" t="str">
            <v>V3</v>
          </cell>
          <cell r="M18" t="str">
            <v>NON</v>
          </cell>
          <cell r="N18" t="str">
            <v>NON</v>
          </cell>
          <cell r="O18" t="str">
            <v>NON</v>
          </cell>
          <cell r="P18" t="str">
            <v>NON</v>
          </cell>
          <cell r="Q18" t="str">
            <v>NON</v>
          </cell>
        </row>
        <row r="19">
          <cell r="A19">
            <v>170</v>
          </cell>
          <cell r="B19" t="str">
            <v>V5</v>
          </cell>
          <cell r="C19" t="str">
            <v>V5</v>
          </cell>
          <cell r="D19" t="str">
            <v>V5</v>
          </cell>
          <cell r="E19" t="str">
            <v>V5</v>
          </cell>
          <cell r="F19" t="str">
            <v>V5</v>
          </cell>
          <cell r="G19" t="str">
            <v>V5</v>
          </cell>
          <cell r="H19" t="str">
            <v>V5</v>
          </cell>
          <cell r="I19" t="str">
            <v>V5</v>
          </cell>
          <cell r="J19" t="str">
            <v>V4</v>
          </cell>
          <cell r="K19" t="str">
            <v>V3</v>
          </cell>
          <cell r="L19" t="str">
            <v>V3</v>
          </cell>
          <cell r="M19" t="str">
            <v>NON</v>
          </cell>
          <cell r="N19" t="str">
            <v>NON</v>
          </cell>
          <cell r="O19" t="str">
            <v>NON</v>
          </cell>
          <cell r="P19" t="str">
            <v>NON</v>
          </cell>
          <cell r="Q19" t="str">
            <v>NON</v>
          </cell>
        </row>
        <row r="20">
          <cell r="A20">
            <v>180</v>
          </cell>
          <cell r="B20" t="str">
            <v>V5</v>
          </cell>
          <cell r="C20" t="str">
            <v>V5</v>
          </cell>
          <cell r="D20" t="str">
            <v>V5</v>
          </cell>
          <cell r="E20" t="str">
            <v>V5</v>
          </cell>
          <cell r="F20" t="str">
            <v>V5</v>
          </cell>
          <cell r="G20" t="str">
            <v>V5</v>
          </cell>
          <cell r="H20" t="str">
            <v>V5</v>
          </cell>
          <cell r="I20" t="str">
            <v>V5</v>
          </cell>
          <cell r="J20" t="str">
            <v>V4</v>
          </cell>
          <cell r="K20" t="str">
            <v>V3</v>
          </cell>
          <cell r="L20" t="str">
            <v>V3</v>
          </cell>
          <cell r="M20" t="str">
            <v>NON</v>
          </cell>
          <cell r="N20" t="str">
            <v>NON</v>
          </cell>
          <cell r="O20" t="str">
            <v>NON</v>
          </cell>
          <cell r="P20" t="str">
            <v>NON</v>
          </cell>
          <cell r="Q20" t="str">
            <v>NON</v>
          </cell>
        </row>
        <row r="21">
          <cell r="A21">
            <v>190</v>
          </cell>
          <cell r="B21" t="str">
            <v>V5</v>
          </cell>
          <cell r="C21" t="str">
            <v>V5</v>
          </cell>
          <cell r="D21" t="str">
            <v>V5</v>
          </cell>
          <cell r="E21" t="str">
            <v>V5</v>
          </cell>
          <cell r="F21" t="str">
            <v>V5</v>
          </cell>
          <cell r="G21" t="str">
            <v>V5</v>
          </cell>
          <cell r="H21" t="str">
            <v>V5</v>
          </cell>
          <cell r="I21" t="str">
            <v>V5</v>
          </cell>
          <cell r="J21" t="str">
            <v>V4</v>
          </cell>
          <cell r="K21" t="str">
            <v>V3</v>
          </cell>
          <cell r="L21" t="str">
            <v>V3</v>
          </cell>
          <cell r="M21" t="str">
            <v>NON</v>
          </cell>
          <cell r="N21" t="str">
            <v>NON</v>
          </cell>
          <cell r="O21" t="str">
            <v>NON</v>
          </cell>
          <cell r="P21" t="str">
            <v>NON</v>
          </cell>
          <cell r="Q21" t="str">
            <v>NON</v>
          </cell>
        </row>
        <row r="22">
          <cell r="A22">
            <v>200</v>
          </cell>
          <cell r="B22" t="str">
            <v>V5</v>
          </cell>
          <cell r="C22" t="str">
            <v>V5</v>
          </cell>
          <cell r="D22" t="str">
            <v>V5</v>
          </cell>
          <cell r="E22" t="str">
            <v>V5</v>
          </cell>
          <cell r="F22" t="str">
            <v>V5</v>
          </cell>
          <cell r="G22" t="str">
            <v>V5</v>
          </cell>
          <cell r="H22" t="str">
            <v>V5</v>
          </cell>
          <cell r="I22" t="str">
            <v>V5</v>
          </cell>
          <cell r="J22" t="str">
            <v>V4</v>
          </cell>
          <cell r="K22" t="str">
            <v>V3</v>
          </cell>
          <cell r="L22" t="str">
            <v>V3</v>
          </cell>
          <cell r="M22" t="str">
            <v>NON</v>
          </cell>
          <cell r="N22" t="str">
            <v>NON</v>
          </cell>
          <cell r="O22" t="str">
            <v>NON</v>
          </cell>
          <cell r="P22" t="str">
            <v>NON</v>
          </cell>
          <cell r="Q22" t="str">
            <v>NON</v>
          </cell>
        </row>
        <row r="23">
          <cell r="A23">
            <v>210</v>
          </cell>
          <cell r="B23" t="str">
            <v>V5</v>
          </cell>
          <cell r="C23" t="str">
            <v>V5</v>
          </cell>
          <cell r="D23" t="str">
            <v>V5</v>
          </cell>
          <cell r="E23" t="str">
            <v>V5</v>
          </cell>
          <cell r="F23" t="str">
            <v>V5</v>
          </cell>
          <cell r="G23" t="str">
            <v>V5</v>
          </cell>
          <cell r="H23" t="str">
            <v>V5</v>
          </cell>
          <cell r="I23" t="str">
            <v>V5</v>
          </cell>
          <cell r="J23" t="str">
            <v>V4</v>
          </cell>
          <cell r="K23" t="str">
            <v>V3</v>
          </cell>
          <cell r="L23" t="str">
            <v>V3</v>
          </cell>
          <cell r="M23" t="str">
            <v>NON</v>
          </cell>
          <cell r="N23" t="str">
            <v>NON</v>
          </cell>
          <cell r="O23" t="str">
            <v>NON</v>
          </cell>
          <cell r="P23" t="str">
            <v>NON</v>
          </cell>
          <cell r="Q23" t="str">
            <v>NON</v>
          </cell>
        </row>
        <row r="24">
          <cell r="A24">
            <v>220</v>
          </cell>
          <cell r="B24" t="str">
            <v>V5</v>
          </cell>
          <cell r="C24" t="str">
            <v>V5</v>
          </cell>
          <cell r="D24" t="str">
            <v>V5</v>
          </cell>
          <cell r="E24" t="str">
            <v>V5</v>
          </cell>
          <cell r="F24" t="str">
            <v>V5</v>
          </cell>
          <cell r="G24" t="str">
            <v>V5</v>
          </cell>
          <cell r="H24" t="str">
            <v>V5</v>
          </cell>
          <cell r="I24" t="str">
            <v>V5</v>
          </cell>
          <cell r="J24" t="str">
            <v>V4</v>
          </cell>
          <cell r="K24" t="str">
            <v>V3</v>
          </cell>
          <cell r="L24" t="str">
            <v>V3</v>
          </cell>
          <cell r="M24" t="str">
            <v>NON</v>
          </cell>
          <cell r="N24" t="str">
            <v>NON</v>
          </cell>
          <cell r="O24" t="str">
            <v>NON</v>
          </cell>
          <cell r="P24" t="str">
            <v>NON</v>
          </cell>
          <cell r="Q24" t="str">
            <v>NON</v>
          </cell>
        </row>
        <row r="25">
          <cell r="A25">
            <v>230</v>
          </cell>
          <cell r="B25" t="str">
            <v>V5</v>
          </cell>
          <cell r="C25" t="str">
            <v>V5</v>
          </cell>
          <cell r="D25" t="str">
            <v>V5</v>
          </cell>
          <cell r="E25" t="str">
            <v>V5</v>
          </cell>
          <cell r="F25" t="str">
            <v>V5</v>
          </cell>
          <cell r="G25" t="str">
            <v>V5</v>
          </cell>
          <cell r="H25" t="str">
            <v>V5</v>
          </cell>
          <cell r="I25" t="str">
            <v>V5</v>
          </cell>
          <cell r="J25" t="str">
            <v>V4</v>
          </cell>
          <cell r="K25" t="str">
            <v>V3</v>
          </cell>
          <cell r="L25" t="str">
            <v>V3</v>
          </cell>
          <cell r="M25" t="str">
            <v>NON</v>
          </cell>
          <cell r="N25" t="str">
            <v>NON</v>
          </cell>
          <cell r="O25" t="str">
            <v>NON</v>
          </cell>
          <cell r="P25" t="str">
            <v>NON</v>
          </cell>
          <cell r="Q25" t="str">
            <v>NON</v>
          </cell>
        </row>
        <row r="26">
          <cell r="A26">
            <v>240</v>
          </cell>
          <cell r="B26" t="str">
            <v>NON</v>
          </cell>
          <cell r="C26" t="str">
            <v>NON</v>
          </cell>
          <cell r="D26" t="str">
            <v>NON</v>
          </cell>
          <cell r="E26" t="str">
            <v>NON</v>
          </cell>
          <cell r="F26" t="str">
            <v>NON</v>
          </cell>
          <cell r="G26" t="str">
            <v>NON</v>
          </cell>
          <cell r="H26" t="str">
            <v>NON</v>
          </cell>
          <cell r="I26" t="str">
            <v>NON</v>
          </cell>
          <cell r="J26" t="str">
            <v>NON</v>
          </cell>
          <cell r="K26" t="str">
            <v>NON</v>
          </cell>
          <cell r="L26" t="str">
            <v>NON</v>
          </cell>
          <cell r="M26" t="str">
            <v>NON</v>
          </cell>
          <cell r="N26" t="str">
            <v>NON</v>
          </cell>
          <cell r="O26" t="str">
            <v>NON</v>
          </cell>
          <cell r="P26" t="str">
            <v>NON</v>
          </cell>
          <cell r="Q26" t="str">
            <v>NON</v>
          </cell>
        </row>
        <row r="27">
          <cell r="A27">
            <v>250</v>
          </cell>
          <cell r="B27" t="str">
            <v>NON</v>
          </cell>
          <cell r="C27" t="str">
            <v>NON</v>
          </cell>
          <cell r="D27" t="str">
            <v>NON</v>
          </cell>
          <cell r="E27" t="str">
            <v>NON</v>
          </cell>
          <cell r="F27" t="str">
            <v>NON</v>
          </cell>
          <cell r="G27" t="str">
            <v>NON</v>
          </cell>
          <cell r="H27" t="str">
            <v>NON</v>
          </cell>
          <cell r="I27" t="str">
            <v>NON</v>
          </cell>
          <cell r="J27" t="str">
            <v>NON</v>
          </cell>
          <cell r="K27" t="str">
            <v>NON</v>
          </cell>
          <cell r="L27" t="str">
            <v>NON</v>
          </cell>
          <cell r="M27" t="str">
            <v>NON</v>
          </cell>
          <cell r="N27" t="str">
            <v>NON</v>
          </cell>
          <cell r="O27" t="str">
            <v>NON</v>
          </cell>
          <cell r="P27" t="str">
            <v>NON</v>
          </cell>
          <cell r="Q27" t="str">
            <v>NON</v>
          </cell>
        </row>
        <row r="28">
          <cell r="A28">
            <v>260</v>
          </cell>
          <cell r="B28" t="str">
            <v>NON</v>
          </cell>
          <cell r="C28" t="str">
            <v>NON</v>
          </cell>
          <cell r="D28" t="str">
            <v>NON</v>
          </cell>
          <cell r="E28" t="str">
            <v>NON</v>
          </cell>
          <cell r="F28" t="str">
            <v>NON</v>
          </cell>
          <cell r="G28" t="str">
            <v>NON</v>
          </cell>
          <cell r="H28" t="str">
            <v>NON</v>
          </cell>
          <cell r="I28" t="str">
            <v>NON</v>
          </cell>
          <cell r="J28" t="str">
            <v>NON</v>
          </cell>
          <cell r="K28" t="str">
            <v>NON</v>
          </cell>
          <cell r="L28" t="str">
            <v>NON</v>
          </cell>
          <cell r="M28" t="str">
            <v>NON</v>
          </cell>
          <cell r="N28" t="str">
            <v>NON</v>
          </cell>
          <cell r="O28" t="str">
            <v>NON</v>
          </cell>
          <cell r="P28" t="str">
            <v>NON</v>
          </cell>
          <cell r="Q28" t="str">
            <v>NON</v>
          </cell>
        </row>
        <row r="29">
          <cell r="A29">
            <v>270</v>
          </cell>
          <cell r="B29" t="str">
            <v>NON</v>
          </cell>
          <cell r="C29" t="str">
            <v>NON</v>
          </cell>
          <cell r="D29" t="str">
            <v>NON</v>
          </cell>
          <cell r="E29" t="str">
            <v>NON</v>
          </cell>
          <cell r="F29" t="str">
            <v>NON</v>
          </cell>
          <cell r="G29" t="str">
            <v>NON</v>
          </cell>
          <cell r="H29" t="str">
            <v>NON</v>
          </cell>
          <cell r="I29" t="str">
            <v>NON</v>
          </cell>
          <cell r="J29" t="str">
            <v>NON</v>
          </cell>
          <cell r="K29" t="str">
            <v>NON</v>
          </cell>
          <cell r="L29" t="str">
            <v>NON</v>
          </cell>
          <cell r="M29" t="str">
            <v>NON</v>
          </cell>
          <cell r="N29" t="str">
            <v>NON</v>
          </cell>
          <cell r="O29" t="str">
            <v>NON</v>
          </cell>
          <cell r="P29" t="str">
            <v>NON</v>
          </cell>
          <cell r="Q29" t="str">
            <v>NON</v>
          </cell>
        </row>
        <row r="30">
          <cell r="A30">
            <v>280</v>
          </cell>
          <cell r="B30" t="str">
            <v>NON</v>
          </cell>
          <cell r="C30" t="str">
            <v>NON</v>
          </cell>
          <cell r="D30" t="str">
            <v>NON</v>
          </cell>
          <cell r="E30" t="str">
            <v>NON</v>
          </cell>
          <cell r="F30" t="str">
            <v>NON</v>
          </cell>
          <cell r="G30" t="str">
            <v>NON</v>
          </cell>
          <cell r="H30" t="str">
            <v>NON</v>
          </cell>
          <cell r="I30" t="str">
            <v>NON</v>
          </cell>
          <cell r="J30" t="str">
            <v>NON</v>
          </cell>
          <cell r="K30" t="str">
            <v>NON</v>
          </cell>
          <cell r="L30" t="str">
            <v>NON</v>
          </cell>
          <cell r="M30" t="str">
            <v>NON</v>
          </cell>
          <cell r="N30" t="str">
            <v>NON</v>
          </cell>
          <cell r="O30" t="str">
            <v>NON</v>
          </cell>
          <cell r="P30" t="str">
            <v>NON</v>
          </cell>
          <cell r="Q30" t="str">
            <v>NON</v>
          </cell>
        </row>
        <row r="33">
          <cell r="A33" t="str">
            <v>11 mm PVC</v>
          </cell>
          <cell r="B33">
            <v>10</v>
          </cell>
          <cell r="C33">
            <v>20</v>
          </cell>
          <cell r="D33">
            <v>30</v>
          </cell>
          <cell r="E33">
            <v>40</v>
          </cell>
          <cell r="F33">
            <v>50</v>
          </cell>
          <cell r="G33">
            <v>60</v>
          </cell>
          <cell r="H33">
            <v>70</v>
          </cell>
          <cell r="I33">
            <v>80</v>
          </cell>
          <cell r="J33">
            <v>90</v>
          </cell>
          <cell r="K33">
            <v>100</v>
          </cell>
          <cell r="L33">
            <v>110</v>
          </cell>
          <cell r="M33">
            <v>120</v>
          </cell>
          <cell r="N33">
            <v>130</v>
          </cell>
          <cell r="O33">
            <v>140</v>
          </cell>
          <cell r="P33">
            <v>150</v>
          </cell>
          <cell r="Q33">
            <v>160</v>
          </cell>
          <cell r="R33">
            <v>170</v>
          </cell>
          <cell r="S33">
            <v>180</v>
          </cell>
          <cell r="T33">
            <v>190</v>
          </cell>
          <cell r="U33">
            <v>200</v>
          </cell>
          <cell r="V33">
            <v>210</v>
          </cell>
          <cell r="W33">
            <v>220</v>
          </cell>
          <cell r="X33">
            <v>230</v>
          </cell>
          <cell r="Y33">
            <v>240</v>
          </cell>
        </row>
        <row r="34">
          <cell r="A34">
            <v>10</v>
          </cell>
          <cell r="B34" t="str">
            <v>V5</v>
          </cell>
          <cell r="C34" t="str">
            <v>V5</v>
          </cell>
          <cell r="D34" t="str">
            <v>V5</v>
          </cell>
          <cell r="E34" t="str">
            <v>V5</v>
          </cell>
          <cell r="F34" t="str">
            <v>V5</v>
          </cell>
          <cell r="G34" t="str">
            <v>V5</v>
          </cell>
          <cell r="H34" t="str">
            <v>V5</v>
          </cell>
          <cell r="I34" t="str">
            <v>V5</v>
          </cell>
          <cell r="J34" t="str">
            <v>V5</v>
          </cell>
          <cell r="K34" t="str">
            <v>V5</v>
          </cell>
          <cell r="L34" t="str">
            <v>V5</v>
          </cell>
          <cell r="M34" t="str">
            <v>V4</v>
          </cell>
          <cell r="N34" t="str">
            <v>V3</v>
          </cell>
          <cell r="O34" t="str">
            <v>V3</v>
          </cell>
          <cell r="P34" t="str">
            <v>NON</v>
          </cell>
          <cell r="Q34" t="str">
            <v>NON</v>
          </cell>
          <cell r="R34" t="str">
            <v>NON</v>
          </cell>
          <cell r="S34" t="str">
            <v>NON</v>
          </cell>
          <cell r="T34" t="str">
            <v>NON</v>
          </cell>
          <cell r="U34" t="str">
            <v>NON</v>
          </cell>
          <cell r="V34" t="str">
            <v>NON</v>
          </cell>
          <cell r="W34" t="str">
            <v>NON</v>
          </cell>
          <cell r="X34" t="str">
            <v>NON</v>
          </cell>
          <cell r="Y34" t="str">
            <v>NON</v>
          </cell>
        </row>
        <row r="35">
          <cell r="A35">
            <v>20</v>
          </cell>
          <cell r="B35" t="str">
            <v>V5</v>
          </cell>
          <cell r="C35" t="str">
            <v>V5</v>
          </cell>
          <cell r="D35" t="str">
            <v>V5</v>
          </cell>
          <cell r="E35" t="str">
            <v>V5</v>
          </cell>
          <cell r="F35" t="str">
            <v>V5</v>
          </cell>
          <cell r="G35" t="str">
            <v>V5</v>
          </cell>
          <cell r="H35" t="str">
            <v>V5</v>
          </cell>
          <cell r="I35" t="str">
            <v>V5</v>
          </cell>
          <cell r="J35" t="str">
            <v>V5</v>
          </cell>
          <cell r="K35" t="str">
            <v xml:space="preserve"> V5</v>
          </cell>
          <cell r="L35" t="str">
            <v>V5</v>
          </cell>
          <cell r="M35" t="str">
            <v>V4</v>
          </cell>
          <cell r="N35" t="str">
            <v>V3</v>
          </cell>
          <cell r="O35" t="str">
            <v>V3</v>
          </cell>
          <cell r="P35" t="str">
            <v>NON</v>
          </cell>
          <cell r="Q35" t="str">
            <v>NON</v>
          </cell>
          <cell r="R35" t="str">
            <v>NON</v>
          </cell>
          <cell r="S35" t="str">
            <v>NON</v>
          </cell>
          <cell r="T35" t="str">
            <v>NON</v>
          </cell>
          <cell r="U35" t="str">
            <v>NON</v>
          </cell>
          <cell r="V35" t="str">
            <v>NON</v>
          </cell>
          <cell r="W35" t="str">
            <v>NON</v>
          </cell>
          <cell r="X35" t="str">
            <v>NON</v>
          </cell>
          <cell r="Y35" t="str">
            <v>NON</v>
          </cell>
        </row>
        <row r="36">
          <cell r="A36">
            <v>30</v>
          </cell>
          <cell r="B36" t="str">
            <v>V5</v>
          </cell>
          <cell r="C36" t="str">
            <v>V5</v>
          </cell>
          <cell r="D36" t="str">
            <v>V5</v>
          </cell>
          <cell r="E36" t="str">
            <v>V5</v>
          </cell>
          <cell r="F36" t="str">
            <v>V5</v>
          </cell>
          <cell r="G36" t="str">
            <v>V5</v>
          </cell>
          <cell r="H36" t="str">
            <v>V5</v>
          </cell>
          <cell r="I36" t="str">
            <v>V5</v>
          </cell>
          <cell r="J36" t="str">
            <v>V5</v>
          </cell>
          <cell r="K36" t="str">
            <v xml:space="preserve"> V5</v>
          </cell>
          <cell r="L36" t="str">
            <v>V5</v>
          </cell>
          <cell r="M36" t="str">
            <v>V4</v>
          </cell>
          <cell r="N36" t="str">
            <v>V3</v>
          </cell>
          <cell r="O36" t="str">
            <v>V3</v>
          </cell>
          <cell r="P36" t="str">
            <v>NON</v>
          </cell>
          <cell r="Q36" t="str">
            <v>NON</v>
          </cell>
          <cell r="R36" t="str">
            <v>NON</v>
          </cell>
          <cell r="S36" t="str">
            <v>NON</v>
          </cell>
          <cell r="T36" t="str">
            <v>NON</v>
          </cell>
          <cell r="U36" t="str">
            <v>NON</v>
          </cell>
          <cell r="V36" t="str">
            <v>NON</v>
          </cell>
          <cell r="W36" t="str">
            <v>NON</v>
          </cell>
          <cell r="X36" t="str">
            <v>NON</v>
          </cell>
          <cell r="Y36" t="str">
            <v>NON</v>
          </cell>
        </row>
        <row r="37">
          <cell r="A37">
            <v>40</v>
          </cell>
          <cell r="B37" t="str">
            <v>V5</v>
          </cell>
          <cell r="C37" t="str">
            <v>V5</v>
          </cell>
          <cell r="D37" t="str">
            <v>V5</v>
          </cell>
          <cell r="E37" t="str">
            <v>V5</v>
          </cell>
          <cell r="F37" t="str">
            <v>V5</v>
          </cell>
          <cell r="G37" t="str">
            <v>V5</v>
          </cell>
          <cell r="H37" t="str">
            <v>V5</v>
          </cell>
          <cell r="I37" t="str">
            <v>V5</v>
          </cell>
          <cell r="J37" t="str">
            <v>V5</v>
          </cell>
          <cell r="K37" t="str">
            <v xml:space="preserve"> V5</v>
          </cell>
          <cell r="L37" t="str">
            <v>V5</v>
          </cell>
          <cell r="M37" t="str">
            <v>V4</v>
          </cell>
          <cell r="N37" t="str">
            <v>V3</v>
          </cell>
          <cell r="O37" t="str">
            <v>V3</v>
          </cell>
          <cell r="P37" t="str">
            <v>NON</v>
          </cell>
          <cell r="Q37" t="str">
            <v>NON</v>
          </cell>
          <cell r="R37" t="str">
            <v>NON</v>
          </cell>
          <cell r="S37" t="str">
            <v>NON</v>
          </cell>
          <cell r="T37" t="str">
            <v>NON</v>
          </cell>
          <cell r="U37" t="str">
            <v>NON</v>
          </cell>
          <cell r="V37" t="str">
            <v>NON</v>
          </cell>
          <cell r="W37" t="str">
            <v>NON</v>
          </cell>
          <cell r="X37" t="str">
            <v>NON</v>
          </cell>
          <cell r="Y37" t="str">
            <v>NON</v>
          </cell>
        </row>
        <row r="38">
          <cell r="A38">
            <v>50</v>
          </cell>
          <cell r="B38" t="str">
            <v>V5</v>
          </cell>
          <cell r="C38" t="str">
            <v>V5</v>
          </cell>
          <cell r="D38" t="str">
            <v>V5</v>
          </cell>
          <cell r="E38" t="str">
            <v>V5</v>
          </cell>
          <cell r="F38" t="str">
            <v>V5</v>
          </cell>
          <cell r="G38" t="str">
            <v>V5</v>
          </cell>
          <cell r="H38" t="str">
            <v>V5</v>
          </cell>
          <cell r="I38" t="str">
            <v>V5</v>
          </cell>
          <cell r="J38" t="str">
            <v>V5</v>
          </cell>
          <cell r="K38" t="str">
            <v xml:space="preserve"> V5</v>
          </cell>
          <cell r="L38" t="str">
            <v>V5</v>
          </cell>
          <cell r="M38" t="str">
            <v>V4</v>
          </cell>
          <cell r="N38" t="str">
            <v>V3</v>
          </cell>
          <cell r="O38" t="str">
            <v>V3</v>
          </cell>
          <cell r="P38" t="str">
            <v>NON</v>
          </cell>
          <cell r="Q38" t="str">
            <v>NON</v>
          </cell>
          <cell r="R38" t="str">
            <v>NON</v>
          </cell>
          <cell r="S38" t="str">
            <v>NON</v>
          </cell>
          <cell r="T38" t="str">
            <v>NON</v>
          </cell>
          <cell r="U38" t="str">
            <v>NON</v>
          </cell>
          <cell r="V38" t="str">
            <v>NON</v>
          </cell>
          <cell r="W38" t="str">
            <v>NON</v>
          </cell>
          <cell r="X38" t="str">
            <v>NON</v>
          </cell>
          <cell r="Y38" t="str">
            <v>NON</v>
          </cell>
        </row>
        <row r="39">
          <cell r="A39">
            <v>60</v>
          </cell>
          <cell r="B39" t="str">
            <v>V5</v>
          </cell>
          <cell r="C39" t="str">
            <v>V5</v>
          </cell>
          <cell r="D39" t="str">
            <v>V5</v>
          </cell>
          <cell r="E39" t="str">
            <v>V5</v>
          </cell>
          <cell r="F39" t="str">
            <v>V5</v>
          </cell>
          <cell r="G39" t="str">
            <v>V5</v>
          </cell>
          <cell r="H39" t="str">
            <v>V5</v>
          </cell>
          <cell r="I39" t="str">
            <v>V5</v>
          </cell>
          <cell r="J39" t="str">
            <v>V5</v>
          </cell>
          <cell r="K39" t="str">
            <v xml:space="preserve"> V5</v>
          </cell>
          <cell r="L39" t="str">
            <v>V5</v>
          </cell>
          <cell r="M39" t="str">
            <v>V4</v>
          </cell>
          <cell r="N39" t="str">
            <v>V3</v>
          </cell>
          <cell r="O39" t="str">
            <v>V3</v>
          </cell>
          <cell r="P39" t="str">
            <v>NON</v>
          </cell>
          <cell r="Q39" t="str">
            <v>NON</v>
          </cell>
          <cell r="R39" t="str">
            <v>NON</v>
          </cell>
          <cell r="S39" t="str">
            <v>NON</v>
          </cell>
          <cell r="T39" t="str">
            <v>NON</v>
          </cell>
          <cell r="U39" t="str">
            <v>NON</v>
          </cell>
          <cell r="V39" t="str">
            <v>NON</v>
          </cell>
          <cell r="W39" t="str">
            <v>NON</v>
          </cell>
          <cell r="X39" t="str">
            <v>NON</v>
          </cell>
          <cell r="Y39" t="str">
            <v>NON</v>
          </cell>
        </row>
        <row r="40">
          <cell r="A40">
            <v>70</v>
          </cell>
          <cell r="B40" t="str">
            <v>V5</v>
          </cell>
          <cell r="C40" t="str">
            <v>V5</v>
          </cell>
          <cell r="D40" t="str">
            <v>V5</v>
          </cell>
          <cell r="E40" t="str">
            <v>V5</v>
          </cell>
          <cell r="F40" t="str">
            <v>V5</v>
          </cell>
          <cell r="G40" t="str">
            <v>V5</v>
          </cell>
          <cell r="H40" t="str">
            <v>V5</v>
          </cell>
          <cell r="I40" t="str">
            <v>V5</v>
          </cell>
          <cell r="J40" t="str">
            <v>V5</v>
          </cell>
          <cell r="K40" t="str">
            <v xml:space="preserve"> V5</v>
          </cell>
          <cell r="L40" t="str">
            <v>V5</v>
          </cell>
          <cell r="M40" t="str">
            <v>V4</v>
          </cell>
          <cell r="N40" t="str">
            <v>V3</v>
          </cell>
          <cell r="O40" t="str">
            <v>V3</v>
          </cell>
          <cell r="P40" t="str">
            <v>NON</v>
          </cell>
          <cell r="Q40" t="str">
            <v>NON</v>
          </cell>
          <cell r="R40" t="str">
            <v>NON</v>
          </cell>
          <cell r="S40" t="str">
            <v>NON</v>
          </cell>
          <cell r="T40" t="str">
            <v>NON</v>
          </cell>
          <cell r="U40" t="str">
            <v>NON</v>
          </cell>
          <cell r="V40" t="str">
            <v>NON</v>
          </cell>
          <cell r="W40" t="str">
            <v>NON</v>
          </cell>
          <cell r="X40" t="str">
            <v>NON</v>
          </cell>
          <cell r="Y40" t="str">
            <v>NON</v>
          </cell>
        </row>
        <row r="41">
          <cell r="A41">
            <v>80</v>
          </cell>
          <cell r="B41" t="str">
            <v>V5</v>
          </cell>
          <cell r="C41" t="str">
            <v>V5</v>
          </cell>
          <cell r="D41" t="str">
            <v>V5</v>
          </cell>
          <cell r="E41" t="str">
            <v>V5</v>
          </cell>
          <cell r="F41" t="str">
            <v>V5</v>
          </cell>
          <cell r="G41" t="str">
            <v>V5</v>
          </cell>
          <cell r="H41" t="str">
            <v>V5</v>
          </cell>
          <cell r="I41" t="str">
            <v>V5</v>
          </cell>
          <cell r="J41" t="str">
            <v>V5</v>
          </cell>
          <cell r="K41" t="str">
            <v xml:space="preserve"> V5</v>
          </cell>
          <cell r="L41" t="str">
            <v>V5</v>
          </cell>
          <cell r="M41" t="str">
            <v>V4</v>
          </cell>
          <cell r="N41" t="str">
            <v>V3</v>
          </cell>
          <cell r="O41" t="str">
            <v>V3</v>
          </cell>
          <cell r="P41" t="str">
            <v>NON</v>
          </cell>
          <cell r="Q41" t="str">
            <v>NON</v>
          </cell>
          <cell r="R41" t="str">
            <v>NON</v>
          </cell>
          <cell r="S41" t="str">
            <v>NON</v>
          </cell>
          <cell r="T41" t="str">
            <v>NON</v>
          </cell>
          <cell r="U41" t="str">
            <v>NON</v>
          </cell>
          <cell r="V41" t="str">
            <v>NON</v>
          </cell>
          <cell r="W41" t="str">
            <v>NON</v>
          </cell>
          <cell r="X41" t="str">
            <v>NON</v>
          </cell>
          <cell r="Y41" t="str">
            <v>NON</v>
          </cell>
        </row>
        <row r="42">
          <cell r="A42">
            <v>90</v>
          </cell>
          <cell r="B42" t="str">
            <v>V5</v>
          </cell>
          <cell r="C42" t="str">
            <v>V5</v>
          </cell>
          <cell r="D42" t="str">
            <v>V5</v>
          </cell>
          <cell r="E42" t="str">
            <v>V5</v>
          </cell>
          <cell r="F42" t="str">
            <v>V5</v>
          </cell>
          <cell r="G42" t="str">
            <v>V5</v>
          </cell>
          <cell r="H42" t="str">
            <v>V5</v>
          </cell>
          <cell r="I42" t="str">
            <v>V5</v>
          </cell>
          <cell r="J42" t="str">
            <v>V5</v>
          </cell>
          <cell r="K42" t="str">
            <v xml:space="preserve"> V5</v>
          </cell>
          <cell r="L42" t="str">
            <v>V5</v>
          </cell>
          <cell r="M42" t="str">
            <v>V4</v>
          </cell>
          <cell r="N42" t="str">
            <v>V3</v>
          </cell>
          <cell r="O42" t="str">
            <v>V3</v>
          </cell>
          <cell r="P42" t="str">
            <v>NON</v>
          </cell>
          <cell r="Q42" t="str">
            <v>NON</v>
          </cell>
          <cell r="R42" t="str">
            <v>NON</v>
          </cell>
          <cell r="S42" t="str">
            <v>NON</v>
          </cell>
          <cell r="T42" t="str">
            <v>NON</v>
          </cell>
          <cell r="U42" t="str">
            <v>NON</v>
          </cell>
          <cell r="V42" t="str">
            <v>NON</v>
          </cell>
          <cell r="W42" t="str">
            <v>NON</v>
          </cell>
          <cell r="X42" t="str">
            <v>NON</v>
          </cell>
          <cell r="Y42" t="str">
            <v>NON</v>
          </cell>
        </row>
        <row r="43">
          <cell r="A43">
            <v>100</v>
          </cell>
          <cell r="B43" t="str">
            <v>V5</v>
          </cell>
          <cell r="C43" t="str">
            <v>V5</v>
          </cell>
          <cell r="D43" t="str">
            <v>V5</v>
          </cell>
          <cell r="E43" t="str">
            <v>V5</v>
          </cell>
          <cell r="F43" t="str">
            <v>V5</v>
          </cell>
          <cell r="G43" t="str">
            <v>V5</v>
          </cell>
          <cell r="H43" t="str">
            <v>V5</v>
          </cell>
          <cell r="I43" t="str">
            <v>V5</v>
          </cell>
          <cell r="J43" t="str">
            <v>V5</v>
          </cell>
          <cell r="K43" t="str">
            <v xml:space="preserve"> V5</v>
          </cell>
          <cell r="L43" t="str">
            <v>V5</v>
          </cell>
          <cell r="M43" t="str">
            <v>V4</v>
          </cell>
          <cell r="N43" t="str">
            <v>V3</v>
          </cell>
          <cell r="O43" t="str">
            <v>V3</v>
          </cell>
          <cell r="P43" t="str">
            <v>NON</v>
          </cell>
          <cell r="Q43" t="str">
            <v>NON</v>
          </cell>
          <cell r="R43" t="str">
            <v>NON</v>
          </cell>
          <cell r="S43" t="str">
            <v>NON</v>
          </cell>
          <cell r="T43" t="str">
            <v>NON</v>
          </cell>
          <cell r="U43" t="str">
            <v>NON</v>
          </cell>
          <cell r="V43" t="str">
            <v>NON</v>
          </cell>
          <cell r="W43" t="str">
            <v>NON</v>
          </cell>
          <cell r="X43" t="str">
            <v>NON</v>
          </cell>
          <cell r="Y43" t="str">
            <v>NON</v>
          </cell>
        </row>
        <row r="44">
          <cell r="A44">
            <v>110</v>
          </cell>
          <cell r="B44" t="str">
            <v>V5</v>
          </cell>
          <cell r="C44" t="str">
            <v>V5</v>
          </cell>
          <cell r="D44" t="str">
            <v>V5</v>
          </cell>
          <cell r="E44" t="str">
            <v>V5</v>
          </cell>
          <cell r="F44" t="str">
            <v>V5</v>
          </cell>
          <cell r="G44" t="str">
            <v>V5</v>
          </cell>
          <cell r="H44" t="str">
            <v>V5</v>
          </cell>
          <cell r="I44" t="str">
            <v>V5</v>
          </cell>
          <cell r="J44" t="str">
            <v>V5</v>
          </cell>
          <cell r="K44" t="str">
            <v xml:space="preserve"> V5</v>
          </cell>
          <cell r="L44" t="str">
            <v>V5</v>
          </cell>
          <cell r="M44" t="str">
            <v>V4</v>
          </cell>
          <cell r="N44" t="str">
            <v>V3</v>
          </cell>
          <cell r="O44" t="str">
            <v>V3</v>
          </cell>
          <cell r="P44" t="str">
            <v>NON</v>
          </cell>
          <cell r="Q44" t="str">
            <v>NON</v>
          </cell>
          <cell r="R44" t="str">
            <v>NON</v>
          </cell>
          <cell r="S44" t="str">
            <v>NON</v>
          </cell>
          <cell r="T44" t="str">
            <v>NON</v>
          </cell>
          <cell r="U44" t="str">
            <v>NON</v>
          </cell>
          <cell r="V44" t="str">
            <v>NON</v>
          </cell>
          <cell r="W44" t="str">
            <v>NON</v>
          </cell>
          <cell r="X44" t="str">
            <v>NON</v>
          </cell>
          <cell r="Y44" t="str">
            <v>NON</v>
          </cell>
        </row>
        <row r="45">
          <cell r="A45">
            <v>120</v>
          </cell>
          <cell r="B45" t="str">
            <v>V5</v>
          </cell>
          <cell r="C45" t="str">
            <v>V5</v>
          </cell>
          <cell r="D45" t="str">
            <v>V5</v>
          </cell>
          <cell r="E45" t="str">
            <v>V5</v>
          </cell>
          <cell r="F45" t="str">
            <v>V5</v>
          </cell>
          <cell r="G45" t="str">
            <v>V5</v>
          </cell>
          <cell r="H45" t="str">
            <v>V5</v>
          </cell>
          <cell r="I45" t="str">
            <v>V5</v>
          </cell>
          <cell r="J45" t="str">
            <v>V5</v>
          </cell>
          <cell r="K45" t="str">
            <v xml:space="preserve"> V5</v>
          </cell>
          <cell r="L45" t="str">
            <v>V5</v>
          </cell>
          <cell r="M45" t="str">
            <v>V4</v>
          </cell>
          <cell r="N45" t="str">
            <v>V3</v>
          </cell>
          <cell r="O45" t="str">
            <v>V3</v>
          </cell>
          <cell r="P45" t="str">
            <v>NON</v>
          </cell>
          <cell r="Q45" t="str">
            <v>NON</v>
          </cell>
          <cell r="R45" t="str">
            <v>NON</v>
          </cell>
          <cell r="S45" t="str">
            <v>NON</v>
          </cell>
          <cell r="T45" t="str">
            <v>NON</v>
          </cell>
          <cell r="U45" t="str">
            <v>NON</v>
          </cell>
          <cell r="V45" t="str">
            <v>NON</v>
          </cell>
          <cell r="W45" t="str">
            <v>NON</v>
          </cell>
          <cell r="X45" t="str">
            <v>NON</v>
          </cell>
          <cell r="Y45" t="str">
            <v>NON</v>
          </cell>
        </row>
        <row r="46">
          <cell r="A46">
            <v>130</v>
          </cell>
          <cell r="B46" t="str">
            <v>V5</v>
          </cell>
          <cell r="C46" t="str">
            <v>V5</v>
          </cell>
          <cell r="D46" t="str">
            <v>V5</v>
          </cell>
          <cell r="E46" t="str">
            <v>V5</v>
          </cell>
          <cell r="F46" t="str">
            <v>V5</v>
          </cell>
          <cell r="G46" t="str">
            <v>V5</v>
          </cell>
          <cell r="H46" t="str">
            <v>V5</v>
          </cell>
          <cell r="I46" t="str">
            <v>V5</v>
          </cell>
          <cell r="J46" t="str">
            <v>V5</v>
          </cell>
          <cell r="K46" t="str">
            <v xml:space="preserve"> V5</v>
          </cell>
          <cell r="L46" t="str">
            <v>V5</v>
          </cell>
          <cell r="M46" t="str">
            <v>V4</v>
          </cell>
          <cell r="N46" t="str">
            <v>V3</v>
          </cell>
          <cell r="O46" t="str">
            <v>V3</v>
          </cell>
          <cell r="P46" t="str">
            <v>NON</v>
          </cell>
          <cell r="Q46" t="str">
            <v>NON</v>
          </cell>
          <cell r="R46" t="str">
            <v>NON</v>
          </cell>
          <cell r="S46" t="str">
            <v>NON</v>
          </cell>
          <cell r="T46" t="str">
            <v>NON</v>
          </cell>
          <cell r="U46" t="str">
            <v>NON</v>
          </cell>
          <cell r="V46" t="str">
            <v>NON</v>
          </cell>
          <cell r="W46" t="str">
            <v>NON</v>
          </cell>
          <cell r="X46" t="str">
            <v>NON</v>
          </cell>
          <cell r="Y46" t="str">
            <v>NON</v>
          </cell>
        </row>
        <row r="47">
          <cell r="A47">
            <v>140</v>
          </cell>
          <cell r="B47" t="str">
            <v>V5</v>
          </cell>
          <cell r="C47" t="str">
            <v>V5</v>
          </cell>
          <cell r="D47" t="str">
            <v>V5</v>
          </cell>
          <cell r="E47" t="str">
            <v>V5</v>
          </cell>
          <cell r="F47" t="str">
            <v>V5</v>
          </cell>
          <cell r="G47" t="str">
            <v>V5</v>
          </cell>
          <cell r="H47" t="str">
            <v>V5</v>
          </cell>
          <cell r="I47" t="str">
            <v>V5</v>
          </cell>
          <cell r="J47" t="str">
            <v>V5</v>
          </cell>
          <cell r="K47" t="str">
            <v xml:space="preserve"> V5</v>
          </cell>
          <cell r="L47" t="str">
            <v>V4</v>
          </cell>
          <cell r="M47" t="str">
            <v>V3</v>
          </cell>
          <cell r="N47" t="str">
            <v>V3</v>
          </cell>
          <cell r="O47" t="str">
            <v>NON</v>
          </cell>
          <cell r="P47" t="str">
            <v>NON</v>
          </cell>
          <cell r="Q47" t="str">
            <v>NON</v>
          </cell>
          <cell r="R47" t="str">
            <v>NON</v>
          </cell>
          <cell r="S47" t="str">
            <v>NON</v>
          </cell>
          <cell r="T47" t="str">
            <v>NON</v>
          </cell>
          <cell r="U47" t="str">
            <v>NON</v>
          </cell>
          <cell r="V47" t="str">
            <v>NON</v>
          </cell>
          <cell r="W47" t="str">
            <v>NON</v>
          </cell>
          <cell r="X47" t="str">
            <v>NON</v>
          </cell>
          <cell r="Y47" t="str">
            <v>NON</v>
          </cell>
        </row>
        <row r="48">
          <cell r="A48">
            <v>150</v>
          </cell>
          <cell r="B48" t="str">
            <v>V5</v>
          </cell>
          <cell r="C48" t="str">
            <v>V5</v>
          </cell>
          <cell r="D48" t="str">
            <v>V5</v>
          </cell>
          <cell r="E48" t="str">
            <v>V5</v>
          </cell>
          <cell r="F48" t="str">
            <v>V5</v>
          </cell>
          <cell r="G48" t="str">
            <v>V5</v>
          </cell>
          <cell r="H48" t="str">
            <v>V5</v>
          </cell>
          <cell r="I48" t="str">
            <v>V5</v>
          </cell>
          <cell r="J48" t="str">
            <v>V5</v>
          </cell>
          <cell r="K48" t="str">
            <v xml:space="preserve"> V5</v>
          </cell>
          <cell r="L48" t="str">
            <v>V4</v>
          </cell>
          <cell r="M48" t="str">
            <v>V3</v>
          </cell>
          <cell r="N48" t="str">
            <v>V3</v>
          </cell>
          <cell r="O48" t="str">
            <v>NON</v>
          </cell>
          <cell r="P48" t="str">
            <v>NON</v>
          </cell>
          <cell r="Q48" t="str">
            <v>NON</v>
          </cell>
          <cell r="R48" t="str">
            <v>NON</v>
          </cell>
          <cell r="S48" t="str">
            <v>NON</v>
          </cell>
          <cell r="T48" t="str">
            <v>NON</v>
          </cell>
          <cell r="U48" t="str">
            <v>NON</v>
          </cell>
          <cell r="V48" t="str">
            <v>NON</v>
          </cell>
          <cell r="W48" t="str">
            <v>NON</v>
          </cell>
          <cell r="X48" t="str">
            <v>NON</v>
          </cell>
          <cell r="Y48" t="str">
            <v>NON</v>
          </cell>
        </row>
        <row r="49">
          <cell r="A49">
            <v>160</v>
          </cell>
          <cell r="B49" t="str">
            <v>V5</v>
          </cell>
          <cell r="C49" t="str">
            <v>V5</v>
          </cell>
          <cell r="D49" t="str">
            <v>V5</v>
          </cell>
          <cell r="E49" t="str">
            <v>V5</v>
          </cell>
          <cell r="F49" t="str">
            <v>V5</v>
          </cell>
          <cell r="G49" t="str">
            <v>V5</v>
          </cell>
          <cell r="H49" t="str">
            <v>V5</v>
          </cell>
          <cell r="I49" t="str">
            <v>V5</v>
          </cell>
          <cell r="J49" t="str">
            <v>V5</v>
          </cell>
          <cell r="K49" t="str">
            <v xml:space="preserve"> V5</v>
          </cell>
          <cell r="L49" t="str">
            <v>V4</v>
          </cell>
          <cell r="M49" t="str">
            <v>V3</v>
          </cell>
          <cell r="N49" t="str">
            <v>V3</v>
          </cell>
          <cell r="O49" t="str">
            <v>NON</v>
          </cell>
          <cell r="P49" t="str">
            <v>NON</v>
          </cell>
          <cell r="Q49" t="str">
            <v>NON</v>
          </cell>
          <cell r="R49" t="str">
            <v>NON</v>
          </cell>
          <cell r="S49" t="str">
            <v>NON</v>
          </cell>
          <cell r="T49" t="str">
            <v>NON</v>
          </cell>
          <cell r="U49" t="str">
            <v>NON</v>
          </cell>
          <cell r="V49" t="str">
            <v>NON</v>
          </cell>
          <cell r="W49" t="str">
            <v>NON</v>
          </cell>
          <cell r="X49" t="str">
            <v>NON</v>
          </cell>
          <cell r="Y49" t="str">
            <v>NON</v>
          </cell>
        </row>
        <row r="50">
          <cell r="A50">
            <v>170</v>
          </cell>
          <cell r="B50" t="str">
            <v>V5</v>
          </cell>
          <cell r="C50" t="str">
            <v>V5</v>
          </cell>
          <cell r="D50" t="str">
            <v>V5</v>
          </cell>
          <cell r="E50" t="str">
            <v>V5</v>
          </cell>
          <cell r="F50" t="str">
            <v>V5</v>
          </cell>
          <cell r="G50" t="str">
            <v>V5</v>
          </cell>
          <cell r="H50" t="str">
            <v>V5</v>
          </cell>
          <cell r="I50" t="str">
            <v>V5</v>
          </cell>
          <cell r="J50" t="str">
            <v>V5</v>
          </cell>
          <cell r="K50" t="str">
            <v xml:space="preserve"> V5</v>
          </cell>
          <cell r="L50" t="str">
            <v>V4</v>
          </cell>
          <cell r="M50" t="str">
            <v>V3</v>
          </cell>
          <cell r="N50" t="str">
            <v>V3</v>
          </cell>
          <cell r="O50" t="str">
            <v>NON</v>
          </cell>
          <cell r="P50" t="str">
            <v>NON</v>
          </cell>
          <cell r="Q50" t="str">
            <v>NON</v>
          </cell>
          <cell r="R50" t="str">
            <v>NON</v>
          </cell>
          <cell r="S50" t="str">
            <v>NON</v>
          </cell>
          <cell r="T50" t="str">
            <v>NON</v>
          </cell>
          <cell r="U50" t="str">
            <v>NON</v>
          </cell>
          <cell r="V50" t="str">
            <v>NON</v>
          </cell>
          <cell r="W50" t="str">
            <v>NON</v>
          </cell>
          <cell r="X50" t="str">
            <v>NON</v>
          </cell>
          <cell r="Y50" t="str">
            <v>NON</v>
          </cell>
        </row>
        <row r="51">
          <cell r="A51">
            <v>180</v>
          </cell>
          <cell r="B51" t="str">
            <v>V5</v>
          </cell>
          <cell r="C51" t="str">
            <v>V5</v>
          </cell>
          <cell r="D51" t="str">
            <v>V5</v>
          </cell>
          <cell r="E51" t="str">
            <v>V5</v>
          </cell>
          <cell r="F51" t="str">
            <v>V5</v>
          </cell>
          <cell r="G51" t="str">
            <v>V5</v>
          </cell>
          <cell r="H51" t="str">
            <v>V5</v>
          </cell>
          <cell r="I51" t="str">
            <v>V5</v>
          </cell>
          <cell r="J51" t="str">
            <v>V5</v>
          </cell>
          <cell r="K51" t="str">
            <v xml:space="preserve"> V5</v>
          </cell>
          <cell r="L51" t="str">
            <v>V4</v>
          </cell>
          <cell r="M51" t="str">
            <v>V3</v>
          </cell>
          <cell r="N51" t="str">
            <v>V3</v>
          </cell>
          <cell r="O51" t="str">
            <v>NON</v>
          </cell>
          <cell r="P51" t="str">
            <v>NON</v>
          </cell>
          <cell r="Q51" t="str">
            <v>NON</v>
          </cell>
          <cell r="R51" t="str">
            <v>NON</v>
          </cell>
          <cell r="S51" t="str">
            <v>NON</v>
          </cell>
          <cell r="T51" t="str">
            <v>NON</v>
          </cell>
          <cell r="U51" t="str">
            <v>NON</v>
          </cell>
          <cell r="V51" t="str">
            <v>NON</v>
          </cell>
          <cell r="W51" t="str">
            <v>NON</v>
          </cell>
          <cell r="X51" t="str">
            <v>NON</v>
          </cell>
          <cell r="Y51" t="str">
            <v>NON</v>
          </cell>
        </row>
        <row r="52">
          <cell r="A52">
            <v>190</v>
          </cell>
          <cell r="B52" t="str">
            <v>V5</v>
          </cell>
          <cell r="C52" t="str">
            <v>V5</v>
          </cell>
          <cell r="D52" t="str">
            <v>V5</v>
          </cell>
          <cell r="E52" t="str">
            <v>V5</v>
          </cell>
          <cell r="F52" t="str">
            <v>V5</v>
          </cell>
          <cell r="G52" t="str">
            <v>V5</v>
          </cell>
          <cell r="H52" t="str">
            <v>V5</v>
          </cell>
          <cell r="I52" t="str">
            <v>V5</v>
          </cell>
          <cell r="J52" t="str">
            <v>V5</v>
          </cell>
          <cell r="K52" t="str">
            <v xml:space="preserve"> V5</v>
          </cell>
          <cell r="L52" t="str">
            <v>V4</v>
          </cell>
          <cell r="M52" t="str">
            <v>V3</v>
          </cell>
          <cell r="N52" t="str">
            <v>V3</v>
          </cell>
          <cell r="O52" t="str">
            <v>NON</v>
          </cell>
          <cell r="P52" t="str">
            <v>NON</v>
          </cell>
          <cell r="Q52" t="str">
            <v>NON</v>
          </cell>
          <cell r="R52" t="str">
            <v>NON</v>
          </cell>
          <cell r="S52" t="str">
            <v>NON</v>
          </cell>
          <cell r="T52" t="str">
            <v>NON</v>
          </cell>
          <cell r="U52" t="str">
            <v>NON</v>
          </cell>
          <cell r="V52" t="str">
            <v>NON</v>
          </cell>
          <cell r="W52" t="str">
            <v>NON</v>
          </cell>
          <cell r="X52" t="str">
            <v>NON</v>
          </cell>
          <cell r="Y52" t="str">
            <v>NON</v>
          </cell>
        </row>
        <row r="53">
          <cell r="A53">
            <v>200</v>
          </cell>
          <cell r="B53" t="str">
            <v>V5</v>
          </cell>
          <cell r="C53" t="str">
            <v>V5</v>
          </cell>
          <cell r="D53" t="str">
            <v>V5</v>
          </cell>
          <cell r="E53" t="str">
            <v>V5</v>
          </cell>
          <cell r="F53" t="str">
            <v>V5</v>
          </cell>
          <cell r="G53" t="str">
            <v>V5</v>
          </cell>
          <cell r="H53" t="str">
            <v>V5</v>
          </cell>
          <cell r="I53" t="str">
            <v>V5</v>
          </cell>
          <cell r="J53" t="str">
            <v>V5</v>
          </cell>
          <cell r="K53" t="str">
            <v xml:space="preserve"> V5</v>
          </cell>
          <cell r="L53" t="str">
            <v>V4</v>
          </cell>
          <cell r="M53" t="str">
            <v>V3</v>
          </cell>
          <cell r="N53" t="str">
            <v>V3</v>
          </cell>
          <cell r="O53" t="str">
            <v>NON</v>
          </cell>
          <cell r="P53" t="str">
            <v>NON</v>
          </cell>
          <cell r="Q53" t="str">
            <v>NON</v>
          </cell>
          <cell r="R53" t="str">
            <v>NON</v>
          </cell>
          <cell r="S53" t="str">
            <v>NON</v>
          </cell>
          <cell r="T53" t="str">
            <v>NON</v>
          </cell>
          <cell r="U53" t="str">
            <v>NON</v>
          </cell>
          <cell r="V53" t="str">
            <v>NON</v>
          </cell>
          <cell r="W53" t="str">
            <v>NON</v>
          </cell>
          <cell r="X53" t="str">
            <v>NON</v>
          </cell>
          <cell r="Y53" t="str">
            <v>NON</v>
          </cell>
        </row>
        <row r="54">
          <cell r="A54">
            <v>210</v>
          </cell>
          <cell r="B54" t="str">
            <v>V5</v>
          </cell>
          <cell r="C54" t="str">
            <v>V5</v>
          </cell>
          <cell r="D54" t="str">
            <v>V5</v>
          </cell>
          <cell r="E54" t="str">
            <v>V5</v>
          </cell>
          <cell r="F54" t="str">
            <v>V5</v>
          </cell>
          <cell r="G54" t="str">
            <v>V5</v>
          </cell>
          <cell r="H54" t="str">
            <v>V5</v>
          </cell>
          <cell r="I54" t="str">
            <v>V5</v>
          </cell>
          <cell r="J54" t="str">
            <v>V5</v>
          </cell>
          <cell r="K54" t="str">
            <v xml:space="preserve"> V5</v>
          </cell>
          <cell r="L54" t="str">
            <v>V4</v>
          </cell>
          <cell r="M54" t="str">
            <v>V3</v>
          </cell>
          <cell r="N54" t="str">
            <v>V3</v>
          </cell>
          <cell r="O54" t="str">
            <v>NON</v>
          </cell>
          <cell r="P54" t="str">
            <v>NON</v>
          </cell>
          <cell r="Q54" t="str">
            <v>NON</v>
          </cell>
          <cell r="R54" t="str">
            <v>NON</v>
          </cell>
          <cell r="S54" t="str">
            <v>NON</v>
          </cell>
          <cell r="T54" t="str">
            <v>NON</v>
          </cell>
          <cell r="U54" t="str">
            <v>NON</v>
          </cell>
          <cell r="V54" t="str">
            <v>NON</v>
          </cell>
          <cell r="W54" t="str">
            <v>NON</v>
          </cell>
          <cell r="X54" t="str">
            <v>NON</v>
          </cell>
          <cell r="Y54" t="str">
            <v>NON</v>
          </cell>
        </row>
        <row r="55">
          <cell r="A55">
            <v>220</v>
          </cell>
          <cell r="B55" t="str">
            <v>V5</v>
          </cell>
          <cell r="C55" t="str">
            <v>V5</v>
          </cell>
          <cell r="D55" t="str">
            <v>V5</v>
          </cell>
          <cell r="E55" t="str">
            <v>V5</v>
          </cell>
          <cell r="F55" t="str">
            <v>V5</v>
          </cell>
          <cell r="G55" t="str">
            <v>V5</v>
          </cell>
          <cell r="H55" t="str">
            <v>V5</v>
          </cell>
          <cell r="I55" t="str">
            <v>V5</v>
          </cell>
          <cell r="J55" t="str">
            <v>V5</v>
          </cell>
          <cell r="K55" t="str">
            <v xml:space="preserve"> V5</v>
          </cell>
          <cell r="L55" t="str">
            <v>V4</v>
          </cell>
          <cell r="M55" t="str">
            <v>V3</v>
          </cell>
          <cell r="N55" t="str">
            <v>V3</v>
          </cell>
          <cell r="O55" t="str">
            <v>NON</v>
          </cell>
          <cell r="P55" t="str">
            <v>NON</v>
          </cell>
          <cell r="Q55" t="str">
            <v>NON</v>
          </cell>
          <cell r="R55" t="str">
            <v>NON</v>
          </cell>
          <cell r="S55" t="str">
            <v>NON</v>
          </cell>
          <cell r="T55" t="str">
            <v>NON</v>
          </cell>
          <cell r="U55" t="str">
            <v>NON</v>
          </cell>
          <cell r="V55" t="str">
            <v>NON</v>
          </cell>
          <cell r="W55" t="str">
            <v>NON</v>
          </cell>
          <cell r="X55" t="str">
            <v>NON</v>
          </cell>
          <cell r="Y55" t="str">
            <v>NON</v>
          </cell>
        </row>
        <row r="56">
          <cell r="A56">
            <v>230</v>
          </cell>
          <cell r="B56" t="str">
            <v>V5</v>
          </cell>
          <cell r="C56" t="str">
            <v>V5</v>
          </cell>
          <cell r="D56" t="str">
            <v>V5</v>
          </cell>
          <cell r="E56" t="str">
            <v>V5</v>
          </cell>
          <cell r="F56" t="str">
            <v>V5</v>
          </cell>
          <cell r="G56" t="str">
            <v>V5</v>
          </cell>
          <cell r="H56" t="str">
            <v>V5</v>
          </cell>
          <cell r="I56" t="str">
            <v>V5</v>
          </cell>
          <cell r="J56" t="str">
            <v>V5</v>
          </cell>
          <cell r="K56" t="str">
            <v xml:space="preserve"> V5</v>
          </cell>
          <cell r="L56" t="str">
            <v>V4</v>
          </cell>
          <cell r="M56" t="str">
            <v>V3</v>
          </cell>
          <cell r="N56" t="str">
            <v>V3</v>
          </cell>
          <cell r="O56" t="str">
            <v>NON</v>
          </cell>
          <cell r="P56" t="str">
            <v>NON</v>
          </cell>
          <cell r="Q56" t="str">
            <v>NON</v>
          </cell>
          <cell r="R56" t="str">
            <v>NON</v>
          </cell>
          <cell r="S56" t="str">
            <v>NON</v>
          </cell>
          <cell r="T56" t="str">
            <v>NON</v>
          </cell>
          <cell r="U56" t="str">
            <v>NON</v>
          </cell>
          <cell r="V56" t="str">
            <v>NON</v>
          </cell>
          <cell r="W56" t="str">
            <v>NON</v>
          </cell>
          <cell r="X56" t="str">
            <v>NON</v>
          </cell>
          <cell r="Y56" t="str">
            <v>NON</v>
          </cell>
        </row>
        <row r="57">
          <cell r="A57">
            <v>240</v>
          </cell>
          <cell r="B57" t="str">
            <v>NON</v>
          </cell>
          <cell r="C57" t="str">
            <v>NON</v>
          </cell>
          <cell r="D57" t="str">
            <v>NON</v>
          </cell>
          <cell r="E57" t="str">
            <v>NON</v>
          </cell>
          <cell r="F57" t="str">
            <v>NON</v>
          </cell>
          <cell r="G57" t="str">
            <v>NON</v>
          </cell>
          <cell r="H57" t="str">
            <v>NON</v>
          </cell>
          <cell r="I57" t="str">
            <v>NON</v>
          </cell>
          <cell r="J57" t="str">
            <v>NON</v>
          </cell>
          <cell r="K57" t="str">
            <v>NON</v>
          </cell>
          <cell r="L57" t="str">
            <v>NON</v>
          </cell>
          <cell r="M57" t="str">
            <v>NON</v>
          </cell>
          <cell r="N57" t="str">
            <v>NON</v>
          </cell>
          <cell r="O57" t="str">
            <v>NON</v>
          </cell>
          <cell r="P57" t="str">
            <v>NON</v>
          </cell>
          <cell r="Q57" t="str">
            <v>NON</v>
          </cell>
          <cell r="R57" t="str">
            <v>NON</v>
          </cell>
          <cell r="S57" t="str">
            <v>NON</v>
          </cell>
          <cell r="T57" t="str">
            <v>NON</v>
          </cell>
          <cell r="U57" t="str">
            <v>NON</v>
          </cell>
          <cell r="V57" t="str">
            <v>NON</v>
          </cell>
          <cell r="W57" t="str">
            <v>NON</v>
          </cell>
          <cell r="X57" t="str">
            <v>NON</v>
          </cell>
          <cell r="Y57" t="str">
            <v>NON</v>
          </cell>
        </row>
        <row r="60">
          <cell r="A60" t="str">
            <v>8 mm ALU</v>
          </cell>
          <cell r="B60">
            <v>10</v>
          </cell>
          <cell r="C60">
            <v>20</v>
          </cell>
          <cell r="D60">
            <v>30</v>
          </cell>
          <cell r="E60">
            <v>40</v>
          </cell>
          <cell r="F60">
            <v>50</v>
          </cell>
          <cell r="G60">
            <v>60</v>
          </cell>
          <cell r="H60">
            <v>70</v>
          </cell>
          <cell r="I60">
            <v>80</v>
          </cell>
          <cell r="J60">
            <v>90</v>
          </cell>
          <cell r="K60">
            <v>100</v>
          </cell>
          <cell r="L60">
            <v>110</v>
          </cell>
          <cell r="M60">
            <v>120</v>
          </cell>
          <cell r="N60">
            <v>130</v>
          </cell>
          <cell r="O60">
            <v>140</v>
          </cell>
          <cell r="P60">
            <v>150</v>
          </cell>
          <cell r="Q60">
            <v>160</v>
          </cell>
          <cell r="R60">
            <v>170</v>
          </cell>
          <cell r="S60">
            <v>180</v>
          </cell>
          <cell r="T60">
            <v>190</v>
          </cell>
          <cell r="U60">
            <v>200</v>
          </cell>
          <cell r="V60">
            <v>210</v>
          </cell>
          <cell r="W60">
            <v>220</v>
          </cell>
          <cell r="X60">
            <v>230</v>
          </cell>
          <cell r="Y60">
            <v>240</v>
          </cell>
          <cell r="Z60">
            <v>250</v>
          </cell>
          <cell r="AA60">
            <v>260</v>
          </cell>
          <cell r="AB60">
            <v>270</v>
          </cell>
          <cell r="AC60">
            <v>280</v>
          </cell>
          <cell r="AD60">
            <v>290</v>
          </cell>
          <cell r="AE60">
            <v>300</v>
          </cell>
        </row>
        <row r="61">
          <cell r="A61">
            <v>10</v>
          </cell>
          <cell r="B61" t="str">
            <v>V5</v>
          </cell>
          <cell r="C61" t="str">
            <v>V5</v>
          </cell>
          <cell r="D61" t="str">
            <v>V5</v>
          </cell>
          <cell r="E61" t="str">
            <v>V5</v>
          </cell>
          <cell r="F61" t="str">
            <v>V5</v>
          </cell>
          <cell r="G61" t="str">
            <v>V5</v>
          </cell>
          <cell r="H61" t="str">
            <v>V5</v>
          </cell>
          <cell r="I61" t="str">
            <v>V5</v>
          </cell>
          <cell r="J61" t="str">
            <v>V5</v>
          </cell>
          <cell r="K61" t="str">
            <v>V5</v>
          </cell>
          <cell r="L61" t="str">
            <v>V5</v>
          </cell>
          <cell r="M61" t="str">
            <v>V5</v>
          </cell>
          <cell r="N61" t="str">
            <v>V5</v>
          </cell>
          <cell r="O61" t="str">
            <v>V5</v>
          </cell>
          <cell r="P61" t="str">
            <v>V4</v>
          </cell>
          <cell r="Q61" t="str">
            <v>V4</v>
          </cell>
          <cell r="R61" t="str">
            <v>V3</v>
          </cell>
          <cell r="S61" t="str">
            <v>V3</v>
          </cell>
          <cell r="T61" t="str">
            <v>V3</v>
          </cell>
          <cell r="U61" t="str">
            <v>V3</v>
          </cell>
          <cell r="V61" t="str">
            <v>NON</v>
          </cell>
          <cell r="W61" t="str">
            <v>NON</v>
          </cell>
          <cell r="X61" t="str">
            <v>NON</v>
          </cell>
          <cell r="Y61" t="str">
            <v>NON</v>
          </cell>
          <cell r="Z61" t="str">
            <v>NON</v>
          </cell>
          <cell r="AA61" t="str">
            <v>NON</v>
          </cell>
          <cell r="AB61" t="str">
            <v>NON</v>
          </cell>
          <cell r="AC61" t="str">
            <v>NON</v>
          </cell>
          <cell r="AD61" t="str">
            <v>NON</v>
          </cell>
          <cell r="AE61" t="str">
            <v>NON</v>
          </cell>
        </row>
        <row r="62">
          <cell r="A62">
            <v>20</v>
          </cell>
          <cell r="B62" t="str">
            <v>V5</v>
          </cell>
          <cell r="C62" t="str">
            <v>V5</v>
          </cell>
          <cell r="D62" t="str">
            <v>V5</v>
          </cell>
          <cell r="E62" t="str">
            <v>V5</v>
          </cell>
          <cell r="F62" t="str">
            <v>V5</v>
          </cell>
          <cell r="G62" t="str">
            <v>V5</v>
          </cell>
          <cell r="H62" t="str">
            <v>V5</v>
          </cell>
          <cell r="I62" t="str">
            <v>V5</v>
          </cell>
          <cell r="J62" t="str">
            <v>V5</v>
          </cell>
          <cell r="K62" t="str">
            <v>V5</v>
          </cell>
          <cell r="L62" t="str">
            <v>V5</v>
          </cell>
          <cell r="M62" t="str">
            <v>V5</v>
          </cell>
          <cell r="N62" t="str">
            <v>V5</v>
          </cell>
          <cell r="O62" t="str">
            <v>V5</v>
          </cell>
          <cell r="P62" t="str">
            <v>V4</v>
          </cell>
          <cell r="Q62" t="str">
            <v>V4</v>
          </cell>
          <cell r="R62" t="str">
            <v>V3</v>
          </cell>
          <cell r="S62" t="str">
            <v>V3</v>
          </cell>
          <cell r="T62" t="str">
            <v>V3</v>
          </cell>
          <cell r="U62" t="str">
            <v>V3</v>
          </cell>
          <cell r="V62" t="str">
            <v>NON</v>
          </cell>
          <cell r="W62" t="str">
            <v>NON</v>
          </cell>
          <cell r="X62" t="str">
            <v>NON</v>
          </cell>
          <cell r="Y62" t="str">
            <v>NON</v>
          </cell>
          <cell r="Z62" t="str">
            <v>NON</v>
          </cell>
          <cell r="AA62" t="str">
            <v>NON</v>
          </cell>
          <cell r="AB62" t="str">
            <v>NON</v>
          </cell>
          <cell r="AC62" t="str">
            <v>NON</v>
          </cell>
          <cell r="AD62" t="str">
            <v>NON</v>
          </cell>
          <cell r="AE62" t="str">
            <v>NON</v>
          </cell>
        </row>
        <row r="63">
          <cell r="A63">
            <v>30</v>
          </cell>
          <cell r="B63" t="str">
            <v>V5</v>
          </cell>
          <cell r="C63" t="str">
            <v>V5</v>
          </cell>
          <cell r="D63" t="str">
            <v>V5</v>
          </cell>
          <cell r="E63" t="str">
            <v>V5</v>
          </cell>
          <cell r="F63" t="str">
            <v>V5</v>
          </cell>
          <cell r="G63" t="str">
            <v>V5</v>
          </cell>
          <cell r="H63" t="str">
            <v>V5</v>
          </cell>
          <cell r="I63" t="str">
            <v>V5</v>
          </cell>
          <cell r="J63" t="str">
            <v>V5</v>
          </cell>
          <cell r="K63" t="str">
            <v>V5</v>
          </cell>
          <cell r="L63" t="str">
            <v>V5</v>
          </cell>
          <cell r="M63" t="str">
            <v>V5</v>
          </cell>
          <cell r="N63" t="str">
            <v>V5</v>
          </cell>
          <cell r="O63" t="str">
            <v>V5</v>
          </cell>
          <cell r="P63" t="str">
            <v>V4</v>
          </cell>
          <cell r="Q63" t="str">
            <v>V4</v>
          </cell>
          <cell r="R63" t="str">
            <v>V3</v>
          </cell>
          <cell r="S63" t="str">
            <v>V3</v>
          </cell>
          <cell r="T63" t="str">
            <v>V3</v>
          </cell>
          <cell r="U63" t="str">
            <v>V3</v>
          </cell>
          <cell r="V63" t="str">
            <v>NON</v>
          </cell>
          <cell r="W63" t="str">
            <v>NON</v>
          </cell>
          <cell r="X63" t="str">
            <v>NON</v>
          </cell>
          <cell r="Y63" t="str">
            <v>NON</v>
          </cell>
          <cell r="Z63" t="str">
            <v>NON</v>
          </cell>
          <cell r="AA63" t="str">
            <v>NON</v>
          </cell>
          <cell r="AB63" t="str">
            <v>NON</v>
          </cell>
          <cell r="AC63" t="str">
            <v>NON</v>
          </cell>
          <cell r="AD63" t="str">
            <v>NON</v>
          </cell>
          <cell r="AE63" t="str">
            <v>NON</v>
          </cell>
        </row>
        <row r="64">
          <cell r="A64">
            <v>40</v>
          </cell>
          <cell r="B64" t="str">
            <v>V5</v>
          </cell>
          <cell r="C64" t="str">
            <v>V5</v>
          </cell>
          <cell r="D64" t="str">
            <v>V5</v>
          </cell>
          <cell r="E64" t="str">
            <v>V5</v>
          </cell>
          <cell r="F64" t="str">
            <v>V5</v>
          </cell>
          <cell r="G64" t="str">
            <v>V5</v>
          </cell>
          <cell r="H64" t="str">
            <v>V5</v>
          </cell>
          <cell r="I64" t="str">
            <v>V5</v>
          </cell>
          <cell r="J64" t="str">
            <v>V5</v>
          </cell>
          <cell r="K64" t="str">
            <v>V5</v>
          </cell>
          <cell r="L64" t="str">
            <v>V5</v>
          </cell>
          <cell r="M64" t="str">
            <v>V5</v>
          </cell>
          <cell r="N64" t="str">
            <v>V5</v>
          </cell>
          <cell r="O64" t="str">
            <v>V5</v>
          </cell>
          <cell r="P64" t="str">
            <v>V4</v>
          </cell>
          <cell r="Q64" t="str">
            <v>V4</v>
          </cell>
          <cell r="R64" t="str">
            <v>V3</v>
          </cell>
          <cell r="S64" t="str">
            <v>V3</v>
          </cell>
          <cell r="T64" t="str">
            <v>V3</v>
          </cell>
          <cell r="U64" t="str">
            <v>V3</v>
          </cell>
          <cell r="V64" t="str">
            <v>NON</v>
          </cell>
          <cell r="W64" t="str">
            <v>NON</v>
          </cell>
          <cell r="X64" t="str">
            <v>NON</v>
          </cell>
          <cell r="Y64" t="str">
            <v>NON</v>
          </cell>
          <cell r="Z64" t="str">
            <v>NON</v>
          </cell>
          <cell r="AA64" t="str">
            <v>NON</v>
          </cell>
          <cell r="AB64" t="str">
            <v>NON</v>
          </cell>
          <cell r="AC64" t="str">
            <v>NON</v>
          </cell>
          <cell r="AD64" t="str">
            <v>NON</v>
          </cell>
          <cell r="AE64" t="str">
            <v>NON</v>
          </cell>
        </row>
        <row r="65">
          <cell r="A65">
            <v>50</v>
          </cell>
          <cell r="B65" t="str">
            <v>V5</v>
          </cell>
          <cell r="C65" t="str">
            <v>V5</v>
          </cell>
          <cell r="D65" t="str">
            <v>V5</v>
          </cell>
          <cell r="E65" t="str">
            <v>V5</v>
          </cell>
          <cell r="F65" t="str">
            <v>V5</v>
          </cell>
          <cell r="G65" t="str">
            <v>V5</v>
          </cell>
          <cell r="H65" t="str">
            <v>V5</v>
          </cell>
          <cell r="I65" t="str">
            <v>V5</v>
          </cell>
          <cell r="J65" t="str">
            <v>V5</v>
          </cell>
          <cell r="K65" t="str">
            <v>V5</v>
          </cell>
          <cell r="L65" t="str">
            <v>V5</v>
          </cell>
          <cell r="M65" t="str">
            <v>V5</v>
          </cell>
          <cell r="N65" t="str">
            <v>V5</v>
          </cell>
          <cell r="O65" t="str">
            <v>V5</v>
          </cell>
          <cell r="P65" t="str">
            <v>V4</v>
          </cell>
          <cell r="Q65" t="str">
            <v>V4</v>
          </cell>
          <cell r="R65" t="str">
            <v>V3</v>
          </cell>
          <cell r="S65" t="str">
            <v>V3</v>
          </cell>
          <cell r="T65" t="str">
            <v>V3</v>
          </cell>
          <cell r="U65" t="str">
            <v>V3</v>
          </cell>
          <cell r="V65" t="str">
            <v>NON</v>
          </cell>
          <cell r="W65" t="str">
            <v>NON</v>
          </cell>
          <cell r="X65" t="str">
            <v>NON</v>
          </cell>
          <cell r="Y65" t="str">
            <v>NON</v>
          </cell>
          <cell r="Z65" t="str">
            <v>NON</v>
          </cell>
          <cell r="AA65" t="str">
            <v>NON</v>
          </cell>
          <cell r="AB65" t="str">
            <v>NON</v>
          </cell>
          <cell r="AC65" t="str">
            <v>NON</v>
          </cell>
          <cell r="AD65" t="str">
            <v>NON</v>
          </cell>
          <cell r="AE65" t="str">
            <v>NON</v>
          </cell>
        </row>
        <row r="66">
          <cell r="A66">
            <v>60</v>
          </cell>
          <cell r="B66" t="str">
            <v>V5</v>
          </cell>
          <cell r="C66" t="str">
            <v>V5</v>
          </cell>
          <cell r="D66" t="str">
            <v>V5</v>
          </cell>
          <cell r="E66" t="str">
            <v>V5</v>
          </cell>
          <cell r="F66" t="str">
            <v>V5</v>
          </cell>
          <cell r="G66" t="str">
            <v>V5</v>
          </cell>
          <cell r="H66" t="str">
            <v>V5</v>
          </cell>
          <cell r="I66" t="str">
            <v>V5</v>
          </cell>
          <cell r="J66" t="str">
            <v>V5</v>
          </cell>
          <cell r="K66" t="str">
            <v>V5</v>
          </cell>
          <cell r="L66" t="str">
            <v>V5</v>
          </cell>
          <cell r="M66" t="str">
            <v>V5</v>
          </cell>
          <cell r="N66" t="str">
            <v>V5</v>
          </cell>
          <cell r="O66" t="str">
            <v>V5</v>
          </cell>
          <cell r="P66" t="str">
            <v>V4</v>
          </cell>
          <cell r="Q66" t="str">
            <v>V4</v>
          </cell>
          <cell r="R66" t="str">
            <v>V3</v>
          </cell>
          <cell r="S66" t="str">
            <v>V3</v>
          </cell>
          <cell r="T66" t="str">
            <v>V3</v>
          </cell>
          <cell r="U66" t="str">
            <v>V3</v>
          </cell>
          <cell r="V66" t="str">
            <v>NON</v>
          </cell>
          <cell r="W66" t="str">
            <v>NON</v>
          </cell>
          <cell r="X66" t="str">
            <v>NON</v>
          </cell>
          <cell r="Y66" t="str">
            <v>NON</v>
          </cell>
          <cell r="Z66" t="str">
            <v>NON</v>
          </cell>
          <cell r="AA66" t="str">
            <v>NON</v>
          </cell>
          <cell r="AB66" t="str">
            <v>NON</v>
          </cell>
          <cell r="AC66" t="str">
            <v>NON</v>
          </cell>
          <cell r="AD66" t="str">
            <v>NON</v>
          </cell>
          <cell r="AE66" t="str">
            <v>NON</v>
          </cell>
        </row>
        <row r="67">
          <cell r="A67">
            <v>70</v>
          </cell>
          <cell r="B67" t="str">
            <v>V5</v>
          </cell>
          <cell r="C67" t="str">
            <v>V5</v>
          </cell>
          <cell r="D67" t="str">
            <v>V5</v>
          </cell>
          <cell r="E67" t="str">
            <v>V5</v>
          </cell>
          <cell r="F67" t="str">
            <v>V5</v>
          </cell>
          <cell r="G67" t="str">
            <v>V5</v>
          </cell>
          <cell r="H67" t="str">
            <v>V5</v>
          </cell>
          <cell r="I67" t="str">
            <v>V5</v>
          </cell>
          <cell r="J67" t="str">
            <v>V5</v>
          </cell>
          <cell r="K67" t="str">
            <v>V5</v>
          </cell>
          <cell r="L67" t="str">
            <v>V5</v>
          </cell>
          <cell r="M67" t="str">
            <v>V5</v>
          </cell>
          <cell r="N67" t="str">
            <v>V5</v>
          </cell>
          <cell r="O67" t="str">
            <v>V5</v>
          </cell>
          <cell r="P67" t="str">
            <v>V4</v>
          </cell>
          <cell r="Q67" t="str">
            <v>V4</v>
          </cell>
          <cell r="R67" t="str">
            <v>V3</v>
          </cell>
          <cell r="S67" t="str">
            <v>V3</v>
          </cell>
          <cell r="T67" t="str">
            <v>V3</v>
          </cell>
          <cell r="U67" t="str">
            <v>V3</v>
          </cell>
          <cell r="V67" t="str">
            <v>NON</v>
          </cell>
          <cell r="W67" t="str">
            <v>NON</v>
          </cell>
          <cell r="X67" t="str">
            <v>NON</v>
          </cell>
          <cell r="Y67" t="str">
            <v>NON</v>
          </cell>
          <cell r="Z67" t="str">
            <v>NON</v>
          </cell>
          <cell r="AA67" t="str">
            <v>NON</v>
          </cell>
          <cell r="AB67" t="str">
            <v>NON</v>
          </cell>
          <cell r="AC67" t="str">
            <v>NON</v>
          </cell>
          <cell r="AD67" t="str">
            <v>NON</v>
          </cell>
          <cell r="AE67" t="str">
            <v>NON</v>
          </cell>
        </row>
        <row r="68">
          <cell r="A68">
            <v>80</v>
          </cell>
          <cell r="B68" t="str">
            <v>V5</v>
          </cell>
          <cell r="C68" t="str">
            <v>V5</v>
          </cell>
          <cell r="D68" t="str">
            <v>V5</v>
          </cell>
          <cell r="E68" t="str">
            <v>V5</v>
          </cell>
          <cell r="F68" t="str">
            <v>V5</v>
          </cell>
          <cell r="G68" t="str">
            <v>V5</v>
          </cell>
          <cell r="H68" t="str">
            <v>V5</v>
          </cell>
          <cell r="I68" t="str">
            <v>V5</v>
          </cell>
          <cell r="J68" t="str">
            <v>V5</v>
          </cell>
          <cell r="K68" t="str">
            <v>V5</v>
          </cell>
          <cell r="L68" t="str">
            <v>V5</v>
          </cell>
          <cell r="M68" t="str">
            <v>V5</v>
          </cell>
          <cell r="N68" t="str">
            <v>V5</v>
          </cell>
          <cell r="O68" t="str">
            <v>V5</v>
          </cell>
          <cell r="P68" t="str">
            <v>V4</v>
          </cell>
          <cell r="Q68" t="str">
            <v>V4</v>
          </cell>
          <cell r="R68" t="str">
            <v>V3</v>
          </cell>
          <cell r="S68" t="str">
            <v>V3</v>
          </cell>
          <cell r="T68" t="str">
            <v>V3</v>
          </cell>
          <cell r="U68" t="str">
            <v>V3</v>
          </cell>
          <cell r="V68" t="str">
            <v>NON</v>
          </cell>
          <cell r="W68" t="str">
            <v>NON</v>
          </cell>
          <cell r="X68" t="str">
            <v>NON</v>
          </cell>
          <cell r="Y68" t="str">
            <v>NON</v>
          </cell>
          <cell r="Z68" t="str">
            <v>NON</v>
          </cell>
          <cell r="AA68" t="str">
            <v>NON</v>
          </cell>
          <cell r="AB68" t="str">
            <v>NON</v>
          </cell>
          <cell r="AC68" t="str">
            <v>NON</v>
          </cell>
          <cell r="AD68" t="str">
            <v>NON</v>
          </cell>
          <cell r="AE68" t="str">
            <v>NON</v>
          </cell>
        </row>
        <row r="69">
          <cell r="A69">
            <v>90</v>
          </cell>
          <cell r="B69" t="str">
            <v>V5</v>
          </cell>
          <cell r="C69" t="str">
            <v>V5</v>
          </cell>
          <cell r="D69" t="str">
            <v>V5</v>
          </cell>
          <cell r="E69" t="str">
            <v>V5</v>
          </cell>
          <cell r="F69" t="str">
            <v>V5</v>
          </cell>
          <cell r="G69" t="str">
            <v>V5</v>
          </cell>
          <cell r="H69" t="str">
            <v>V5</v>
          </cell>
          <cell r="I69" t="str">
            <v>V5</v>
          </cell>
          <cell r="J69" t="str">
            <v>V5</v>
          </cell>
          <cell r="K69" t="str">
            <v>V5</v>
          </cell>
          <cell r="L69" t="str">
            <v>V5</v>
          </cell>
          <cell r="M69" t="str">
            <v>V5</v>
          </cell>
          <cell r="N69" t="str">
            <v>V5</v>
          </cell>
          <cell r="O69" t="str">
            <v>V5</v>
          </cell>
          <cell r="P69" t="str">
            <v>V4</v>
          </cell>
          <cell r="Q69" t="str">
            <v>V4</v>
          </cell>
          <cell r="R69" t="str">
            <v>V3</v>
          </cell>
          <cell r="S69" t="str">
            <v>V3</v>
          </cell>
          <cell r="T69" t="str">
            <v>V3</v>
          </cell>
          <cell r="U69" t="str">
            <v>V3</v>
          </cell>
          <cell r="V69" t="str">
            <v>NON</v>
          </cell>
          <cell r="W69" t="str">
            <v>NON</v>
          </cell>
          <cell r="X69" t="str">
            <v>NON</v>
          </cell>
          <cell r="Y69" t="str">
            <v>NON</v>
          </cell>
          <cell r="Z69" t="str">
            <v>NON</v>
          </cell>
          <cell r="AA69" t="str">
            <v>NON</v>
          </cell>
          <cell r="AB69" t="str">
            <v>NON</v>
          </cell>
          <cell r="AC69" t="str">
            <v>NON</v>
          </cell>
          <cell r="AD69" t="str">
            <v>NON</v>
          </cell>
          <cell r="AE69" t="str">
            <v>NON</v>
          </cell>
        </row>
        <row r="70">
          <cell r="A70">
            <v>100</v>
          </cell>
          <cell r="B70" t="str">
            <v>V5</v>
          </cell>
          <cell r="C70" t="str">
            <v>V5</v>
          </cell>
          <cell r="D70" t="str">
            <v>V5</v>
          </cell>
          <cell r="E70" t="str">
            <v>V5</v>
          </cell>
          <cell r="F70" t="str">
            <v>V5</v>
          </cell>
          <cell r="G70" t="str">
            <v>V5</v>
          </cell>
          <cell r="H70" t="str">
            <v>V5</v>
          </cell>
          <cell r="I70" t="str">
            <v>V5</v>
          </cell>
          <cell r="J70" t="str">
            <v>V5</v>
          </cell>
          <cell r="K70" t="str">
            <v>V5</v>
          </cell>
          <cell r="L70" t="str">
            <v>V5</v>
          </cell>
          <cell r="M70" t="str">
            <v>V5</v>
          </cell>
          <cell r="N70" t="str">
            <v>V5</v>
          </cell>
          <cell r="O70" t="str">
            <v>V5</v>
          </cell>
          <cell r="P70" t="str">
            <v>V4</v>
          </cell>
          <cell r="Q70" t="str">
            <v>V4</v>
          </cell>
          <cell r="R70" t="str">
            <v>V3</v>
          </cell>
          <cell r="S70" t="str">
            <v>V3</v>
          </cell>
          <cell r="T70" t="str">
            <v>V3</v>
          </cell>
          <cell r="U70" t="str">
            <v>V3</v>
          </cell>
          <cell r="V70" t="str">
            <v>NON</v>
          </cell>
          <cell r="W70" t="str">
            <v>NON</v>
          </cell>
          <cell r="X70" t="str">
            <v>NON</v>
          </cell>
          <cell r="Y70" t="str">
            <v>NON</v>
          </cell>
          <cell r="Z70" t="str">
            <v>NON</v>
          </cell>
          <cell r="AA70" t="str">
            <v>NON</v>
          </cell>
          <cell r="AB70" t="str">
            <v>NON</v>
          </cell>
          <cell r="AC70" t="str">
            <v>NON</v>
          </cell>
          <cell r="AD70" t="str">
            <v>NON</v>
          </cell>
          <cell r="AE70" t="str">
            <v>NON</v>
          </cell>
        </row>
        <row r="71">
          <cell r="A71">
            <v>110</v>
          </cell>
          <cell r="B71" t="str">
            <v>V5</v>
          </cell>
          <cell r="C71" t="str">
            <v>V5</v>
          </cell>
          <cell r="D71" t="str">
            <v>V5</v>
          </cell>
          <cell r="E71" t="str">
            <v>V5</v>
          </cell>
          <cell r="F71" t="str">
            <v>V5</v>
          </cell>
          <cell r="G71" t="str">
            <v>V5</v>
          </cell>
          <cell r="H71" t="str">
            <v>V5</v>
          </cell>
          <cell r="I71" t="str">
            <v>V5</v>
          </cell>
          <cell r="J71" t="str">
            <v>V5</v>
          </cell>
          <cell r="K71" t="str">
            <v>V5</v>
          </cell>
          <cell r="L71" t="str">
            <v>V5</v>
          </cell>
          <cell r="M71" t="str">
            <v>V5</v>
          </cell>
          <cell r="N71" t="str">
            <v>V5</v>
          </cell>
          <cell r="O71" t="str">
            <v>V5</v>
          </cell>
          <cell r="P71" t="str">
            <v>V4</v>
          </cell>
          <cell r="Q71" t="str">
            <v>V4</v>
          </cell>
          <cell r="R71" t="str">
            <v>V3</v>
          </cell>
          <cell r="S71" t="str">
            <v>V3</v>
          </cell>
          <cell r="T71" t="str">
            <v>V3</v>
          </cell>
          <cell r="U71" t="str">
            <v>V3</v>
          </cell>
          <cell r="V71" t="str">
            <v>NON</v>
          </cell>
          <cell r="W71" t="str">
            <v>NON</v>
          </cell>
          <cell r="X71" t="str">
            <v>NON</v>
          </cell>
          <cell r="Y71" t="str">
            <v>NON</v>
          </cell>
          <cell r="Z71" t="str">
            <v>NON</v>
          </cell>
          <cell r="AA71" t="str">
            <v>NON</v>
          </cell>
          <cell r="AB71" t="str">
            <v>NON</v>
          </cell>
          <cell r="AC71" t="str">
            <v>NON</v>
          </cell>
          <cell r="AD71" t="str">
            <v>NON</v>
          </cell>
          <cell r="AE71" t="str">
            <v>NON</v>
          </cell>
        </row>
        <row r="72">
          <cell r="A72">
            <v>120</v>
          </cell>
          <cell r="B72" t="str">
            <v>V5</v>
          </cell>
          <cell r="C72" t="str">
            <v>V5</v>
          </cell>
          <cell r="D72" t="str">
            <v>V5</v>
          </cell>
          <cell r="E72" t="str">
            <v>V5</v>
          </cell>
          <cell r="F72" t="str">
            <v>V5</v>
          </cell>
          <cell r="G72" t="str">
            <v>V5</v>
          </cell>
          <cell r="H72" t="str">
            <v>V5</v>
          </cell>
          <cell r="I72" t="str">
            <v>V5</v>
          </cell>
          <cell r="J72" t="str">
            <v>V5</v>
          </cell>
          <cell r="K72" t="str">
            <v>V5</v>
          </cell>
          <cell r="L72" t="str">
            <v>V5</v>
          </cell>
          <cell r="M72" t="str">
            <v>V5</v>
          </cell>
          <cell r="N72" t="str">
            <v>V5</v>
          </cell>
          <cell r="O72" t="str">
            <v>V5</v>
          </cell>
          <cell r="P72" t="str">
            <v>V4</v>
          </cell>
          <cell r="Q72" t="str">
            <v>V4</v>
          </cell>
          <cell r="R72" t="str">
            <v>V3</v>
          </cell>
          <cell r="S72" t="str">
            <v>V3</v>
          </cell>
          <cell r="T72" t="str">
            <v>V3</v>
          </cell>
          <cell r="U72" t="str">
            <v>V3</v>
          </cell>
          <cell r="V72" t="str">
            <v>NON</v>
          </cell>
          <cell r="W72" t="str">
            <v>NON</v>
          </cell>
          <cell r="X72" t="str">
            <v>NON</v>
          </cell>
          <cell r="Y72" t="str">
            <v>NON</v>
          </cell>
          <cell r="Z72" t="str">
            <v>NON</v>
          </cell>
          <cell r="AA72" t="str">
            <v>NON</v>
          </cell>
          <cell r="AB72" t="str">
            <v>NON</v>
          </cell>
          <cell r="AC72" t="str">
            <v>NON</v>
          </cell>
          <cell r="AD72" t="str">
            <v>NON</v>
          </cell>
          <cell r="AE72" t="str">
            <v>NON</v>
          </cell>
        </row>
        <row r="73">
          <cell r="A73">
            <v>130</v>
          </cell>
          <cell r="B73" t="str">
            <v>V5</v>
          </cell>
          <cell r="C73" t="str">
            <v>V5</v>
          </cell>
          <cell r="D73" t="str">
            <v>V5</v>
          </cell>
          <cell r="E73" t="str">
            <v>V5</v>
          </cell>
          <cell r="F73" t="str">
            <v>V5</v>
          </cell>
          <cell r="G73" t="str">
            <v>V5</v>
          </cell>
          <cell r="H73" t="str">
            <v>V5</v>
          </cell>
          <cell r="I73" t="str">
            <v>V5</v>
          </cell>
          <cell r="J73" t="str">
            <v>V5</v>
          </cell>
          <cell r="K73" t="str">
            <v>V5</v>
          </cell>
          <cell r="L73" t="str">
            <v>V5</v>
          </cell>
          <cell r="M73" t="str">
            <v>V5</v>
          </cell>
          <cell r="N73" t="str">
            <v>V5</v>
          </cell>
          <cell r="O73" t="str">
            <v>V5</v>
          </cell>
          <cell r="P73" t="str">
            <v>V4</v>
          </cell>
          <cell r="Q73" t="str">
            <v>V4</v>
          </cell>
          <cell r="R73" t="str">
            <v>V3</v>
          </cell>
          <cell r="S73" t="str">
            <v>V3</v>
          </cell>
          <cell r="T73" t="str">
            <v>V3</v>
          </cell>
          <cell r="U73" t="str">
            <v>V3</v>
          </cell>
          <cell r="V73" t="str">
            <v>NON</v>
          </cell>
          <cell r="W73" t="str">
            <v>NON</v>
          </cell>
          <cell r="X73" t="str">
            <v>NON</v>
          </cell>
          <cell r="Y73" t="str">
            <v>NON</v>
          </cell>
          <cell r="Z73" t="str">
            <v>NON</v>
          </cell>
          <cell r="AA73" t="str">
            <v>NON</v>
          </cell>
          <cell r="AB73" t="str">
            <v>NON</v>
          </cell>
          <cell r="AC73" t="str">
            <v>NON</v>
          </cell>
          <cell r="AD73" t="str">
            <v>NON</v>
          </cell>
          <cell r="AE73" t="str">
            <v>NON</v>
          </cell>
        </row>
        <row r="74">
          <cell r="A74">
            <v>140</v>
          </cell>
          <cell r="B74" t="str">
            <v>V5</v>
          </cell>
          <cell r="C74" t="str">
            <v>V5</v>
          </cell>
          <cell r="D74" t="str">
            <v>V5</v>
          </cell>
          <cell r="E74" t="str">
            <v>V5</v>
          </cell>
          <cell r="F74" t="str">
            <v>V5</v>
          </cell>
          <cell r="G74" t="str">
            <v>V5</v>
          </cell>
          <cell r="H74" t="str">
            <v>V5</v>
          </cell>
          <cell r="I74" t="str">
            <v>V5</v>
          </cell>
          <cell r="J74" t="str">
            <v>V5</v>
          </cell>
          <cell r="K74" t="str">
            <v>V5</v>
          </cell>
          <cell r="L74" t="str">
            <v>V5</v>
          </cell>
          <cell r="M74" t="str">
            <v>V5</v>
          </cell>
          <cell r="N74" t="str">
            <v>V5</v>
          </cell>
          <cell r="O74" t="str">
            <v>V5</v>
          </cell>
          <cell r="P74" t="str">
            <v>V4</v>
          </cell>
          <cell r="Q74" t="str">
            <v>V4</v>
          </cell>
          <cell r="R74" t="str">
            <v>V3</v>
          </cell>
          <cell r="S74" t="str">
            <v>V3</v>
          </cell>
          <cell r="T74" t="str">
            <v>V3</v>
          </cell>
          <cell r="U74" t="str">
            <v>V3</v>
          </cell>
          <cell r="V74" t="str">
            <v>NON</v>
          </cell>
          <cell r="W74" t="str">
            <v>NON</v>
          </cell>
          <cell r="X74" t="str">
            <v>NON</v>
          </cell>
          <cell r="Y74" t="str">
            <v>NON</v>
          </cell>
          <cell r="Z74" t="str">
            <v>NON</v>
          </cell>
          <cell r="AA74" t="str">
            <v>NON</v>
          </cell>
          <cell r="AB74" t="str">
            <v>NON</v>
          </cell>
          <cell r="AC74" t="str">
            <v>NON</v>
          </cell>
          <cell r="AD74" t="str">
            <v>NON</v>
          </cell>
          <cell r="AE74" t="str">
            <v>NON</v>
          </cell>
        </row>
        <row r="75">
          <cell r="A75">
            <v>150</v>
          </cell>
          <cell r="B75" t="str">
            <v>V5</v>
          </cell>
          <cell r="C75" t="str">
            <v>V5</v>
          </cell>
          <cell r="D75" t="str">
            <v>V5</v>
          </cell>
          <cell r="E75" t="str">
            <v>V5</v>
          </cell>
          <cell r="F75" t="str">
            <v>V5</v>
          </cell>
          <cell r="G75" t="str">
            <v>V5</v>
          </cell>
          <cell r="H75" t="str">
            <v>V5</v>
          </cell>
          <cell r="I75" t="str">
            <v>V5</v>
          </cell>
          <cell r="J75" t="str">
            <v>V5</v>
          </cell>
          <cell r="K75" t="str">
            <v>V5</v>
          </cell>
          <cell r="L75" t="str">
            <v>V5</v>
          </cell>
          <cell r="M75" t="str">
            <v>V5</v>
          </cell>
          <cell r="N75" t="str">
            <v>V5</v>
          </cell>
          <cell r="O75" t="str">
            <v>V5</v>
          </cell>
          <cell r="P75" t="str">
            <v>V4</v>
          </cell>
          <cell r="Q75" t="str">
            <v>V4</v>
          </cell>
          <cell r="R75" t="str">
            <v>V3</v>
          </cell>
          <cell r="S75" t="str">
            <v>V3</v>
          </cell>
          <cell r="T75" t="str">
            <v>V3</v>
          </cell>
          <cell r="U75" t="str">
            <v>V3</v>
          </cell>
          <cell r="V75" t="str">
            <v>NON</v>
          </cell>
          <cell r="W75" t="str">
            <v>NON</v>
          </cell>
          <cell r="X75" t="str">
            <v>NON</v>
          </cell>
          <cell r="Y75" t="str">
            <v>NON</v>
          </cell>
          <cell r="Z75" t="str">
            <v>NON</v>
          </cell>
          <cell r="AA75" t="str">
            <v>NON</v>
          </cell>
          <cell r="AB75" t="str">
            <v>NON</v>
          </cell>
          <cell r="AC75" t="str">
            <v>NON</v>
          </cell>
          <cell r="AD75" t="str">
            <v>NON</v>
          </cell>
          <cell r="AE75" t="str">
            <v>NON</v>
          </cell>
        </row>
        <row r="76">
          <cell r="A76">
            <v>160</v>
          </cell>
          <cell r="B76" t="str">
            <v>V5</v>
          </cell>
          <cell r="C76" t="str">
            <v>V5</v>
          </cell>
          <cell r="D76" t="str">
            <v>V5</v>
          </cell>
          <cell r="E76" t="str">
            <v>V5</v>
          </cell>
          <cell r="F76" t="str">
            <v>V5</v>
          </cell>
          <cell r="G76" t="str">
            <v>V5</v>
          </cell>
          <cell r="H76" t="str">
            <v>V5</v>
          </cell>
          <cell r="I76" t="str">
            <v>V5</v>
          </cell>
          <cell r="J76" t="str">
            <v>V5</v>
          </cell>
          <cell r="K76" t="str">
            <v>V5</v>
          </cell>
          <cell r="L76" t="str">
            <v>V5</v>
          </cell>
          <cell r="M76" t="str">
            <v>V5</v>
          </cell>
          <cell r="N76" t="str">
            <v>V5</v>
          </cell>
          <cell r="O76" t="str">
            <v>V5</v>
          </cell>
          <cell r="P76" t="str">
            <v>V4</v>
          </cell>
          <cell r="Q76" t="str">
            <v>V4</v>
          </cell>
          <cell r="R76" t="str">
            <v>V3</v>
          </cell>
          <cell r="S76" t="str">
            <v>V3</v>
          </cell>
          <cell r="T76" t="str">
            <v>V3</v>
          </cell>
          <cell r="U76" t="str">
            <v>V3</v>
          </cell>
          <cell r="V76" t="str">
            <v>NON</v>
          </cell>
          <cell r="W76" t="str">
            <v>NON</v>
          </cell>
          <cell r="X76" t="str">
            <v>NON</v>
          </cell>
          <cell r="Y76" t="str">
            <v>NON</v>
          </cell>
          <cell r="Z76" t="str">
            <v>NON</v>
          </cell>
          <cell r="AA76" t="str">
            <v>NON</v>
          </cell>
          <cell r="AB76" t="str">
            <v>NON</v>
          </cell>
          <cell r="AC76" t="str">
            <v>NON</v>
          </cell>
          <cell r="AD76" t="str">
            <v>NON</v>
          </cell>
          <cell r="AE76" t="str">
            <v>NON</v>
          </cell>
        </row>
        <row r="77">
          <cell r="A77">
            <v>170</v>
          </cell>
          <cell r="B77" t="str">
            <v>V5</v>
          </cell>
          <cell r="C77" t="str">
            <v>V5</v>
          </cell>
          <cell r="D77" t="str">
            <v>V5</v>
          </cell>
          <cell r="E77" t="str">
            <v>V5</v>
          </cell>
          <cell r="F77" t="str">
            <v>V5</v>
          </cell>
          <cell r="G77" t="str">
            <v>V5</v>
          </cell>
          <cell r="H77" t="str">
            <v>V5</v>
          </cell>
          <cell r="I77" t="str">
            <v>V5</v>
          </cell>
          <cell r="J77" t="str">
            <v>V5</v>
          </cell>
          <cell r="K77" t="str">
            <v>V5</v>
          </cell>
          <cell r="L77" t="str">
            <v>V5</v>
          </cell>
          <cell r="M77" t="str">
            <v>V5</v>
          </cell>
          <cell r="N77" t="str">
            <v>V5</v>
          </cell>
          <cell r="O77" t="str">
            <v>V5</v>
          </cell>
          <cell r="P77" t="str">
            <v>V4</v>
          </cell>
          <cell r="Q77" t="str">
            <v>V4</v>
          </cell>
          <cell r="R77" t="str">
            <v>V3</v>
          </cell>
          <cell r="S77" t="str">
            <v>V3</v>
          </cell>
          <cell r="T77" t="str">
            <v>V3</v>
          </cell>
          <cell r="U77" t="str">
            <v>V3</v>
          </cell>
          <cell r="V77" t="str">
            <v>NON</v>
          </cell>
          <cell r="W77" t="str">
            <v>NON</v>
          </cell>
          <cell r="X77" t="str">
            <v>NON</v>
          </cell>
          <cell r="Y77" t="str">
            <v>NON</v>
          </cell>
          <cell r="Z77" t="str">
            <v>NON</v>
          </cell>
          <cell r="AA77" t="str">
            <v>NON</v>
          </cell>
          <cell r="AB77" t="str">
            <v>NON</v>
          </cell>
          <cell r="AC77" t="str">
            <v>NON</v>
          </cell>
          <cell r="AD77" t="str">
            <v>NON</v>
          </cell>
          <cell r="AE77" t="str">
            <v>NON</v>
          </cell>
        </row>
        <row r="78">
          <cell r="A78">
            <v>180</v>
          </cell>
          <cell r="B78" t="str">
            <v>V5</v>
          </cell>
          <cell r="C78" t="str">
            <v>V5</v>
          </cell>
          <cell r="D78" t="str">
            <v>V5</v>
          </cell>
          <cell r="E78" t="str">
            <v>V5</v>
          </cell>
          <cell r="F78" t="str">
            <v>V5</v>
          </cell>
          <cell r="G78" t="str">
            <v>V5</v>
          </cell>
          <cell r="H78" t="str">
            <v>V5</v>
          </cell>
          <cell r="I78" t="str">
            <v>V5</v>
          </cell>
          <cell r="J78" t="str">
            <v>V5</v>
          </cell>
          <cell r="K78" t="str">
            <v>V5</v>
          </cell>
          <cell r="L78" t="str">
            <v>V5</v>
          </cell>
          <cell r="M78" t="str">
            <v>V5</v>
          </cell>
          <cell r="N78" t="str">
            <v>V5</v>
          </cell>
          <cell r="O78" t="str">
            <v>V5</v>
          </cell>
          <cell r="P78" t="str">
            <v>V4</v>
          </cell>
          <cell r="Q78" t="str">
            <v>V4</v>
          </cell>
          <cell r="R78" t="str">
            <v>V3</v>
          </cell>
          <cell r="S78" t="str">
            <v>V3</v>
          </cell>
          <cell r="T78" t="str">
            <v>V3</v>
          </cell>
          <cell r="U78" t="str">
            <v>V3</v>
          </cell>
          <cell r="V78" t="str">
            <v>NON</v>
          </cell>
          <cell r="W78" t="str">
            <v>NON</v>
          </cell>
          <cell r="X78" t="str">
            <v>NON</v>
          </cell>
          <cell r="Y78" t="str">
            <v>NON</v>
          </cell>
          <cell r="Z78" t="str">
            <v>NON</v>
          </cell>
          <cell r="AA78" t="str">
            <v>NON</v>
          </cell>
          <cell r="AB78" t="str">
            <v>NON</v>
          </cell>
          <cell r="AC78" t="str">
            <v>NON</v>
          </cell>
          <cell r="AD78" t="str">
            <v>NON</v>
          </cell>
          <cell r="AE78" t="str">
            <v>NON</v>
          </cell>
        </row>
        <row r="79">
          <cell r="A79">
            <v>190</v>
          </cell>
          <cell r="B79" t="str">
            <v>V5</v>
          </cell>
          <cell r="C79" t="str">
            <v>V5</v>
          </cell>
          <cell r="D79" t="str">
            <v>V5</v>
          </cell>
          <cell r="E79" t="str">
            <v>V5</v>
          </cell>
          <cell r="F79" t="str">
            <v>V5</v>
          </cell>
          <cell r="G79" t="str">
            <v>V5</v>
          </cell>
          <cell r="H79" t="str">
            <v>V5</v>
          </cell>
          <cell r="I79" t="str">
            <v>V5</v>
          </cell>
          <cell r="J79" t="str">
            <v>V5</v>
          </cell>
          <cell r="K79" t="str">
            <v>V5</v>
          </cell>
          <cell r="L79" t="str">
            <v>V5</v>
          </cell>
          <cell r="M79" t="str">
            <v>V5</v>
          </cell>
          <cell r="N79" t="str">
            <v>V5</v>
          </cell>
          <cell r="O79" t="str">
            <v>V5</v>
          </cell>
          <cell r="P79" t="str">
            <v>V4</v>
          </cell>
          <cell r="Q79" t="str">
            <v>V4</v>
          </cell>
          <cell r="R79" t="str">
            <v>V3</v>
          </cell>
          <cell r="S79" t="str">
            <v>V3</v>
          </cell>
          <cell r="T79" t="str">
            <v>V3</v>
          </cell>
          <cell r="U79" t="str">
            <v>V3</v>
          </cell>
          <cell r="V79" t="str">
            <v>NON</v>
          </cell>
          <cell r="W79" t="str">
            <v>NON</v>
          </cell>
          <cell r="X79" t="str">
            <v>NON</v>
          </cell>
          <cell r="Y79" t="str">
            <v>NON</v>
          </cell>
          <cell r="Z79" t="str">
            <v>NON</v>
          </cell>
          <cell r="AA79" t="str">
            <v>NON</v>
          </cell>
          <cell r="AB79" t="str">
            <v>NON</v>
          </cell>
          <cell r="AC79" t="str">
            <v>NON</v>
          </cell>
          <cell r="AD79" t="str">
            <v>NON</v>
          </cell>
          <cell r="AE79" t="str">
            <v>NON</v>
          </cell>
        </row>
        <row r="80">
          <cell r="A80">
            <v>200</v>
          </cell>
          <cell r="B80" t="str">
            <v>V5</v>
          </cell>
          <cell r="C80" t="str">
            <v>V5</v>
          </cell>
          <cell r="D80" t="str">
            <v>V5</v>
          </cell>
          <cell r="E80" t="str">
            <v>V5</v>
          </cell>
          <cell r="F80" t="str">
            <v>V5</v>
          </cell>
          <cell r="G80" t="str">
            <v>V5</v>
          </cell>
          <cell r="H80" t="str">
            <v>V5</v>
          </cell>
          <cell r="I80" t="str">
            <v>V5</v>
          </cell>
          <cell r="J80" t="str">
            <v>V5</v>
          </cell>
          <cell r="K80" t="str">
            <v>V5</v>
          </cell>
          <cell r="L80" t="str">
            <v>V5</v>
          </cell>
          <cell r="M80" t="str">
            <v>V5</v>
          </cell>
          <cell r="N80" t="str">
            <v>V5</v>
          </cell>
          <cell r="O80" t="str">
            <v>V5</v>
          </cell>
          <cell r="P80" t="str">
            <v>V4</v>
          </cell>
          <cell r="Q80" t="str">
            <v>V4</v>
          </cell>
          <cell r="R80" t="str">
            <v>V3</v>
          </cell>
          <cell r="S80" t="str">
            <v>V3</v>
          </cell>
          <cell r="T80" t="str">
            <v>V3</v>
          </cell>
          <cell r="U80" t="str">
            <v>V3</v>
          </cell>
          <cell r="V80" t="str">
            <v>NON</v>
          </cell>
          <cell r="W80" t="str">
            <v>NON</v>
          </cell>
          <cell r="X80" t="str">
            <v>NON</v>
          </cell>
          <cell r="Y80" t="str">
            <v>NON</v>
          </cell>
          <cell r="Z80" t="str">
            <v>NON</v>
          </cell>
          <cell r="AA80" t="str">
            <v>NON</v>
          </cell>
          <cell r="AB80" t="str">
            <v>NON</v>
          </cell>
          <cell r="AC80" t="str">
            <v>NON</v>
          </cell>
          <cell r="AD80" t="str">
            <v>NON</v>
          </cell>
          <cell r="AE80" t="str">
            <v>NON</v>
          </cell>
        </row>
        <row r="81">
          <cell r="A81">
            <v>210</v>
          </cell>
          <cell r="B81" t="str">
            <v>V5</v>
          </cell>
          <cell r="C81" t="str">
            <v>V5</v>
          </cell>
          <cell r="D81" t="str">
            <v>V5</v>
          </cell>
          <cell r="E81" t="str">
            <v>V5</v>
          </cell>
          <cell r="F81" t="str">
            <v>V5</v>
          </cell>
          <cell r="G81" t="str">
            <v>V5</v>
          </cell>
          <cell r="H81" t="str">
            <v>V5</v>
          </cell>
          <cell r="I81" t="str">
            <v>V5</v>
          </cell>
          <cell r="J81" t="str">
            <v>V5</v>
          </cell>
          <cell r="K81" t="str">
            <v>V5</v>
          </cell>
          <cell r="L81" t="str">
            <v>V5</v>
          </cell>
          <cell r="M81" t="str">
            <v>V5</v>
          </cell>
          <cell r="N81" t="str">
            <v>V5</v>
          </cell>
          <cell r="O81" t="str">
            <v>V5</v>
          </cell>
          <cell r="P81" t="str">
            <v>V4</v>
          </cell>
          <cell r="Q81" t="str">
            <v>V4</v>
          </cell>
          <cell r="R81" t="str">
            <v>V3</v>
          </cell>
          <cell r="S81" t="str">
            <v>V3</v>
          </cell>
          <cell r="T81" t="str">
            <v>V3</v>
          </cell>
          <cell r="U81" t="str">
            <v>V3</v>
          </cell>
          <cell r="V81" t="str">
            <v>NON</v>
          </cell>
          <cell r="W81" t="str">
            <v>NON</v>
          </cell>
          <cell r="X81" t="str">
            <v>NON</v>
          </cell>
          <cell r="Y81" t="str">
            <v>NON</v>
          </cell>
          <cell r="Z81" t="str">
            <v>NON</v>
          </cell>
          <cell r="AA81" t="str">
            <v>NON</v>
          </cell>
          <cell r="AB81" t="str">
            <v>NON</v>
          </cell>
          <cell r="AC81" t="str">
            <v>NON</v>
          </cell>
          <cell r="AD81" t="str">
            <v>NON</v>
          </cell>
          <cell r="AE81" t="str">
            <v>NON</v>
          </cell>
        </row>
        <row r="82">
          <cell r="A82">
            <v>220</v>
          </cell>
          <cell r="B82" t="str">
            <v>V5</v>
          </cell>
          <cell r="C82" t="str">
            <v>V5</v>
          </cell>
          <cell r="D82" t="str">
            <v>V5</v>
          </cell>
          <cell r="E82" t="str">
            <v>V5</v>
          </cell>
          <cell r="F82" t="str">
            <v>V5</v>
          </cell>
          <cell r="G82" t="str">
            <v>V5</v>
          </cell>
          <cell r="H82" t="str">
            <v>V5</v>
          </cell>
          <cell r="I82" t="str">
            <v>V5</v>
          </cell>
          <cell r="J82" t="str">
            <v>V5</v>
          </cell>
          <cell r="K82" t="str">
            <v>V5</v>
          </cell>
          <cell r="L82" t="str">
            <v>V5</v>
          </cell>
          <cell r="M82" t="str">
            <v>V5</v>
          </cell>
          <cell r="N82" t="str">
            <v>V5</v>
          </cell>
          <cell r="O82" t="str">
            <v>V5</v>
          </cell>
          <cell r="P82" t="str">
            <v>V4</v>
          </cell>
          <cell r="Q82" t="str">
            <v>V4</v>
          </cell>
          <cell r="R82" t="str">
            <v>V3</v>
          </cell>
          <cell r="S82" t="str">
            <v>V3</v>
          </cell>
          <cell r="T82" t="str">
            <v>V3</v>
          </cell>
          <cell r="U82" t="str">
            <v>V3</v>
          </cell>
          <cell r="V82" t="str">
            <v>NON</v>
          </cell>
          <cell r="W82" t="str">
            <v>NON</v>
          </cell>
          <cell r="X82" t="str">
            <v>NON</v>
          </cell>
          <cell r="Y82" t="str">
            <v>NON</v>
          </cell>
          <cell r="Z82" t="str">
            <v>NON</v>
          </cell>
          <cell r="AA82" t="str">
            <v>NON</v>
          </cell>
          <cell r="AB82" t="str">
            <v>NON</v>
          </cell>
          <cell r="AC82" t="str">
            <v>NON</v>
          </cell>
          <cell r="AD82" t="str">
            <v>NON</v>
          </cell>
          <cell r="AE82" t="str">
            <v>NON</v>
          </cell>
        </row>
        <row r="83">
          <cell r="A83">
            <v>230</v>
          </cell>
          <cell r="B83" t="str">
            <v>V5</v>
          </cell>
          <cell r="C83" t="str">
            <v>V5</v>
          </cell>
          <cell r="D83" t="str">
            <v>V5</v>
          </cell>
          <cell r="E83" t="str">
            <v>V5</v>
          </cell>
          <cell r="F83" t="str">
            <v>V5</v>
          </cell>
          <cell r="G83" t="str">
            <v>V5</v>
          </cell>
          <cell r="H83" t="str">
            <v>V5</v>
          </cell>
          <cell r="I83" t="str">
            <v>V5</v>
          </cell>
          <cell r="J83" t="str">
            <v>V5</v>
          </cell>
          <cell r="K83" t="str">
            <v>V5</v>
          </cell>
          <cell r="L83" t="str">
            <v>V5</v>
          </cell>
          <cell r="M83" t="str">
            <v>V5</v>
          </cell>
          <cell r="N83" t="str">
            <v>V5</v>
          </cell>
          <cell r="O83" t="str">
            <v>V5</v>
          </cell>
          <cell r="P83" t="str">
            <v>V4</v>
          </cell>
          <cell r="Q83" t="str">
            <v>V4</v>
          </cell>
          <cell r="R83" t="str">
            <v>V3</v>
          </cell>
          <cell r="S83" t="str">
            <v>V3</v>
          </cell>
          <cell r="T83" t="str">
            <v>V3</v>
          </cell>
          <cell r="U83" t="str">
            <v>V3</v>
          </cell>
          <cell r="V83" t="str">
            <v>NON</v>
          </cell>
          <cell r="W83" t="str">
            <v>NON</v>
          </cell>
          <cell r="X83" t="str">
            <v>NON</v>
          </cell>
          <cell r="Y83" t="str">
            <v>NON</v>
          </cell>
          <cell r="Z83" t="str">
            <v>NON</v>
          </cell>
          <cell r="AA83" t="str">
            <v>NON</v>
          </cell>
          <cell r="AB83" t="str">
            <v>NON</v>
          </cell>
          <cell r="AC83" t="str">
            <v>NON</v>
          </cell>
          <cell r="AD83" t="str">
            <v>NON</v>
          </cell>
          <cell r="AE83" t="str">
            <v>NON</v>
          </cell>
        </row>
        <row r="84">
          <cell r="A84">
            <v>240</v>
          </cell>
          <cell r="B84" t="str">
            <v>NON</v>
          </cell>
          <cell r="C84" t="str">
            <v>NON</v>
          </cell>
          <cell r="D84" t="str">
            <v>NON</v>
          </cell>
          <cell r="E84" t="str">
            <v>NON</v>
          </cell>
          <cell r="F84" t="str">
            <v>NON</v>
          </cell>
          <cell r="G84" t="str">
            <v>NON</v>
          </cell>
          <cell r="H84" t="str">
            <v>NON</v>
          </cell>
          <cell r="I84" t="str">
            <v>NON</v>
          </cell>
          <cell r="J84" t="str">
            <v>NON</v>
          </cell>
          <cell r="K84" t="str">
            <v>NON</v>
          </cell>
          <cell r="L84" t="str">
            <v>NON</v>
          </cell>
          <cell r="M84" t="str">
            <v>NON</v>
          </cell>
          <cell r="N84" t="str">
            <v>NON</v>
          </cell>
          <cell r="O84" t="str">
            <v>NON</v>
          </cell>
          <cell r="P84" t="str">
            <v>NON</v>
          </cell>
          <cell r="Q84" t="str">
            <v>NON</v>
          </cell>
          <cell r="R84" t="str">
            <v>NON</v>
          </cell>
          <cell r="S84" t="str">
            <v>NON</v>
          </cell>
          <cell r="T84" t="str">
            <v>NON</v>
          </cell>
          <cell r="U84" t="str">
            <v>NON</v>
          </cell>
          <cell r="V84" t="str">
            <v>NON</v>
          </cell>
          <cell r="W84" t="str">
            <v>NON</v>
          </cell>
          <cell r="X84" t="str">
            <v>NON</v>
          </cell>
          <cell r="Y84" t="str">
            <v>NON</v>
          </cell>
          <cell r="Z84" t="str">
            <v>NON</v>
          </cell>
          <cell r="AA84" t="str">
            <v>NON</v>
          </cell>
          <cell r="AB84" t="str">
            <v>NON</v>
          </cell>
          <cell r="AC84" t="str">
            <v>NON</v>
          </cell>
          <cell r="AD84" t="str">
            <v>NON</v>
          </cell>
          <cell r="AE84" t="str">
            <v>NON</v>
          </cell>
        </row>
        <row r="85">
          <cell r="A85">
            <v>250</v>
          </cell>
          <cell r="B85" t="str">
            <v>NON</v>
          </cell>
          <cell r="C85" t="str">
            <v>NON</v>
          </cell>
          <cell r="D85" t="str">
            <v>NON</v>
          </cell>
          <cell r="E85" t="str">
            <v>NON</v>
          </cell>
          <cell r="F85" t="str">
            <v>NON</v>
          </cell>
          <cell r="G85" t="str">
            <v>NON</v>
          </cell>
          <cell r="H85" t="str">
            <v>NON</v>
          </cell>
          <cell r="I85" t="str">
            <v>NON</v>
          </cell>
          <cell r="J85" t="str">
            <v>NON</v>
          </cell>
          <cell r="K85" t="str">
            <v>NON</v>
          </cell>
          <cell r="L85" t="str">
            <v>NON</v>
          </cell>
          <cell r="M85" t="str">
            <v>NON</v>
          </cell>
          <cell r="N85" t="str">
            <v>NON</v>
          </cell>
          <cell r="O85" t="str">
            <v>NON</v>
          </cell>
          <cell r="P85" t="str">
            <v>NON</v>
          </cell>
          <cell r="Q85" t="str">
            <v>NON</v>
          </cell>
          <cell r="R85" t="str">
            <v>NON</v>
          </cell>
          <cell r="S85" t="str">
            <v>NON</v>
          </cell>
          <cell r="T85" t="str">
            <v>NON</v>
          </cell>
          <cell r="U85" t="str">
            <v>NON</v>
          </cell>
          <cell r="V85" t="str">
            <v>NON</v>
          </cell>
          <cell r="W85" t="str">
            <v>NON</v>
          </cell>
          <cell r="X85" t="str">
            <v>NON</v>
          </cell>
          <cell r="Y85" t="str">
            <v>NON</v>
          </cell>
          <cell r="Z85" t="str">
            <v>NON</v>
          </cell>
          <cell r="AA85" t="str">
            <v>NON</v>
          </cell>
          <cell r="AB85" t="str">
            <v>NON</v>
          </cell>
          <cell r="AC85" t="str">
            <v>NON</v>
          </cell>
          <cell r="AD85" t="str">
            <v>NON</v>
          </cell>
          <cell r="AE85" t="str">
            <v>NON</v>
          </cell>
        </row>
        <row r="86">
          <cell r="A86">
            <v>260</v>
          </cell>
          <cell r="B86" t="str">
            <v>NON</v>
          </cell>
          <cell r="C86" t="str">
            <v>NON</v>
          </cell>
          <cell r="D86" t="str">
            <v>NON</v>
          </cell>
          <cell r="E86" t="str">
            <v>NON</v>
          </cell>
          <cell r="F86" t="str">
            <v>NON</v>
          </cell>
          <cell r="G86" t="str">
            <v>NON</v>
          </cell>
          <cell r="H86" t="str">
            <v>NON</v>
          </cell>
          <cell r="I86" t="str">
            <v>NON</v>
          </cell>
          <cell r="J86" t="str">
            <v>NON</v>
          </cell>
          <cell r="K86" t="str">
            <v>NON</v>
          </cell>
          <cell r="L86" t="str">
            <v>NON</v>
          </cell>
          <cell r="M86" t="str">
            <v>NON</v>
          </cell>
          <cell r="N86" t="str">
            <v>NON</v>
          </cell>
          <cell r="O86" t="str">
            <v>NON</v>
          </cell>
          <cell r="P86" t="str">
            <v>NON</v>
          </cell>
          <cell r="Q86" t="str">
            <v>NON</v>
          </cell>
          <cell r="R86" t="str">
            <v>NON</v>
          </cell>
          <cell r="S86" t="str">
            <v>NON</v>
          </cell>
          <cell r="T86" t="str">
            <v>NON</v>
          </cell>
          <cell r="U86" t="str">
            <v>NON</v>
          </cell>
          <cell r="V86" t="str">
            <v>NON</v>
          </cell>
          <cell r="W86" t="str">
            <v>NON</v>
          </cell>
          <cell r="X86" t="str">
            <v>NON</v>
          </cell>
          <cell r="Y86" t="str">
            <v>NON</v>
          </cell>
          <cell r="Z86" t="str">
            <v>NON</v>
          </cell>
          <cell r="AA86" t="str">
            <v>NON</v>
          </cell>
          <cell r="AB86" t="str">
            <v>NON</v>
          </cell>
          <cell r="AC86" t="str">
            <v>NON</v>
          </cell>
          <cell r="AD86" t="str">
            <v>NON</v>
          </cell>
          <cell r="AE86" t="str">
            <v>NON</v>
          </cell>
        </row>
        <row r="87">
          <cell r="A87">
            <v>270</v>
          </cell>
          <cell r="B87" t="str">
            <v>NON</v>
          </cell>
          <cell r="C87" t="str">
            <v>NON</v>
          </cell>
          <cell r="D87" t="str">
            <v>NON</v>
          </cell>
          <cell r="E87" t="str">
            <v>NON</v>
          </cell>
          <cell r="F87" t="str">
            <v>NON</v>
          </cell>
          <cell r="G87" t="str">
            <v>NON</v>
          </cell>
          <cell r="H87" t="str">
            <v>NON</v>
          </cell>
          <cell r="I87" t="str">
            <v>NON</v>
          </cell>
          <cell r="J87" t="str">
            <v>NON</v>
          </cell>
          <cell r="K87" t="str">
            <v>NON</v>
          </cell>
          <cell r="L87" t="str">
            <v>NON</v>
          </cell>
          <cell r="M87" t="str">
            <v>NON</v>
          </cell>
          <cell r="N87" t="str">
            <v>NON</v>
          </cell>
          <cell r="O87" t="str">
            <v>NON</v>
          </cell>
          <cell r="P87" t="str">
            <v>NON</v>
          </cell>
          <cell r="Q87" t="str">
            <v>NON</v>
          </cell>
          <cell r="R87" t="str">
            <v>NON</v>
          </cell>
          <cell r="S87" t="str">
            <v>NON</v>
          </cell>
          <cell r="T87" t="str">
            <v>NON</v>
          </cell>
          <cell r="U87" t="str">
            <v>NON</v>
          </cell>
          <cell r="V87" t="str">
            <v>NON</v>
          </cell>
          <cell r="W87" t="str">
            <v>NON</v>
          </cell>
          <cell r="X87" t="str">
            <v>NON</v>
          </cell>
          <cell r="Y87" t="str">
            <v>NON</v>
          </cell>
          <cell r="Z87" t="str">
            <v>NON</v>
          </cell>
          <cell r="AA87" t="str">
            <v>NON</v>
          </cell>
          <cell r="AB87" t="str">
            <v>NON</v>
          </cell>
          <cell r="AC87" t="str">
            <v>NON</v>
          </cell>
          <cell r="AD87" t="str">
            <v>NON</v>
          </cell>
          <cell r="AE87" t="str">
            <v>NON</v>
          </cell>
        </row>
        <row r="88">
          <cell r="A88">
            <v>280</v>
          </cell>
          <cell r="B88" t="str">
            <v>NON</v>
          </cell>
          <cell r="C88" t="str">
            <v>NON</v>
          </cell>
          <cell r="D88" t="str">
            <v>NON</v>
          </cell>
          <cell r="E88" t="str">
            <v>NON</v>
          </cell>
          <cell r="F88" t="str">
            <v>NON</v>
          </cell>
          <cell r="G88" t="str">
            <v>NON</v>
          </cell>
          <cell r="H88" t="str">
            <v>NON</v>
          </cell>
          <cell r="I88" t="str">
            <v>NON</v>
          </cell>
          <cell r="J88" t="str">
            <v>NON</v>
          </cell>
          <cell r="K88" t="str">
            <v>NON</v>
          </cell>
          <cell r="L88" t="str">
            <v>NON</v>
          </cell>
          <cell r="M88" t="str">
            <v>NON</v>
          </cell>
          <cell r="N88" t="str">
            <v>NON</v>
          </cell>
          <cell r="O88" t="str">
            <v>NON</v>
          </cell>
          <cell r="P88" t="str">
            <v>NON</v>
          </cell>
          <cell r="Q88" t="str">
            <v>NON</v>
          </cell>
          <cell r="R88" t="str">
            <v>NON</v>
          </cell>
          <cell r="S88" t="str">
            <v>NON</v>
          </cell>
          <cell r="T88" t="str">
            <v>NON</v>
          </cell>
          <cell r="U88" t="str">
            <v>NON</v>
          </cell>
          <cell r="V88" t="str">
            <v>NON</v>
          </cell>
          <cell r="W88" t="str">
            <v>NON</v>
          </cell>
          <cell r="X88" t="str">
            <v>NON</v>
          </cell>
          <cell r="Y88" t="str">
            <v>NON</v>
          </cell>
          <cell r="Z88" t="str">
            <v>NON</v>
          </cell>
          <cell r="AA88" t="str">
            <v>NON</v>
          </cell>
          <cell r="AB88" t="str">
            <v>NON</v>
          </cell>
          <cell r="AC88" t="str">
            <v>NON</v>
          </cell>
          <cell r="AD88" t="str">
            <v>NON</v>
          </cell>
          <cell r="AE88" t="str">
            <v>NON</v>
          </cell>
        </row>
        <row r="91">
          <cell r="A91" t="str">
            <v>11 mm ALU</v>
          </cell>
          <cell r="B91">
            <v>10</v>
          </cell>
          <cell r="C91">
            <v>20</v>
          </cell>
          <cell r="D91">
            <v>30</v>
          </cell>
          <cell r="E91">
            <v>40</v>
          </cell>
          <cell r="F91">
            <v>50</v>
          </cell>
          <cell r="G91">
            <v>60</v>
          </cell>
          <cell r="H91">
            <v>70</v>
          </cell>
          <cell r="I91">
            <v>80</v>
          </cell>
          <cell r="J91">
            <v>90</v>
          </cell>
          <cell r="K91">
            <v>100</v>
          </cell>
          <cell r="L91">
            <v>110</v>
          </cell>
          <cell r="M91">
            <v>120</v>
          </cell>
          <cell r="N91">
            <v>130</v>
          </cell>
          <cell r="O91">
            <v>140</v>
          </cell>
          <cell r="P91">
            <v>150</v>
          </cell>
          <cell r="Q91">
            <v>160</v>
          </cell>
          <cell r="R91">
            <v>170</v>
          </cell>
          <cell r="S91">
            <v>180</v>
          </cell>
          <cell r="T91">
            <v>190</v>
          </cell>
          <cell r="U91">
            <v>200</v>
          </cell>
          <cell r="V91">
            <v>210</v>
          </cell>
          <cell r="W91">
            <v>220</v>
          </cell>
          <cell r="X91">
            <v>230</v>
          </cell>
          <cell r="Y91">
            <v>235</v>
          </cell>
          <cell r="Z91">
            <v>240</v>
          </cell>
          <cell r="AA91">
            <v>250</v>
          </cell>
          <cell r="AB91">
            <v>260</v>
          </cell>
          <cell r="AC91">
            <v>270</v>
          </cell>
          <cell r="AD91">
            <v>280</v>
          </cell>
          <cell r="AE91">
            <v>290</v>
          </cell>
          <cell r="AF91">
            <v>300</v>
          </cell>
          <cell r="AG91">
            <v>310</v>
          </cell>
          <cell r="AH91">
            <v>320</v>
          </cell>
          <cell r="AI91">
            <v>330</v>
          </cell>
          <cell r="AJ91">
            <v>340</v>
          </cell>
        </row>
        <row r="92">
          <cell r="A92">
            <v>10</v>
          </cell>
          <cell r="B92" t="str">
            <v>V5</v>
          </cell>
          <cell r="C92" t="str">
            <v>V5</v>
          </cell>
          <cell r="D92" t="str">
            <v>V5</v>
          </cell>
          <cell r="E92" t="str">
            <v>V5</v>
          </cell>
          <cell r="F92" t="str">
            <v>V5</v>
          </cell>
          <cell r="G92" t="str">
            <v>V5</v>
          </cell>
          <cell r="H92" t="str">
            <v>V5</v>
          </cell>
          <cell r="I92" t="str">
            <v>V5</v>
          </cell>
          <cell r="J92" t="str">
            <v>V5</v>
          </cell>
          <cell r="K92" t="str">
            <v>V5</v>
          </cell>
          <cell r="L92" t="str">
            <v>V5</v>
          </cell>
          <cell r="M92" t="str">
            <v>V5</v>
          </cell>
          <cell r="N92" t="str">
            <v>V5</v>
          </cell>
          <cell r="O92" t="str">
            <v>V5</v>
          </cell>
          <cell r="P92" t="str">
            <v>V5</v>
          </cell>
          <cell r="Q92" t="str">
            <v>V5</v>
          </cell>
          <cell r="R92" t="str">
            <v>V5</v>
          </cell>
          <cell r="S92" t="str">
            <v>V5</v>
          </cell>
          <cell r="T92" t="str">
            <v>V5</v>
          </cell>
          <cell r="U92" t="str">
            <v>V5</v>
          </cell>
          <cell r="V92" t="str">
            <v>V4</v>
          </cell>
          <cell r="W92" t="str">
            <v>V4</v>
          </cell>
          <cell r="X92" t="str">
            <v>V4</v>
          </cell>
          <cell r="Y92" t="str">
            <v>V3</v>
          </cell>
          <cell r="Z92" t="str">
            <v>V3</v>
          </cell>
          <cell r="AA92" t="str">
            <v>NON</v>
          </cell>
          <cell r="AB92" t="str">
            <v>NON</v>
          </cell>
          <cell r="AC92" t="str">
            <v>NON</v>
          </cell>
          <cell r="AD92" t="str">
            <v>NON</v>
          </cell>
          <cell r="AE92" t="str">
            <v>NON</v>
          </cell>
          <cell r="AF92" t="str">
            <v>NON</v>
          </cell>
          <cell r="AG92" t="str">
            <v>NON</v>
          </cell>
          <cell r="AH92" t="str">
            <v>NON</v>
          </cell>
          <cell r="AI92" t="str">
            <v>NON</v>
          </cell>
          <cell r="AJ92" t="str">
            <v>NON</v>
          </cell>
        </row>
        <row r="93">
          <cell r="A93">
            <v>20</v>
          </cell>
          <cell r="B93" t="str">
            <v>V5</v>
          </cell>
          <cell r="C93" t="str">
            <v>V5</v>
          </cell>
          <cell r="D93" t="str">
            <v>V5</v>
          </cell>
          <cell r="E93" t="str">
            <v>V5</v>
          </cell>
          <cell r="F93" t="str">
            <v>V5</v>
          </cell>
          <cell r="G93" t="str">
            <v>V5</v>
          </cell>
          <cell r="H93" t="str">
            <v>V5</v>
          </cell>
          <cell r="I93" t="str">
            <v>V5</v>
          </cell>
          <cell r="J93" t="str">
            <v>V5</v>
          </cell>
          <cell r="K93" t="str">
            <v>V5</v>
          </cell>
          <cell r="L93" t="str">
            <v>V5</v>
          </cell>
          <cell r="M93" t="str">
            <v>V5</v>
          </cell>
          <cell r="N93" t="str">
            <v>V5</v>
          </cell>
          <cell r="O93" t="str">
            <v>V5</v>
          </cell>
          <cell r="P93" t="str">
            <v>V5</v>
          </cell>
          <cell r="Q93" t="str">
            <v>V5</v>
          </cell>
          <cell r="R93" t="str">
            <v>V5</v>
          </cell>
          <cell r="S93" t="str">
            <v>V5</v>
          </cell>
          <cell r="T93" t="str">
            <v>V5</v>
          </cell>
          <cell r="U93" t="str">
            <v>V5</v>
          </cell>
          <cell r="V93" t="str">
            <v>V4</v>
          </cell>
          <cell r="W93" t="str">
            <v>V4</v>
          </cell>
          <cell r="X93" t="str">
            <v>V4</v>
          </cell>
          <cell r="Y93" t="str">
            <v>V3</v>
          </cell>
          <cell r="Z93" t="str">
            <v>V3</v>
          </cell>
          <cell r="AA93" t="str">
            <v>NON</v>
          </cell>
          <cell r="AB93" t="str">
            <v>NON</v>
          </cell>
          <cell r="AC93" t="str">
            <v>NON</v>
          </cell>
          <cell r="AD93" t="str">
            <v>NON</v>
          </cell>
          <cell r="AE93" t="str">
            <v>NON</v>
          </cell>
          <cell r="AF93" t="str">
            <v>NON</v>
          </cell>
          <cell r="AG93" t="str">
            <v>NON</v>
          </cell>
          <cell r="AH93" t="str">
            <v>NON</v>
          </cell>
          <cell r="AI93" t="str">
            <v>NON</v>
          </cell>
          <cell r="AJ93" t="str">
            <v>NON</v>
          </cell>
        </row>
        <row r="94">
          <cell r="A94">
            <v>30</v>
          </cell>
          <cell r="B94" t="str">
            <v>V5</v>
          </cell>
          <cell r="C94" t="str">
            <v>V5</v>
          </cell>
          <cell r="D94" t="str">
            <v>V5</v>
          </cell>
          <cell r="E94" t="str">
            <v>V5</v>
          </cell>
          <cell r="F94" t="str">
            <v>V5</v>
          </cell>
          <cell r="G94" t="str">
            <v>V5</v>
          </cell>
          <cell r="H94" t="str">
            <v>V5</v>
          </cell>
          <cell r="I94" t="str">
            <v>V5</v>
          </cell>
          <cell r="J94" t="str">
            <v>V5</v>
          </cell>
          <cell r="K94" t="str">
            <v>V5</v>
          </cell>
          <cell r="L94" t="str">
            <v>V5</v>
          </cell>
          <cell r="M94" t="str">
            <v>V5</v>
          </cell>
          <cell r="N94" t="str">
            <v>V5</v>
          </cell>
          <cell r="O94" t="str">
            <v>V5</v>
          </cell>
          <cell r="P94" t="str">
            <v>V5</v>
          </cell>
          <cell r="Q94" t="str">
            <v>V5</v>
          </cell>
          <cell r="R94" t="str">
            <v>V5</v>
          </cell>
          <cell r="S94" t="str">
            <v>V5</v>
          </cell>
          <cell r="T94" t="str">
            <v>V5</v>
          </cell>
          <cell r="U94" t="str">
            <v>V5</v>
          </cell>
          <cell r="V94" t="str">
            <v>V4</v>
          </cell>
          <cell r="W94" t="str">
            <v>V4</v>
          </cell>
          <cell r="X94" t="str">
            <v>V4</v>
          </cell>
          <cell r="Y94" t="str">
            <v>V3</v>
          </cell>
          <cell r="Z94" t="str">
            <v>V3</v>
          </cell>
          <cell r="AA94" t="str">
            <v>NON</v>
          </cell>
          <cell r="AB94" t="str">
            <v>NON</v>
          </cell>
          <cell r="AC94" t="str">
            <v>NON</v>
          </cell>
          <cell r="AD94" t="str">
            <v>NON</v>
          </cell>
          <cell r="AE94" t="str">
            <v>NON</v>
          </cell>
          <cell r="AF94" t="str">
            <v>NON</v>
          </cell>
          <cell r="AG94" t="str">
            <v>NON</v>
          </cell>
          <cell r="AH94" t="str">
            <v>NON</v>
          </cell>
          <cell r="AI94" t="str">
            <v>NON</v>
          </cell>
          <cell r="AJ94" t="str">
            <v>NON</v>
          </cell>
        </row>
        <row r="95">
          <cell r="A95">
            <v>40</v>
          </cell>
          <cell r="B95" t="str">
            <v>V5</v>
          </cell>
          <cell r="C95" t="str">
            <v>V5</v>
          </cell>
          <cell r="D95" t="str">
            <v>V5</v>
          </cell>
          <cell r="E95" t="str">
            <v>V5</v>
          </cell>
          <cell r="F95" t="str">
            <v>V5</v>
          </cell>
          <cell r="G95" t="str">
            <v>V5</v>
          </cell>
          <cell r="H95" t="str">
            <v>V5</v>
          </cell>
          <cell r="I95" t="str">
            <v>V5</v>
          </cell>
          <cell r="J95" t="str">
            <v>V5</v>
          </cell>
          <cell r="K95" t="str">
            <v>V5</v>
          </cell>
          <cell r="L95" t="str">
            <v>V5</v>
          </cell>
          <cell r="M95" t="str">
            <v>V5</v>
          </cell>
          <cell r="N95" t="str">
            <v>V5</v>
          </cell>
          <cell r="O95" t="str">
            <v>V5</v>
          </cell>
          <cell r="P95" t="str">
            <v>V5</v>
          </cell>
          <cell r="Q95" t="str">
            <v>V5</v>
          </cell>
          <cell r="R95" t="str">
            <v>V5</v>
          </cell>
          <cell r="S95" t="str">
            <v>V5</v>
          </cell>
          <cell r="T95" t="str">
            <v>V5</v>
          </cell>
          <cell r="U95" t="str">
            <v>V5</v>
          </cell>
          <cell r="V95" t="str">
            <v>V4</v>
          </cell>
          <cell r="W95" t="str">
            <v>V4</v>
          </cell>
          <cell r="X95" t="str">
            <v>V4</v>
          </cell>
          <cell r="Y95" t="str">
            <v>V3</v>
          </cell>
          <cell r="Z95" t="str">
            <v>V3</v>
          </cell>
          <cell r="AA95" t="str">
            <v>NON</v>
          </cell>
          <cell r="AB95" t="str">
            <v>NON</v>
          </cell>
          <cell r="AC95" t="str">
            <v>NON</v>
          </cell>
          <cell r="AD95" t="str">
            <v>NON</v>
          </cell>
          <cell r="AE95" t="str">
            <v>NON</v>
          </cell>
          <cell r="AF95" t="str">
            <v>NON</v>
          </cell>
          <cell r="AG95" t="str">
            <v>NON</v>
          </cell>
          <cell r="AH95" t="str">
            <v>NON</v>
          </cell>
          <cell r="AI95" t="str">
            <v>NON</v>
          </cell>
          <cell r="AJ95" t="str">
            <v>NON</v>
          </cell>
        </row>
        <row r="96">
          <cell r="A96">
            <v>50</v>
          </cell>
          <cell r="B96" t="str">
            <v>V5</v>
          </cell>
          <cell r="C96" t="str">
            <v>V5</v>
          </cell>
          <cell r="D96" t="str">
            <v>V5</v>
          </cell>
          <cell r="E96" t="str">
            <v>V5</v>
          </cell>
          <cell r="F96" t="str">
            <v>V5</v>
          </cell>
          <cell r="G96" t="str">
            <v>V5</v>
          </cell>
          <cell r="H96" t="str">
            <v>V5</v>
          </cell>
          <cell r="I96" t="str">
            <v>V5</v>
          </cell>
          <cell r="J96" t="str">
            <v>V5</v>
          </cell>
          <cell r="K96" t="str">
            <v>V5</v>
          </cell>
          <cell r="L96" t="str">
            <v>V5</v>
          </cell>
          <cell r="M96" t="str">
            <v>V5</v>
          </cell>
          <cell r="N96" t="str">
            <v>V5</v>
          </cell>
          <cell r="O96" t="str">
            <v>V5</v>
          </cell>
          <cell r="P96" t="str">
            <v>V5</v>
          </cell>
          <cell r="Q96" t="str">
            <v>V5</v>
          </cell>
          <cell r="R96" t="str">
            <v>V5</v>
          </cell>
          <cell r="S96" t="str">
            <v>V5</v>
          </cell>
          <cell r="T96" t="str">
            <v>V5</v>
          </cell>
          <cell r="U96" t="str">
            <v>V5</v>
          </cell>
          <cell r="V96" t="str">
            <v>V4</v>
          </cell>
          <cell r="W96" t="str">
            <v>V4</v>
          </cell>
          <cell r="X96" t="str">
            <v>V4</v>
          </cell>
          <cell r="Y96" t="str">
            <v>V3</v>
          </cell>
          <cell r="Z96" t="str">
            <v>V3</v>
          </cell>
          <cell r="AA96" t="str">
            <v>NON</v>
          </cell>
          <cell r="AB96" t="str">
            <v>NON</v>
          </cell>
          <cell r="AC96" t="str">
            <v>NON</v>
          </cell>
          <cell r="AD96" t="str">
            <v>NON</v>
          </cell>
          <cell r="AE96" t="str">
            <v>NON</v>
          </cell>
          <cell r="AF96" t="str">
            <v>NON</v>
          </cell>
          <cell r="AG96" t="str">
            <v>NON</v>
          </cell>
          <cell r="AH96" t="str">
            <v>NON</v>
          </cell>
          <cell r="AI96" t="str">
            <v>NON</v>
          </cell>
          <cell r="AJ96" t="str">
            <v>NON</v>
          </cell>
        </row>
        <row r="97">
          <cell r="A97">
            <v>60</v>
          </cell>
          <cell r="B97" t="str">
            <v>V5</v>
          </cell>
          <cell r="C97" t="str">
            <v>V5</v>
          </cell>
          <cell r="D97" t="str">
            <v>V5</v>
          </cell>
          <cell r="E97" t="str">
            <v>V5</v>
          </cell>
          <cell r="F97" t="str">
            <v>V5</v>
          </cell>
          <cell r="G97" t="str">
            <v>V5</v>
          </cell>
          <cell r="H97" t="str">
            <v>V5</v>
          </cell>
          <cell r="I97" t="str">
            <v>V5</v>
          </cell>
          <cell r="J97" t="str">
            <v>V5</v>
          </cell>
          <cell r="K97" t="str">
            <v>V5</v>
          </cell>
          <cell r="L97" t="str">
            <v>V5</v>
          </cell>
          <cell r="M97" t="str">
            <v>V5</v>
          </cell>
          <cell r="N97" t="str">
            <v>V5</v>
          </cell>
          <cell r="O97" t="str">
            <v>V5</v>
          </cell>
          <cell r="P97" t="str">
            <v>V5</v>
          </cell>
          <cell r="Q97" t="str">
            <v>V5</v>
          </cell>
          <cell r="R97" t="str">
            <v>V5</v>
          </cell>
          <cell r="S97" t="str">
            <v>V5</v>
          </cell>
          <cell r="T97" t="str">
            <v>V5</v>
          </cell>
          <cell r="U97" t="str">
            <v>V5</v>
          </cell>
          <cell r="V97" t="str">
            <v>V4</v>
          </cell>
          <cell r="W97" t="str">
            <v>V4</v>
          </cell>
          <cell r="X97" t="str">
            <v>V4</v>
          </cell>
          <cell r="Y97" t="str">
            <v>V3</v>
          </cell>
          <cell r="Z97" t="str">
            <v>V3</v>
          </cell>
          <cell r="AA97" t="str">
            <v>NON</v>
          </cell>
          <cell r="AB97" t="str">
            <v>NON</v>
          </cell>
          <cell r="AC97" t="str">
            <v>NON</v>
          </cell>
          <cell r="AD97" t="str">
            <v>NON</v>
          </cell>
          <cell r="AE97" t="str">
            <v>NON</v>
          </cell>
          <cell r="AF97" t="str">
            <v>NON</v>
          </cell>
          <cell r="AG97" t="str">
            <v>NON</v>
          </cell>
          <cell r="AH97" t="str">
            <v>NON</v>
          </cell>
          <cell r="AI97" t="str">
            <v>NON</v>
          </cell>
          <cell r="AJ97" t="str">
            <v>NON</v>
          </cell>
        </row>
        <row r="98">
          <cell r="A98">
            <v>70</v>
          </cell>
          <cell r="B98" t="str">
            <v>V5</v>
          </cell>
          <cell r="C98" t="str">
            <v>V5</v>
          </cell>
          <cell r="D98" t="str">
            <v>V5</v>
          </cell>
          <cell r="E98" t="str">
            <v>V5</v>
          </cell>
          <cell r="F98" t="str">
            <v>V5</v>
          </cell>
          <cell r="G98" t="str">
            <v>V5</v>
          </cell>
          <cell r="H98" t="str">
            <v>V5</v>
          </cell>
          <cell r="I98" t="str">
            <v>V5</v>
          </cell>
          <cell r="J98" t="str">
            <v>V5</v>
          </cell>
          <cell r="K98" t="str">
            <v>V5</v>
          </cell>
          <cell r="L98" t="str">
            <v>V5</v>
          </cell>
          <cell r="M98" t="str">
            <v>V5</v>
          </cell>
          <cell r="N98" t="str">
            <v>V5</v>
          </cell>
          <cell r="O98" t="str">
            <v>V5</v>
          </cell>
          <cell r="P98" t="str">
            <v>V5</v>
          </cell>
          <cell r="Q98" t="str">
            <v>V5</v>
          </cell>
          <cell r="R98" t="str">
            <v>V5</v>
          </cell>
          <cell r="S98" t="str">
            <v>V5</v>
          </cell>
          <cell r="T98" t="str">
            <v>V5</v>
          </cell>
          <cell r="U98" t="str">
            <v>V5</v>
          </cell>
          <cell r="V98" t="str">
            <v>V4</v>
          </cell>
          <cell r="W98" t="str">
            <v>V4</v>
          </cell>
          <cell r="X98" t="str">
            <v>V4</v>
          </cell>
          <cell r="Y98" t="str">
            <v>V3</v>
          </cell>
          <cell r="Z98" t="str">
            <v>V3</v>
          </cell>
          <cell r="AA98" t="str">
            <v>NON</v>
          </cell>
          <cell r="AB98" t="str">
            <v>NON</v>
          </cell>
          <cell r="AC98" t="str">
            <v>NON</v>
          </cell>
          <cell r="AD98" t="str">
            <v>NON</v>
          </cell>
          <cell r="AE98" t="str">
            <v>NON</v>
          </cell>
          <cell r="AF98" t="str">
            <v>NON</v>
          </cell>
          <cell r="AG98" t="str">
            <v>NON</v>
          </cell>
          <cell r="AH98" t="str">
            <v>NON</v>
          </cell>
          <cell r="AI98" t="str">
            <v>NON</v>
          </cell>
          <cell r="AJ98" t="str">
            <v>NON</v>
          </cell>
        </row>
        <row r="99">
          <cell r="A99">
            <v>80</v>
          </cell>
          <cell r="B99" t="str">
            <v>V5</v>
          </cell>
          <cell r="C99" t="str">
            <v>V5</v>
          </cell>
          <cell r="D99" t="str">
            <v>V5</v>
          </cell>
          <cell r="E99" t="str">
            <v>V5</v>
          </cell>
          <cell r="F99" t="str">
            <v>V5</v>
          </cell>
          <cell r="G99" t="str">
            <v>V5</v>
          </cell>
          <cell r="H99" t="str">
            <v>V5</v>
          </cell>
          <cell r="I99" t="str">
            <v>V5</v>
          </cell>
          <cell r="J99" t="str">
            <v>V5</v>
          </cell>
          <cell r="K99" t="str">
            <v>V5</v>
          </cell>
          <cell r="L99" t="str">
            <v>V5</v>
          </cell>
          <cell r="M99" t="str">
            <v>V5</v>
          </cell>
          <cell r="N99" t="str">
            <v>V5</v>
          </cell>
          <cell r="O99" t="str">
            <v>V5</v>
          </cell>
          <cell r="P99" t="str">
            <v>V5</v>
          </cell>
          <cell r="Q99" t="str">
            <v>V5</v>
          </cell>
          <cell r="R99" t="str">
            <v>V5</v>
          </cell>
          <cell r="S99" t="str">
            <v>V5</v>
          </cell>
          <cell r="T99" t="str">
            <v>V5</v>
          </cell>
          <cell r="U99" t="str">
            <v>V5</v>
          </cell>
          <cell r="V99" t="str">
            <v>V4</v>
          </cell>
          <cell r="W99" t="str">
            <v>V4</v>
          </cell>
          <cell r="X99" t="str">
            <v>V4</v>
          </cell>
          <cell r="Y99" t="str">
            <v>V3</v>
          </cell>
          <cell r="Z99" t="str">
            <v>V3</v>
          </cell>
          <cell r="AA99" t="str">
            <v>NON</v>
          </cell>
          <cell r="AB99" t="str">
            <v>NON</v>
          </cell>
          <cell r="AC99" t="str">
            <v>NON</v>
          </cell>
          <cell r="AD99" t="str">
            <v>NON</v>
          </cell>
          <cell r="AE99" t="str">
            <v>NON</v>
          </cell>
          <cell r="AF99" t="str">
            <v>NON</v>
          </cell>
          <cell r="AG99" t="str">
            <v>NON</v>
          </cell>
          <cell r="AH99" t="str">
            <v>NON</v>
          </cell>
          <cell r="AI99" t="str">
            <v>NON</v>
          </cell>
          <cell r="AJ99" t="str">
            <v>NON</v>
          </cell>
        </row>
        <row r="100">
          <cell r="A100">
            <v>90</v>
          </cell>
          <cell r="B100" t="str">
            <v>V5</v>
          </cell>
          <cell r="C100" t="str">
            <v>V5</v>
          </cell>
          <cell r="D100" t="str">
            <v>V5</v>
          </cell>
          <cell r="E100" t="str">
            <v>V5</v>
          </cell>
          <cell r="F100" t="str">
            <v>V5</v>
          </cell>
          <cell r="G100" t="str">
            <v>V5</v>
          </cell>
          <cell r="H100" t="str">
            <v>V5</v>
          </cell>
          <cell r="I100" t="str">
            <v>V5</v>
          </cell>
          <cell r="J100" t="str">
            <v>V5</v>
          </cell>
          <cell r="K100" t="str">
            <v>V5</v>
          </cell>
          <cell r="L100" t="str">
            <v>V5</v>
          </cell>
          <cell r="M100" t="str">
            <v>V5</v>
          </cell>
          <cell r="N100" t="str">
            <v>V5</v>
          </cell>
          <cell r="O100" t="str">
            <v>V5</v>
          </cell>
          <cell r="P100" t="str">
            <v>V5</v>
          </cell>
          <cell r="Q100" t="str">
            <v>V5</v>
          </cell>
          <cell r="R100" t="str">
            <v>V5</v>
          </cell>
          <cell r="S100" t="str">
            <v>V5</v>
          </cell>
          <cell r="T100" t="str">
            <v>V5</v>
          </cell>
          <cell r="U100" t="str">
            <v>V5</v>
          </cell>
          <cell r="V100" t="str">
            <v>V4</v>
          </cell>
          <cell r="W100" t="str">
            <v>V4</v>
          </cell>
          <cell r="X100" t="str">
            <v>V4</v>
          </cell>
          <cell r="Y100" t="str">
            <v>V3</v>
          </cell>
          <cell r="Z100" t="str">
            <v>V3</v>
          </cell>
          <cell r="AA100" t="str">
            <v>NON</v>
          </cell>
          <cell r="AB100" t="str">
            <v>NON</v>
          </cell>
          <cell r="AC100" t="str">
            <v>NON</v>
          </cell>
          <cell r="AD100" t="str">
            <v>NON</v>
          </cell>
          <cell r="AE100" t="str">
            <v>NON</v>
          </cell>
          <cell r="AF100" t="str">
            <v>NON</v>
          </cell>
          <cell r="AG100" t="str">
            <v>NON</v>
          </cell>
          <cell r="AH100" t="str">
            <v>NON</v>
          </cell>
          <cell r="AI100" t="str">
            <v>NON</v>
          </cell>
          <cell r="AJ100" t="str">
            <v>NON</v>
          </cell>
        </row>
        <row r="101">
          <cell r="A101">
            <v>100</v>
          </cell>
          <cell r="B101" t="str">
            <v>V5</v>
          </cell>
          <cell r="C101" t="str">
            <v>V5</v>
          </cell>
          <cell r="D101" t="str">
            <v>V5</v>
          </cell>
          <cell r="E101" t="str">
            <v>V5</v>
          </cell>
          <cell r="F101" t="str">
            <v>V5</v>
          </cell>
          <cell r="G101" t="str">
            <v>V5</v>
          </cell>
          <cell r="H101" t="str">
            <v>V5</v>
          </cell>
          <cell r="I101" t="str">
            <v>V5</v>
          </cell>
          <cell r="J101" t="str">
            <v>V5</v>
          </cell>
          <cell r="K101" t="str">
            <v>V5</v>
          </cell>
          <cell r="L101" t="str">
            <v>V5</v>
          </cell>
          <cell r="M101" t="str">
            <v>V5</v>
          </cell>
          <cell r="N101" t="str">
            <v>V5</v>
          </cell>
          <cell r="O101" t="str">
            <v>V5</v>
          </cell>
          <cell r="P101" t="str">
            <v>V5</v>
          </cell>
          <cell r="Q101" t="str">
            <v>V5</v>
          </cell>
          <cell r="R101" t="str">
            <v>V5</v>
          </cell>
          <cell r="S101" t="str">
            <v>V5</v>
          </cell>
          <cell r="T101" t="str">
            <v>V5</v>
          </cell>
          <cell r="U101" t="str">
            <v>V5</v>
          </cell>
          <cell r="V101" t="str">
            <v>V4</v>
          </cell>
          <cell r="W101" t="str">
            <v>V4</v>
          </cell>
          <cell r="X101" t="str">
            <v>V4</v>
          </cell>
          <cell r="Y101" t="str">
            <v>V3</v>
          </cell>
          <cell r="Z101" t="str">
            <v>V3</v>
          </cell>
          <cell r="AA101" t="str">
            <v>NON</v>
          </cell>
          <cell r="AB101" t="str">
            <v>NON</v>
          </cell>
          <cell r="AC101" t="str">
            <v>NON</v>
          </cell>
          <cell r="AD101" t="str">
            <v>NON</v>
          </cell>
          <cell r="AE101" t="str">
            <v>NON</v>
          </cell>
          <cell r="AF101" t="str">
            <v>NON</v>
          </cell>
          <cell r="AG101" t="str">
            <v>NON</v>
          </cell>
          <cell r="AH101" t="str">
            <v>NON</v>
          </cell>
          <cell r="AI101" t="str">
            <v>NON</v>
          </cell>
          <cell r="AJ101" t="str">
            <v>NON</v>
          </cell>
        </row>
        <row r="102">
          <cell r="A102">
            <v>110</v>
          </cell>
          <cell r="B102" t="str">
            <v>V5</v>
          </cell>
          <cell r="C102" t="str">
            <v>V5</v>
          </cell>
          <cell r="D102" t="str">
            <v>V5</v>
          </cell>
          <cell r="E102" t="str">
            <v>V5</v>
          </cell>
          <cell r="F102" t="str">
            <v>V5</v>
          </cell>
          <cell r="G102" t="str">
            <v>V5</v>
          </cell>
          <cell r="H102" t="str">
            <v>V5</v>
          </cell>
          <cell r="I102" t="str">
            <v>V5</v>
          </cell>
          <cell r="J102" t="str">
            <v>V5</v>
          </cell>
          <cell r="K102" t="str">
            <v>V5</v>
          </cell>
          <cell r="L102" t="str">
            <v>V5</v>
          </cell>
          <cell r="M102" t="str">
            <v>V5</v>
          </cell>
          <cell r="N102" t="str">
            <v>V5</v>
          </cell>
          <cell r="O102" t="str">
            <v>V5</v>
          </cell>
          <cell r="P102" t="str">
            <v>V5</v>
          </cell>
          <cell r="Q102" t="str">
            <v>V5</v>
          </cell>
          <cell r="R102" t="str">
            <v>V5</v>
          </cell>
          <cell r="S102" t="str">
            <v>V5</v>
          </cell>
          <cell r="T102" t="str">
            <v>V5</v>
          </cell>
          <cell r="U102" t="str">
            <v>V5</v>
          </cell>
          <cell r="V102" t="str">
            <v>V4</v>
          </cell>
          <cell r="W102" t="str">
            <v>V4</v>
          </cell>
          <cell r="X102" t="str">
            <v>V4</v>
          </cell>
          <cell r="Y102" t="str">
            <v>V3</v>
          </cell>
          <cell r="Z102" t="str">
            <v>V3</v>
          </cell>
          <cell r="AA102" t="str">
            <v>NON</v>
          </cell>
          <cell r="AB102" t="str">
            <v>NON</v>
          </cell>
          <cell r="AC102" t="str">
            <v>NON</v>
          </cell>
          <cell r="AD102" t="str">
            <v>NON</v>
          </cell>
          <cell r="AE102" t="str">
            <v>NON</v>
          </cell>
          <cell r="AF102" t="str">
            <v>NON</v>
          </cell>
          <cell r="AG102" t="str">
            <v>NON</v>
          </cell>
          <cell r="AH102" t="str">
            <v>NON</v>
          </cell>
          <cell r="AI102" t="str">
            <v>NON</v>
          </cell>
          <cell r="AJ102" t="str">
            <v>NON</v>
          </cell>
        </row>
        <row r="103">
          <cell r="A103">
            <v>120</v>
          </cell>
          <cell r="B103" t="str">
            <v>V5</v>
          </cell>
          <cell r="C103" t="str">
            <v>V5</v>
          </cell>
          <cell r="D103" t="str">
            <v>V5</v>
          </cell>
          <cell r="E103" t="str">
            <v>V5</v>
          </cell>
          <cell r="F103" t="str">
            <v>V5</v>
          </cell>
          <cell r="G103" t="str">
            <v>V5</v>
          </cell>
          <cell r="H103" t="str">
            <v>V5</v>
          </cell>
          <cell r="I103" t="str">
            <v>V5</v>
          </cell>
          <cell r="J103" t="str">
            <v>V5</v>
          </cell>
          <cell r="K103" t="str">
            <v>V5</v>
          </cell>
          <cell r="L103" t="str">
            <v>V5</v>
          </cell>
          <cell r="M103" t="str">
            <v>V5</v>
          </cell>
          <cell r="N103" t="str">
            <v>V5</v>
          </cell>
          <cell r="O103" t="str">
            <v>V5</v>
          </cell>
          <cell r="P103" t="str">
            <v>V5</v>
          </cell>
          <cell r="Q103" t="str">
            <v>V5</v>
          </cell>
          <cell r="R103" t="str">
            <v>V5</v>
          </cell>
          <cell r="S103" t="str">
            <v>V5</v>
          </cell>
          <cell r="T103" t="str">
            <v>V5</v>
          </cell>
          <cell r="U103" t="str">
            <v>V5</v>
          </cell>
          <cell r="V103" t="str">
            <v>V4</v>
          </cell>
          <cell r="W103" t="str">
            <v>V4</v>
          </cell>
          <cell r="X103" t="str">
            <v>V4</v>
          </cell>
          <cell r="Y103" t="str">
            <v>V3</v>
          </cell>
          <cell r="Z103" t="str">
            <v>V3</v>
          </cell>
          <cell r="AA103" t="str">
            <v>NON</v>
          </cell>
          <cell r="AB103" t="str">
            <v>NON</v>
          </cell>
          <cell r="AC103" t="str">
            <v>NON</v>
          </cell>
          <cell r="AD103" t="str">
            <v>NON</v>
          </cell>
          <cell r="AE103" t="str">
            <v>NON</v>
          </cell>
          <cell r="AF103" t="str">
            <v>NON</v>
          </cell>
          <cell r="AG103" t="str">
            <v>NON</v>
          </cell>
          <cell r="AH103" t="str">
            <v>NON</v>
          </cell>
          <cell r="AI103" t="str">
            <v>NON</v>
          </cell>
          <cell r="AJ103" t="str">
            <v>NON</v>
          </cell>
        </row>
        <row r="104">
          <cell r="A104">
            <v>130</v>
          </cell>
          <cell r="B104" t="str">
            <v>V5</v>
          </cell>
          <cell r="C104" t="str">
            <v>V5</v>
          </cell>
          <cell r="D104" t="str">
            <v>V5</v>
          </cell>
          <cell r="E104" t="str">
            <v>V5</v>
          </cell>
          <cell r="F104" t="str">
            <v>V5</v>
          </cell>
          <cell r="G104" t="str">
            <v>V5</v>
          </cell>
          <cell r="H104" t="str">
            <v>V5</v>
          </cell>
          <cell r="I104" t="str">
            <v>V5</v>
          </cell>
          <cell r="J104" t="str">
            <v>V5</v>
          </cell>
          <cell r="K104" t="str">
            <v>V5</v>
          </cell>
          <cell r="L104" t="str">
            <v>V5</v>
          </cell>
          <cell r="M104" t="str">
            <v>V5</v>
          </cell>
          <cell r="N104" t="str">
            <v>V5</v>
          </cell>
          <cell r="O104" t="str">
            <v>V5</v>
          </cell>
          <cell r="P104" t="str">
            <v>V5</v>
          </cell>
          <cell r="Q104" t="str">
            <v>V5</v>
          </cell>
          <cell r="R104" t="str">
            <v>V5</v>
          </cell>
          <cell r="S104" t="str">
            <v>V5</v>
          </cell>
          <cell r="T104" t="str">
            <v>V5</v>
          </cell>
          <cell r="U104" t="str">
            <v>V5</v>
          </cell>
          <cell r="V104" t="str">
            <v>V4</v>
          </cell>
          <cell r="W104" t="str">
            <v>V4</v>
          </cell>
          <cell r="X104" t="str">
            <v>V4</v>
          </cell>
          <cell r="Y104" t="str">
            <v>V3</v>
          </cell>
          <cell r="Z104" t="str">
            <v>V3</v>
          </cell>
          <cell r="AA104" t="str">
            <v>NON</v>
          </cell>
          <cell r="AB104" t="str">
            <v>NON</v>
          </cell>
          <cell r="AC104" t="str">
            <v>NON</v>
          </cell>
          <cell r="AD104" t="str">
            <v>NON</v>
          </cell>
          <cell r="AE104" t="str">
            <v>NON</v>
          </cell>
          <cell r="AF104" t="str">
            <v>NON</v>
          </cell>
          <cell r="AG104" t="str">
            <v>NON</v>
          </cell>
          <cell r="AH104" t="str">
            <v>NON</v>
          </cell>
          <cell r="AI104" t="str">
            <v>NON</v>
          </cell>
          <cell r="AJ104" t="str">
            <v>NON</v>
          </cell>
        </row>
        <row r="105">
          <cell r="A105">
            <v>140</v>
          </cell>
          <cell r="B105" t="str">
            <v>V5</v>
          </cell>
          <cell r="C105" t="str">
            <v>V5</v>
          </cell>
          <cell r="D105" t="str">
            <v>V5</v>
          </cell>
          <cell r="E105" t="str">
            <v>V5</v>
          </cell>
          <cell r="F105" t="str">
            <v>V5</v>
          </cell>
          <cell r="G105" t="str">
            <v>V5</v>
          </cell>
          <cell r="H105" t="str">
            <v>V5</v>
          </cell>
          <cell r="I105" t="str">
            <v>V5</v>
          </cell>
          <cell r="J105" t="str">
            <v>V5</v>
          </cell>
          <cell r="K105" t="str">
            <v>V5</v>
          </cell>
          <cell r="L105" t="str">
            <v>V5</v>
          </cell>
          <cell r="M105" t="str">
            <v>V5</v>
          </cell>
          <cell r="N105" t="str">
            <v>V5</v>
          </cell>
          <cell r="O105" t="str">
            <v>V5</v>
          </cell>
          <cell r="P105" t="str">
            <v>V5</v>
          </cell>
          <cell r="Q105" t="str">
            <v>V5</v>
          </cell>
          <cell r="R105" t="str">
            <v>V5</v>
          </cell>
          <cell r="S105" t="str">
            <v>V5</v>
          </cell>
          <cell r="T105" t="str">
            <v>V5</v>
          </cell>
          <cell r="U105" t="str">
            <v>V5</v>
          </cell>
          <cell r="V105" t="str">
            <v>V4</v>
          </cell>
          <cell r="W105" t="str">
            <v>V4</v>
          </cell>
          <cell r="X105" t="str">
            <v>V4</v>
          </cell>
          <cell r="Y105" t="str">
            <v>V3</v>
          </cell>
          <cell r="Z105" t="str">
            <v>V3</v>
          </cell>
          <cell r="AA105" t="str">
            <v>NON</v>
          </cell>
          <cell r="AB105" t="str">
            <v>NON</v>
          </cell>
          <cell r="AC105" t="str">
            <v>NON</v>
          </cell>
          <cell r="AD105" t="str">
            <v>NON</v>
          </cell>
          <cell r="AE105" t="str">
            <v>NON</v>
          </cell>
          <cell r="AF105" t="str">
            <v>NON</v>
          </cell>
          <cell r="AG105" t="str">
            <v>NON</v>
          </cell>
          <cell r="AH105" t="str">
            <v>NON</v>
          </cell>
          <cell r="AI105" t="str">
            <v>NON</v>
          </cell>
          <cell r="AJ105" t="str">
            <v>NON</v>
          </cell>
        </row>
        <row r="106">
          <cell r="A106">
            <v>150</v>
          </cell>
          <cell r="B106" t="str">
            <v>V5</v>
          </cell>
          <cell r="C106" t="str">
            <v>V5</v>
          </cell>
          <cell r="D106" t="str">
            <v>V5</v>
          </cell>
          <cell r="E106" t="str">
            <v>V5</v>
          </cell>
          <cell r="F106" t="str">
            <v>V5</v>
          </cell>
          <cell r="G106" t="str">
            <v>V5</v>
          </cell>
          <cell r="H106" t="str">
            <v>V5</v>
          </cell>
          <cell r="I106" t="str">
            <v>V5</v>
          </cell>
          <cell r="J106" t="str">
            <v>V5</v>
          </cell>
          <cell r="K106" t="str">
            <v>V5</v>
          </cell>
          <cell r="L106" t="str">
            <v>V5</v>
          </cell>
          <cell r="M106" t="str">
            <v>V5</v>
          </cell>
          <cell r="N106" t="str">
            <v>V5</v>
          </cell>
          <cell r="O106" t="str">
            <v>V5</v>
          </cell>
          <cell r="P106" t="str">
            <v>V5</v>
          </cell>
          <cell r="Q106" t="str">
            <v>V5</v>
          </cell>
          <cell r="R106" t="str">
            <v>V5</v>
          </cell>
          <cell r="S106" t="str">
            <v>V5</v>
          </cell>
          <cell r="T106" t="str">
            <v>V5</v>
          </cell>
          <cell r="U106" t="str">
            <v>V5</v>
          </cell>
          <cell r="V106" t="str">
            <v>V4</v>
          </cell>
          <cell r="W106" t="str">
            <v>V4</v>
          </cell>
          <cell r="X106" t="str">
            <v>V4</v>
          </cell>
          <cell r="Y106" t="str">
            <v>V3</v>
          </cell>
          <cell r="Z106" t="str">
            <v>V3</v>
          </cell>
          <cell r="AA106" t="str">
            <v>NON</v>
          </cell>
          <cell r="AB106" t="str">
            <v>NON</v>
          </cell>
          <cell r="AC106" t="str">
            <v>NON</v>
          </cell>
          <cell r="AD106" t="str">
            <v>NON</v>
          </cell>
          <cell r="AE106" t="str">
            <v>NON</v>
          </cell>
          <cell r="AF106" t="str">
            <v>NON</v>
          </cell>
          <cell r="AG106" t="str">
            <v>NON</v>
          </cell>
          <cell r="AH106" t="str">
            <v>NON</v>
          </cell>
          <cell r="AI106" t="str">
            <v>NON</v>
          </cell>
          <cell r="AJ106" t="str">
            <v>NON</v>
          </cell>
        </row>
        <row r="107">
          <cell r="A107">
            <v>160</v>
          </cell>
          <cell r="B107" t="str">
            <v>V5</v>
          </cell>
          <cell r="C107" t="str">
            <v>V5</v>
          </cell>
          <cell r="D107" t="str">
            <v>V5</v>
          </cell>
          <cell r="E107" t="str">
            <v>V5</v>
          </cell>
          <cell r="F107" t="str">
            <v>V5</v>
          </cell>
          <cell r="G107" t="str">
            <v>V5</v>
          </cell>
          <cell r="H107" t="str">
            <v>V5</v>
          </cell>
          <cell r="I107" t="str">
            <v>V5</v>
          </cell>
          <cell r="J107" t="str">
            <v>V5</v>
          </cell>
          <cell r="K107" t="str">
            <v>V5</v>
          </cell>
          <cell r="L107" t="str">
            <v>V5</v>
          </cell>
          <cell r="M107" t="str">
            <v>V5</v>
          </cell>
          <cell r="N107" t="str">
            <v>V5</v>
          </cell>
          <cell r="O107" t="str">
            <v>V5</v>
          </cell>
          <cell r="P107" t="str">
            <v>V5</v>
          </cell>
          <cell r="Q107" t="str">
            <v>V5</v>
          </cell>
          <cell r="R107" t="str">
            <v>V5</v>
          </cell>
          <cell r="S107" t="str">
            <v>V5</v>
          </cell>
          <cell r="T107" t="str">
            <v>V5</v>
          </cell>
          <cell r="U107" t="str">
            <v>V5</v>
          </cell>
          <cell r="V107" t="str">
            <v>V4</v>
          </cell>
          <cell r="W107" t="str">
            <v>V4</v>
          </cell>
          <cell r="X107" t="str">
            <v>V4</v>
          </cell>
          <cell r="Y107" t="str">
            <v>V3</v>
          </cell>
          <cell r="Z107" t="str">
            <v>V3</v>
          </cell>
          <cell r="AA107" t="str">
            <v>NON</v>
          </cell>
          <cell r="AB107" t="str">
            <v>NON</v>
          </cell>
          <cell r="AC107" t="str">
            <v>NON</v>
          </cell>
          <cell r="AD107" t="str">
            <v>NON</v>
          </cell>
          <cell r="AE107" t="str">
            <v>NON</v>
          </cell>
          <cell r="AF107" t="str">
            <v>NON</v>
          </cell>
          <cell r="AG107" t="str">
            <v>NON</v>
          </cell>
          <cell r="AH107" t="str">
            <v>NON</v>
          </cell>
          <cell r="AI107" t="str">
            <v>NON</v>
          </cell>
          <cell r="AJ107" t="str">
            <v>NON</v>
          </cell>
        </row>
        <row r="108">
          <cell r="A108">
            <v>170</v>
          </cell>
          <cell r="B108" t="str">
            <v>V5</v>
          </cell>
          <cell r="C108" t="str">
            <v>V5</v>
          </cell>
          <cell r="D108" t="str">
            <v>V5</v>
          </cell>
          <cell r="E108" t="str">
            <v>V5</v>
          </cell>
          <cell r="F108" t="str">
            <v>V5</v>
          </cell>
          <cell r="G108" t="str">
            <v>V5</v>
          </cell>
          <cell r="H108" t="str">
            <v>V5</v>
          </cell>
          <cell r="I108" t="str">
            <v>V5</v>
          </cell>
          <cell r="J108" t="str">
            <v>V5</v>
          </cell>
          <cell r="K108" t="str">
            <v>V5</v>
          </cell>
          <cell r="L108" t="str">
            <v>V5</v>
          </cell>
          <cell r="M108" t="str">
            <v>V5</v>
          </cell>
          <cell r="N108" t="str">
            <v>V5</v>
          </cell>
          <cell r="O108" t="str">
            <v>V5</v>
          </cell>
          <cell r="P108" t="str">
            <v>V5</v>
          </cell>
          <cell r="Q108" t="str">
            <v>V5</v>
          </cell>
          <cell r="R108" t="str">
            <v>V5</v>
          </cell>
          <cell r="S108" t="str">
            <v>V5</v>
          </cell>
          <cell r="T108" t="str">
            <v>V5</v>
          </cell>
          <cell r="U108" t="str">
            <v>V5</v>
          </cell>
          <cell r="V108" t="str">
            <v>V4</v>
          </cell>
          <cell r="W108" t="str">
            <v>V4</v>
          </cell>
          <cell r="X108" t="str">
            <v>V4</v>
          </cell>
          <cell r="Y108" t="str">
            <v>V3</v>
          </cell>
          <cell r="Z108" t="str">
            <v>V3</v>
          </cell>
          <cell r="AA108" t="str">
            <v>NON</v>
          </cell>
          <cell r="AB108" t="str">
            <v>NON</v>
          </cell>
          <cell r="AC108" t="str">
            <v>NON</v>
          </cell>
          <cell r="AD108" t="str">
            <v>NON</v>
          </cell>
          <cell r="AE108" t="str">
            <v>NON</v>
          </cell>
          <cell r="AF108" t="str">
            <v>NON</v>
          </cell>
          <cell r="AG108" t="str">
            <v>NON</v>
          </cell>
          <cell r="AH108" t="str">
            <v>NON</v>
          </cell>
          <cell r="AI108" t="str">
            <v>NON</v>
          </cell>
          <cell r="AJ108" t="str">
            <v>NON</v>
          </cell>
        </row>
        <row r="109">
          <cell r="A109">
            <v>180</v>
          </cell>
          <cell r="B109" t="str">
            <v>V5</v>
          </cell>
          <cell r="C109" t="str">
            <v>V5</v>
          </cell>
          <cell r="D109" t="str">
            <v>V5</v>
          </cell>
          <cell r="E109" t="str">
            <v>V5</v>
          </cell>
          <cell r="F109" t="str">
            <v>V5</v>
          </cell>
          <cell r="G109" t="str">
            <v>V5</v>
          </cell>
          <cell r="H109" t="str">
            <v>V5</v>
          </cell>
          <cell r="I109" t="str">
            <v>V5</v>
          </cell>
          <cell r="J109" t="str">
            <v>V5</v>
          </cell>
          <cell r="K109" t="str">
            <v>V5</v>
          </cell>
          <cell r="L109" t="str">
            <v>V5</v>
          </cell>
          <cell r="M109" t="str">
            <v>V5</v>
          </cell>
          <cell r="N109" t="str">
            <v>V5</v>
          </cell>
          <cell r="O109" t="str">
            <v>V5</v>
          </cell>
          <cell r="P109" t="str">
            <v>V5</v>
          </cell>
          <cell r="Q109" t="str">
            <v>V5</v>
          </cell>
          <cell r="R109" t="str">
            <v>V5</v>
          </cell>
          <cell r="S109" t="str">
            <v>V5</v>
          </cell>
          <cell r="T109" t="str">
            <v>V5</v>
          </cell>
          <cell r="U109" t="str">
            <v>V5</v>
          </cell>
          <cell r="V109" t="str">
            <v>V4</v>
          </cell>
          <cell r="W109" t="str">
            <v>V4</v>
          </cell>
          <cell r="X109" t="str">
            <v>V4</v>
          </cell>
          <cell r="Y109" t="str">
            <v>V3</v>
          </cell>
          <cell r="Z109" t="str">
            <v>V3</v>
          </cell>
          <cell r="AA109" t="str">
            <v>NON</v>
          </cell>
          <cell r="AB109" t="str">
            <v>NON</v>
          </cell>
          <cell r="AC109" t="str">
            <v>NON</v>
          </cell>
          <cell r="AD109" t="str">
            <v>NON</v>
          </cell>
          <cell r="AE109" t="str">
            <v>NON</v>
          </cell>
          <cell r="AF109" t="str">
            <v>NON</v>
          </cell>
          <cell r="AG109" t="str">
            <v>NON</v>
          </cell>
          <cell r="AH109" t="str">
            <v>NON</v>
          </cell>
          <cell r="AI109" t="str">
            <v>NON</v>
          </cell>
          <cell r="AJ109" t="str">
            <v>NON</v>
          </cell>
        </row>
        <row r="110">
          <cell r="A110">
            <v>190</v>
          </cell>
          <cell r="B110" t="str">
            <v>V5</v>
          </cell>
          <cell r="C110" t="str">
            <v>V5</v>
          </cell>
          <cell r="D110" t="str">
            <v>V5</v>
          </cell>
          <cell r="E110" t="str">
            <v>V5</v>
          </cell>
          <cell r="F110" t="str">
            <v>V5</v>
          </cell>
          <cell r="G110" t="str">
            <v>V5</v>
          </cell>
          <cell r="H110" t="str">
            <v>V5</v>
          </cell>
          <cell r="I110" t="str">
            <v>V5</v>
          </cell>
          <cell r="J110" t="str">
            <v>V5</v>
          </cell>
          <cell r="K110" t="str">
            <v>V5</v>
          </cell>
          <cell r="L110" t="str">
            <v>V5</v>
          </cell>
          <cell r="M110" t="str">
            <v>V5</v>
          </cell>
          <cell r="N110" t="str">
            <v>V5</v>
          </cell>
          <cell r="O110" t="str">
            <v>V5</v>
          </cell>
          <cell r="P110" t="str">
            <v>V5</v>
          </cell>
          <cell r="Q110" t="str">
            <v>V5</v>
          </cell>
          <cell r="R110" t="str">
            <v>V5</v>
          </cell>
          <cell r="S110" t="str">
            <v>V5</v>
          </cell>
          <cell r="T110" t="str">
            <v>V5</v>
          </cell>
          <cell r="U110" t="str">
            <v>V5</v>
          </cell>
          <cell r="V110" t="str">
            <v>V4</v>
          </cell>
          <cell r="W110" t="str">
            <v>V4</v>
          </cell>
          <cell r="X110" t="str">
            <v>V4</v>
          </cell>
          <cell r="Y110" t="str">
            <v>V3</v>
          </cell>
          <cell r="Z110" t="str">
            <v>V3</v>
          </cell>
          <cell r="AA110" t="str">
            <v>NON</v>
          </cell>
          <cell r="AB110" t="str">
            <v>NON</v>
          </cell>
          <cell r="AC110" t="str">
            <v>NON</v>
          </cell>
          <cell r="AD110" t="str">
            <v>NON</v>
          </cell>
          <cell r="AE110" t="str">
            <v>NON</v>
          </cell>
          <cell r="AF110" t="str">
            <v>NON</v>
          </cell>
          <cell r="AG110" t="str">
            <v>NON</v>
          </cell>
          <cell r="AH110" t="str">
            <v>NON</v>
          </cell>
          <cell r="AI110" t="str">
            <v>NON</v>
          </cell>
          <cell r="AJ110" t="str">
            <v>NON</v>
          </cell>
        </row>
        <row r="111">
          <cell r="A111">
            <v>200</v>
          </cell>
          <cell r="B111" t="str">
            <v>V5</v>
          </cell>
          <cell r="C111" t="str">
            <v>V5</v>
          </cell>
          <cell r="D111" t="str">
            <v>V5</v>
          </cell>
          <cell r="E111" t="str">
            <v>V5</v>
          </cell>
          <cell r="F111" t="str">
            <v>V5</v>
          </cell>
          <cell r="G111" t="str">
            <v>V5</v>
          </cell>
          <cell r="H111" t="str">
            <v>V5</v>
          </cell>
          <cell r="I111" t="str">
            <v>V5</v>
          </cell>
          <cell r="J111" t="str">
            <v>V5</v>
          </cell>
          <cell r="K111" t="str">
            <v>V5</v>
          </cell>
          <cell r="L111" t="str">
            <v>V5</v>
          </cell>
          <cell r="M111" t="str">
            <v>V5</v>
          </cell>
          <cell r="N111" t="str">
            <v>V5</v>
          </cell>
          <cell r="O111" t="str">
            <v>V5</v>
          </cell>
          <cell r="P111" t="str">
            <v>V5</v>
          </cell>
          <cell r="Q111" t="str">
            <v>V5</v>
          </cell>
          <cell r="R111" t="str">
            <v>V5</v>
          </cell>
          <cell r="S111" t="str">
            <v>V5</v>
          </cell>
          <cell r="T111" t="str">
            <v>V5</v>
          </cell>
          <cell r="U111" t="str">
            <v>V5</v>
          </cell>
          <cell r="V111" t="str">
            <v>V4</v>
          </cell>
          <cell r="W111" t="str">
            <v>V4</v>
          </cell>
          <cell r="X111" t="str">
            <v>V4</v>
          </cell>
          <cell r="Y111" t="str">
            <v>V3</v>
          </cell>
          <cell r="Z111" t="str">
            <v>V3</v>
          </cell>
          <cell r="AA111" t="str">
            <v>NON</v>
          </cell>
          <cell r="AB111" t="str">
            <v>NON</v>
          </cell>
          <cell r="AC111" t="str">
            <v>NON</v>
          </cell>
          <cell r="AD111" t="str">
            <v>NON</v>
          </cell>
          <cell r="AE111" t="str">
            <v>NON</v>
          </cell>
          <cell r="AF111" t="str">
            <v>NON</v>
          </cell>
          <cell r="AG111" t="str">
            <v>NON</v>
          </cell>
          <cell r="AH111" t="str">
            <v>NON</v>
          </cell>
          <cell r="AI111" t="str">
            <v>NON</v>
          </cell>
          <cell r="AJ111" t="str">
            <v>NON</v>
          </cell>
        </row>
        <row r="112">
          <cell r="A112">
            <v>210</v>
          </cell>
          <cell r="B112" t="str">
            <v>V5</v>
          </cell>
          <cell r="C112" t="str">
            <v>V5</v>
          </cell>
          <cell r="D112" t="str">
            <v>V5</v>
          </cell>
          <cell r="E112" t="str">
            <v>V5</v>
          </cell>
          <cell r="F112" t="str">
            <v>V5</v>
          </cell>
          <cell r="G112" t="str">
            <v>V5</v>
          </cell>
          <cell r="H112" t="str">
            <v>V5</v>
          </cell>
          <cell r="I112" t="str">
            <v>V5</v>
          </cell>
          <cell r="J112" t="str">
            <v>V5</v>
          </cell>
          <cell r="K112" t="str">
            <v>V5</v>
          </cell>
          <cell r="L112" t="str">
            <v>V5</v>
          </cell>
          <cell r="M112" t="str">
            <v>V5</v>
          </cell>
          <cell r="N112" t="str">
            <v>V5</v>
          </cell>
          <cell r="O112" t="str">
            <v>V5</v>
          </cell>
          <cell r="P112" t="str">
            <v>V5</v>
          </cell>
          <cell r="Q112" t="str">
            <v>V5</v>
          </cell>
          <cell r="R112" t="str">
            <v>V5</v>
          </cell>
          <cell r="S112" t="str">
            <v>V5</v>
          </cell>
          <cell r="T112" t="str">
            <v>V5</v>
          </cell>
          <cell r="U112" t="str">
            <v>V5</v>
          </cell>
          <cell r="V112" t="str">
            <v>V4</v>
          </cell>
          <cell r="W112" t="str">
            <v>V4</v>
          </cell>
          <cell r="X112" t="str">
            <v>V4</v>
          </cell>
          <cell r="Y112" t="str">
            <v>V3</v>
          </cell>
          <cell r="Z112" t="str">
            <v>V3</v>
          </cell>
          <cell r="AA112" t="str">
            <v>NON</v>
          </cell>
          <cell r="AB112" t="str">
            <v>NON</v>
          </cell>
          <cell r="AC112" t="str">
            <v>NON</v>
          </cell>
          <cell r="AD112" t="str">
            <v>NON</v>
          </cell>
          <cell r="AE112" t="str">
            <v>NON</v>
          </cell>
          <cell r="AF112" t="str">
            <v>NON</v>
          </cell>
          <cell r="AG112" t="str">
            <v>NON</v>
          </cell>
          <cell r="AH112" t="str">
            <v>NON</v>
          </cell>
          <cell r="AI112" t="str">
            <v>NON</v>
          </cell>
          <cell r="AJ112" t="str">
            <v>NON</v>
          </cell>
        </row>
        <row r="113">
          <cell r="A113">
            <v>220</v>
          </cell>
          <cell r="B113" t="str">
            <v>V5</v>
          </cell>
          <cell r="C113" t="str">
            <v>V5</v>
          </cell>
          <cell r="D113" t="str">
            <v>V5</v>
          </cell>
          <cell r="E113" t="str">
            <v>V5</v>
          </cell>
          <cell r="F113" t="str">
            <v>V5</v>
          </cell>
          <cell r="G113" t="str">
            <v>V5</v>
          </cell>
          <cell r="H113" t="str">
            <v>V5</v>
          </cell>
          <cell r="I113" t="str">
            <v>V5</v>
          </cell>
          <cell r="J113" t="str">
            <v>V5</v>
          </cell>
          <cell r="K113" t="str">
            <v>V5</v>
          </cell>
          <cell r="L113" t="str">
            <v>V5</v>
          </cell>
          <cell r="M113" t="str">
            <v>V5</v>
          </cell>
          <cell r="N113" t="str">
            <v>V5</v>
          </cell>
          <cell r="O113" t="str">
            <v>V5</v>
          </cell>
          <cell r="P113" t="str">
            <v>V5</v>
          </cell>
          <cell r="Q113" t="str">
            <v>V5</v>
          </cell>
          <cell r="R113" t="str">
            <v>V5</v>
          </cell>
          <cell r="S113" t="str">
            <v>V5</v>
          </cell>
          <cell r="T113" t="str">
            <v>V5</v>
          </cell>
          <cell r="U113" t="str">
            <v>V5</v>
          </cell>
          <cell r="V113" t="str">
            <v>V4</v>
          </cell>
          <cell r="W113" t="str">
            <v>V4</v>
          </cell>
          <cell r="X113" t="str">
            <v>V4</v>
          </cell>
          <cell r="Y113" t="str">
            <v>V3</v>
          </cell>
          <cell r="Z113" t="str">
            <v>V3</v>
          </cell>
          <cell r="AA113" t="str">
            <v>NON</v>
          </cell>
          <cell r="AB113" t="str">
            <v>NON</v>
          </cell>
          <cell r="AC113" t="str">
            <v>NON</v>
          </cell>
          <cell r="AD113" t="str">
            <v>NON</v>
          </cell>
          <cell r="AE113" t="str">
            <v>NON</v>
          </cell>
          <cell r="AF113" t="str">
            <v>NON</v>
          </cell>
          <cell r="AG113" t="str">
            <v>NON</v>
          </cell>
          <cell r="AH113" t="str">
            <v>NON</v>
          </cell>
          <cell r="AI113" t="str">
            <v>NON</v>
          </cell>
          <cell r="AJ113" t="str">
            <v>NON</v>
          </cell>
        </row>
        <row r="114">
          <cell r="A114">
            <v>230</v>
          </cell>
          <cell r="B114" t="str">
            <v>V5</v>
          </cell>
          <cell r="C114" t="str">
            <v>V5</v>
          </cell>
          <cell r="D114" t="str">
            <v>V5</v>
          </cell>
          <cell r="E114" t="str">
            <v>V5</v>
          </cell>
          <cell r="F114" t="str">
            <v>V5</v>
          </cell>
          <cell r="G114" t="str">
            <v>V5</v>
          </cell>
          <cell r="H114" t="str">
            <v>V5</v>
          </cell>
          <cell r="I114" t="str">
            <v>V5</v>
          </cell>
          <cell r="J114" t="str">
            <v>V5</v>
          </cell>
          <cell r="K114" t="str">
            <v>V5</v>
          </cell>
          <cell r="L114" t="str">
            <v>V5</v>
          </cell>
          <cell r="M114" t="str">
            <v>V5</v>
          </cell>
          <cell r="N114" t="str">
            <v>V5</v>
          </cell>
          <cell r="O114" t="str">
            <v>V5</v>
          </cell>
          <cell r="P114" t="str">
            <v>V5</v>
          </cell>
          <cell r="Q114" t="str">
            <v>V5</v>
          </cell>
          <cell r="R114" t="str">
            <v>V5</v>
          </cell>
          <cell r="S114" t="str">
            <v>V5</v>
          </cell>
          <cell r="T114" t="str">
            <v>V5</v>
          </cell>
          <cell r="U114" t="str">
            <v>V5</v>
          </cell>
          <cell r="V114" t="str">
            <v>V4</v>
          </cell>
          <cell r="W114" t="str">
            <v>V4</v>
          </cell>
          <cell r="X114" t="str">
            <v>V4</v>
          </cell>
          <cell r="Y114" t="str">
            <v>V3</v>
          </cell>
          <cell r="Z114" t="str">
            <v>V3</v>
          </cell>
          <cell r="AA114" t="str">
            <v>NON</v>
          </cell>
          <cell r="AB114" t="str">
            <v>NON</v>
          </cell>
          <cell r="AC114" t="str">
            <v>NON</v>
          </cell>
          <cell r="AD114" t="str">
            <v>NON</v>
          </cell>
          <cell r="AE114" t="str">
            <v>NON</v>
          </cell>
          <cell r="AF114" t="str">
            <v>NON</v>
          </cell>
          <cell r="AG114" t="str">
            <v>NON</v>
          </cell>
          <cell r="AH114" t="str">
            <v>NON</v>
          </cell>
          <cell r="AI114" t="str">
            <v>NON</v>
          </cell>
          <cell r="AJ114" t="str">
            <v>NON</v>
          </cell>
        </row>
        <row r="115">
          <cell r="A115">
            <v>240</v>
          </cell>
          <cell r="B115" t="str">
            <v>NON</v>
          </cell>
          <cell r="C115" t="str">
            <v>NON</v>
          </cell>
          <cell r="D115" t="str">
            <v>NON</v>
          </cell>
          <cell r="E115" t="str">
            <v>NON</v>
          </cell>
          <cell r="F115" t="str">
            <v>NON</v>
          </cell>
          <cell r="G115" t="str">
            <v>NON</v>
          </cell>
          <cell r="H115" t="str">
            <v>NON</v>
          </cell>
          <cell r="I115" t="str">
            <v>NON</v>
          </cell>
          <cell r="J115" t="str">
            <v>NON</v>
          </cell>
          <cell r="K115" t="str">
            <v>NON</v>
          </cell>
          <cell r="L115" t="str">
            <v>NON</v>
          </cell>
          <cell r="M115" t="str">
            <v>NON</v>
          </cell>
          <cell r="N115" t="str">
            <v>NON</v>
          </cell>
          <cell r="O115" t="str">
            <v>NON</v>
          </cell>
          <cell r="P115" t="str">
            <v>NON</v>
          </cell>
          <cell r="Q115" t="str">
            <v>NON</v>
          </cell>
          <cell r="R115" t="str">
            <v>NON</v>
          </cell>
          <cell r="S115" t="str">
            <v>NON</v>
          </cell>
          <cell r="T115" t="str">
            <v>NON</v>
          </cell>
          <cell r="U115" t="str">
            <v>NON</v>
          </cell>
          <cell r="V115" t="str">
            <v>NON</v>
          </cell>
          <cell r="W115" t="str">
            <v>NON</v>
          </cell>
          <cell r="X115" t="str">
            <v>NON</v>
          </cell>
          <cell r="Y115" t="str">
            <v>NON</v>
          </cell>
          <cell r="Z115" t="str">
            <v>NON</v>
          </cell>
          <cell r="AA115" t="str">
            <v>NON</v>
          </cell>
          <cell r="AB115" t="str">
            <v>NON</v>
          </cell>
          <cell r="AC115" t="str">
            <v>NON</v>
          </cell>
          <cell r="AD115" t="str">
            <v>NON</v>
          </cell>
          <cell r="AE115" t="str">
            <v>NON</v>
          </cell>
          <cell r="AF115" t="str">
            <v>NON</v>
          </cell>
          <cell r="AG115" t="str">
            <v>NON</v>
          </cell>
          <cell r="AH115" t="str">
            <v>NON</v>
          </cell>
          <cell r="AI115" t="str">
            <v>NON</v>
          </cell>
          <cell r="AJ115" t="str">
            <v>NON</v>
          </cell>
        </row>
        <row r="116">
          <cell r="A116">
            <v>250</v>
          </cell>
          <cell r="B116" t="str">
            <v>NON</v>
          </cell>
          <cell r="C116" t="str">
            <v>NON</v>
          </cell>
          <cell r="D116" t="str">
            <v>NON</v>
          </cell>
          <cell r="E116" t="str">
            <v>NON</v>
          </cell>
          <cell r="F116" t="str">
            <v>NON</v>
          </cell>
          <cell r="G116" t="str">
            <v>NON</v>
          </cell>
          <cell r="H116" t="str">
            <v>NON</v>
          </cell>
          <cell r="I116" t="str">
            <v>NON</v>
          </cell>
          <cell r="J116" t="str">
            <v>NON</v>
          </cell>
          <cell r="K116" t="str">
            <v>NON</v>
          </cell>
          <cell r="L116" t="str">
            <v>NON</v>
          </cell>
          <cell r="M116" t="str">
            <v>NON</v>
          </cell>
          <cell r="N116" t="str">
            <v>NON</v>
          </cell>
          <cell r="O116" t="str">
            <v>NON</v>
          </cell>
          <cell r="P116" t="str">
            <v>NON</v>
          </cell>
          <cell r="Q116" t="str">
            <v>NON</v>
          </cell>
          <cell r="R116" t="str">
            <v>NON</v>
          </cell>
          <cell r="S116" t="str">
            <v>NON</v>
          </cell>
          <cell r="T116" t="str">
            <v>NON</v>
          </cell>
          <cell r="U116" t="str">
            <v>NON</v>
          </cell>
          <cell r="V116" t="str">
            <v>NON</v>
          </cell>
          <cell r="W116" t="str">
            <v>NON</v>
          </cell>
          <cell r="X116" t="str">
            <v>NON</v>
          </cell>
          <cell r="Y116" t="str">
            <v>NON</v>
          </cell>
          <cell r="Z116" t="str">
            <v>NON</v>
          </cell>
          <cell r="AA116" t="str">
            <v>NON</v>
          </cell>
          <cell r="AB116" t="str">
            <v>NON</v>
          </cell>
          <cell r="AC116" t="str">
            <v>NON</v>
          </cell>
          <cell r="AD116" t="str">
            <v>NON</v>
          </cell>
          <cell r="AE116" t="str">
            <v>NON</v>
          </cell>
          <cell r="AF116" t="str">
            <v>NON</v>
          </cell>
          <cell r="AG116" t="str">
            <v>NON</v>
          </cell>
          <cell r="AH116" t="str">
            <v>NON</v>
          </cell>
          <cell r="AI116" t="str">
            <v>NON</v>
          </cell>
          <cell r="AJ116" t="str">
            <v>NON</v>
          </cell>
        </row>
        <row r="117">
          <cell r="A117">
            <v>260</v>
          </cell>
          <cell r="B117" t="str">
            <v>NON</v>
          </cell>
          <cell r="C117" t="str">
            <v>NON</v>
          </cell>
          <cell r="D117" t="str">
            <v>NON</v>
          </cell>
          <cell r="E117" t="str">
            <v>NON</v>
          </cell>
          <cell r="F117" t="str">
            <v>NON</v>
          </cell>
          <cell r="G117" t="str">
            <v>NON</v>
          </cell>
          <cell r="H117" t="str">
            <v>NON</v>
          </cell>
          <cell r="I117" t="str">
            <v>NON</v>
          </cell>
          <cell r="J117" t="str">
            <v>NON</v>
          </cell>
          <cell r="K117" t="str">
            <v>NON</v>
          </cell>
          <cell r="L117" t="str">
            <v>NON</v>
          </cell>
          <cell r="M117" t="str">
            <v>NON</v>
          </cell>
          <cell r="N117" t="str">
            <v>NON</v>
          </cell>
          <cell r="O117" t="str">
            <v>NON</v>
          </cell>
          <cell r="P117" t="str">
            <v>NON</v>
          </cell>
          <cell r="Q117" t="str">
            <v>NON</v>
          </cell>
          <cell r="R117" t="str">
            <v>NON</v>
          </cell>
          <cell r="S117" t="str">
            <v>NON</v>
          </cell>
          <cell r="T117" t="str">
            <v>NON</v>
          </cell>
          <cell r="U117" t="str">
            <v>NON</v>
          </cell>
          <cell r="V117" t="str">
            <v>NON</v>
          </cell>
          <cell r="W117" t="str">
            <v>NON</v>
          </cell>
          <cell r="X117" t="str">
            <v>NON</v>
          </cell>
          <cell r="Y117" t="str">
            <v>NON</v>
          </cell>
          <cell r="Z117" t="str">
            <v>NON</v>
          </cell>
          <cell r="AA117" t="str">
            <v>NON</v>
          </cell>
          <cell r="AB117" t="str">
            <v>NON</v>
          </cell>
          <cell r="AC117" t="str">
            <v>NON</v>
          </cell>
          <cell r="AD117" t="str">
            <v>NON</v>
          </cell>
          <cell r="AE117" t="str">
            <v>NON</v>
          </cell>
          <cell r="AF117" t="str">
            <v>NON</v>
          </cell>
          <cell r="AG117" t="str">
            <v>NON</v>
          </cell>
          <cell r="AH117" t="str">
            <v>NON</v>
          </cell>
          <cell r="AI117" t="str">
            <v>NON</v>
          </cell>
          <cell r="AJ117" t="str">
            <v>NON</v>
          </cell>
        </row>
        <row r="118">
          <cell r="A118">
            <v>270</v>
          </cell>
          <cell r="B118" t="str">
            <v>NON</v>
          </cell>
          <cell r="C118" t="str">
            <v>NON</v>
          </cell>
          <cell r="D118" t="str">
            <v>NON</v>
          </cell>
          <cell r="E118" t="str">
            <v>NON</v>
          </cell>
          <cell r="F118" t="str">
            <v>NON</v>
          </cell>
          <cell r="G118" t="str">
            <v>NON</v>
          </cell>
          <cell r="H118" t="str">
            <v>NON</v>
          </cell>
          <cell r="I118" t="str">
            <v>NON</v>
          </cell>
          <cell r="J118" t="str">
            <v>NON</v>
          </cell>
          <cell r="K118" t="str">
            <v>NON</v>
          </cell>
          <cell r="L118" t="str">
            <v>NON</v>
          </cell>
          <cell r="M118" t="str">
            <v>NON</v>
          </cell>
          <cell r="N118" t="str">
            <v>NON</v>
          </cell>
          <cell r="O118" t="str">
            <v>NON</v>
          </cell>
          <cell r="P118" t="str">
            <v>NON</v>
          </cell>
          <cell r="Q118" t="str">
            <v>NON</v>
          </cell>
          <cell r="R118" t="str">
            <v>NON</v>
          </cell>
          <cell r="S118" t="str">
            <v>NON</v>
          </cell>
          <cell r="T118" t="str">
            <v>NON</v>
          </cell>
          <cell r="U118" t="str">
            <v>NON</v>
          </cell>
          <cell r="V118" t="str">
            <v>NON</v>
          </cell>
          <cell r="W118" t="str">
            <v>NON</v>
          </cell>
          <cell r="X118" t="str">
            <v>NON</v>
          </cell>
          <cell r="Y118" t="str">
            <v>NON</v>
          </cell>
          <cell r="Z118" t="str">
            <v>NON</v>
          </cell>
          <cell r="AA118" t="str">
            <v>NON</v>
          </cell>
          <cell r="AB118" t="str">
            <v>NON</v>
          </cell>
          <cell r="AC118" t="str">
            <v>NON</v>
          </cell>
          <cell r="AD118" t="str">
            <v>NON</v>
          </cell>
          <cell r="AE118" t="str">
            <v>NON</v>
          </cell>
          <cell r="AF118" t="str">
            <v>NON</v>
          </cell>
          <cell r="AG118" t="str">
            <v>NON</v>
          </cell>
          <cell r="AH118" t="str">
            <v>NON</v>
          </cell>
          <cell r="AI118" t="str">
            <v>NON</v>
          </cell>
          <cell r="AJ118" t="str">
            <v>NON</v>
          </cell>
        </row>
        <row r="119">
          <cell r="A119">
            <v>280</v>
          </cell>
          <cell r="B119" t="str">
            <v>NON</v>
          </cell>
          <cell r="C119" t="str">
            <v>NON</v>
          </cell>
          <cell r="D119" t="str">
            <v>NON</v>
          </cell>
          <cell r="E119" t="str">
            <v>NON</v>
          </cell>
          <cell r="F119" t="str">
            <v>NON</v>
          </cell>
          <cell r="G119" t="str">
            <v>NON</v>
          </cell>
          <cell r="H119" t="str">
            <v>NON</v>
          </cell>
          <cell r="I119" t="str">
            <v>NON</v>
          </cell>
          <cell r="J119" t="str">
            <v>NON</v>
          </cell>
          <cell r="K119" t="str">
            <v>NON</v>
          </cell>
          <cell r="L119" t="str">
            <v>NON</v>
          </cell>
          <cell r="M119" t="str">
            <v>NON</v>
          </cell>
          <cell r="N119" t="str">
            <v>NON</v>
          </cell>
          <cell r="O119" t="str">
            <v>NON</v>
          </cell>
          <cell r="P119" t="str">
            <v>NON</v>
          </cell>
          <cell r="Q119" t="str">
            <v>NON</v>
          </cell>
          <cell r="R119" t="str">
            <v>NON</v>
          </cell>
          <cell r="S119" t="str">
            <v>NON</v>
          </cell>
          <cell r="T119" t="str">
            <v>NON</v>
          </cell>
          <cell r="U119" t="str">
            <v>NON</v>
          </cell>
          <cell r="V119" t="str">
            <v>NON</v>
          </cell>
          <cell r="W119" t="str">
            <v>NON</v>
          </cell>
          <cell r="X119" t="str">
            <v>NON</v>
          </cell>
          <cell r="Y119" t="str">
            <v>NON</v>
          </cell>
          <cell r="Z119" t="str">
            <v>NON</v>
          </cell>
          <cell r="AA119" t="str">
            <v>NON</v>
          </cell>
          <cell r="AB119" t="str">
            <v>NON</v>
          </cell>
          <cell r="AC119" t="str">
            <v>NON</v>
          </cell>
          <cell r="AD119" t="str">
            <v>NON</v>
          </cell>
          <cell r="AE119" t="str">
            <v>NON</v>
          </cell>
          <cell r="AF119" t="str">
            <v>NON</v>
          </cell>
          <cell r="AG119" t="str">
            <v>NON</v>
          </cell>
          <cell r="AH119" t="str">
            <v>NON</v>
          </cell>
          <cell r="AI119" t="str">
            <v>NON</v>
          </cell>
          <cell r="AJ119" t="str">
            <v>NON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Commande_VR Thermobloc 1" refreshOnLoad="1" connectionId="1" autoFormatId="16" applyNumberFormats="0" applyBorderFormats="0" applyFontFormats="0" applyPatternFormats="0" applyAlignmentFormats="0" applyWidthHeightFormats="0">
  <queryTableRefresh nextId="16">
    <queryTableFields count="15">
      <queryTableField id="1" name="Nom Client" tableColumnId="1"/>
      <queryTableField id="2" name="Repere" tableColumnId="2"/>
      <queryTableField id="3" name="Qté" tableColumnId="3"/>
      <queryTableField id="4" name="Largeur HT" tableColumnId="4"/>
      <queryTableField id="5" name="Hauteur HT" tableColumnId="5"/>
      <queryTableField id="6" name="Dormant" tableColumnId="6"/>
      <queryTableField id="7" name="Couleur" tableColumnId="7"/>
      <queryTableField id="8" name="Code Vr" tableColumnId="8"/>
      <queryTableField id="9" name="Ht Coffre" tableColumnId="9"/>
      <queryTableField id="10" name="Manoeuvre" tableColumnId="10"/>
      <queryTableField id="11" name="VR_Radio" tableColumnId="11"/>
      <queryTableField id="12" name="GV" tableColumnId="12"/>
      <queryTableField id="13" name="Lame VR" tableColumnId="13"/>
      <queryTableField id="14" name="Seuil_Alu" tableColumnId="14"/>
      <queryTableField id="15" name="VR FXXX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Commande_VR_Thermobloc_1" displayName="Tableau_Commande_VR_Thermobloc_1" ref="A1:O113" tableType="queryTable" totalsRowShown="0" headerRowDxfId="46" dataDxfId="45">
  <tableColumns count="15">
    <tableColumn id="1" uniqueName="1" name="Nom Client" queryTableFieldId="1" dataDxfId="14"/>
    <tableColumn id="2" uniqueName="2" name="Repere" queryTableFieldId="2" dataDxfId="13"/>
    <tableColumn id="3" uniqueName="3" name="Qté" queryTableFieldId="3" dataDxfId="12"/>
    <tableColumn id="4" uniqueName="4" name="Largeur HT" queryTableFieldId="4" dataDxfId="11"/>
    <tableColumn id="5" uniqueName="5" name="Hauteur HT" queryTableFieldId="5" dataDxfId="10"/>
    <tableColumn id="6" uniqueName="6" name="Dormant" queryTableFieldId="6" dataDxfId="9"/>
    <tableColumn id="7" uniqueName="7" name="Couleur" queryTableFieldId="7" dataDxfId="8"/>
    <tableColumn id="8" uniqueName="8" name="Code Vr" queryTableFieldId="8" dataDxfId="7"/>
    <tableColumn id="9" uniqueName="9" name="Ht Coffre" queryTableFieldId="9" dataDxfId="6"/>
    <tableColumn id="10" uniqueName="10" name="Manoeuvre" queryTableFieldId="10" dataDxfId="5"/>
    <tableColumn id="11" uniqueName="11" name="VR_Radio" queryTableFieldId="11" dataDxfId="4"/>
    <tableColumn id="12" uniqueName="12" name="GV" queryTableFieldId="12" dataDxfId="3"/>
    <tableColumn id="13" uniqueName="13" name="Lame VR" queryTableFieldId="13" dataDxfId="2"/>
    <tableColumn id="14" uniqueName="14" name="Seuil_Alu" queryTableFieldId="14" dataDxfId="1"/>
    <tableColumn id="15" uniqueName="15" name="VR FXXX" queryTableFieldId="1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29"/>
  <sheetViews>
    <sheetView workbookViewId="0">
      <selection activeCell="D23" sqref="D23"/>
    </sheetView>
  </sheetViews>
  <sheetFormatPr baseColWidth="10" defaultRowHeight="15" x14ac:dyDescent="0.25"/>
  <sheetData>
    <row r="1" spans="1:14" x14ac:dyDescent="0.25">
      <c r="A1" s="967"/>
      <c r="B1" s="967"/>
      <c r="C1" s="967"/>
      <c r="D1" s="968"/>
      <c r="E1" s="968"/>
      <c r="F1" s="968"/>
      <c r="G1" s="996" t="s">
        <v>727</v>
      </c>
      <c r="H1" s="996"/>
      <c r="I1" s="968"/>
      <c r="J1" s="968"/>
      <c r="K1" s="968"/>
      <c r="L1" s="967"/>
      <c r="M1" s="997" t="s">
        <v>728</v>
      </c>
      <c r="N1" s="997"/>
    </row>
    <row r="2" spans="1:14" x14ac:dyDescent="0.25">
      <c r="A2" s="968" t="s">
        <v>729</v>
      </c>
      <c r="B2" s="968" t="s">
        <v>30</v>
      </c>
      <c r="C2" s="968" t="s">
        <v>730</v>
      </c>
      <c r="D2" s="968" t="s">
        <v>731</v>
      </c>
      <c r="E2" s="968" t="s">
        <v>23</v>
      </c>
      <c r="F2" s="968" t="s">
        <v>732</v>
      </c>
      <c r="G2" s="967" t="s">
        <v>274</v>
      </c>
      <c r="H2" s="951" t="s">
        <v>523</v>
      </c>
      <c r="I2" s="968" t="s">
        <v>733</v>
      </c>
      <c r="J2" s="968" t="s">
        <v>59</v>
      </c>
      <c r="K2" s="968" t="s">
        <v>734</v>
      </c>
      <c r="L2" s="967" t="s">
        <v>735</v>
      </c>
      <c r="M2" s="967" t="s">
        <v>274</v>
      </c>
      <c r="N2" s="951" t="s">
        <v>523</v>
      </c>
    </row>
    <row r="3" spans="1:14" x14ac:dyDescent="0.25">
      <c r="A3" s="968" t="s">
        <v>736</v>
      </c>
      <c r="B3" s="965" t="s">
        <v>557</v>
      </c>
      <c r="C3" s="966">
        <v>-60</v>
      </c>
      <c r="D3" s="966">
        <v>-30</v>
      </c>
      <c r="E3" s="966">
        <v>1</v>
      </c>
      <c r="F3" s="966"/>
      <c r="G3" s="960" t="s">
        <v>237</v>
      </c>
      <c r="H3" s="964" t="s">
        <v>49</v>
      </c>
      <c r="I3" s="966">
        <v>105</v>
      </c>
      <c r="J3" s="966">
        <v>12</v>
      </c>
      <c r="K3" s="956" t="s">
        <v>40</v>
      </c>
      <c r="L3" s="957">
        <v>3</v>
      </c>
      <c r="M3" s="963" t="s">
        <v>737</v>
      </c>
      <c r="N3" s="962" t="s">
        <v>229</v>
      </c>
    </row>
    <row r="4" spans="1:14" x14ac:dyDescent="0.25">
      <c r="A4" s="968" t="s">
        <v>738</v>
      </c>
      <c r="B4" s="961" t="s">
        <v>531</v>
      </c>
      <c r="C4" s="959">
        <v>-60</v>
      </c>
      <c r="D4" s="959">
        <v>-30</v>
      </c>
      <c r="E4" s="958">
        <v>1</v>
      </c>
      <c r="F4" s="958"/>
      <c r="G4" s="958" t="s">
        <v>237</v>
      </c>
      <c r="H4" s="953" t="s">
        <v>49</v>
      </c>
      <c r="I4" s="958">
        <v>125</v>
      </c>
      <c r="J4" s="958">
        <v>12</v>
      </c>
      <c r="K4" s="969" t="s">
        <v>350</v>
      </c>
      <c r="L4" s="970">
        <v>3</v>
      </c>
      <c r="M4" s="971" t="s">
        <v>737</v>
      </c>
      <c r="N4" s="972" t="s">
        <v>229</v>
      </c>
    </row>
    <row r="5" spans="1:14" x14ac:dyDescent="0.25">
      <c r="A5" s="968" t="s">
        <v>739</v>
      </c>
      <c r="B5" s="961" t="s">
        <v>548</v>
      </c>
      <c r="C5" s="959">
        <v>-45</v>
      </c>
      <c r="D5" s="973">
        <v>-30</v>
      </c>
      <c r="E5" s="958">
        <v>1</v>
      </c>
      <c r="F5" s="958"/>
      <c r="G5" s="958" t="s">
        <v>237</v>
      </c>
      <c r="H5" s="953" t="s">
        <v>49</v>
      </c>
      <c r="I5" s="958">
        <v>145</v>
      </c>
      <c r="J5" s="958">
        <v>12</v>
      </c>
      <c r="K5" s="969" t="s">
        <v>740</v>
      </c>
      <c r="L5" s="970">
        <v>3</v>
      </c>
      <c r="M5" s="971" t="s">
        <v>737</v>
      </c>
      <c r="N5" s="972" t="s">
        <v>229</v>
      </c>
    </row>
    <row r="6" spans="1:14" x14ac:dyDescent="0.25">
      <c r="A6" s="968" t="s">
        <v>741</v>
      </c>
      <c r="B6" s="961" t="s">
        <v>742</v>
      </c>
      <c r="C6" s="959">
        <v>-60</v>
      </c>
      <c r="D6" s="959">
        <v>-30</v>
      </c>
      <c r="E6" s="958">
        <v>1</v>
      </c>
      <c r="F6" s="958"/>
      <c r="G6" s="958" t="s">
        <v>237</v>
      </c>
      <c r="H6" s="953" t="s">
        <v>49</v>
      </c>
      <c r="I6" s="958">
        <v>165</v>
      </c>
      <c r="J6" s="958">
        <v>12</v>
      </c>
      <c r="K6" s="969" t="s">
        <v>743</v>
      </c>
      <c r="L6" s="970">
        <v>3</v>
      </c>
      <c r="M6" s="971" t="s">
        <v>737</v>
      </c>
      <c r="N6" s="972" t="s">
        <v>229</v>
      </c>
    </row>
    <row r="7" spans="1:14" x14ac:dyDescent="0.25">
      <c r="A7" s="968" t="s">
        <v>744</v>
      </c>
      <c r="B7" s="961" t="s">
        <v>540</v>
      </c>
      <c r="C7" s="959">
        <v>0</v>
      </c>
      <c r="D7" s="959">
        <v>-20</v>
      </c>
      <c r="E7" s="958">
        <v>3</v>
      </c>
      <c r="F7" s="958"/>
      <c r="G7" s="958" t="s">
        <v>254</v>
      </c>
      <c r="H7" s="953" t="s">
        <v>302</v>
      </c>
      <c r="I7" s="958">
        <v>70</v>
      </c>
      <c r="J7" s="958">
        <v>0</v>
      </c>
      <c r="K7" s="969" t="s">
        <v>40</v>
      </c>
      <c r="L7" s="970">
        <v>3</v>
      </c>
      <c r="M7" s="971" t="s">
        <v>737</v>
      </c>
      <c r="N7" s="972"/>
    </row>
    <row r="8" spans="1:14" x14ac:dyDescent="0.25">
      <c r="A8" s="968" t="s">
        <v>713</v>
      </c>
      <c r="B8" s="961" t="s">
        <v>713</v>
      </c>
      <c r="C8" s="959">
        <v>-54</v>
      </c>
      <c r="D8" s="959">
        <v>-27</v>
      </c>
      <c r="E8" s="959">
        <v>4</v>
      </c>
      <c r="F8" s="959" t="s">
        <v>71</v>
      </c>
      <c r="G8" s="958" t="s">
        <v>91</v>
      </c>
      <c r="H8" s="953" t="s">
        <v>302</v>
      </c>
      <c r="I8" s="959">
        <v>70</v>
      </c>
      <c r="J8" s="959">
        <v>27</v>
      </c>
      <c r="K8" s="969" t="s">
        <v>40</v>
      </c>
      <c r="L8" s="971"/>
      <c r="M8" s="971" t="s">
        <v>737</v>
      </c>
      <c r="N8" s="972"/>
    </row>
    <row r="9" spans="1:14" x14ac:dyDescent="0.25">
      <c r="A9" s="968" t="s">
        <v>302</v>
      </c>
      <c r="B9" s="961" t="s">
        <v>302</v>
      </c>
      <c r="C9" s="959">
        <v>-84</v>
      </c>
      <c r="D9" s="959">
        <v>-42</v>
      </c>
      <c r="E9" s="959">
        <v>4</v>
      </c>
      <c r="F9" s="959" t="s">
        <v>71</v>
      </c>
      <c r="G9" s="958" t="s">
        <v>91</v>
      </c>
      <c r="H9" s="953" t="s">
        <v>302</v>
      </c>
      <c r="I9" s="959">
        <v>70</v>
      </c>
      <c r="J9" s="959">
        <v>42</v>
      </c>
      <c r="K9" s="969" t="s">
        <v>40</v>
      </c>
      <c r="L9" s="971" t="s">
        <v>737</v>
      </c>
      <c r="M9" s="971" t="s">
        <v>737</v>
      </c>
      <c r="N9" s="972"/>
    </row>
    <row r="10" spans="1:14" x14ac:dyDescent="0.25">
      <c r="A10" s="968" t="s">
        <v>745</v>
      </c>
      <c r="B10" s="974" t="s">
        <v>745</v>
      </c>
      <c r="C10" s="975">
        <v>-130</v>
      </c>
      <c r="D10" s="975">
        <v>-65</v>
      </c>
      <c r="E10" s="975">
        <v>4</v>
      </c>
      <c r="F10" s="975" t="s">
        <v>71</v>
      </c>
      <c r="G10" s="976" t="s">
        <v>91</v>
      </c>
      <c r="H10" s="977" t="s">
        <v>302</v>
      </c>
      <c r="I10" s="975">
        <v>70</v>
      </c>
      <c r="J10" s="975">
        <v>65</v>
      </c>
      <c r="K10" s="978" t="s">
        <v>40</v>
      </c>
      <c r="L10" s="979" t="s">
        <v>737</v>
      </c>
      <c r="M10" s="979" t="s">
        <v>737</v>
      </c>
      <c r="N10" s="980"/>
    </row>
    <row r="15" spans="1:14" x14ac:dyDescent="0.25">
      <c r="A15" s="954" t="s">
        <v>746</v>
      </c>
      <c r="B15" s="954" t="s">
        <v>747</v>
      </c>
      <c r="C15" s="954" t="s">
        <v>748</v>
      </c>
      <c r="D15" s="954" t="s">
        <v>749</v>
      </c>
      <c r="E15" s="954" t="s">
        <v>750</v>
      </c>
      <c r="F15" s="954" t="s">
        <v>751</v>
      </c>
      <c r="G15" s="954" t="s">
        <v>752</v>
      </c>
      <c r="H15" s="954" t="s">
        <v>753</v>
      </c>
      <c r="I15" s="951"/>
      <c r="J15" s="951"/>
      <c r="K15" s="951"/>
      <c r="L15" s="951"/>
      <c r="M15" s="951"/>
      <c r="N15" s="951"/>
    </row>
    <row r="16" spans="1:14" x14ac:dyDescent="0.25">
      <c r="A16" s="981" t="s">
        <v>532</v>
      </c>
      <c r="B16" s="982" t="s">
        <v>226</v>
      </c>
      <c r="C16" s="983" t="s">
        <v>737</v>
      </c>
      <c r="D16" s="983" t="s">
        <v>737</v>
      </c>
      <c r="E16" s="982" t="s">
        <v>226</v>
      </c>
      <c r="F16" s="982" t="s">
        <v>235</v>
      </c>
      <c r="G16" s="982" t="s">
        <v>226</v>
      </c>
      <c r="H16" s="984" t="s">
        <v>274</v>
      </c>
      <c r="I16" s="951"/>
      <c r="J16" s="951"/>
      <c r="K16" s="951"/>
      <c r="L16" s="951"/>
      <c r="M16" s="951"/>
      <c r="N16" s="951"/>
    </row>
    <row r="17" spans="1:8" x14ac:dyDescent="0.25">
      <c r="A17" s="985" t="s">
        <v>754</v>
      </c>
      <c r="B17" s="952">
        <v>7035</v>
      </c>
      <c r="C17" s="994" t="s">
        <v>737</v>
      </c>
      <c r="D17" s="994" t="s">
        <v>737</v>
      </c>
      <c r="E17" s="952">
        <v>7035</v>
      </c>
      <c r="F17" s="952" t="s">
        <v>339</v>
      </c>
      <c r="G17" s="952">
        <v>7035</v>
      </c>
      <c r="H17" s="986">
        <v>7035</v>
      </c>
    </row>
    <row r="18" spans="1:8" x14ac:dyDescent="0.25">
      <c r="A18" s="985" t="s">
        <v>755</v>
      </c>
      <c r="B18" s="952" t="s">
        <v>239</v>
      </c>
      <c r="C18" s="994" t="s">
        <v>737</v>
      </c>
      <c r="D18" s="994" t="s">
        <v>737</v>
      </c>
      <c r="E18" s="952" t="s">
        <v>239</v>
      </c>
      <c r="F18" s="952" t="s">
        <v>374</v>
      </c>
      <c r="G18" s="952" t="s">
        <v>239</v>
      </c>
      <c r="H18" s="986" t="s">
        <v>280</v>
      </c>
    </row>
    <row r="19" spans="1:8" x14ac:dyDescent="0.25">
      <c r="A19" s="987" t="s">
        <v>549</v>
      </c>
      <c r="B19" s="952" t="s">
        <v>226</v>
      </c>
      <c r="C19" s="952" t="s">
        <v>333</v>
      </c>
      <c r="D19" s="952" t="s">
        <v>227</v>
      </c>
      <c r="E19" s="952" t="s">
        <v>333</v>
      </c>
      <c r="F19" s="952" t="s">
        <v>333</v>
      </c>
      <c r="G19" s="952">
        <v>7016</v>
      </c>
      <c r="H19" s="986">
        <v>7016</v>
      </c>
    </row>
    <row r="20" spans="1:8" x14ac:dyDescent="0.25">
      <c r="A20" s="988" t="s">
        <v>756</v>
      </c>
      <c r="B20" s="952" t="s">
        <v>757</v>
      </c>
      <c r="C20" s="994" t="s">
        <v>737</v>
      </c>
      <c r="D20" s="994" t="s">
        <v>737</v>
      </c>
      <c r="E20" s="952" t="s">
        <v>285</v>
      </c>
      <c r="F20" s="952" t="s">
        <v>285</v>
      </c>
      <c r="G20" s="952" t="s">
        <v>285</v>
      </c>
      <c r="H20" s="986" t="s">
        <v>285</v>
      </c>
    </row>
    <row r="21" spans="1:8" x14ac:dyDescent="0.25">
      <c r="A21" s="988" t="s">
        <v>758</v>
      </c>
      <c r="B21" s="952" t="s">
        <v>759</v>
      </c>
      <c r="C21" s="994" t="s">
        <v>737</v>
      </c>
      <c r="D21" s="994" t="s">
        <v>737</v>
      </c>
      <c r="E21" s="952" t="s">
        <v>226</v>
      </c>
      <c r="F21" s="952" t="s">
        <v>235</v>
      </c>
      <c r="G21" s="952" t="s">
        <v>226</v>
      </c>
      <c r="H21" s="986" t="s">
        <v>274</v>
      </c>
    </row>
    <row r="22" spans="1:8" x14ac:dyDescent="0.25">
      <c r="A22" s="989" t="s">
        <v>760</v>
      </c>
      <c r="B22" s="990" t="s">
        <v>761</v>
      </c>
      <c r="C22" s="995" t="s">
        <v>737</v>
      </c>
      <c r="D22" s="995" t="s">
        <v>737</v>
      </c>
      <c r="E22" s="990" t="s">
        <v>285</v>
      </c>
      <c r="F22" s="990" t="s">
        <v>285</v>
      </c>
      <c r="G22" s="990" t="s">
        <v>285</v>
      </c>
      <c r="H22" s="991" t="s">
        <v>285</v>
      </c>
    </row>
    <row r="27" spans="1:8" x14ac:dyDescent="0.25">
      <c r="A27" s="951" t="s">
        <v>762</v>
      </c>
      <c r="B27" s="951" t="s">
        <v>763</v>
      </c>
      <c r="C27" s="951"/>
      <c r="D27" s="951"/>
      <c r="E27" s="951"/>
      <c r="F27" s="951"/>
      <c r="G27" s="951"/>
      <c r="H27" s="951"/>
    </row>
    <row r="28" spans="1:8" x14ac:dyDescent="0.25">
      <c r="A28" s="992" t="s">
        <v>535</v>
      </c>
      <c r="B28" s="962" t="s">
        <v>47</v>
      </c>
      <c r="C28" s="951"/>
      <c r="D28" s="951"/>
      <c r="E28" s="951"/>
      <c r="F28" s="951"/>
      <c r="G28" s="951"/>
      <c r="H28" s="951"/>
    </row>
    <row r="29" spans="1:8" x14ac:dyDescent="0.25">
      <c r="A29" s="993" t="s">
        <v>543</v>
      </c>
      <c r="B29" s="980" t="s">
        <v>230</v>
      </c>
      <c r="C29" s="951"/>
      <c r="D29" s="951"/>
      <c r="E29" s="951"/>
      <c r="F29" s="951"/>
      <c r="G29" s="951"/>
      <c r="H29" s="951"/>
    </row>
  </sheetData>
  <mergeCells count="2">
    <mergeCell ref="G1:H1"/>
    <mergeCell ref="M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13"/>
  <sheetViews>
    <sheetView topLeftCell="A134" workbookViewId="0">
      <selection activeCell="C141" sqref="C141"/>
    </sheetView>
  </sheetViews>
  <sheetFormatPr baseColWidth="10" defaultRowHeight="11.25" x14ac:dyDescent="0.2"/>
  <cols>
    <col min="1" max="1" width="26.42578125" style="944" bestFit="1" customWidth="1"/>
    <col min="2" max="2" width="6.140625" style="944" bestFit="1" customWidth="1"/>
    <col min="3" max="3" width="3.5703125" style="944" bestFit="1" customWidth="1"/>
    <col min="4" max="4" width="8" style="944" bestFit="1" customWidth="1"/>
    <col min="5" max="5" width="8.42578125" style="944" bestFit="1" customWidth="1"/>
    <col min="6" max="6" width="6.85546875" style="944" bestFit="1" customWidth="1"/>
    <col min="7" max="7" width="6.28515625" style="944" bestFit="1" customWidth="1"/>
    <col min="8" max="8" width="10.5703125" style="944" bestFit="1" customWidth="1"/>
    <col min="9" max="9" width="6.85546875" style="944" bestFit="1" customWidth="1"/>
    <col min="10" max="10" width="8.7109375" style="944" bestFit="1" customWidth="1"/>
    <col min="11" max="11" width="7.28515625" style="944" bestFit="1" customWidth="1"/>
    <col min="12" max="12" width="3" style="944" bestFit="1" customWidth="1"/>
    <col min="13" max="13" width="6.7109375" style="944" bestFit="1" customWidth="1"/>
    <col min="14" max="14" width="7.28515625" style="944" bestFit="1" customWidth="1"/>
    <col min="15" max="15" width="7.42578125" style="944" bestFit="1" customWidth="1"/>
    <col min="16" max="16384" width="11.42578125" style="944"/>
  </cols>
  <sheetData>
    <row r="1" spans="1:15" x14ac:dyDescent="0.2">
      <c r="A1" s="944" t="s">
        <v>518</v>
      </c>
      <c r="B1" s="944" t="s">
        <v>519</v>
      </c>
      <c r="C1" s="944" t="s">
        <v>520</v>
      </c>
      <c r="D1" s="944" t="s">
        <v>521</v>
      </c>
      <c r="E1" s="944" t="s">
        <v>522</v>
      </c>
      <c r="F1" s="944" t="s">
        <v>30</v>
      </c>
      <c r="G1" s="944" t="s">
        <v>523</v>
      </c>
      <c r="H1" s="944" t="s">
        <v>524</v>
      </c>
      <c r="I1" s="944" t="s">
        <v>525</v>
      </c>
      <c r="J1" s="944" t="s">
        <v>29</v>
      </c>
      <c r="K1" s="944" t="s">
        <v>526</v>
      </c>
      <c r="L1" s="944" t="s">
        <v>527</v>
      </c>
      <c r="M1" s="944" t="s">
        <v>528</v>
      </c>
      <c r="N1" s="944" t="s">
        <v>529</v>
      </c>
      <c r="O1" s="944" t="s">
        <v>530</v>
      </c>
    </row>
    <row r="2" spans="1:15" x14ac:dyDescent="0.2">
      <c r="A2" s="944" t="s">
        <v>546</v>
      </c>
      <c r="B2" s="944" t="s">
        <v>547</v>
      </c>
      <c r="C2" s="944">
        <v>3</v>
      </c>
      <c r="D2" s="944">
        <v>1260</v>
      </c>
      <c r="E2" s="944">
        <v>1545</v>
      </c>
      <c r="F2" s="944" t="s">
        <v>548</v>
      </c>
      <c r="G2" s="944" t="s">
        <v>549</v>
      </c>
      <c r="H2" s="944" t="s">
        <v>550</v>
      </c>
      <c r="I2" s="944" t="s">
        <v>542</v>
      </c>
      <c r="J2" s="944" t="s">
        <v>543</v>
      </c>
      <c r="L2" s="944" t="s">
        <v>232</v>
      </c>
      <c r="M2" s="944" t="s">
        <v>551</v>
      </c>
      <c r="O2" s="944" t="s">
        <v>41</v>
      </c>
    </row>
    <row r="3" spans="1:15" x14ac:dyDescent="0.2">
      <c r="A3" s="944" t="s">
        <v>552</v>
      </c>
      <c r="B3" s="944" t="s">
        <v>553</v>
      </c>
      <c r="C3" s="944">
        <v>1</v>
      </c>
      <c r="D3" s="944">
        <v>860</v>
      </c>
      <c r="E3" s="944">
        <v>1145</v>
      </c>
      <c r="F3" s="944" t="s">
        <v>548</v>
      </c>
      <c r="G3" s="944" t="s">
        <v>549</v>
      </c>
      <c r="H3" s="944" t="s">
        <v>550</v>
      </c>
      <c r="I3" s="944" t="s">
        <v>542</v>
      </c>
      <c r="J3" s="944" t="s">
        <v>543</v>
      </c>
      <c r="M3" s="944" t="s">
        <v>551</v>
      </c>
      <c r="O3" s="944" t="s">
        <v>41</v>
      </c>
    </row>
    <row r="4" spans="1:15" x14ac:dyDescent="0.2">
      <c r="A4" s="944" t="s">
        <v>554</v>
      </c>
      <c r="B4" s="944" t="s">
        <v>555</v>
      </c>
      <c r="C4" s="944">
        <v>2</v>
      </c>
      <c r="D4" s="944">
        <v>660</v>
      </c>
      <c r="E4" s="944">
        <v>1145</v>
      </c>
      <c r="F4" s="944" t="s">
        <v>548</v>
      </c>
      <c r="G4" s="944" t="s">
        <v>549</v>
      </c>
      <c r="H4" s="944" t="s">
        <v>550</v>
      </c>
      <c r="I4" s="944" t="s">
        <v>542</v>
      </c>
      <c r="J4" s="944" t="s">
        <v>543</v>
      </c>
      <c r="M4" s="944" t="s">
        <v>551</v>
      </c>
      <c r="O4" s="944" t="s">
        <v>41</v>
      </c>
    </row>
    <row r="5" spans="1:15" x14ac:dyDescent="0.2">
      <c r="A5" s="944" t="s">
        <v>559</v>
      </c>
      <c r="B5" s="944" t="s">
        <v>560</v>
      </c>
      <c r="C5" s="944">
        <v>1</v>
      </c>
      <c r="D5" s="944">
        <v>1070</v>
      </c>
      <c r="E5" s="944">
        <v>2450</v>
      </c>
      <c r="F5" s="944" t="s">
        <v>540</v>
      </c>
      <c r="G5" s="944" t="s">
        <v>532</v>
      </c>
      <c r="H5" s="944" t="s">
        <v>537</v>
      </c>
      <c r="I5" s="944" t="s">
        <v>538</v>
      </c>
      <c r="J5" s="944" t="s">
        <v>535</v>
      </c>
      <c r="L5" s="944" t="s">
        <v>232</v>
      </c>
      <c r="M5" s="944" t="s">
        <v>551</v>
      </c>
      <c r="N5" s="944" t="s">
        <v>536</v>
      </c>
      <c r="O5" s="944" t="s">
        <v>539</v>
      </c>
    </row>
    <row r="6" spans="1:15" x14ac:dyDescent="0.2">
      <c r="A6" s="944" t="s">
        <v>561</v>
      </c>
      <c r="B6" s="944" t="s">
        <v>562</v>
      </c>
      <c r="C6" s="944">
        <v>2</v>
      </c>
      <c r="D6" s="944">
        <v>1070</v>
      </c>
      <c r="E6" s="944">
        <v>1510</v>
      </c>
      <c r="F6" s="944" t="s">
        <v>557</v>
      </c>
      <c r="G6" s="944" t="s">
        <v>532</v>
      </c>
      <c r="H6" s="944" t="s">
        <v>533</v>
      </c>
      <c r="I6" s="944" t="s">
        <v>534</v>
      </c>
      <c r="J6" s="944" t="s">
        <v>535</v>
      </c>
      <c r="L6" s="944" t="s">
        <v>232</v>
      </c>
      <c r="M6" s="944" t="s">
        <v>551</v>
      </c>
      <c r="O6" s="944" t="s">
        <v>539</v>
      </c>
    </row>
    <row r="7" spans="1:15" x14ac:dyDescent="0.2">
      <c r="A7" s="944" t="s">
        <v>563</v>
      </c>
      <c r="B7" s="944" t="s">
        <v>564</v>
      </c>
      <c r="C7" s="944">
        <v>1</v>
      </c>
      <c r="D7" s="944">
        <v>1070</v>
      </c>
      <c r="E7" s="944">
        <v>1510</v>
      </c>
      <c r="F7" s="944" t="s">
        <v>557</v>
      </c>
      <c r="G7" s="944" t="s">
        <v>532</v>
      </c>
      <c r="H7" s="944" t="s">
        <v>533</v>
      </c>
      <c r="I7" s="944" t="s">
        <v>534</v>
      </c>
      <c r="J7" s="944" t="s">
        <v>535</v>
      </c>
      <c r="M7" s="944" t="s">
        <v>551</v>
      </c>
      <c r="O7" s="944" t="s">
        <v>539</v>
      </c>
    </row>
    <row r="8" spans="1:15" x14ac:dyDescent="0.2">
      <c r="A8" s="944" t="s">
        <v>565</v>
      </c>
      <c r="B8" s="944" t="s">
        <v>566</v>
      </c>
      <c r="C8" s="944">
        <v>2</v>
      </c>
      <c r="D8" s="944">
        <v>1060</v>
      </c>
      <c r="E8" s="944">
        <v>2350</v>
      </c>
      <c r="F8" s="944" t="s">
        <v>531</v>
      </c>
      <c r="G8" s="944" t="s">
        <v>532</v>
      </c>
      <c r="H8" s="944" t="s">
        <v>533</v>
      </c>
      <c r="I8" s="944" t="s">
        <v>534</v>
      </c>
      <c r="J8" s="944" t="s">
        <v>535</v>
      </c>
      <c r="M8" s="944" t="s">
        <v>556</v>
      </c>
      <c r="N8" s="944" t="s">
        <v>536</v>
      </c>
      <c r="O8" s="944" t="s">
        <v>40</v>
      </c>
    </row>
    <row r="9" spans="1:15" x14ac:dyDescent="0.2">
      <c r="A9" s="944" t="s">
        <v>567</v>
      </c>
      <c r="B9" s="944" t="s">
        <v>568</v>
      </c>
      <c r="C9" s="944">
        <v>2</v>
      </c>
      <c r="D9" s="944">
        <v>2060</v>
      </c>
      <c r="E9" s="944">
        <v>2380</v>
      </c>
      <c r="F9" s="944" t="s">
        <v>531</v>
      </c>
      <c r="G9" s="944" t="s">
        <v>532</v>
      </c>
      <c r="H9" s="944" t="s">
        <v>537</v>
      </c>
      <c r="I9" s="944" t="s">
        <v>538</v>
      </c>
      <c r="J9" s="944" t="s">
        <v>535</v>
      </c>
      <c r="M9" s="944" t="s">
        <v>558</v>
      </c>
      <c r="N9" s="944" t="s">
        <v>536</v>
      </c>
      <c r="O9" s="944" t="s">
        <v>539</v>
      </c>
    </row>
    <row r="10" spans="1:15" x14ac:dyDescent="0.2">
      <c r="A10" s="944" t="s">
        <v>569</v>
      </c>
      <c r="B10" s="944" t="s">
        <v>570</v>
      </c>
      <c r="C10" s="944">
        <v>1</v>
      </c>
      <c r="D10" s="944">
        <v>1060</v>
      </c>
      <c r="E10" s="944">
        <v>2350</v>
      </c>
      <c r="F10" s="944" t="s">
        <v>531</v>
      </c>
      <c r="G10" s="944" t="s">
        <v>532</v>
      </c>
      <c r="H10" s="944" t="s">
        <v>533</v>
      </c>
      <c r="I10" s="944" t="s">
        <v>534</v>
      </c>
      <c r="J10" s="944" t="s">
        <v>535</v>
      </c>
      <c r="M10" s="944" t="s">
        <v>556</v>
      </c>
      <c r="N10" s="944" t="s">
        <v>536</v>
      </c>
      <c r="O10" s="944" t="s">
        <v>41</v>
      </c>
    </row>
    <row r="11" spans="1:15" x14ac:dyDescent="0.2">
      <c r="A11" s="944" t="s">
        <v>571</v>
      </c>
      <c r="B11" s="944" t="s">
        <v>572</v>
      </c>
      <c r="C11" s="944">
        <v>2</v>
      </c>
      <c r="D11" s="944">
        <v>1060</v>
      </c>
      <c r="E11" s="944">
        <v>2350</v>
      </c>
      <c r="F11" s="944" t="s">
        <v>531</v>
      </c>
      <c r="G11" s="944" t="s">
        <v>532</v>
      </c>
      <c r="H11" s="944" t="s">
        <v>533</v>
      </c>
      <c r="I11" s="944" t="s">
        <v>534</v>
      </c>
      <c r="J11" s="944" t="s">
        <v>535</v>
      </c>
      <c r="M11" s="944" t="s">
        <v>556</v>
      </c>
      <c r="N11" s="944" t="s">
        <v>536</v>
      </c>
      <c r="O11" s="944" t="s">
        <v>40</v>
      </c>
    </row>
    <row r="12" spans="1:15" x14ac:dyDescent="0.2">
      <c r="A12" s="944" t="s">
        <v>573</v>
      </c>
      <c r="B12" s="944" t="s">
        <v>574</v>
      </c>
      <c r="C12" s="944">
        <v>2</v>
      </c>
      <c r="D12" s="944">
        <v>2060</v>
      </c>
      <c r="E12" s="944">
        <v>2380</v>
      </c>
      <c r="F12" s="944" t="s">
        <v>531</v>
      </c>
      <c r="G12" s="944" t="s">
        <v>532</v>
      </c>
      <c r="H12" s="944" t="s">
        <v>537</v>
      </c>
      <c r="I12" s="944" t="s">
        <v>538</v>
      </c>
      <c r="J12" s="944" t="s">
        <v>535</v>
      </c>
      <c r="M12" s="944" t="s">
        <v>558</v>
      </c>
      <c r="N12" s="944" t="s">
        <v>536</v>
      </c>
      <c r="O12" s="944" t="s">
        <v>539</v>
      </c>
    </row>
    <row r="13" spans="1:15" x14ac:dyDescent="0.2">
      <c r="A13" s="944" t="s">
        <v>575</v>
      </c>
      <c r="B13" s="944" t="s">
        <v>576</v>
      </c>
      <c r="C13" s="944">
        <v>3</v>
      </c>
      <c r="D13" s="944">
        <v>1060</v>
      </c>
      <c r="E13" s="944">
        <v>2350</v>
      </c>
      <c r="F13" s="944" t="s">
        <v>531</v>
      </c>
      <c r="G13" s="944" t="s">
        <v>532</v>
      </c>
      <c r="H13" s="944" t="s">
        <v>533</v>
      </c>
      <c r="I13" s="944" t="s">
        <v>534</v>
      </c>
      <c r="J13" s="944" t="s">
        <v>535</v>
      </c>
      <c r="M13" s="944" t="s">
        <v>556</v>
      </c>
      <c r="N13" s="944" t="s">
        <v>536</v>
      </c>
      <c r="O13" s="944" t="s">
        <v>41</v>
      </c>
    </row>
    <row r="14" spans="1:15" x14ac:dyDescent="0.2">
      <c r="A14" s="944" t="s">
        <v>577</v>
      </c>
      <c r="B14" s="944" t="s">
        <v>578</v>
      </c>
      <c r="C14" s="944">
        <v>1</v>
      </c>
      <c r="D14" s="944">
        <v>3060</v>
      </c>
      <c r="E14" s="944">
        <v>2350</v>
      </c>
      <c r="F14" s="944" t="s">
        <v>531</v>
      </c>
      <c r="G14" s="944" t="s">
        <v>532</v>
      </c>
      <c r="H14" s="944" t="s">
        <v>537</v>
      </c>
      <c r="I14" s="944" t="s">
        <v>538</v>
      </c>
      <c r="J14" s="944" t="s">
        <v>535</v>
      </c>
      <c r="M14" s="944" t="s">
        <v>551</v>
      </c>
      <c r="N14" s="944" t="s">
        <v>536</v>
      </c>
      <c r="O14" s="944" t="s">
        <v>41</v>
      </c>
    </row>
    <row r="15" spans="1:15" x14ac:dyDescent="0.2">
      <c r="A15" s="944" t="s">
        <v>579</v>
      </c>
      <c r="B15" s="944" t="s">
        <v>580</v>
      </c>
      <c r="C15" s="944">
        <v>2</v>
      </c>
      <c r="D15" s="944">
        <v>1060</v>
      </c>
      <c r="E15" s="944">
        <v>2357</v>
      </c>
      <c r="F15" s="944" t="s">
        <v>531</v>
      </c>
      <c r="G15" s="944" t="s">
        <v>532</v>
      </c>
      <c r="H15" s="944" t="s">
        <v>533</v>
      </c>
      <c r="I15" s="944" t="s">
        <v>534</v>
      </c>
      <c r="J15" s="944" t="s">
        <v>535</v>
      </c>
      <c r="M15" s="944" t="s">
        <v>556</v>
      </c>
      <c r="O15" s="944" t="s">
        <v>40</v>
      </c>
    </row>
    <row r="16" spans="1:15" x14ac:dyDescent="0.2">
      <c r="A16" s="944" t="s">
        <v>581</v>
      </c>
      <c r="B16" s="944" t="s">
        <v>582</v>
      </c>
      <c r="C16" s="944">
        <v>3</v>
      </c>
      <c r="D16" s="944">
        <v>1060</v>
      </c>
      <c r="E16" s="944">
        <v>2357</v>
      </c>
      <c r="F16" s="944" t="s">
        <v>531</v>
      </c>
      <c r="G16" s="944" t="s">
        <v>532</v>
      </c>
      <c r="H16" s="944" t="s">
        <v>533</v>
      </c>
      <c r="I16" s="944" t="s">
        <v>534</v>
      </c>
      <c r="J16" s="944" t="s">
        <v>535</v>
      </c>
      <c r="M16" s="944" t="s">
        <v>556</v>
      </c>
      <c r="O16" s="944" t="s">
        <v>40</v>
      </c>
    </row>
    <row r="17" spans="1:15" x14ac:dyDescent="0.2">
      <c r="A17" s="944" t="s">
        <v>583</v>
      </c>
      <c r="B17" s="944" t="s">
        <v>584</v>
      </c>
      <c r="C17" s="944">
        <v>1</v>
      </c>
      <c r="D17" s="944">
        <v>1060</v>
      </c>
      <c r="E17" s="944">
        <v>2357</v>
      </c>
      <c r="F17" s="944" t="s">
        <v>531</v>
      </c>
      <c r="G17" s="944" t="s">
        <v>532</v>
      </c>
      <c r="H17" s="944" t="s">
        <v>533</v>
      </c>
      <c r="I17" s="944" t="s">
        <v>534</v>
      </c>
      <c r="J17" s="944" t="s">
        <v>535</v>
      </c>
      <c r="M17" s="944" t="s">
        <v>556</v>
      </c>
      <c r="O17" s="944" t="s">
        <v>40</v>
      </c>
    </row>
    <row r="18" spans="1:15" x14ac:dyDescent="0.2">
      <c r="A18" s="944" t="s">
        <v>585</v>
      </c>
      <c r="B18" s="944" t="s">
        <v>586</v>
      </c>
      <c r="C18" s="944">
        <v>1</v>
      </c>
      <c r="D18" s="944">
        <v>2060</v>
      </c>
      <c r="E18" s="944">
        <v>2380</v>
      </c>
      <c r="F18" s="944" t="s">
        <v>531</v>
      </c>
      <c r="G18" s="944" t="s">
        <v>532</v>
      </c>
      <c r="H18" s="944" t="s">
        <v>537</v>
      </c>
      <c r="I18" s="944" t="s">
        <v>538</v>
      </c>
      <c r="J18" s="944" t="s">
        <v>535</v>
      </c>
      <c r="M18" s="944" t="s">
        <v>558</v>
      </c>
      <c r="N18" s="944" t="s">
        <v>536</v>
      </c>
      <c r="O18" s="944" t="s">
        <v>539</v>
      </c>
    </row>
    <row r="19" spans="1:15" x14ac:dyDescent="0.2">
      <c r="A19" s="944" t="s">
        <v>587</v>
      </c>
      <c r="B19" s="944" t="s">
        <v>588</v>
      </c>
      <c r="C19" s="944">
        <v>2</v>
      </c>
      <c r="D19" s="944">
        <v>1060</v>
      </c>
      <c r="E19" s="944">
        <v>2350</v>
      </c>
      <c r="F19" s="944" t="s">
        <v>531</v>
      </c>
      <c r="G19" s="944" t="s">
        <v>532</v>
      </c>
      <c r="H19" s="944" t="s">
        <v>533</v>
      </c>
      <c r="I19" s="944" t="s">
        <v>534</v>
      </c>
      <c r="J19" s="944" t="s">
        <v>535</v>
      </c>
      <c r="M19" s="944" t="s">
        <v>556</v>
      </c>
      <c r="O19" s="944" t="s">
        <v>41</v>
      </c>
    </row>
    <row r="20" spans="1:15" x14ac:dyDescent="0.2">
      <c r="A20" s="944" t="s">
        <v>589</v>
      </c>
      <c r="B20" s="944" t="s">
        <v>590</v>
      </c>
      <c r="C20" s="944">
        <v>4</v>
      </c>
      <c r="D20" s="944">
        <v>1060</v>
      </c>
      <c r="E20" s="944">
        <v>2357</v>
      </c>
      <c r="F20" s="944" t="s">
        <v>531</v>
      </c>
      <c r="G20" s="944" t="s">
        <v>532</v>
      </c>
      <c r="H20" s="944" t="s">
        <v>533</v>
      </c>
      <c r="I20" s="944" t="s">
        <v>534</v>
      </c>
      <c r="J20" s="944" t="s">
        <v>535</v>
      </c>
      <c r="M20" s="944" t="s">
        <v>556</v>
      </c>
      <c r="O20" s="944" t="s">
        <v>41</v>
      </c>
    </row>
    <row r="21" spans="1:15" x14ac:dyDescent="0.2">
      <c r="A21" s="944" t="s">
        <v>591</v>
      </c>
      <c r="B21" s="944" t="s">
        <v>592</v>
      </c>
      <c r="C21" s="944">
        <v>2</v>
      </c>
      <c r="D21" s="944">
        <v>1060</v>
      </c>
      <c r="E21" s="944">
        <v>2357</v>
      </c>
      <c r="F21" s="944" t="s">
        <v>531</v>
      </c>
      <c r="G21" s="944" t="s">
        <v>532</v>
      </c>
      <c r="H21" s="944" t="s">
        <v>533</v>
      </c>
      <c r="I21" s="944" t="s">
        <v>534</v>
      </c>
      <c r="J21" s="944" t="s">
        <v>535</v>
      </c>
      <c r="M21" s="944" t="s">
        <v>556</v>
      </c>
      <c r="O21" s="944" t="s">
        <v>40</v>
      </c>
    </row>
    <row r="22" spans="1:15" x14ac:dyDescent="0.2">
      <c r="A22" s="944" t="s">
        <v>593</v>
      </c>
      <c r="B22" s="944" t="s">
        <v>594</v>
      </c>
      <c r="C22" s="944">
        <v>1</v>
      </c>
      <c r="D22" s="944">
        <v>1060</v>
      </c>
      <c r="E22" s="944">
        <v>2350</v>
      </c>
      <c r="F22" s="944" t="s">
        <v>531</v>
      </c>
      <c r="G22" s="944" t="s">
        <v>532</v>
      </c>
      <c r="H22" s="944" t="s">
        <v>533</v>
      </c>
      <c r="I22" s="944" t="s">
        <v>534</v>
      </c>
      <c r="J22" s="944" t="s">
        <v>535</v>
      </c>
      <c r="M22" s="944" t="s">
        <v>556</v>
      </c>
      <c r="N22" s="944" t="s">
        <v>536</v>
      </c>
      <c r="O22" s="944" t="s">
        <v>41</v>
      </c>
    </row>
    <row r="23" spans="1:15" x14ac:dyDescent="0.2">
      <c r="A23" s="944" t="s">
        <v>595</v>
      </c>
      <c r="B23" s="944" t="s">
        <v>596</v>
      </c>
      <c r="C23" s="944">
        <v>2</v>
      </c>
      <c r="D23" s="944">
        <v>2060</v>
      </c>
      <c r="E23" s="944">
        <v>2380</v>
      </c>
      <c r="F23" s="944" t="s">
        <v>531</v>
      </c>
      <c r="G23" s="944" t="s">
        <v>532</v>
      </c>
      <c r="H23" s="944" t="s">
        <v>537</v>
      </c>
      <c r="I23" s="944" t="s">
        <v>538</v>
      </c>
      <c r="J23" s="944" t="s">
        <v>535</v>
      </c>
      <c r="M23" s="944" t="s">
        <v>558</v>
      </c>
      <c r="N23" s="944" t="s">
        <v>536</v>
      </c>
      <c r="O23" s="944" t="s">
        <v>40</v>
      </c>
    </row>
    <row r="24" spans="1:15" x14ac:dyDescent="0.2">
      <c r="A24" s="944" t="s">
        <v>597</v>
      </c>
      <c r="B24" s="944" t="s">
        <v>598</v>
      </c>
      <c r="C24" s="944">
        <v>1</v>
      </c>
      <c r="D24" s="944">
        <v>1060</v>
      </c>
      <c r="E24" s="944">
        <v>2350</v>
      </c>
      <c r="F24" s="944" t="s">
        <v>531</v>
      </c>
      <c r="G24" s="944" t="s">
        <v>532</v>
      </c>
      <c r="H24" s="944" t="s">
        <v>533</v>
      </c>
      <c r="I24" s="944" t="s">
        <v>534</v>
      </c>
      <c r="J24" s="944" t="s">
        <v>535</v>
      </c>
      <c r="M24" s="944" t="s">
        <v>556</v>
      </c>
      <c r="N24" s="944" t="s">
        <v>536</v>
      </c>
      <c r="O24" s="944" t="s">
        <v>40</v>
      </c>
    </row>
    <row r="25" spans="1:15" x14ac:dyDescent="0.2">
      <c r="A25" s="944" t="s">
        <v>599</v>
      </c>
      <c r="B25" s="944" t="s">
        <v>600</v>
      </c>
      <c r="C25" s="944">
        <v>1</v>
      </c>
      <c r="D25" s="944">
        <v>1060</v>
      </c>
      <c r="E25" s="944">
        <v>2350</v>
      </c>
      <c r="F25" s="944" t="s">
        <v>531</v>
      </c>
      <c r="G25" s="944" t="s">
        <v>532</v>
      </c>
      <c r="H25" s="944" t="s">
        <v>533</v>
      </c>
      <c r="I25" s="944" t="s">
        <v>534</v>
      </c>
      <c r="J25" s="944" t="s">
        <v>535</v>
      </c>
      <c r="M25" s="944" t="s">
        <v>556</v>
      </c>
      <c r="N25" s="944" t="s">
        <v>536</v>
      </c>
      <c r="O25" s="944" t="s">
        <v>41</v>
      </c>
    </row>
    <row r="26" spans="1:15" x14ac:dyDescent="0.2">
      <c r="A26" s="944" t="s">
        <v>601</v>
      </c>
      <c r="B26" s="944" t="s">
        <v>602</v>
      </c>
      <c r="C26" s="944">
        <v>2</v>
      </c>
      <c r="D26" s="944">
        <v>2060</v>
      </c>
      <c r="E26" s="944">
        <v>2350</v>
      </c>
      <c r="F26" s="944" t="s">
        <v>531</v>
      </c>
      <c r="G26" s="944" t="s">
        <v>532</v>
      </c>
      <c r="H26" s="944" t="s">
        <v>537</v>
      </c>
      <c r="I26" s="944" t="s">
        <v>538</v>
      </c>
      <c r="J26" s="944" t="s">
        <v>535</v>
      </c>
      <c r="M26" s="944" t="s">
        <v>558</v>
      </c>
      <c r="N26" s="944" t="s">
        <v>536</v>
      </c>
      <c r="O26" s="944" t="s">
        <v>40</v>
      </c>
    </row>
    <row r="27" spans="1:15" x14ac:dyDescent="0.2">
      <c r="A27" s="944" t="s">
        <v>603</v>
      </c>
      <c r="B27" s="944" t="s">
        <v>604</v>
      </c>
      <c r="C27" s="944">
        <v>1</v>
      </c>
      <c r="D27" s="944">
        <v>1060</v>
      </c>
      <c r="E27" s="944">
        <v>2357</v>
      </c>
      <c r="F27" s="944" t="s">
        <v>531</v>
      </c>
      <c r="G27" s="944" t="s">
        <v>532</v>
      </c>
      <c r="H27" s="944" t="s">
        <v>533</v>
      </c>
      <c r="I27" s="944" t="s">
        <v>534</v>
      </c>
      <c r="J27" s="944" t="s">
        <v>535</v>
      </c>
      <c r="M27" s="944" t="s">
        <v>556</v>
      </c>
      <c r="O27" s="944" t="s">
        <v>41</v>
      </c>
    </row>
    <row r="28" spans="1:15" x14ac:dyDescent="0.2">
      <c r="A28" s="944" t="s">
        <v>605</v>
      </c>
      <c r="B28" s="944" t="s">
        <v>606</v>
      </c>
      <c r="C28" s="944">
        <v>1</v>
      </c>
      <c r="D28" s="944">
        <v>1060</v>
      </c>
      <c r="E28" s="944">
        <v>2357</v>
      </c>
      <c r="F28" s="944" t="s">
        <v>531</v>
      </c>
      <c r="G28" s="944" t="s">
        <v>532</v>
      </c>
      <c r="H28" s="944" t="s">
        <v>533</v>
      </c>
      <c r="I28" s="944" t="s">
        <v>534</v>
      </c>
      <c r="J28" s="944" t="s">
        <v>535</v>
      </c>
      <c r="M28" s="944" t="s">
        <v>556</v>
      </c>
      <c r="O28" s="944" t="s">
        <v>40</v>
      </c>
    </row>
    <row r="29" spans="1:15" x14ac:dyDescent="0.2">
      <c r="A29" s="944" t="s">
        <v>607</v>
      </c>
      <c r="B29" s="944" t="s">
        <v>608</v>
      </c>
      <c r="C29" s="944">
        <v>1</v>
      </c>
      <c r="D29" s="944">
        <v>1060</v>
      </c>
      <c r="E29" s="944">
        <v>2357</v>
      </c>
      <c r="F29" s="944" t="s">
        <v>531</v>
      </c>
      <c r="G29" s="944" t="s">
        <v>532</v>
      </c>
      <c r="H29" s="944" t="s">
        <v>533</v>
      </c>
      <c r="I29" s="944" t="s">
        <v>534</v>
      </c>
      <c r="J29" s="944" t="s">
        <v>535</v>
      </c>
      <c r="M29" s="944" t="s">
        <v>556</v>
      </c>
      <c r="O29" s="944" t="s">
        <v>41</v>
      </c>
    </row>
    <row r="30" spans="1:15" x14ac:dyDescent="0.2">
      <c r="A30" s="944" t="s">
        <v>609</v>
      </c>
      <c r="B30" s="944" t="s">
        <v>610</v>
      </c>
      <c r="C30" s="944">
        <v>3</v>
      </c>
      <c r="D30" s="944">
        <v>1060</v>
      </c>
      <c r="E30" s="944">
        <v>2357</v>
      </c>
      <c r="F30" s="944" t="s">
        <v>531</v>
      </c>
      <c r="G30" s="944" t="s">
        <v>532</v>
      </c>
      <c r="H30" s="944" t="s">
        <v>533</v>
      </c>
      <c r="I30" s="944" t="s">
        <v>534</v>
      </c>
      <c r="J30" s="944" t="s">
        <v>535</v>
      </c>
      <c r="M30" s="944" t="s">
        <v>556</v>
      </c>
      <c r="O30" s="944" t="s">
        <v>40</v>
      </c>
    </row>
    <row r="31" spans="1:15" x14ac:dyDescent="0.2">
      <c r="A31" s="944" t="s">
        <v>611</v>
      </c>
      <c r="B31" s="944" t="s">
        <v>612</v>
      </c>
      <c r="C31" s="944">
        <v>1</v>
      </c>
      <c r="D31" s="944">
        <v>1060</v>
      </c>
      <c r="E31" s="944">
        <v>2350</v>
      </c>
      <c r="F31" s="944" t="s">
        <v>531</v>
      </c>
      <c r="G31" s="944" t="s">
        <v>532</v>
      </c>
      <c r="H31" s="944" t="s">
        <v>533</v>
      </c>
      <c r="I31" s="944" t="s">
        <v>534</v>
      </c>
      <c r="J31" s="944" t="s">
        <v>535</v>
      </c>
      <c r="M31" s="944" t="s">
        <v>556</v>
      </c>
      <c r="N31" s="944" t="s">
        <v>536</v>
      </c>
      <c r="O31" s="944" t="s">
        <v>40</v>
      </c>
    </row>
    <row r="32" spans="1:15" x14ac:dyDescent="0.2">
      <c r="A32" s="944" t="s">
        <v>613</v>
      </c>
      <c r="B32" s="944" t="s">
        <v>614</v>
      </c>
      <c r="C32" s="944">
        <v>1</v>
      </c>
      <c r="D32" s="944">
        <v>1060</v>
      </c>
      <c r="E32" s="944">
        <v>2350</v>
      </c>
      <c r="F32" s="944" t="s">
        <v>531</v>
      </c>
      <c r="G32" s="944" t="s">
        <v>532</v>
      </c>
      <c r="H32" s="944" t="s">
        <v>533</v>
      </c>
      <c r="I32" s="944" t="s">
        <v>534</v>
      </c>
      <c r="J32" s="944" t="s">
        <v>535</v>
      </c>
      <c r="M32" s="944" t="s">
        <v>556</v>
      </c>
      <c r="N32" s="944" t="s">
        <v>536</v>
      </c>
      <c r="O32" s="944" t="s">
        <v>41</v>
      </c>
    </row>
    <row r="33" spans="1:15" x14ac:dyDescent="0.2">
      <c r="A33" s="944" t="s">
        <v>615</v>
      </c>
      <c r="B33" s="944" t="s">
        <v>616</v>
      </c>
      <c r="C33" s="944">
        <v>1</v>
      </c>
      <c r="D33" s="944">
        <v>1060</v>
      </c>
      <c r="E33" s="944">
        <v>2350</v>
      </c>
      <c r="F33" s="944" t="s">
        <v>531</v>
      </c>
      <c r="G33" s="944" t="s">
        <v>532</v>
      </c>
      <c r="H33" s="944" t="s">
        <v>533</v>
      </c>
      <c r="I33" s="944" t="s">
        <v>534</v>
      </c>
      <c r="J33" s="944" t="s">
        <v>535</v>
      </c>
      <c r="M33" s="944" t="s">
        <v>556</v>
      </c>
      <c r="N33" s="944" t="s">
        <v>536</v>
      </c>
      <c r="O33" s="944" t="s">
        <v>40</v>
      </c>
    </row>
    <row r="34" spans="1:15" x14ac:dyDescent="0.2">
      <c r="A34" s="944" t="s">
        <v>617</v>
      </c>
      <c r="B34" s="944" t="s">
        <v>618</v>
      </c>
      <c r="C34" s="944">
        <v>3</v>
      </c>
      <c r="D34" s="944">
        <v>2060</v>
      </c>
      <c r="E34" s="944">
        <v>2380</v>
      </c>
      <c r="F34" s="944" t="s">
        <v>531</v>
      </c>
      <c r="G34" s="944" t="s">
        <v>532</v>
      </c>
      <c r="H34" s="944" t="s">
        <v>537</v>
      </c>
      <c r="I34" s="944" t="s">
        <v>538</v>
      </c>
      <c r="J34" s="944" t="s">
        <v>535</v>
      </c>
      <c r="M34" s="944" t="s">
        <v>558</v>
      </c>
      <c r="N34" s="944" t="s">
        <v>536</v>
      </c>
      <c r="O34" s="944" t="s">
        <v>539</v>
      </c>
    </row>
    <row r="35" spans="1:15" x14ac:dyDescent="0.2">
      <c r="A35" s="944" t="s">
        <v>619</v>
      </c>
      <c r="B35" s="944" t="s">
        <v>620</v>
      </c>
      <c r="C35" s="944">
        <v>2</v>
      </c>
      <c r="D35" s="944">
        <v>1060</v>
      </c>
      <c r="E35" s="944">
        <v>2350</v>
      </c>
      <c r="F35" s="944" t="s">
        <v>531</v>
      </c>
      <c r="G35" s="944" t="s">
        <v>532</v>
      </c>
      <c r="H35" s="944" t="s">
        <v>533</v>
      </c>
      <c r="I35" s="944" t="s">
        <v>534</v>
      </c>
      <c r="J35" s="944" t="s">
        <v>535</v>
      </c>
      <c r="M35" s="944" t="s">
        <v>556</v>
      </c>
      <c r="N35" s="944" t="s">
        <v>536</v>
      </c>
      <c r="O35" s="944" t="s">
        <v>41</v>
      </c>
    </row>
    <row r="36" spans="1:15" x14ac:dyDescent="0.2">
      <c r="A36" s="944" t="s">
        <v>621</v>
      </c>
      <c r="B36" s="944" t="s">
        <v>622</v>
      </c>
      <c r="C36" s="944">
        <v>2</v>
      </c>
      <c r="D36" s="944">
        <v>1060</v>
      </c>
      <c r="E36" s="944">
        <v>2350</v>
      </c>
      <c r="F36" s="944" t="s">
        <v>531</v>
      </c>
      <c r="G36" s="944" t="s">
        <v>532</v>
      </c>
      <c r="H36" s="944" t="s">
        <v>533</v>
      </c>
      <c r="I36" s="944" t="s">
        <v>534</v>
      </c>
      <c r="J36" s="944" t="s">
        <v>535</v>
      </c>
      <c r="M36" s="944" t="s">
        <v>556</v>
      </c>
      <c r="N36" s="944" t="s">
        <v>536</v>
      </c>
      <c r="O36" s="944" t="s">
        <v>40</v>
      </c>
    </row>
    <row r="37" spans="1:15" x14ac:dyDescent="0.2">
      <c r="A37" s="944" t="s">
        <v>623</v>
      </c>
      <c r="B37" s="944" t="s">
        <v>624</v>
      </c>
      <c r="C37" s="944">
        <v>2</v>
      </c>
      <c r="D37" s="944">
        <v>2060</v>
      </c>
      <c r="E37" s="944">
        <v>2380</v>
      </c>
      <c r="F37" s="944" t="s">
        <v>531</v>
      </c>
      <c r="G37" s="944" t="s">
        <v>532</v>
      </c>
      <c r="H37" s="944" t="s">
        <v>537</v>
      </c>
      <c r="I37" s="944" t="s">
        <v>538</v>
      </c>
      <c r="J37" s="944" t="s">
        <v>535</v>
      </c>
      <c r="M37" s="944" t="s">
        <v>558</v>
      </c>
      <c r="N37" s="944" t="s">
        <v>536</v>
      </c>
      <c r="O37" s="944" t="s">
        <v>539</v>
      </c>
    </row>
    <row r="38" spans="1:15" x14ac:dyDescent="0.2">
      <c r="A38" s="944" t="s">
        <v>625</v>
      </c>
      <c r="B38" s="944" t="s">
        <v>626</v>
      </c>
      <c r="C38" s="944">
        <v>2</v>
      </c>
      <c r="D38" s="944">
        <v>1060</v>
      </c>
      <c r="E38" s="944">
        <v>2350</v>
      </c>
      <c r="F38" s="944" t="s">
        <v>531</v>
      </c>
      <c r="G38" s="944" t="s">
        <v>532</v>
      </c>
      <c r="H38" s="944" t="s">
        <v>533</v>
      </c>
      <c r="I38" s="944" t="s">
        <v>534</v>
      </c>
      <c r="J38" s="944" t="s">
        <v>535</v>
      </c>
      <c r="M38" s="944" t="s">
        <v>556</v>
      </c>
      <c r="N38" s="944" t="s">
        <v>536</v>
      </c>
      <c r="O38" s="944" t="s">
        <v>41</v>
      </c>
    </row>
    <row r="39" spans="1:15" x14ac:dyDescent="0.2">
      <c r="A39" s="944" t="s">
        <v>627</v>
      </c>
      <c r="B39" s="944" t="s">
        <v>628</v>
      </c>
      <c r="C39" s="944">
        <v>1</v>
      </c>
      <c r="D39" s="944">
        <v>3060</v>
      </c>
      <c r="E39" s="944">
        <v>2380</v>
      </c>
      <c r="F39" s="944" t="s">
        <v>531</v>
      </c>
      <c r="G39" s="944" t="s">
        <v>532</v>
      </c>
      <c r="H39" s="944" t="s">
        <v>537</v>
      </c>
      <c r="I39" s="944" t="s">
        <v>538</v>
      </c>
      <c r="J39" s="944" t="s">
        <v>535</v>
      </c>
      <c r="M39" s="944" t="s">
        <v>558</v>
      </c>
      <c r="N39" s="944" t="s">
        <v>536</v>
      </c>
      <c r="O39" s="944" t="s">
        <v>41</v>
      </c>
    </row>
    <row r="40" spans="1:15" x14ac:dyDescent="0.2">
      <c r="A40" s="944" t="s">
        <v>629</v>
      </c>
      <c r="B40" s="944" t="s">
        <v>630</v>
      </c>
      <c r="C40" s="944">
        <v>2</v>
      </c>
      <c r="D40" s="944">
        <v>1060</v>
      </c>
      <c r="E40" s="944">
        <v>2357</v>
      </c>
      <c r="F40" s="944" t="s">
        <v>531</v>
      </c>
      <c r="G40" s="944" t="s">
        <v>532</v>
      </c>
      <c r="H40" s="944" t="s">
        <v>533</v>
      </c>
      <c r="I40" s="944" t="s">
        <v>534</v>
      </c>
      <c r="J40" s="944" t="s">
        <v>535</v>
      </c>
      <c r="M40" s="944" t="s">
        <v>556</v>
      </c>
      <c r="O40" s="944" t="s">
        <v>40</v>
      </c>
    </row>
    <row r="41" spans="1:15" x14ac:dyDescent="0.2">
      <c r="A41" s="944" t="s">
        <v>631</v>
      </c>
      <c r="B41" s="944" t="s">
        <v>632</v>
      </c>
      <c r="C41" s="944">
        <v>3</v>
      </c>
      <c r="D41" s="944">
        <v>1060</v>
      </c>
      <c r="E41" s="944">
        <v>2357</v>
      </c>
      <c r="F41" s="944" t="s">
        <v>531</v>
      </c>
      <c r="G41" s="944" t="s">
        <v>532</v>
      </c>
      <c r="H41" s="944" t="s">
        <v>533</v>
      </c>
      <c r="I41" s="944" t="s">
        <v>534</v>
      </c>
      <c r="J41" s="944" t="s">
        <v>535</v>
      </c>
      <c r="M41" s="944" t="s">
        <v>556</v>
      </c>
      <c r="O41" s="944" t="s">
        <v>40</v>
      </c>
    </row>
    <row r="42" spans="1:15" x14ac:dyDescent="0.2">
      <c r="A42" s="944" t="s">
        <v>633</v>
      </c>
      <c r="B42" s="944" t="s">
        <v>634</v>
      </c>
      <c r="C42" s="944">
        <v>1</v>
      </c>
      <c r="D42" s="944">
        <v>1060</v>
      </c>
      <c r="E42" s="944">
        <v>2357</v>
      </c>
      <c r="F42" s="944" t="s">
        <v>531</v>
      </c>
      <c r="G42" s="944" t="s">
        <v>532</v>
      </c>
      <c r="H42" s="944" t="s">
        <v>533</v>
      </c>
      <c r="I42" s="944" t="s">
        <v>534</v>
      </c>
      <c r="J42" s="944" t="s">
        <v>535</v>
      </c>
      <c r="M42" s="944" t="s">
        <v>556</v>
      </c>
      <c r="O42" s="944" t="s">
        <v>40</v>
      </c>
    </row>
    <row r="43" spans="1:15" x14ac:dyDescent="0.2">
      <c r="A43" s="944" t="s">
        <v>635</v>
      </c>
      <c r="B43" s="944" t="s">
        <v>636</v>
      </c>
      <c r="C43" s="944">
        <v>2</v>
      </c>
      <c r="D43" s="944">
        <v>1060</v>
      </c>
      <c r="E43" s="944">
        <v>2357</v>
      </c>
      <c r="F43" s="944" t="s">
        <v>531</v>
      </c>
      <c r="G43" s="944" t="s">
        <v>532</v>
      </c>
      <c r="H43" s="944" t="s">
        <v>533</v>
      </c>
      <c r="I43" s="944" t="s">
        <v>534</v>
      </c>
      <c r="J43" s="944" t="s">
        <v>535</v>
      </c>
      <c r="M43" s="944" t="s">
        <v>556</v>
      </c>
      <c r="O43" s="944" t="s">
        <v>41</v>
      </c>
    </row>
    <row r="44" spans="1:15" x14ac:dyDescent="0.2">
      <c r="A44" s="944" t="s">
        <v>637</v>
      </c>
      <c r="B44" s="944" t="s">
        <v>638</v>
      </c>
      <c r="C44" s="944">
        <v>1</v>
      </c>
      <c r="D44" s="944">
        <v>1060</v>
      </c>
      <c r="E44" s="944">
        <v>2350</v>
      </c>
      <c r="F44" s="944" t="s">
        <v>531</v>
      </c>
      <c r="G44" s="944" t="s">
        <v>532</v>
      </c>
      <c r="H44" s="944" t="s">
        <v>533</v>
      </c>
      <c r="I44" s="944" t="s">
        <v>534</v>
      </c>
      <c r="J44" s="944" t="s">
        <v>535</v>
      </c>
      <c r="M44" s="944" t="s">
        <v>556</v>
      </c>
      <c r="N44" s="944" t="s">
        <v>536</v>
      </c>
      <c r="O44" s="944" t="s">
        <v>40</v>
      </c>
    </row>
    <row r="45" spans="1:15" x14ac:dyDescent="0.2">
      <c r="A45" s="944" t="s">
        <v>639</v>
      </c>
      <c r="B45" s="944" t="s">
        <v>640</v>
      </c>
      <c r="C45" s="944">
        <v>4</v>
      </c>
      <c r="D45" s="944">
        <v>1060</v>
      </c>
      <c r="E45" s="944">
        <v>2482</v>
      </c>
      <c r="F45" s="944" t="s">
        <v>531</v>
      </c>
      <c r="G45" s="944" t="s">
        <v>532</v>
      </c>
      <c r="H45" s="944" t="s">
        <v>533</v>
      </c>
      <c r="I45" s="944" t="s">
        <v>534</v>
      </c>
      <c r="J45" s="944" t="s">
        <v>535</v>
      </c>
      <c r="M45" s="944" t="s">
        <v>556</v>
      </c>
      <c r="O45" s="944" t="s">
        <v>41</v>
      </c>
    </row>
    <row r="46" spans="1:15" x14ac:dyDescent="0.2">
      <c r="A46" s="944" t="s">
        <v>641</v>
      </c>
      <c r="B46" s="944" t="s">
        <v>642</v>
      </c>
      <c r="C46" s="944">
        <v>2</v>
      </c>
      <c r="D46" s="944">
        <v>1060</v>
      </c>
      <c r="E46" s="944">
        <v>2482</v>
      </c>
      <c r="F46" s="944" t="s">
        <v>531</v>
      </c>
      <c r="G46" s="944" t="s">
        <v>532</v>
      </c>
      <c r="H46" s="944" t="s">
        <v>533</v>
      </c>
      <c r="I46" s="944" t="s">
        <v>534</v>
      </c>
      <c r="J46" s="944" t="s">
        <v>535</v>
      </c>
      <c r="M46" s="944" t="s">
        <v>556</v>
      </c>
      <c r="O46" s="944" t="s">
        <v>40</v>
      </c>
    </row>
    <row r="47" spans="1:15" x14ac:dyDescent="0.2">
      <c r="A47" s="944" t="s">
        <v>643</v>
      </c>
      <c r="B47" s="944" t="s">
        <v>644</v>
      </c>
      <c r="C47" s="944">
        <v>1</v>
      </c>
      <c r="D47" s="944">
        <v>1060</v>
      </c>
      <c r="E47" s="944">
        <v>2465</v>
      </c>
      <c r="F47" s="944" t="s">
        <v>531</v>
      </c>
      <c r="G47" s="944" t="s">
        <v>532</v>
      </c>
      <c r="H47" s="944" t="s">
        <v>533</v>
      </c>
      <c r="I47" s="944" t="s">
        <v>534</v>
      </c>
      <c r="J47" s="944" t="s">
        <v>535</v>
      </c>
      <c r="M47" s="944" t="s">
        <v>556</v>
      </c>
      <c r="N47" s="944" t="s">
        <v>536</v>
      </c>
      <c r="O47" s="944" t="s">
        <v>41</v>
      </c>
    </row>
    <row r="48" spans="1:15" x14ac:dyDescent="0.2">
      <c r="A48" s="944" t="s">
        <v>645</v>
      </c>
      <c r="B48" s="944" t="s">
        <v>646</v>
      </c>
      <c r="C48" s="944">
        <v>2</v>
      </c>
      <c r="D48" s="944">
        <v>2060</v>
      </c>
      <c r="E48" s="944">
        <v>2495</v>
      </c>
      <c r="F48" s="944" t="s">
        <v>531</v>
      </c>
      <c r="G48" s="944" t="s">
        <v>532</v>
      </c>
      <c r="H48" s="944" t="s">
        <v>537</v>
      </c>
      <c r="I48" s="944" t="s">
        <v>538</v>
      </c>
      <c r="J48" s="944" t="s">
        <v>535</v>
      </c>
      <c r="M48" s="944" t="s">
        <v>558</v>
      </c>
      <c r="N48" s="944" t="s">
        <v>536</v>
      </c>
      <c r="O48" s="944" t="s">
        <v>539</v>
      </c>
    </row>
    <row r="49" spans="1:15" x14ac:dyDescent="0.2">
      <c r="A49" s="944" t="s">
        <v>647</v>
      </c>
      <c r="B49" s="944" t="s">
        <v>648</v>
      </c>
      <c r="C49" s="944">
        <v>1</v>
      </c>
      <c r="D49" s="944">
        <v>1060</v>
      </c>
      <c r="E49" s="944">
        <v>2465</v>
      </c>
      <c r="F49" s="944" t="s">
        <v>531</v>
      </c>
      <c r="G49" s="944" t="s">
        <v>532</v>
      </c>
      <c r="H49" s="944" t="s">
        <v>533</v>
      </c>
      <c r="I49" s="944" t="s">
        <v>534</v>
      </c>
      <c r="J49" s="944" t="s">
        <v>535</v>
      </c>
      <c r="M49" s="944" t="s">
        <v>556</v>
      </c>
      <c r="N49" s="944" t="s">
        <v>536</v>
      </c>
      <c r="O49" s="944" t="s">
        <v>40</v>
      </c>
    </row>
    <row r="50" spans="1:15" x14ac:dyDescent="0.2">
      <c r="A50" s="944" t="s">
        <v>649</v>
      </c>
      <c r="B50" s="944" t="s">
        <v>650</v>
      </c>
      <c r="C50" s="944">
        <v>1</v>
      </c>
      <c r="D50" s="944">
        <v>1060</v>
      </c>
      <c r="E50" s="944">
        <v>2465</v>
      </c>
      <c r="F50" s="944" t="s">
        <v>531</v>
      </c>
      <c r="G50" s="944" t="s">
        <v>532</v>
      </c>
      <c r="H50" s="944" t="s">
        <v>533</v>
      </c>
      <c r="I50" s="944" t="s">
        <v>534</v>
      </c>
      <c r="J50" s="944" t="s">
        <v>535</v>
      </c>
      <c r="M50" s="944" t="s">
        <v>556</v>
      </c>
      <c r="N50" s="944" t="s">
        <v>536</v>
      </c>
      <c r="O50" s="944" t="s">
        <v>41</v>
      </c>
    </row>
    <row r="51" spans="1:15" x14ac:dyDescent="0.2">
      <c r="A51" s="944" t="s">
        <v>651</v>
      </c>
      <c r="B51" s="944" t="s">
        <v>652</v>
      </c>
      <c r="C51" s="944">
        <v>2</v>
      </c>
      <c r="D51" s="944">
        <v>2060</v>
      </c>
      <c r="E51" s="944">
        <v>2495</v>
      </c>
      <c r="F51" s="944" t="s">
        <v>531</v>
      </c>
      <c r="G51" s="944" t="s">
        <v>532</v>
      </c>
      <c r="H51" s="944" t="s">
        <v>537</v>
      </c>
      <c r="I51" s="944" t="s">
        <v>538</v>
      </c>
      <c r="J51" s="944" t="s">
        <v>535</v>
      </c>
      <c r="M51" s="944" t="s">
        <v>558</v>
      </c>
      <c r="N51" s="944" t="s">
        <v>536</v>
      </c>
      <c r="O51" s="944" t="s">
        <v>539</v>
      </c>
    </row>
    <row r="52" spans="1:15" x14ac:dyDescent="0.2">
      <c r="A52" s="944" t="s">
        <v>653</v>
      </c>
      <c r="B52" s="944" t="s">
        <v>654</v>
      </c>
      <c r="C52" s="944">
        <v>1</v>
      </c>
      <c r="D52" s="944">
        <v>1060</v>
      </c>
      <c r="E52" s="944">
        <v>2465</v>
      </c>
      <c r="F52" s="944" t="s">
        <v>531</v>
      </c>
      <c r="G52" s="944" t="s">
        <v>532</v>
      </c>
      <c r="H52" s="944" t="s">
        <v>533</v>
      </c>
      <c r="I52" s="944" t="s">
        <v>534</v>
      </c>
      <c r="J52" s="944" t="s">
        <v>535</v>
      </c>
      <c r="M52" s="944" t="s">
        <v>556</v>
      </c>
      <c r="N52" s="944" t="s">
        <v>536</v>
      </c>
      <c r="O52" s="944" t="s">
        <v>41</v>
      </c>
    </row>
    <row r="53" spans="1:15" x14ac:dyDescent="0.2">
      <c r="A53" s="944" t="s">
        <v>655</v>
      </c>
      <c r="B53" s="944" t="s">
        <v>656</v>
      </c>
      <c r="C53" s="944">
        <v>1</v>
      </c>
      <c r="D53" s="944">
        <v>1060</v>
      </c>
      <c r="E53" s="944">
        <v>2482</v>
      </c>
      <c r="F53" s="944" t="s">
        <v>531</v>
      </c>
      <c r="G53" s="944" t="s">
        <v>532</v>
      </c>
      <c r="H53" s="944" t="s">
        <v>533</v>
      </c>
      <c r="I53" s="944" t="s">
        <v>534</v>
      </c>
      <c r="J53" s="944" t="s">
        <v>535</v>
      </c>
      <c r="M53" s="944" t="s">
        <v>556</v>
      </c>
      <c r="O53" s="944" t="s">
        <v>41</v>
      </c>
    </row>
    <row r="54" spans="1:15" x14ac:dyDescent="0.2">
      <c r="A54" s="944" t="s">
        <v>657</v>
      </c>
      <c r="B54" s="944" t="s">
        <v>658</v>
      </c>
      <c r="C54" s="944">
        <v>1</v>
      </c>
      <c r="D54" s="944">
        <v>1060</v>
      </c>
      <c r="E54" s="944">
        <v>2482</v>
      </c>
      <c r="F54" s="944" t="s">
        <v>531</v>
      </c>
      <c r="G54" s="944" t="s">
        <v>532</v>
      </c>
      <c r="H54" s="944" t="s">
        <v>533</v>
      </c>
      <c r="I54" s="944" t="s">
        <v>534</v>
      </c>
      <c r="J54" s="944" t="s">
        <v>535</v>
      </c>
      <c r="M54" s="944" t="s">
        <v>556</v>
      </c>
      <c r="O54" s="944" t="s">
        <v>40</v>
      </c>
    </row>
    <row r="55" spans="1:15" x14ac:dyDescent="0.2">
      <c r="A55" s="944" t="s">
        <v>659</v>
      </c>
      <c r="B55" s="944" t="s">
        <v>660</v>
      </c>
      <c r="C55" s="944">
        <v>1</v>
      </c>
      <c r="D55" s="944">
        <v>1060</v>
      </c>
      <c r="E55" s="944">
        <v>2482</v>
      </c>
      <c r="F55" s="944" t="s">
        <v>531</v>
      </c>
      <c r="G55" s="944" t="s">
        <v>532</v>
      </c>
      <c r="H55" s="944" t="s">
        <v>533</v>
      </c>
      <c r="I55" s="944" t="s">
        <v>534</v>
      </c>
      <c r="J55" s="944" t="s">
        <v>535</v>
      </c>
      <c r="M55" s="944" t="s">
        <v>556</v>
      </c>
      <c r="O55" s="944" t="s">
        <v>41</v>
      </c>
    </row>
    <row r="56" spans="1:15" x14ac:dyDescent="0.2">
      <c r="A56" s="944" t="s">
        <v>661</v>
      </c>
      <c r="B56" s="944" t="s">
        <v>662</v>
      </c>
      <c r="C56" s="944">
        <v>3</v>
      </c>
      <c r="D56" s="944">
        <v>1060</v>
      </c>
      <c r="E56" s="944">
        <v>2482</v>
      </c>
      <c r="F56" s="944" t="s">
        <v>531</v>
      </c>
      <c r="G56" s="944" t="s">
        <v>532</v>
      </c>
      <c r="H56" s="944" t="s">
        <v>533</v>
      </c>
      <c r="I56" s="944" t="s">
        <v>534</v>
      </c>
      <c r="J56" s="944" t="s">
        <v>535</v>
      </c>
      <c r="M56" s="944" t="s">
        <v>556</v>
      </c>
      <c r="O56" s="944" t="s">
        <v>40</v>
      </c>
    </row>
    <row r="57" spans="1:15" x14ac:dyDescent="0.2">
      <c r="A57" s="944" t="s">
        <v>663</v>
      </c>
      <c r="B57" s="944" t="s">
        <v>664</v>
      </c>
      <c r="C57" s="944">
        <v>1</v>
      </c>
      <c r="D57" s="944">
        <v>1060</v>
      </c>
      <c r="E57" s="944">
        <v>2465</v>
      </c>
      <c r="F57" s="944" t="s">
        <v>531</v>
      </c>
      <c r="G57" s="944" t="s">
        <v>532</v>
      </c>
      <c r="H57" s="944" t="s">
        <v>533</v>
      </c>
      <c r="I57" s="944" t="s">
        <v>534</v>
      </c>
      <c r="J57" s="944" t="s">
        <v>535</v>
      </c>
      <c r="M57" s="944" t="s">
        <v>556</v>
      </c>
      <c r="N57" s="944" t="s">
        <v>536</v>
      </c>
      <c r="O57" s="944" t="s">
        <v>40</v>
      </c>
    </row>
    <row r="58" spans="1:15" x14ac:dyDescent="0.2">
      <c r="A58" s="944" t="s">
        <v>665</v>
      </c>
      <c r="B58" s="944" t="s">
        <v>666</v>
      </c>
      <c r="C58" s="944">
        <v>1</v>
      </c>
      <c r="D58" s="944">
        <v>2230</v>
      </c>
      <c r="E58" s="944">
        <v>2230</v>
      </c>
      <c r="F58" s="944" t="s">
        <v>540</v>
      </c>
      <c r="G58" s="944" t="s">
        <v>532</v>
      </c>
      <c r="H58" s="944" t="s">
        <v>533</v>
      </c>
      <c r="I58" s="944" t="s">
        <v>534</v>
      </c>
      <c r="J58" s="944" t="s">
        <v>535</v>
      </c>
      <c r="M58" s="944" t="s">
        <v>551</v>
      </c>
      <c r="N58" s="944" t="s">
        <v>536</v>
      </c>
      <c r="O58" s="944" t="s">
        <v>539</v>
      </c>
    </row>
    <row r="59" spans="1:15" x14ac:dyDescent="0.2">
      <c r="A59" s="944" t="s">
        <v>667</v>
      </c>
      <c r="B59" s="944" t="s">
        <v>668</v>
      </c>
      <c r="C59" s="944">
        <v>2</v>
      </c>
      <c r="D59" s="944">
        <v>2230</v>
      </c>
      <c r="E59" s="944">
        <v>2230</v>
      </c>
      <c r="F59" s="944" t="s">
        <v>540</v>
      </c>
      <c r="G59" s="944" t="s">
        <v>532</v>
      </c>
      <c r="H59" s="944" t="s">
        <v>533</v>
      </c>
      <c r="I59" s="944" t="s">
        <v>534</v>
      </c>
      <c r="J59" s="944" t="s">
        <v>535</v>
      </c>
      <c r="M59" s="944" t="s">
        <v>556</v>
      </c>
      <c r="N59" s="944" t="s">
        <v>536</v>
      </c>
      <c r="O59" s="944" t="s">
        <v>41</v>
      </c>
    </row>
    <row r="60" spans="1:15" x14ac:dyDescent="0.2">
      <c r="A60" s="944" t="s">
        <v>669</v>
      </c>
      <c r="B60" s="944" t="s">
        <v>670</v>
      </c>
      <c r="C60" s="944">
        <v>1</v>
      </c>
      <c r="D60" s="944">
        <v>2230</v>
      </c>
      <c r="E60" s="944">
        <v>2230</v>
      </c>
      <c r="F60" s="944" t="s">
        <v>540</v>
      </c>
      <c r="G60" s="944" t="s">
        <v>532</v>
      </c>
      <c r="H60" s="944" t="s">
        <v>533</v>
      </c>
      <c r="I60" s="944" t="s">
        <v>534</v>
      </c>
      <c r="J60" s="944" t="s">
        <v>535</v>
      </c>
      <c r="M60" s="944" t="s">
        <v>556</v>
      </c>
      <c r="N60" s="944" t="s">
        <v>536</v>
      </c>
      <c r="O60" s="944" t="s">
        <v>40</v>
      </c>
    </row>
    <row r="61" spans="1:15" x14ac:dyDescent="0.2">
      <c r="A61" s="944" t="s">
        <v>671</v>
      </c>
      <c r="B61" s="944" t="s">
        <v>672</v>
      </c>
      <c r="C61" s="944">
        <v>1</v>
      </c>
      <c r="D61" s="944">
        <v>2230</v>
      </c>
      <c r="E61" s="944">
        <v>2230</v>
      </c>
      <c r="F61" s="944" t="s">
        <v>540</v>
      </c>
      <c r="G61" s="944" t="s">
        <v>532</v>
      </c>
      <c r="H61" s="944" t="s">
        <v>533</v>
      </c>
      <c r="I61" s="944" t="s">
        <v>534</v>
      </c>
      <c r="J61" s="944" t="s">
        <v>535</v>
      </c>
      <c r="M61" s="944" t="s">
        <v>551</v>
      </c>
      <c r="N61" s="944" t="s">
        <v>536</v>
      </c>
      <c r="O61" s="944" t="s">
        <v>539</v>
      </c>
    </row>
    <row r="62" spans="1:15" x14ac:dyDescent="0.2">
      <c r="A62" s="944" t="s">
        <v>673</v>
      </c>
      <c r="B62" s="944" t="s">
        <v>674</v>
      </c>
      <c r="C62" s="944">
        <v>2</v>
      </c>
      <c r="D62" s="944">
        <v>2060</v>
      </c>
      <c r="E62" s="944">
        <v>2320</v>
      </c>
      <c r="F62" s="944" t="s">
        <v>531</v>
      </c>
      <c r="G62" s="944" t="s">
        <v>532</v>
      </c>
      <c r="H62" s="944" t="s">
        <v>533</v>
      </c>
      <c r="I62" s="944" t="s">
        <v>534</v>
      </c>
      <c r="J62" s="944" t="s">
        <v>535</v>
      </c>
      <c r="M62" s="944" t="s">
        <v>551</v>
      </c>
      <c r="N62" s="944" t="s">
        <v>536</v>
      </c>
      <c r="O62" s="944" t="s">
        <v>539</v>
      </c>
    </row>
    <row r="63" spans="1:15" x14ac:dyDescent="0.2">
      <c r="A63" s="944" t="s">
        <v>675</v>
      </c>
      <c r="B63" s="944" t="s">
        <v>676</v>
      </c>
      <c r="C63" s="944">
        <v>3</v>
      </c>
      <c r="D63" s="944">
        <v>1060</v>
      </c>
      <c r="E63" s="944">
        <v>2320</v>
      </c>
      <c r="F63" s="944" t="s">
        <v>531</v>
      </c>
      <c r="G63" s="944" t="s">
        <v>532</v>
      </c>
      <c r="H63" s="944" t="s">
        <v>533</v>
      </c>
      <c r="I63" s="944" t="s">
        <v>534</v>
      </c>
      <c r="J63" s="944" t="s">
        <v>535</v>
      </c>
      <c r="M63" s="944" t="s">
        <v>556</v>
      </c>
      <c r="N63" s="944" t="s">
        <v>536</v>
      </c>
      <c r="O63" s="944" t="s">
        <v>41</v>
      </c>
    </row>
    <row r="64" spans="1:15" x14ac:dyDescent="0.2">
      <c r="A64" s="944" t="s">
        <v>677</v>
      </c>
      <c r="B64" s="944" t="s">
        <v>678</v>
      </c>
      <c r="C64" s="944">
        <v>4</v>
      </c>
      <c r="D64" s="944">
        <v>1060</v>
      </c>
      <c r="E64" s="944">
        <v>2320</v>
      </c>
      <c r="F64" s="944" t="s">
        <v>531</v>
      </c>
      <c r="G64" s="944" t="s">
        <v>532</v>
      </c>
      <c r="H64" s="944" t="s">
        <v>533</v>
      </c>
      <c r="I64" s="944" t="s">
        <v>534</v>
      </c>
      <c r="J64" s="944" t="s">
        <v>535</v>
      </c>
      <c r="M64" s="944" t="s">
        <v>556</v>
      </c>
      <c r="N64" s="944" t="s">
        <v>536</v>
      </c>
      <c r="O64" s="944" t="s">
        <v>40</v>
      </c>
    </row>
    <row r="65" spans="1:15" x14ac:dyDescent="0.2">
      <c r="A65" s="944" t="s">
        <v>679</v>
      </c>
      <c r="B65" s="944" t="s">
        <v>680</v>
      </c>
      <c r="C65" s="944">
        <v>1</v>
      </c>
      <c r="D65" s="944">
        <v>2060</v>
      </c>
      <c r="E65" s="944">
        <v>2320</v>
      </c>
      <c r="F65" s="944" t="s">
        <v>531</v>
      </c>
      <c r="G65" s="944" t="s">
        <v>532</v>
      </c>
      <c r="H65" s="944" t="s">
        <v>533</v>
      </c>
      <c r="I65" s="944" t="s">
        <v>534</v>
      </c>
      <c r="J65" s="944" t="s">
        <v>535</v>
      </c>
      <c r="M65" s="944" t="s">
        <v>551</v>
      </c>
      <c r="N65" s="944" t="s">
        <v>536</v>
      </c>
      <c r="O65" s="944" t="s">
        <v>539</v>
      </c>
    </row>
    <row r="66" spans="1:15" x14ac:dyDescent="0.2">
      <c r="A66" s="944" t="s">
        <v>681</v>
      </c>
      <c r="B66" s="944" t="s">
        <v>682</v>
      </c>
      <c r="C66" s="944">
        <v>5</v>
      </c>
      <c r="D66" s="944">
        <v>1060</v>
      </c>
      <c r="E66" s="944">
        <v>2320</v>
      </c>
      <c r="F66" s="944" t="s">
        <v>531</v>
      </c>
      <c r="G66" s="944" t="s">
        <v>532</v>
      </c>
      <c r="H66" s="944" t="s">
        <v>533</v>
      </c>
      <c r="I66" s="944" t="s">
        <v>534</v>
      </c>
      <c r="J66" s="944" t="s">
        <v>535</v>
      </c>
      <c r="M66" s="944" t="s">
        <v>556</v>
      </c>
      <c r="N66" s="944" t="s">
        <v>536</v>
      </c>
      <c r="O66" s="944" t="s">
        <v>40</v>
      </c>
    </row>
    <row r="67" spans="1:15" x14ac:dyDescent="0.2">
      <c r="A67" s="944" t="s">
        <v>683</v>
      </c>
      <c r="B67" s="944" t="s">
        <v>684</v>
      </c>
      <c r="C67" s="944">
        <v>3</v>
      </c>
      <c r="D67" s="944">
        <v>1060</v>
      </c>
      <c r="E67" s="944">
        <v>2320</v>
      </c>
      <c r="F67" s="944" t="s">
        <v>531</v>
      </c>
      <c r="G67" s="944" t="s">
        <v>532</v>
      </c>
      <c r="H67" s="944" t="s">
        <v>533</v>
      </c>
      <c r="I67" s="944" t="s">
        <v>534</v>
      </c>
      <c r="J67" s="944" t="s">
        <v>535</v>
      </c>
      <c r="M67" s="944" t="s">
        <v>556</v>
      </c>
      <c r="N67" s="944" t="s">
        <v>536</v>
      </c>
      <c r="O67" s="944" t="s">
        <v>41</v>
      </c>
    </row>
    <row r="68" spans="1:15" x14ac:dyDescent="0.2">
      <c r="A68" s="944" t="s">
        <v>685</v>
      </c>
      <c r="B68" s="944" t="s">
        <v>686</v>
      </c>
      <c r="C68" s="944">
        <v>1</v>
      </c>
      <c r="D68" s="944">
        <v>1060</v>
      </c>
      <c r="E68" s="944">
        <v>2357</v>
      </c>
      <c r="F68" s="944" t="s">
        <v>531</v>
      </c>
      <c r="G68" s="944" t="s">
        <v>532</v>
      </c>
      <c r="H68" s="944" t="s">
        <v>541</v>
      </c>
      <c r="I68" s="944" t="s">
        <v>542</v>
      </c>
      <c r="J68" s="944" t="s">
        <v>543</v>
      </c>
      <c r="L68" s="944" t="s">
        <v>249</v>
      </c>
      <c r="M68" s="944" t="s">
        <v>556</v>
      </c>
      <c r="O68" s="944" t="s">
        <v>41</v>
      </c>
    </row>
    <row r="69" spans="1:15" x14ac:dyDescent="0.2">
      <c r="A69" s="944" t="s">
        <v>687</v>
      </c>
      <c r="B69" s="944" t="s">
        <v>688</v>
      </c>
      <c r="C69" s="944">
        <v>1</v>
      </c>
      <c r="D69" s="944">
        <v>1060</v>
      </c>
      <c r="E69" s="944">
        <v>2357</v>
      </c>
      <c r="F69" s="944" t="s">
        <v>531</v>
      </c>
      <c r="G69" s="944" t="s">
        <v>532</v>
      </c>
      <c r="H69" s="944" t="s">
        <v>541</v>
      </c>
      <c r="I69" s="944" t="s">
        <v>542</v>
      </c>
      <c r="J69" s="944" t="s">
        <v>543</v>
      </c>
      <c r="L69" s="944" t="s">
        <v>249</v>
      </c>
      <c r="M69" s="944" t="s">
        <v>556</v>
      </c>
      <c r="O69" s="944" t="s">
        <v>41</v>
      </c>
    </row>
    <row r="70" spans="1:15" x14ac:dyDescent="0.2">
      <c r="A70" s="944" t="s">
        <v>689</v>
      </c>
      <c r="B70" s="944" t="s">
        <v>690</v>
      </c>
      <c r="C70" s="944">
        <v>1</v>
      </c>
      <c r="D70" s="944">
        <v>1060</v>
      </c>
      <c r="E70" s="944">
        <v>2350</v>
      </c>
      <c r="F70" s="944" t="s">
        <v>531</v>
      </c>
      <c r="G70" s="944" t="s">
        <v>532</v>
      </c>
      <c r="H70" s="944" t="s">
        <v>541</v>
      </c>
      <c r="I70" s="944" t="s">
        <v>542</v>
      </c>
      <c r="J70" s="944" t="s">
        <v>543</v>
      </c>
      <c r="L70" s="944" t="s">
        <v>249</v>
      </c>
      <c r="M70" s="944" t="s">
        <v>556</v>
      </c>
      <c r="N70" s="944" t="s">
        <v>536</v>
      </c>
      <c r="O70" s="944" t="s">
        <v>41</v>
      </c>
    </row>
    <row r="71" spans="1:15" x14ac:dyDescent="0.2">
      <c r="A71" s="944" t="s">
        <v>691</v>
      </c>
      <c r="B71" s="944" t="s">
        <v>692</v>
      </c>
      <c r="C71" s="944">
        <v>1</v>
      </c>
      <c r="D71" s="944">
        <v>2060</v>
      </c>
      <c r="E71" s="944">
        <v>2380</v>
      </c>
      <c r="F71" s="944" t="s">
        <v>531</v>
      </c>
      <c r="G71" s="944" t="s">
        <v>532</v>
      </c>
      <c r="H71" s="944" t="s">
        <v>537</v>
      </c>
      <c r="I71" s="944" t="s">
        <v>538</v>
      </c>
      <c r="J71" s="944" t="s">
        <v>535</v>
      </c>
      <c r="L71" s="944" t="s">
        <v>249</v>
      </c>
      <c r="M71" s="944" t="s">
        <v>558</v>
      </c>
      <c r="N71" s="944" t="s">
        <v>536</v>
      </c>
      <c r="O71" s="944" t="s">
        <v>539</v>
      </c>
    </row>
    <row r="72" spans="1:15" x14ac:dyDescent="0.2">
      <c r="A72" s="944" t="s">
        <v>693</v>
      </c>
      <c r="B72" s="944" t="s">
        <v>694</v>
      </c>
      <c r="C72" s="944">
        <v>1</v>
      </c>
      <c r="D72" s="944">
        <v>2060</v>
      </c>
      <c r="E72" s="944">
        <v>2380</v>
      </c>
      <c r="F72" s="944" t="s">
        <v>531</v>
      </c>
      <c r="G72" s="944" t="s">
        <v>532</v>
      </c>
      <c r="H72" s="944" t="s">
        <v>544</v>
      </c>
      <c r="I72" s="944" t="s">
        <v>545</v>
      </c>
      <c r="J72" s="944" t="s">
        <v>543</v>
      </c>
      <c r="L72" s="944" t="s">
        <v>249</v>
      </c>
      <c r="M72" s="944" t="s">
        <v>558</v>
      </c>
      <c r="N72" s="944" t="s">
        <v>536</v>
      </c>
      <c r="O72" s="944" t="s">
        <v>41</v>
      </c>
    </row>
    <row r="73" spans="1:15" x14ac:dyDescent="0.2">
      <c r="A73" s="944" t="s">
        <v>695</v>
      </c>
      <c r="B73" s="944" t="s">
        <v>696</v>
      </c>
      <c r="C73" s="944">
        <v>1</v>
      </c>
      <c r="D73" s="944">
        <v>1060</v>
      </c>
      <c r="E73" s="944">
        <v>2350</v>
      </c>
      <c r="F73" s="944" t="s">
        <v>531</v>
      </c>
      <c r="G73" s="944" t="s">
        <v>532</v>
      </c>
      <c r="H73" s="944" t="s">
        <v>533</v>
      </c>
      <c r="I73" s="944" t="s">
        <v>534</v>
      </c>
      <c r="J73" s="944" t="s">
        <v>535</v>
      </c>
      <c r="L73" s="944" t="s">
        <v>249</v>
      </c>
      <c r="M73" s="944" t="s">
        <v>556</v>
      </c>
      <c r="N73" s="944" t="s">
        <v>536</v>
      </c>
      <c r="O73" s="944" t="s">
        <v>41</v>
      </c>
    </row>
    <row r="74" spans="1:15" x14ac:dyDescent="0.2">
      <c r="A74" s="944" t="s">
        <v>697</v>
      </c>
      <c r="B74" s="944" t="s">
        <v>698</v>
      </c>
      <c r="C74" s="944">
        <v>1</v>
      </c>
      <c r="D74" s="944">
        <v>1060</v>
      </c>
      <c r="E74" s="944">
        <v>2350</v>
      </c>
      <c r="F74" s="944" t="s">
        <v>531</v>
      </c>
      <c r="G74" s="944" t="s">
        <v>532</v>
      </c>
      <c r="H74" s="944" t="s">
        <v>533</v>
      </c>
      <c r="I74" s="944" t="s">
        <v>534</v>
      </c>
      <c r="J74" s="944" t="s">
        <v>535</v>
      </c>
      <c r="L74" s="944" t="s">
        <v>249</v>
      </c>
      <c r="M74" s="944" t="s">
        <v>556</v>
      </c>
      <c r="N74" s="944" t="s">
        <v>536</v>
      </c>
      <c r="O74" s="944" t="s">
        <v>41</v>
      </c>
    </row>
    <row r="75" spans="1:15" x14ac:dyDescent="0.2">
      <c r="A75" s="944" t="s">
        <v>699</v>
      </c>
      <c r="B75" s="944" t="s">
        <v>700</v>
      </c>
      <c r="C75" s="944">
        <v>2</v>
      </c>
      <c r="D75" s="944">
        <v>2060</v>
      </c>
      <c r="E75" s="944">
        <v>2380</v>
      </c>
      <c r="F75" s="944" t="s">
        <v>531</v>
      </c>
      <c r="G75" s="944" t="s">
        <v>532</v>
      </c>
      <c r="H75" s="944" t="s">
        <v>537</v>
      </c>
      <c r="I75" s="944" t="s">
        <v>538</v>
      </c>
      <c r="J75" s="944" t="s">
        <v>535</v>
      </c>
      <c r="L75" s="944" t="s">
        <v>249</v>
      </c>
      <c r="M75" s="944" t="s">
        <v>558</v>
      </c>
      <c r="N75" s="944" t="s">
        <v>536</v>
      </c>
      <c r="O75" s="944" t="s">
        <v>539</v>
      </c>
    </row>
    <row r="76" spans="1:15" x14ac:dyDescent="0.2">
      <c r="A76" s="944" t="s">
        <v>701</v>
      </c>
      <c r="B76" s="944" t="s">
        <v>702</v>
      </c>
      <c r="C76" s="944">
        <v>2</v>
      </c>
      <c r="D76" s="944">
        <v>1060</v>
      </c>
      <c r="E76" s="944">
        <v>2350</v>
      </c>
      <c r="F76" s="944" t="s">
        <v>531</v>
      </c>
      <c r="G76" s="944" t="s">
        <v>532</v>
      </c>
      <c r="H76" s="944" t="s">
        <v>533</v>
      </c>
      <c r="I76" s="944" t="s">
        <v>534</v>
      </c>
      <c r="J76" s="944" t="s">
        <v>535</v>
      </c>
      <c r="M76" s="944" t="s">
        <v>556</v>
      </c>
      <c r="N76" s="944" t="s">
        <v>536</v>
      </c>
      <c r="O76" s="944" t="s">
        <v>40</v>
      </c>
    </row>
    <row r="77" spans="1:15" x14ac:dyDescent="0.2">
      <c r="A77" s="944" t="s">
        <v>703</v>
      </c>
      <c r="B77" s="944" t="s">
        <v>704</v>
      </c>
      <c r="C77" s="944">
        <v>1</v>
      </c>
      <c r="D77" s="944">
        <v>1060</v>
      </c>
      <c r="E77" s="944">
        <v>2357</v>
      </c>
      <c r="F77" s="944" t="s">
        <v>531</v>
      </c>
      <c r="G77" s="944" t="s">
        <v>532</v>
      </c>
      <c r="H77" s="944" t="s">
        <v>533</v>
      </c>
      <c r="I77" s="944" t="s">
        <v>534</v>
      </c>
      <c r="J77" s="944" t="s">
        <v>535</v>
      </c>
      <c r="M77" s="944" t="s">
        <v>556</v>
      </c>
      <c r="O77" s="944" t="s">
        <v>41</v>
      </c>
    </row>
    <row r="78" spans="1:15" x14ac:dyDescent="0.2">
      <c r="A78" s="944" t="s">
        <v>705</v>
      </c>
      <c r="B78" s="944" t="s">
        <v>706</v>
      </c>
      <c r="C78" s="944">
        <v>2</v>
      </c>
      <c r="D78" s="944">
        <v>1060</v>
      </c>
      <c r="E78" s="944">
        <v>2357</v>
      </c>
      <c r="F78" s="944" t="s">
        <v>531</v>
      </c>
      <c r="G78" s="944" t="s">
        <v>532</v>
      </c>
      <c r="H78" s="944" t="s">
        <v>533</v>
      </c>
      <c r="I78" s="944" t="s">
        <v>534</v>
      </c>
      <c r="J78" s="944" t="s">
        <v>535</v>
      </c>
      <c r="M78" s="944" t="s">
        <v>556</v>
      </c>
      <c r="O78" s="944" t="s">
        <v>40</v>
      </c>
    </row>
    <row r="79" spans="1:15" x14ac:dyDescent="0.2">
      <c r="A79" s="944" t="s">
        <v>707</v>
      </c>
      <c r="B79" s="944" t="s">
        <v>708</v>
      </c>
      <c r="C79" s="944">
        <v>2</v>
      </c>
      <c r="D79" s="944">
        <v>1060</v>
      </c>
      <c r="E79" s="944">
        <v>2357</v>
      </c>
      <c r="F79" s="944" t="s">
        <v>531</v>
      </c>
      <c r="G79" s="944" t="s">
        <v>532</v>
      </c>
      <c r="H79" s="944" t="s">
        <v>533</v>
      </c>
      <c r="I79" s="944" t="s">
        <v>534</v>
      </c>
      <c r="J79" s="944" t="s">
        <v>535</v>
      </c>
      <c r="L79" s="944" t="s">
        <v>249</v>
      </c>
      <c r="M79" s="944" t="s">
        <v>556</v>
      </c>
      <c r="O79" s="944" t="s">
        <v>40</v>
      </c>
    </row>
    <row r="80" spans="1:15" x14ac:dyDescent="0.2">
      <c r="A80" s="944" t="s">
        <v>709</v>
      </c>
      <c r="B80" s="944" t="s">
        <v>710</v>
      </c>
      <c r="C80" s="944">
        <v>2</v>
      </c>
      <c r="D80" s="944">
        <v>1060</v>
      </c>
      <c r="E80" s="944">
        <v>2357</v>
      </c>
      <c r="F80" s="944" t="s">
        <v>531</v>
      </c>
      <c r="G80" s="944" t="s">
        <v>532</v>
      </c>
      <c r="H80" s="944" t="s">
        <v>533</v>
      </c>
      <c r="I80" s="944" t="s">
        <v>534</v>
      </c>
      <c r="J80" s="944" t="s">
        <v>535</v>
      </c>
      <c r="M80" s="944" t="s">
        <v>556</v>
      </c>
      <c r="O80" s="944" t="s">
        <v>40</v>
      </c>
    </row>
    <row r="81" spans="1:15" x14ac:dyDescent="0.2">
      <c r="A81" s="944" t="s">
        <v>711</v>
      </c>
      <c r="B81" s="944" t="s">
        <v>712</v>
      </c>
      <c r="C81" s="944">
        <v>2</v>
      </c>
      <c r="D81" s="944">
        <v>1060</v>
      </c>
      <c r="E81" s="944">
        <v>2357</v>
      </c>
      <c r="F81" s="944" t="s">
        <v>531</v>
      </c>
      <c r="G81" s="944" t="s">
        <v>532</v>
      </c>
      <c r="H81" s="944" t="s">
        <v>533</v>
      </c>
      <c r="I81" s="944" t="s">
        <v>534</v>
      </c>
      <c r="J81" s="944" t="s">
        <v>535</v>
      </c>
      <c r="L81" s="944" t="s">
        <v>249</v>
      </c>
      <c r="M81" s="944" t="s">
        <v>556</v>
      </c>
      <c r="O81" s="944" t="s">
        <v>41</v>
      </c>
    </row>
    <row r="82" spans="1:15" x14ac:dyDescent="0.2">
      <c r="A82" s="944" t="s">
        <v>714</v>
      </c>
      <c r="B82" s="944" t="s">
        <v>715</v>
      </c>
      <c r="C82" s="944">
        <v>2</v>
      </c>
      <c r="D82" s="944">
        <v>960</v>
      </c>
      <c r="E82" s="944">
        <v>2345</v>
      </c>
      <c r="F82" s="944" t="s">
        <v>531</v>
      </c>
      <c r="G82" s="944" t="s">
        <v>532</v>
      </c>
      <c r="H82" s="944" t="s">
        <v>533</v>
      </c>
      <c r="I82" s="944" t="s">
        <v>534</v>
      </c>
      <c r="J82" s="944" t="s">
        <v>535</v>
      </c>
      <c r="M82" s="944" t="s">
        <v>551</v>
      </c>
      <c r="O82" s="944" t="s">
        <v>41</v>
      </c>
    </row>
    <row r="83" spans="1:15" x14ac:dyDescent="0.2">
      <c r="A83" s="944" t="s">
        <v>716</v>
      </c>
      <c r="B83" s="944" t="s">
        <v>717</v>
      </c>
      <c r="C83" s="944">
        <v>4</v>
      </c>
      <c r="D83" s="944">
        <v>1860</v>
      </c>
      <c r="E83" s="944">
        <v>2345</v>
      </c>
      <c r="F83" s="944" t="s">
        <v>531</v>
      </c>
      <c r="G83" s="944" t="s">
        <v>532</v>
      </c>
      <c r="H83" s="944" t="s">
        <v>533</v>
      </c>
      <c r="I83" s="944" t="s">
        <v>534</v>
      </c>
      <c r="J83" s="944" t="s">
        <v>535</v>
      </c>
      <c r="M83" s="944" t="s">
        <v>551</v>
      </c>
      <c r="O83" s="944" t="s">
        <v>41</v>
      </c>
    </row>
    <row r="84" spans="1:15" x14ac:dyDescent="0.2">
      <c r="A84" s="944" t="s">
        <v>718</v>
      </c>
      <c r="B84" s="944" t="s">
        <v>719</v>
      </c>
      <c r="C84" s="944">
        <v>2</v>
      </c>
      <c r="D84" s="944">
        <v>960</v>
      </c>
      <c r="E84" s="944">
        <v>2345</v>
      </c>
      <c r="F84" s="944" t="s">
        <v>531</v>
      </c>
      <c r="G84" s="944" t="s">
        <v>532</v>
      </c>
      <c r="H84" s="944" t="s">
        <v>533</v>
      </c>
      <c r="I84" s="944" t="s">
        <v>534</v>
      </c>
      <c r="J84" s="944" t="s">
        <v>535</v>
      </c>
      <c r="M84" s="944" t="s">
        <v>551</v>
      </c>
      <c r="O84" s="944" t="s">
        <v>40</v>
      </c>
    </row>
    <row r="85" spans="1:15" x14ac:dyDescent="0.2">
      <c r="A85" s="944" t="s">
        <v>720</v>
      </c>
      <c r="B85" s="944" t="s">
        <v>721</v>
      </c>
      <c r="C85" s="944">
        <v>2</v>
      </c>
      <c r="D85" s="944">
        <v>960</v>
      </c>
      <c r="E85" s="944">
        <v>2345</v>
      </c>
      <c r="F85" s="944" t="s">
        <v>531</v>
      </c>
      <c r="G85" s="944" t="s">
        <v>532</v>
      </c>
      <c r="H85" s="944" t="s">
        <v>533</v>
      </c>
      <c r="I85" s="944" t="s">
        <v>534</v>
      </c>
      <c r="J85" s="944" t="s">
        <v>535</v>
      </c>
      <c r="M85" s="944" t="s">
        <v>551</v>
      </c>
      <c r="O85" s="944" t="s">
        <v>41</v>
      </c>
    </row>
    <row r="86" spans="1:15" x14ac:dyDescent="0.2">
      <c r="A86" s="944" t="s">
        <v>722</v>
      </c>
      <c r="B86" s="944" t="s">
        <v>723</v>
      </c>
      <c r="C86" s="944">
        <v>4</v>
      </c>
      <c r="D86" s="944">
        <v>1860</v>
      </c>
      <c r="E86" s="944">
        <v>2345</v>
      </c>
      <c r="F86" s="944" t="s">
        <v>531</v>
      </c>
      <c r="G86" s="944" t="s">
        <v>532</v>
      </c>
      <c r="H86" s="944" t="s">
        <v>533</v>
      </c>
      <c r="I86" s="944" t="s">
        <v>534</v>
      </c>
      <c r="J86" s="944" t="s">
        <v>535</v>
      </c>
      <c r="M86" s="944" t="s">
        <v>551</v>
      </c>
      <c r="O86" s="944" t="s">
        <v>41</v>
      </c>
    </row>
    <row r="87" spans="1:15" x14ac:dyDescent="0.2">
      <c r="A87" s="944" t="s">
        <v>724</v>
      </c>
      <c r="B87" s="944" t="s">
        <v>725</v>
      </c>
      <c r="C87" s="944">
        <v>2</v>
      </c>
      <c r="D87" s="944">
        <v>960</v>
      </c>
      <c r="E87" s="944">
        <v>2345</v>
      </c>
      <c r="F87" s="944" t="s">
        <v>531</v>
      </c>
      <c r="G87" s="944" t="s">
        <v>532</v>
      </c>
      <c r="H87" s="944" t="s">
        <v>533</v>
      </c>
      <c r="I87" s="944" t="s">
        <v>534</v>
      </c>
      <c r="J87" s="944" t="s">
        <v>535</v>
      </c>
      <c r="M87" s="944" t="s">
        <v>551</v>
      </c>
      <c r="O87" s="944" t="s">
        <v>40</v>
      </c>
    </row>
    <row r="88" spans="1:15" x14ac:dyDescent="0.2">
      <c r="A88" s="944" t="s">
        <v>764</v>
      </c>
      <c r="B88" s="944" t="s">
        <v>769</v>
      </c>
      <c r="C88" s="944">
        <v>1</v>
      </c>
      <c r="D88" s="944">
        <v>1120</v>
      </c>
      <c r="E88" s="944">
        <v>1840</v>
      </c>
      <c r="F88" s="944" t="s">
        <v>540</v>
      </c>
      <c r="G88" s="944" t="s">
        <v>756</v>
      </c>
      <c r="H88" s="944" t="s">
        <v>765</v>
      </c>
      <c r="I88" s="944" t="s">
        <v>534</v>
      </c>
      <c r="J88" s="944" t="s">
        <v>535</v>
      </c>
      <c r="L88" s="944" t="s">
        <v>232</v>
      </c>
      <c r="M88" s="944" t="s">
        <v>551</v>
      </c>
      <c r="O88" s="944" t="s">
        <v>539</v>
      </c>
    </row>
    <row r="89" spans="1:15" x14ac:dyDescent="0.2">
      <c r="A89" s="944" t="s">
        <v>766</v>
      </c>
      <c r="B89" s="944" t="s">
        <v>770</v>
      </c>
      <c r="C89" s="944">
        <v>1</v>
      </c>
      <c r="D89" s="944">
        <v>980</v>
      </c>
      <c r="E89" s="944">
        <v>2040</v>
      </c>
      <c r="F89" s="944" t="s">
        <v>540</v>
      </c>
      <c r="G89" s="944" t="s">
        <v>756</v>
      </c>
      <c r="H89" s="944" t="s">
        <v>765</v>
      </c>
      <c r="I89" s="944" t="s">
        <v>534</v>
      </c>
      <c r="J89" s="944" t="s">
        <v>535</v>
      </c>
      <c r="M89" s="944" t="s">
        <v>551</v>
      </c>
      <c r="O89" s="944" t="s">
        <v>539</v>
      </c>
    </row>
    <row r="90" spans="1:15" x14ac:dyDescent="0.2">
      <c r="A90" s="944" t="s">
        <v>767</v>
      </c>
      <c r="B90" s="944" t="s">
        <v>771</v>
      </c>
      <c r="C90" s="944">
        <v>2</v>
      </c>
      <c r="D90" s="944">
        <v>1130</v>
      </c>
      <c r="E90" s="944">
        <v>2040</v>
      </c>
      <c r="F90" s="944" t="s">
        <v>540</v>
      </c>
      <c r="G90" s="944" t="s">
        <v>756</v>
      </c>
      <c r="H90" s="944" t="s">
        <v>765</v>
      </c>
      <c r="I90" s="944" t="s">
        <v>534</v>
      </c>
      <c r="J90" s="944" t="s">
        <v>535</v>
      </c>
      <c r="L90" s="944" t="s">
        <v>232</v>
      </c>
      <c r="M90" s="944" t="s">
        <v>551</v>
      </c>
      <c r="O90" s="944" t="s">
        <v>539</v>
      </c>
    </row>
    <row r="91" spans="1:15" x14ac:dyDescent="0.2">
      <c r="A91" s="944" t="s">
        <v>768</v>
      </c>
      <c r="B91" s="944" t="s">
        <v>772</v>
      </c>
      <c r="C91" s="944">
        <v>1</v>
      </c>
      <c r="D91" s="944">
        <v>1010</v>
      </c>
      <c r="E91" s="944">
        <v>1880</v>
      </c>
      <c r="F91" s="944" t="s">
        <v>540</v>
      </c>
      <c r="G91" s="944" t="s">
        <v>756</v>
      </c>
      <c r="H91" s="944" t="s">
        <v>765</v>
      </c>
      <c r="I91" s="944" t="s">
        <v>534</v>
      </c>
      <c r="J91" s="944" t="s">
        <v>535</v>
      </c>
      <c r="M91" s="944" t="s">
        <v>551</v>
      </c>
      <c r="O91" s="944" t="s">
        <v>539</v>
      </c>
    </row>
    <row r="92" spans="1:15" x14ac:dyDescent="0.2">
      <c r="A92" s="944" t="s">
        <v>773</v>
      </c>
      <c r="B92" s="944" t="s">
        <v>774</v>
      </c>
      <c r="C92" s="944">
        <v>1</v>
      </c>
      <c r="D92" s="944">
        <v>1460</v>
      </c>
      <c r="E92" s="944">
        <v>1345</v>
      </c>
      <c r="F92" s="944" t="s">
        <v>531</v>
      </c>
      <c r="G92" s="944" t="s">
        <v>532</v>
      </c>
      <c r="H92" s="944" t="s">
        <v>541</v>
      </c>
      <c r="I92" s="944" t="s">
        <v>542</v>
      </c>
      <c r="J92" s="944" t="s">
        <v>543</v>
      </c>
      <c r="M92" s="944" t="s">
        <v>551</v>
      </c>
      <c r="O92" s="944" t="s">
        <v>41</v>
      </c>
    </row>
    <row r="93" spans="1:15" x14ac:dyDescent="0.2">
      <c r="A93" s="944" t="s">
        <v>775</v>
      </c>
      <c r="B93" s="944" t="s">
        <v>776</v>
      </c>
      <c r="C93" s="944">
        <v>1</v>
      </c>
      <c r="D93" s="944">
        <v>1260</v>
      </c>
      <c r="E93" s="944">
        <v>1595</v>
      </c>
      <c r="F93" s="944" t="s">
        <v>548</v>
      </c>
      <c r="G93" s="944" t="s">
        <v>532</v>
      </c>
      <c r="H93" s="944" t="s">
        <v>541</v>
      </c>
      <c r="I93" s="944" t="s">
        <v>542</v>
      </c>
      <c r="J93" s="944" t="s">
        <v>543</v>
      </c>
      <c r="M93" s="944" t="s">
        <v>556</v>
      </c>
      <c r="O93" s="944" t="s">
        <v>40</v>
      </c>
    </row>
    <row r="94" spans="1:15" x14ac:dyDescent="0.2">
      <c r="A94" s="944" t="s">
        <v>777</v>
      </c>
      <c r="B94" s="944" t="s">
        <v>778</v>
      </c>
      <c r="C94" s="944">
        <v>1</v>
      </c>
      <c r="D94" s="944">
        <v>1260</v>
      </c>
      <c r="E94" s="944">
        <v>1595</v>
      </c>
      <c r="F94" s="944" t="s">
        <v>557</v>
      </c>
      <c r="G94" s="944" t="s">
        <v>532</v>
      </c>
      <c r="H94" s="944" t="s">
        <v>541</v>
      </c>
      <c r="I94" s="944" t="s">
        <v>542</v>
      </c>
      <c r="J94" s="944" t="s">
        <v>543</v>
      </c>
      <c r="M94" s="944" t="s">
        <v>556</v>
      </c>
      <c r="O94" s="944" t="s">
        <v>41</v>
      </c>
    </row>
    <row r="95" spans="1:15" x14ac:dyDescent="0.2">
      <c r="A95" s="944" t="s">
        <v>779</v>
      </c>
      <c r="B95" s="944" t="s">
        <v>780</v>
      </c>
      <c r="C95" s="944">
        <v>1</v>
      </c>
      <c r="D95" s="944">
        <v>954</v>
      </c>
      <c r="E95" s="944">
        <v>2127</v>
      </c>
      <c r="F95" s="944" t="s">
        <v>302</v>
      </c>
      <c r="G95" s="944" t="s">
        <v>532</v>
      </c>
      <c r="H95" s="944" t="s">
        <v>533</v>
      </c>
      <c r="I95" s="944" t="s">
        <v>534</v>
      </c>
      <c r="J95" s="944" t="s">
        <v>535</v>
      </c>
      <c r="M95" s="944" t="s">
        <v>556</v>
      </c>
      <c r="O95" s="944" t="s">
        <v>41</v>
      </c>
    </row>
    <row r="96" spans="1:15" x14ac:dyDescent="0.2">
      <c r="A96" s="944" t="s">
        <v>781</v>
      </c>
      <c r="B96" s="944" t="s">
        <v>782</v>
      </c>
      <c r="C96" s="944">
        <v>1</v>
      </c>
      <c r="D96" s="944">
        <v>1004</v>
      </c>
      <c r="E96" s="944">
        <v>1202</v>
      </c>
      <c r="F96" s="944" t="s">
        <v>302</v>
      </c>
      <c r="G96" s="944" t="s">
        <v>532</v>
      </c>
      <c r="H96" s="944" t="s">
        <v>533</v>
      </c>
      <c r="I96" s="944" t="s">
        <v>534</v>
      </c>
      <c r="J96" s="944" t="s">
        <v>535</v>
      </c>
      <c r="L96" s="944" t="s">
        <v>232</v>
      </c>
      <c r="M96" s="944" t="s">
        <v>556</v>
      </c>
      <c r="O96" s="944" t="s">
        <v>40</v>
      </c>
    </row>
    <row r="97" spans="1:15" x14ac:dyDescent="0.2">
      <c r="A97" s="944" t="s">
        <v>783</v>
      </c>
      <c r="B97" s="944" t="s">
        <v>784</v>
      </c>
      <c r="C97" s="944">
        <v>1</v>
      </c>
      <c r="D97" s="944">
        <v>1460</v>
      </c>
      <c r="E97" s="944">
        <v>2345</v>
      </c>
      <c r="F97" s="944" t="s">
        <v>531</v>
      </c>
      <c r="G97" s="944" t="s">
        <v>532</v>
      </c>
      <c r="H97" s="944" t="s">
        <v>541</v>
      </c>
      <c r="I97" s="944" t="s">
        <v>542</v>
      </c>
      <c r="J97" s="944" t="s">
        <v>543</v>
      </c>
      <c r="M97" s="944" t="s">
        <v>551</v>
      </c>
      <c r="O97" s="944" t="s">
        <v>41</v>
      </c>
    </row>
    <row r="98" spans="1:15" x14ac:dyDescent="0.2">
      <c r="A98" s="944" t="s">
        <v>785</v>
      </c>
      <c r="B98" s="944" t="s">
        <v>786</v>
      </c>
      <c r="C98" s="944">
        <v>1</v>
      </c>
      <c r="D98" s="944">
        <v>1460</v>
      </c>
      <c r="E98" s="944">
        <v>2345</v>
      </c>
      <c r="F98" s="944" t="s">
        <v>531</v>
      </c>
      <c r="G98" s="944" t="s">
        <v>532</v>
      </c>
      <c r="H98" s="944" t="s">
        <v>541</v>
      </c>
      <c r="I98" s="944" t="s">
        <v>542</v>
      </c>
      <c r="J98" s="944" t="s">
        <v>543</v>
      </c>
      <c r="M98" s="944" t="s">
        <v>551</v>
      </c>
      <c r="O98" s="944" t="s">
        <v>41</v>
      </c>
    </row>
    <row r="99" spans="1:15" x14ac:dyDescent="0.2">
      <c r="A99" s="944" t="s">
        <v>787</v>
      </c>
      <c r="B99" s="944" t="s">
        <v>788</v>
      </c>
      <c r="C99" s="944">
        <v>1</v>
      </c>
      <c r="D99" s="944">
        <v>860</v>
      </c>
      <c r="E99" s="944">
        <v>2225</v>
      </c>
      <c r="F99" s="944" t="s">
        <v>531</v>
      </c>
      <c r="G99" s="944" t="s">
        <v>532</v>
      </c>
      <c r="H99" s="944" t="s">
        <v>541</v>
      </c>
      <c r="I99" s="944" t="s">
        <v>542</v>
      </c>
      <c r="J99" s="944" t="s">
        <v>543</v>
      </c>
      <c r="M99" s="944" t="s">
        <v>551</v>
      </c>
      <c r="O99" s="944" t="s">
        <v>41</v>
      </c>
    </row>
    <row r="100" spans="1:15" x14ac:dyDescent="0.2">
      <c r="A100" s="944" t="s">
        <v>789</v>
      </c>
      <c r="B100" s="944" t="s">
        <v>790</v>
      </c>
      <c r="C100" s="944">
        <v>1</v>
      </c>
      <c r="D100" s="944">
        <v>1604</v>
      </c>
      <c r="E100" s="944">
        <v>1479</v>
      </c>
      <c r="F100" s="944" t="s">
        <v>302</v>
      </c>
      <c r="G100" s="944" t="s">
        <v>756</v>
      </c>
      <c r="H100" s="944" t="s">
        <v>791</v>
      </c>
      <c r="I100" s="944" t="s">
        <v>542</v>
      </c>
      <c r="J100" s="944" t="s">
        <v>543</v>
      </c>
      <c r="K100" s="944" t="s">
        <v>792</v>
      </c>
      <c r="M100" s="944" t="s">
        <v>551</v>
      </c>
      <c r="O100" s="944" t="s">
        <v>40</v>
      </c>
    </row>
    <row r="101" spans="1:15" x14ac:dyDescent="0.2">
      <c r="A101" s="944" t="s">
        <v>793</v>
      </c>
      <c r="B101" s="944" t="s">
        <v>794</v>
      </c>
      <c r="C101" s="944">
        <v>1</v>
      </c>
      <c r="D101" s="944">
        <v>1204</v>
      </c>
      <c r="E101" s="944">
        <v>1229</v>
      </c>
      <c r="F101" s="944" t="s">
        <v>302</v>
      </c>
      <c r="G101" s="944" t="s">
        <v>755</v>
      </c>
      <c r="H101" s="944" t="s">
        <v>795</v>
      </c>
      <c r="I101" s="944" t="s">
        <v>542</v>
      </c>
      <c r="J101" s="944" t="s">
        <v>543</v>
      </c>
      <c r="K101" s="944" t="s">
        <v>91</v>
      </c>
      <c r="M101" s="944" t="s">
        <v>556</v>
      </c>
      <c r="O101" s="944" t="s">
        <v>41</v>
      </c>
    </row>
    <row r="102" spans="1:15" x14ac:dyDescent="0.2">
      <c r="A102" s="944" t="s">
        <v>796</v>
      </c>
      <c r="B102" s="944" t="s">
        <v>797</v>
      </c>
      <c r="C102" s="944">
        <v>2</v>
      </c>
      <c r="D102" s="944">
        <v>1204</v>
      </c>
      <c r="E102" s="944">
        <v>2167</v>
      </c>
      <c r="F102" s="944" t="s">
        <v>302</v>
      </c>
      <c r="G102" s="944" t="s">
        <v>755</v>
      </c>
      <c r="H102" s="944" t="s">
        <v>795</v>
      </c>
      <c r="I102" s="944" t="s">
        <v>542</v>
      </c>
      <c r="J102" s="944" t="s">
        <v>543</v>
      </c>
      <c r="K102" s="944" t="s">
        <v>91</v>
      </c>
      <c r="M102" s="944" t="s">
        <v>556</v>
      </c>
      <c r="N102" s="944" t="s">
        <v>536</v>
      </c>
      <c r="O102" s="944" t="s">
        <v>41</v>
      </c>
    </row>
    <row r="103" spans="1:15" x14ac:dyDescent="0.2">
      <c r="A103" s="944" t="s">
        <v>798</v>
      </c>
      <c r="B103" s="944" t="s">
        <v>799</v>
      </c>
      <c r="C103" s="944">
        <v>1</v>
      </c>
      <c r="D103" s="944">
        <v>1040</v>
      </c>
      <c r="E103" s="944">
        <v>1430</v>
      </c>
      <c r="F103" s="944" t="s">
        <v>540</v>
      </c>
      <c r="G103" s="944" t="s">
        <v>532</v>
      </c>
      <c r="H103" s="944" t="s">
        <v>533</v>
      </c>
      <c r="I103" s="944" t="s">
        <v>534</v>
      </c>
      <c r="J103" s="944" t="s">
        <v>535</v>
      </c>
      <c r="M103" s="944" t="s">
        <v>556</v>
      </c>
      <c r="O103" s="944" t="s">
        <v>41</v>
      </c>
    </row>
    <row r="104" spans="1:15" x14ac:dyDescent="0.2">
      <c r="A104" s="944" t="s">
        <v>800</v>
      </c>
      <c r="B104" s="944" t="s">
        <v>801</v>
      </c>
      <c r="C104" s="944">
        <v>1</v>
      </c>
      <c r="D104" s="944">
        <v>1349</v>
      </c>
      <c r="E104" s="944">
        <v>1717</v>
      </c>
      <c r="F104" s="944" t="s">
        <v>713</v>
      </c>
      <c r="G104" s="944" t="s">
        <v>532</v>
      </c>
      <c r="H104" s="944" t="s">
        <v>533</v>
      </c>
      <c r="I104" s="944" t="s">
        <v>534</v>
      </c>
      <c r="J104" s="944" t="s">
        <v>535</v>
      </c>
      <c r="M104" s="944" t="s">
        <v>556</v>
      </c>
      <c r="O104" s="944" t="s">
        <v>539</v>
      </c>
    </row>
    <row r="105" spans="1:15" x14ac:dyDescent="0.2">
      <c r="A105" s="944" t="s">
        <v>802</v>
      </c>
      <c r="B105" s="944" t="s">
        <v>803</v>
      </c>
      <c r="C105" s="944">
        <v>1</v>
      </c>
      <c r="D105" s="944">
        <v>1299</v>
      </c>
      <c r="E105" s="944">
        <v>1592</v>
      </c>
      <c r="F105" s="944" t="s">
        <v>713</v>
      </c>
      <c r="G105" s="944" t="s">
        <v>532</v>
      </c>
      <c r="H105" s="944" t="s">
        <v>533</v>
      </c>
      <c r="I105" s="944" t="s">
        <v>534</v>
      </c>
      <c r="J105" s="944" t="s">
        <v>535</v>
      </c>
      <c r="L105" s="944" t="s">
        <v>232</v>
      </c>
      <c r="M105" s="944" t="s">
        <v>556</v>
      </c>
      <c r="O105" s="944" t="s">
        <v>539</v>
      </c>
    </row>
    <row r="106" spans="1:15" x14ac:dyDescent="0.2">
      <c r="A106" s="944" t="s">
        <v>804</v>
      </c>
      <c r="B106" s="944" t="s">
        <v>805</v>
      </c>
      <c r="C106" s="944">
        <v>3</v>
      </c>
      <c r="D106" s="944">
        <v>849</v>
      </c>
      <c r="E106" s="944">
        <v>1527</v>
      </c>
      <c r="F106" s="944" t="s">
        <v>713</v>
      </c>
      <c r="G106" s="944" t="s">
        <v>532</v>
      </c>
      <c r="H106" s="944" t="s">
        <v>533</v>
      </c>
      <c r="I106" s="944" t="s">
        <v>534</v>
      </c>
      <c r="J106" s="944" t="s">
        <v>535</v>
      </c>
      <c r="L106" s="944" t="s">
        <v>232</v>
      </c>
      <c r="M106" s="944" t="s">
        <v>556</v>
      </c>
      <c r="O106" s="944" t="s">
        <v>41</v>
      </c>
    </row>
    <row r="107" spans="1:15" x14ac:dyDescent="0.2">
      <c r="A107" s="944" t="s">
        <v>806</v>
      </c>
      <c r="B107" s="944" t="s">
        <v>807</v>
      </c>
      <c r="C107" s="944">
        <v>3</v>
      </c>
      <c r="D107" s="944">
        <v>1414</v>
      </c>
      <c r="E107" s="944">
        <v>1532</v>
      </c>
      <c r="F107" s="944" t="s">
        <v>531</v>
      </c>
      <c r="G107" s="944" t="s">
        <v>532</v>
      </c>
      <c r="H107" s="944" t="s">
        <v>541</v>
      </c>
      <c r="I107" s="944" t="s">
        <v>542</v>
      </c>
      <c r="J107" s="944" t="s">
        <v>543</v>
      </c>
      <c r="L107" s="944" t="s">
        <v>232</v>
      </c>
      <c r="M107" s="944" t="s">
        <v>556</v>
      </c>
      <c r="O107" s="944" t="s">
        <v>41</v>
      </c>
    </row>
    <row r="108" spans="1:15" x14ac:dyDescent="0.2">
      <c r="A108" s="944" t="s">
        <v>808</v>
      </c>
      <c r="B108" s="944" t="s">
        <v>809</v>
      </c>
      <c r="C108" s="944">
        <v>1</v>
      </c>
      <c r="D108" s="944">
        <v>1314</v>
      </c>
      <c r="E108" s="944">
        <v>1532</v>
      </c>
      <c r="F108" s="944" t="s">
        <v>531</v>
      </c>
      <c r="G108" s="944" t="s">
        <v>532</v>
      </c>
      <c r="H108" s="944" t="s">
        <v>541</v>
      </c>
      <c r="I108" s="944" t="s">
        <v>542</v>
      </c>
      <c r="J108" s="944" t="s">
        <v>543</v>
      </c>
      <c r="L108" s="944" t="s">
        <v>232</v>
      </c>
      <c r="M108" s="944" t="s">
        <v>556</v>
      </c>
      <c r="O108" s="944" t="s">
        <v>41</v>
      </c>
    </row>
    <row r="109" spans="1:15" x14ac:dyDescent="0.2">
      <c r="A109" s="944" t="s">
        <v>810</v>
      </c>
      <c r="B109" s="944" t="s">
        <v>811</v>
      </c>
      <c r="C109" s="944">
        <v>1</v>
      </c>
      <c r="D109" s="944">
        <v>790</v>
      </c>
      <c r="E109" s="944">
        <v>1360</v>
      </c>
      <c r="F109" s="944" t="s">
        <v>557</v>
      </c>
      <c r="G109" s="944" t="s">
        <v>756</v>
      </c>
      <c r="H109" s="944" t="s">
        <v>791</v>
      </c>
      <c r="I109" s="944" t="s">
        <v>542</v>
      </c>
      <c r="J109" s="944" t="s">
        <v>543</v>
      </c>
      <c r="M109" s="944" t="s">
        <v>551</v>
      </c>
      <c r="O109" s="944" t="s">
        <v>41</v>
      </c>
    </row>
    <row r="110" spans="1:15" x14ac:dyDescent="0.2">
      <c r="A110" s="944" t="s">
        <v>812</v>
      </c>
      <c r="B110" s="944" t="s">
        <v>813</v>
      </c>
      <c r="C110" s="944">
        <v>1</v>
      </c>
      <c r="D110" s="944">
        <v>1529</v>
      </c>
      <c r="E110" s="944">
        <v>987</v>
      </c>
      <c r="F110" s="944" t="s">
        <v>302</v>
      </c>
      <c r="G110" s="944" t="s">
        <v>532</v>
      </c>
      <c r="H110" s="944" t="s">
        <v>541</v>
      </c>
      <c r="I110" s="944" t="s">
        <v>542</v>
      </c>
      <c r="J110" s="944" t="s">
        <v>543</v>
      </c>
      <c r="K110" s="944" t="s">
        <v>792</v>
      </c>
      <c r="M110" s="944" t="s">
        <v>551</v>
      </c>
      <c r="O110" s="944" t="s">
        <v>41</v>
      </c>
    </row>
    <row r="111" spans="1:15" x14ac:dyDescent="0.2">
      <c r="A111" s="944" t="s">
        <v>814</v>
      </c>
      <c r="B111" s="944" t="s">
        <v>815</v>
      </c>
      <c r="C111" s="944">
        <v>2</v>
      </c>
      <c r="D111" s="944">
        <v>1129</v>
      </c>
      <c r="E111" s="944">
        <v>1537</v>
      </c>
      <c r="F111" s="944" t="s">
        <v>302</v>
      </c>
      <c r="G111" s="944" t="s">
        <v>532</v>
      </c>
      <c r="H111" s="944" t="s">
        <v>541</v>
      </c>
      <c r="I111" s="944" t="s">
        <v>542</v>
      </c>
      <c r="J111" s="944" t="s">
        <v>543</v>
      </c>
      <c r="K111" s="944" t="s">
        <v>792</v>
      </c>
      <c r="M111" s="944" t="s">
        <v>551</v>
      </c>
      <c r="O111" s="944" t="s">
        <v>41</v>
      </c>
    </row>
    <row r="112" spans="1:15" x14ac:dyDescent="0.2">
      <c r="A112" s="944" t="s">
        <v>816</v>
      </c>
      <c r="B112" s="944" t="s">
        <v>817</v>
      </c>
      <c r="C112" s="944">
        <v>1</v>
      </c>
      <c r="D112" s="944">
        <v>1014</v>
      </c>
      <c r="E112" s="944">
        <v>1537</v>
      </c>
      <c r="F112" s="944" t="s">
        <v>302</v>
      </c>
      <c r="G112" s="944" t="s">
        <v>532</v>
      </c>
      <c r="H112" s="944" t="s">
        <v>541</v>
      </c>
      <c r="I112" s="944" t="s">
        <v>542</v>
      </c>
      <c r="J112" s="944" t="s">
        <v>543</v>
      </c>
      <c r="K112" s="944" t="s">
        <v>792</v>
      </c>
      <c r="M112" s="944" t="s">
        <v>551</v>
      </c>
      <c r="O112" s="944" t="s">
        <v>41</v>
      </c>
    </row>
    <row r="113" spans="1:15" x14ac:dyDescent="0.2">
      <c r="A113" s="955" t="s">
        <v>818</v>
      </c>
      <c r="B113" s="955" t="s">
        <v>819</v>
      </c>
      <c r="C113" s="955">
        <v>1</v>
      </c>
      <c r="D113" s="955">
        <v>1329</v>
      </c>
      <c r="E113" s="955">
        <v>1537</v>
      </c>
      <c r="F113" s="955" t="s">
        <v>302</v>
      </c>
      <c r="G113" s="955" t="s">
        <v>532</v>
      </c>
      <c r="H113" s="955" t="s">
        <v>541</v>
      </c>
      <c r="I113" s="955" t="s">
        <v>542</v>
      </c>
      <c r="J113" s="955" t="s">
        <v>543</v>
      </c>
      <c r="K113" s="955" t="s">
        <v>792</v>
      </c>
      <c r="L113" s="955"/>
      <c r="M113" s="955" t="s">
        <v>551</v>
      </c>
      <c r="N113" s="955"/>
      <c r="O113" s="955" t="s">
        <v>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66"/>
  <sheetViews>
    <sheetView tabSelected="1" workbookViewId="0">
      <selection activeCell="B1" sqref="B1"/>
    </sheetView>
  </sheetViews>
  <sheetFormatPr baseColWidth="10" defaultRowHeight="11.25" x14ac:dyDescent="0.2"/>
  <cols>
    <col min="1" max="1" width="11.140625" style="947" bestFit="1" customWidth="1"/>
    <col min="2" max="2" width="9.7109375" style="947" customWidth="1"/>
    <col min="3" max="3" width="3.5703125" style="947" bestFit="1" customWidth="1"/>
    <col min="4" max="4" width="8" style="947" bestFit="1" customWidth="1"/>
    <col min="5" max="5" width="8.42578125" style="947" bestFit="1" customWidth="1"/>
    <col min="6" max="6" width="6.85546875" style="947" bestFit="1" customWidth="1"/>
    <col min="7" max="7" width="6.28515625" style="947" bestFit="1" customWidth="1"/>
    <col min="8" max="8" width="6.42578125" style="947" bestFit="1" customWidth="1"/>
    <col min="9" max="9" width="6.85546875" style="947" bestFit="1" customWidth="1"/>
    <col min="10" max="10" width="8.7109375" style="947" bestFit="1" customWidth="1"/>
    <col min="11" max="11" width="7.28515625" style="947" bestFit="1" customWidth="1"/>
    <col min="12" max="12" width="3" style="947" bestFit="1" customWidth="1"/>
    <col min="13" max="13" width="6.7109375" style="947" bestFit="1" customWidth="1"/>
    <col min="14" max="14" width="7.28515625" style="947" bestFit="1" customWidth="1"/>
    <col min="15" max="15" width="7.42578125" style="947" bestFit="1" customWidth="1"/>
    <col min="16" max="16384" width="11.42578125" style="947"/>
  </cols>
  <sheetData>
    <row r="1" spans="1:15" x14ac:dyDescent="0.2">
      <c r="A1" s="945" t="s">
        <v>726</v>
      </c>
      <c r="B1" s="946">
        <v>12</v>
      </c>
    </row>
    <row r="5" spans="1:15" x14ac:dyDescent="0.2">
      <c r="A5" s="948" t="s">
        <v>518</v>
      </c>
      <c r="B5" s="949" t="s">
        <v>519</v>
      </c>
      <c r="C5" s="949" t="s">
        <v>520</v>
      </c>
      <c r="D5" s="949" t="s">
        <v>521</v>
      </c>
      <c r="E5" s="949" t="s">
        <v>522</v>
      </c>
      <c r="F5" s="949" t="s">
        <v>30</v>
      </c>
      <c r="G5" s="949" t="s">
        <v>523</v>
      </c>
      <c r="H5" s="949" t="s">
        <v>524</v>
      </c>
      <c r="I5" s="949" t="s">
        <v>525</v>
      </c>
      <c r="J5" s="949" t="s">
        <v>29</v>
      </c>
      <c r="K5" s="949" t="s">
        <v>526</v>
      </c>
      <c r="L5" s="949" t="s">
        <v>527</v>
      </c>
      <c r="M5" s="949" t="s">
        <v>528</v>
      </c>
      <c r="N5" s="949" t="s">
        <v>529</v>
      </c>
      <c r="O5" s="950" t="s">
        <v>530</v>
      </c>
    </row>
    <row r="6" spans="1:15" x14ac:dyDescent="0.2">
      <c r="A6" s="955"/>
      <c r="B6" s="955"/>
      <c r="C6" s="955"/>
      <c r="D6" s="955"/>
      <c r="E6" s="955"/>
      <c r="F6" s="955"/>
      <c r="G6" s="955"/>
      <c r="H6" s="955"/>
      <c r="I6" s="955"/>
      <c r="J6" s="955"/>
      <c r="K6" s="955"/>
      <c r="L6" s="955"/>
      <c r="M6" s="955"/>
      <c r="N6" s="955"/>
      <c r="O6" s="955"/>
    </row>
    <row r="7" spans="1:15" x14ac:dyDescent="0.2">
      <c r="A7" s="955"/>
      <c r="B7" s="955"/>
      <c r="C7" s="955"/>
      <c r="D7" s="955"/>
      <c r="E7" s="955"/>
      <c r="F7" s="955"/>
      <c r="G7" s="955"/>
      <c r="H7" s="955"/>
      <c r="I7" s="955"/>
      <c r="J7" s="955"/>
      <c r="K7" s="955"/>
      <c r="L7" s="955"/>
      <c r="M7" s="955"/>
      <c r="N7" s="955"/>
      <c r="O7" s="955"/>
    </row>
    <row r="8" spans="1:15" x14ac:dyDescent="0.2">
      <c r="A8" s="955"/>
      <c r="B8" s="955"/>
      <c r="C8" s="955"/>
      <c r="D8" s="955"/>
      <c r="E8" s="955"/>
      <c r="F8" s="955"/>
      <c r="G8" s="955"/>
      <c r="H8" s="955"/>
      <c r="I8" s="955"/>
      <c r="J8" s="955"/>
      <c r="K8" s="955"/>
      <c r="L8" s="955"/>
      <c r="M8" s="955"/>
      <c r="N8" s="955"/>
      <c r="O8" s="955"/>
    </row>
    <row r="9" spans="1:15" x14ac:dyDescent="0.2">
      <c r="A9" s="955"/>
      <c r="B9" s="955"/>
      <c r="C9" s="955"/>
      <c r="D9" s="955"/>
      <c r="E9" s="955"/>
      <c r="F9" s="955"/>
      <c r="G9" s="955"/>
      <c r="H9" s="955"/>
      <c r="I9" s="955"/>
      <c r="J9" s="955"/>
      <c r="K9" s="955"/>
      <c r="L9" s="955"/>
      <c r="M9" s="955"/>
      <c r="N9" s="955"/>
      <c r="O9" s="955"/>
    </row>
    <row r="10" spans="1:15" x14ac:dyDescent="0.2">
      <c r="A10" s="955"/>
      <c r="B10" s="955"/>
      <c r="C10" s="955"/>
      <c r="D10" s="955"/>
      <c r="E10" s="955"/>
      <c r="F10" s="955"/>
      <c r="G10" s="955"/>
      <c r="H10" s="955"/>
      <c r="I10" s="955"/>
      <c r="J10" s="955"/>
      <c r="K10" s="955"/>
      <c r="L10" s="955"/>
      <c r="M10" s="955"/>
      <c r="N10" s="955"/>
      <c r="O10" s="955"/>
    </row>
    <row r="11" spans="1:15" x14ac:dyDescent="0.2">
      <c r="A11" s="955"/>
      <c r="B11" s="955"/>
      <c r="C11" s="955"/>
      <c r="D11" s="955"/>
      <c r="E11" s="955"/>
      <c r="F11" s="955"/>
      <c r="G11" s="955"/>
      <c r="H11" s="955"/>
      <c r="I11" s="955"/>
      <c r="J11" s="955"/>
      <c r="K11" s="955"/>
      <c r="L11" s="955"/>
      <c r="M11" s="955"/>
      <c r="N11" s="955"/>
      <c r="O11" s="955"/>
    </row>
    <row r="12" spans="1:15" x14ac:dyDescent="0.2">
      <c r="A12" s="955"/>
      <c r="B12" s="955"/>
      <c r="C12" s="955"/>
      <c r="D12" s="955"/>
      <c r="E12" s="955"/>
      <c r="F12" s="955"/>
      <c r="G12" s="955"/>
      <c r="H12" s="955"/>
      <c r="I12" s="955"/>
      <c r="J12" s="955"/>
      <c r="K12" s="955"/>
      <c r="L12" s="955"/>
      <c r="M12" s="955"/>
      <c r="N12" s="955"/>
      <c r="O12" s="955"/>
    </row>
    <row r="13" spans="1:15" x14ac:dyDescent="0.2">
      <c r="A13" s="955"/>
      <c r="B13" s="955"/>
      <c r="C13" s="955"/>
      <c r="D13" s="955"/>
      <c r="E13" s="955"/>
      <c r="F13" s="955"/>
      <c r="G13" s="955"/>
      <c r="H13" s="955"/>
      <c r="I13" s="955"/>
      <c r="J13" s="955"/>
      <c r="K13" s="955"/>
      <c r="L13" s="955"/>
      <c r="M13" s="955"/>
      <c r="N13" s="955"/>
      <c r="O13" s="955"/>
    </row>
    <row r="14" spans="1:15" x14ac:dyDescent="0.2">
      <c r="A14" s="955"/>
      <c r="B14" s="955"/>
      <c r="C14" s="955"/>
      <c r="D14" s="955"/>
      <c r="E14" s="955"/>
      <c r="F14" s="955"/>
      <c r="G14" s="955"/>
      <c r="H14" s="955"/>
      <c r="I14" s="955"/>
      <c r="J14" s="955"/>
      <c r="K14" s="955"/>
      <c r="L14" s="955"/>
      <c r="M14" s="955"/>
      <c r="N14" s="955"/>
      <c r="O14" s="955"/>
    </row>
    <row r="15" spans="1:15" x14ac:dyDescent="0.2">
      <c r="A15" s="955"/>
      <c r="B15" s="955"/>
      <c r="C15" s="955"/>
      <c r="D15" s="955"/>
      <c r="E15" s="955"/>
      <c r="F15" s="955"/>
      <c r="G15" s="955"/>
      <c r="H15" s="955"/>
      <c r="I15" s="955"/>
      <c r="J15" s="955"/>
      <c r="K15" s="955"/>
      <c r="L15" s="955"/>
      <c r="M15" s="955"/>
      <c r="N15" s="955"/>
      <c r="O15" s="955"/>
    </row>
    <row r="16" spans="1:15" x14ac:dyDescent="0.2">
      <c r="A16" s="955"/>
      <c r="B16" s="955"/>
      <c r="C16" s="955"/>
      <c r="D16" s="955"/>
      <c r="E16" s="955"/>
      <c r="F16" s="955"/>
      <c r="G16" s="955"/>
      <c r="H16" s="955"/>
      <c r="I16" s="955"/>
      <c r="J16" s="955"/>
      <c r="K16" s="955"/>
      <c r="L16" s="955"/>
      <c r="M16" s="955"/>
      <c r="N16" s="955"/>
      <c r="O16" s="955"/>
    </row>
    <row r="17" spans="1:15" x14ac:dyDescent="0.2">
      <c r="A17" s="955"/>
      <c r="B17" s="955"/>
      <c r="C17" s="955"/>
      <c r="D17" s="955"/>
      <c r="E17" s="955"/>
      <c r="F17" s="955"/>
      <c r="G17" s="955"/>
      <c r="H17" s="955"/>
      <c r="I17" s="955"/>
      <c r="J17" s="955"/>
      <c r="K17" s="955"/>
      <c r="L17" s="955"/>
      <c r="M17" s="955"/>
      <c r="N17" s="955"/>
      <c r="O17" s="955"/>
    </row>
    <row r="18" spans="1:15" x14ac:dyDescent="0.2">
      <c r="A18" s="955"/>
      <c r="B18" s="955"/>
      <c r="C18" s="955"/>
      <c r="D18" s="955"/>
      <c r="E18" s="955"/>
      <c r="F18" s="955"/>
      <c r="G18" s="955"/>
      <c r="H18" s="955"/>
      <c r="I18" s="955"/>
      <c r="J18" s="955"/>
      <c r="K18" s="955"/>
      <c r="L18" s="955"/>
      <c r="M18" s="955"/>
      <c r="N18" s="955"/>
      <c r="O18" s="955"/>
    </row>
    <row r="19" spans="1:15" x14ac:dyDescent="0.2">
      <c r="A19" s="955"/>
      <c r="B19" s="955"/>
      <c r="C19" s="955"/>
      <c r="D19" s="955"/>
      <c r="E19" s="955"/>
      <c r="F19" s="955"/>
      <c r="G19" s="955"/>
      <c r="H19" s="955"/>
      <c r="I19" s="955"/>
      <c r="J19" s="955"/>
      <c r="K19" s="955"/>
      <c r="L19" s="955"/>
      <c r="M19" s="955"/>
      <c r="N19" s="955"/>
      <c r="O19" s="955"/>
    </row>
    <row r="20" spans="1:15" x14ac:dyDescent="0.2">
      <c r="A20" s="955"/>
      <c r="B20" s="955"/>
      <c r="C20" s="955"/>
      <c r="D20" s="955"/>
      <c r="E20" s="955"/>
      <c r="F20" s="955"/>
      <c r="G20" s="955"/>
      <c r="H20" s="955"/>
      <c r="I20" s="955"/>
      <c r="J20" s="955"/>
      <c r="K20" s="955"/>
      <c r="L20" s="955"/>
      <c r="M20" s="955"/>
      <c r="N20" s="955"/>
      <c r="O20" s="955"/>
    </row>
    <row r="21" spans="1:15" x14ac:dyDescent="0.2">
      <c r="A21" s="955"/>
      <c r="B21" s="955"/>
      <c r="C21" s="955"/>
      <c r="D21" s="955"/>
      <c r="E21" s="955"/>
      <c r="F21" s="955"/>
      <c r="G21" s="955"/>
      <c r="H21" s="955"/>
      <c r="I21" s="955"/>
      <c r="J21" s="955"/>
      <c r="K21" s="955"/>
      <c r="L21" s="955"/>
      <c r="M21" s="955"/>
      <c r="N21" s="955"/>
      <c r="O21" s="955"/>
    </row>
    <row r="22" spans="1:15" x14ac:dyDescent="0.2">
      <c r="A22" s="955"/>
      <c r="B22" s="955"/>
      <c r="C22" s="955"/>
      <c r="D22" s="955"/>
      <c r="E22" s="955"/>
      <c r="F22" s="955"/>
      <c r="G22" s="955"/>
      <c r="H22" s="955"/>
      <c r="I22" s="955"/>
      <c r="J22" s="955"/>
      <c r="K22" s="955"/>
      <c r="L22" s="955"/>
      <c r="M22" s="955"/>
      <c r="N22" s="955"/>
      <c r="O22" s="955"/>
    </row>
    <row r="23" spans="1:15" x14ac:dyDescent="0.2">
      <c r="A23" s="955"/>
      <c r="B23" s="955"/>
      <c r="C23" s="955"/>
      <c r="D23" s="955"/>
      <c r="E23" s="955"/>
      <c r="F23" s="955"/>
      <c r="G23" s="955"/>
      <c r="H23" s="955"/>
      <c r="I23" s="955"/>
      <c r="J23" s="955"/>
      <c r="K23" s="955"/>
      <c r="L23" s="955"/>
      <c r="M23" s="955"/>
      <c r="N23" s="955"/>
      <c r="O23" s="955"/>
    </row>
    <row r="24" spans="1:15" x14ac:dyDescent="0.2">
      <c r="A24" s="955"/>
      <c r="B24" s="955"/>
      <c r="C24" s="955"/>
      <c r="D24" s="955"/>
      <c r="E24" s="955"/>
      <c r="F24" s="955"/>
      <c r="G24" s="955"/>
      <c r="H24" s="955"/>
      <c r="I24" s="955"/>
      <c r="J24" s="955"/>
      <c r="K24" s="955"/>
      <c r="L24" s="955"/>
      <c r="M24" s="955"/>
      <c r="N24" s="955"/>
      <c r="O24" s="955"/>
    </row>
    <row r="25" spans="1:15" x14ac:dyDescent="0.2">
      <c r="A25" s="955"/>
      <c r="B25" s="955"/>
      <c r="C25" s="955"/>
      <c r="D25" s="955"/>
      <c r="E25" s="955"/>
      <c r="F25" s="955"/>
      <c r="G25" s="955"/>
      <c r="H25" s="955"/>
      <c r="I25" s="955"/>
      <c r="J25" s="955"/>
      <c r="K25" s="955"/>
      <c r="L25" s="955"/>
      <c r="M25" s="955"/>
      <c r="N25" s="955"/>
      <c r="O25" s="955"/>
    </row>
    <row r="26" spans="1:15" x14ac:dyDescent="0.2">
      <c r="A26" s="955"/>
      <c r="B26" s="955"/>
      <c r="C26" s="955"/>
      <c r="D26" s="955"/>
      <c r="E26" s="955"/>
      <c r="F26" s="955"/>
      <c r="G26" s="955"/>
      <c r="H26" s="955"/>
      <c r="I26" s="955"/>
      <c r="J26" s="955"/>
      <c r="K26" s="955"/>
      <c r="L26" s="955"/>
      <c r="M26" s="955"/>
      <c r="N26" s="955"/>
      <c r="O26" s="955"/>
    </row>
    <row r="27" spans="1:15" x14ac:dyDescent="0.2">
      <c r="A27" s="955"/>
      <c r="B27" s="955"/>
      <c r="C27" s="955"/>
      <c r="D27" s="955"/>
      <c r="E27" s="955"/>
      <c r="F27" s="955"/>
      <c r="G27" s="955"/>
      <c r="H27" s="955"/>
      <c r="I27" s="955"/>
      <c r="J27" s="955"/>
      <c r="K27" s="955"/>
      <c r="L27" s="955"/>
      <c r="M27" s="955"/>
      <c r="N27" s="955"/>
      <c r="O27" s="955"/>
    </row>
    <row r="28" spans="1:15" x14ac:dyDescent="0.2">
      <c r="A28" s="955"/>
      <c r="B28" s="955"/>
      <c r="C28" s="955"/>
      <c r="D28" s="955"/>
      <c r="E28" s="955"/>
      <c r="F28" s="955"/>
      <c r="G28" s="955"/>
      <c r="H28" s="955"/>
      <c r="I28" s="955"/>
      <c r="J28" s="955"/>
      <c r="K28" s="955"/>
      <c r="L28" s="955"/>
      <c r="M28" s="955"/>
      <c r="N28" s="955"/>
      <c r="O28" s="955"/>
    </row>
    <row r="29" spans="1:15" x14ac:dyDescent="0.2">
      <c r="A29" s="955"/>
      <c r="B29" s="955"/>
      <c r="C29" s="955"/>
      <c r="D29" s="955"/>
      <c r="E29" s="955"/>
      <c r="F29" s="955"/>
      <c r="G29" s="955"/>
      <c r="H29" s="955"/>
      <c r="I29" s="955"/>
      <c r="J29" s="955"/>
      <c r="K29" s="955"/>
      <c r="L29" s="955"/>
      <c r="M29" s="955"/>
      <c r="N29" s="955"/>
      <c r="O29" s="955"/>
    </row>
    <row r="30" spans="1:15" x14ac:dyDescent="0.2">
      <c r="A30" s="955"/>
      <c r="B30" s="955"/>
      <c r="C30" s="955"/>
      <c r="D30" s="955"/>
      <c r="E30" s="955"/>
      <c r="F30" s="955"/>
      <c r="G30" s="955"/>
      <c r="H30" s="955"/>
      <c r="I30" s="955"/>
      <c r="J30" s="955"/>
      <c r="K30" s="955"/>
      <c r="L30" s="955"/>
      <c r="M30" s="955"/>
      <c r="N30" s="955"/>
      <c r="O30" s="955"/>
    </row>
    <row r="31" spans="1:15" x14ac:dyDescent="0.2">
      <c r="A31" s="955"/>
      <c r="B31" s="955"/>
      <c r="C31" s="955"/>
      <c r="D31" s="955"/>
      <c r="E31" s="955"/>
      <c r="F31" s="955"/>
      <c r="G31" s="955"/>
      <c r="H31" s="955"/>
      <c r="I31" s="955"/>
      <c r="J31" s="955"/>
      <c r="K31" s="955"/>
      <c r="L31" s="955"/>
      <c r="M31" s="955"/>
      <c r="N31" s="955"/>
      <c r="O31" s="955"/>
    </row>
    <row r="32" spans="1:15" x14ac:dyDescent="0.2">
      <c r="A32" s="955"/>
      <c r="B32" s="955"/>
      <c r="C32" s="955"/>
      <c r="D32" s="955"/>
      <c r="E32" s="955"/>
      <c r="F32" s="955"/>
      <c r="G32" s="955"/>
      <c r="H32" s="955"/>
      <c r="I32" s="955"/>
      <c r="J32" s="955"/>
      <c r="K32" s="955"/>
      <c r="L32" s="955"/>
      <c r="M32" s="955"/>
      <c r="N32" s="955"/>
      <c r="O32" s="955"/>
    </row>
    <row r="33" spans="1:15" x14ac:dyDescent="0.2">
      <c r="A33" s="955"/>
      <c r="B33" s="955"/>
      <c r="C33" s="955"/>
      <c r="D33" s="955"/>
      <c r="E33" s="955"/>
      <c r="F33" s="955"/>
      <c r="G33" s="955"/>
      <c r="H33" s="955"/>
      <c r="I33" s="955"/>
      <c r="J33" s="955"/>
      <c r="K33" s="955"/>
      <c r="L33" s="955"/>
      <c r="M33" s="955"/>
      <c r="N33" s="955"/>
      <c r="O33" s="955"/>
    </row>
    <row r="34" spans="1:15" x14ac:dyDescent="0.2">
      <c r="A34" s="955"/>
      <c r="B34" s="955"/>
      <c r="C34" s="955"/>
      <c r="D34" s="955"/>
      <c r="E34" s="955"/>
      <c r="F34" s="955"/>
      <c r="G34" s="955"/>
      <c r="H34" s="955"/>
      <c r="I34" s="955"/>
      <c r="J34" s="955"/>
      <c r="K34" s="955"/>
      <c r="L34" s="955"/>
      <c r="M34" s="955"/>
      <c r="N34" s="955"/>
      <c r="O34" s="955"/>
    </row>
    <row r="35" spans="1:15" x14ac:dyDescent="0.2">
      <c r="A35" s="955"/>
      <c r="B35" s="955"/>
      <c r="C35" s="955"/>
      <c r="D35" s="955"/>
      <c r="E35" s="955"/>
      <c r="F35" s="955"/>
      <c r="G35" s="955"/>
      <c r="H35" s="955"/>
      <c r="I35" s="955"/>
      <c r="J35" s="955"/>
      <c r="K35" s="955"/>
      <c r="L35" s="955"/>
      <c r="M35" s="955"/>
      <c r="N35" s="955"/>
      <c r="O35" s="955"/>
    </row>
    <row r="36" spans="1:15" x14ac:dyDescent="0.2">
      <c r="A36" s="955"/>
      <c r="B36" s="955"/>
      <c r="C36" s="955"/>
      <c r="D36" s="955"/>
      <c r="E36" s="955"/>
      <c r="F36" s="955"/>
      <c r="G36" s="955"/>
      <c r="H36" s="955"/>
      <c r="I36" s="955"/>
      <c r="J36" s="955"/>
      <c r="K36" s="955"/>
      <c r="L36" s="955"/>
      <c r="M36" s="955"/>
      <c r="N36" s="955"/>
      <c r="O36" s="955"/>
    </row>
    <row r="37" spans="1:15" x14ac:dyDescent="0.2">
      <c r="A37" s="955"/>
      <c r="B37" s="955"/>
      <c r="C37" s="955"/>
      <c r="D37" s="955"/>
      <c r="E37" s="955"/>
      <c r="F37" s="955"/>
      <c r="G37" s="955"/>
      <c r="H37" s="955"/>
      <c r="I37" s="955"/>
      <c r="J37" s="955"/>
      <c r="K37" s="955"/>
      <c r="L37" s="955"/>
      <c r="M37" s="955"/>
      <c r="N37" s="955"/>
      <c r="O37" s="955"/>
    </row>
    <row r="38" spans="1:15" x14ac:dyDescent="0.2">
      <c r="A38" s="955"/>
      <c r="B38" s="955"/>
      <c r="C38" s="955"/>
      <c r="D38" s="955"/>
      <c r="E38" s="955"/>
      <c r="F38" s="955"/>
      <c r="G38" s="955"/>
      <c r="H38" s="955"/>
      <c r="I38" s="955"/>
      <c r="J38" s="955"/>
      <c r="K38" s="955"/>
      <c r="L38" s="955"/>
      <c r="M38" s="955"/>
      <c r="N38" s="955"/>
      <c r="O38" s="955"/>
    </row>
    <row r="39" spans="1:15" x14ac:dyDescent="0.2">
      <c r="A39" s="955"/>
      <c r="B39" s="955"/>
      <c r="C39" s="955"/>
      <c r="D39" s="955"/>
      <c r="E39" s="955"/>
      <c r="F39" s="955"/>
      <c r="G39" s="955"/>
      <c r="H39" s="955"/>
      <c r="I39" s="955"/>
      <c r="J39" s="955"/>
      <c r="K39" s="955"/>
      <c r="L39" s="955"/>
      <c r="M39" s="955"/>
      <c r="N39" s="955"/>
      <c r="O39" s="955"/>
    </row>
    <row r="40" spans="1:15" x14ac:dyDescent="0.2">
      <c r="A40" s="955"/>
      <c r="B40" s="955"/>
      <c r="C40" s="955"/>
      <c r="D40" s="955"/>
      <c r="E40" s="955"/>
      <c r="F40" s="955"/>
      <c r="G40" s="955"/>
      <c r="H40" s="955"/>
      <c r="I40" s="955"/>
      <c r="J40" s="955"/>
      <c r="K40" s="955"/>
      <c r="L40" s="955"/>
      <c r="M40" s="955"/>
      <c r="N40" s="955"/>
      <c r="O40" s="955"/>
    </row>
    <row r="41" spans="1:15" x14ac:dyDescent="0.2">
      <c r="A41" s="955"/>
      <c r="B41" s="955"/>
      <c r="C41" s="955"/>
      <c r="D41" s="955"/>
      <c r="E41" s="955"/>
      <c r="F41" s="955"/>
      <c r="G41" s="955"/>
      <c r="H41" s="955"/>
      <c r="I41" s="955"/>
      <c r="J41" s="955"/>
      <c r="K41" s="955"/>
      <c r="L41" s="955"/>
      <c r="M41" s="955"/>
      <c r="N41" s="955"/>
      <c r="O41" s="955"/>
    </row>
    <row r="42" spans="1:15" x14ac:dyDescent="0.2">
      <c r="A42" s="955"/>
      <c r="B42" s="955"/>
      <c r="C42" s="955"/>
      <c r="D42" s="955"/>
      <c r="E42" s="955"/>
      <c r="F42" s="955"/>
      <c r="G42" s="955"/>
      <c r="H42" s="955"/>
      <c r="I42" s="955"/>
      <c r="J42" s="955"/>
      <c r="K42" s="955"/>
      <c r="L42" s="955"/>
      <c r="M42" s="955"/>
      <c r="N42" s="955"/>
      <c r="O42" s="955"/>
    </row>
    <row r="43" spans="1:15" x14ac:dyDescent="0.2">
      <c r="A43" s="955"/>
      <c r="B43" s="955"/>
      <c r="C43" s="955"/>
      <c r="D43" s="955"/>
      <c r="E43" s="955"/>
      <c r="F43" s="955"/>
      <c r="G43" s="955"/>
      <c r="H43" s="955"/>
      <c r="I43" s="955"/>
      <c r="J43" s="955"/>
      <c r="K43" s="955"/>
      <c r="L43" s="955"/>
      <c r="M43" s="955"/>
      <c r="N43" s="955"/>
      <c r="O43" s="955"/>
    </row>
    <row r="44" spans="1:15" x14ac:dyDescent="0.2">
      <c r="A44" s="955"/>
      <c r="B44" s="955"/>
      <c r="C44" s="955"/>
      <c r="D44" s="955"/>
      <c r="E44" s="955"/>
      <c r="F44" s="955"/>
      <c r="G44" s="955"/>
      <c r="H44" s="955"/>
      <c r="I44" s="955"/>
      <c r="J44" s="955"/>
      <c r="K44" s="955"/>
      <c r="L44" s="955"/>
      <c r="M44" s="955"/>
      <c r="N44" s="955"/>
      <c r="O44" s="955"/>
    </row>
    <row r="45" spans="1:15" x14ac:dyDescent="0.2">
      <c r="A45" s="955"/>
      <c r="B45" s="955"/>
      <c r="C45" s="955"/>
      <c r="D45" s="955"/>
      <c r="E45" s="955"/>
      <c r="F45" s="955"/>
      <c r="G45" s="955"/>
      <c r="H45" s="955"/>
      <c r="I45" s="955"/>
      <c r="J45" s="955"/>
      <c r="K45" s="955"/>
      <c r="L45" s="955"/>
      <c r="M45" s="955"/>
      <c r="N45" s="955"/>
      <c r="O45" s="955"/>
    </row>
    <row r="46" spans="1:15" x14ac:dyDescent="0.2">
      <c r="A46" s="955"/>
      <c r="B46" s="955"/>
      <c r="C46" s="955"/>
      <c r="D46" s="955"/>
      <c r="E46" s="955"/>
      <c r="F46" s="955"/>
      <c r="G46" s="955"/>
      <c r="H46" s="955"/>
      <c r="I46" s="955"/>
      <c r="J46" s="955"/>
      <c r="K46" s="955"/>
      <c r="L46" s="955"/>
      <c r="M46" s="955"/>
      <c r="N46" s="955"/>
      <c r="O46" s="955"/>
    </row>
    <row r="47" spans="1:15" x14ac:dyDescent="0.2">
      <c r="A47" s="955"/>
      <c r="B47" s="955"/>
      <c r="C47" s="955"/>
      <c r="D47" s="955"/>
      <c r="E47" s="955"/>
      <c r="F47" s="955"/>
      <c r="G47" s="955"/>
      <c r="H47" s="955"/>
      <c r="I47" s="955"/>
      <c r="J47" s="955"/>
      <c r="K47" s="955"/>
      <c r="L47" s="955"/>
      <c r="M47" s="955"/>
      <c r="N47" s="955"/>
      <c r="O47" s="955"/>
    </row>
    <row r="48" spans="1:15" x14ac:dyDescent="0.2">
      <c r="A48" s="955"/>
      <c r="B48" s="955"/>
      <c r="C48" s="955"/>
      <c r="D48" s="955"/>
      <c r="E48" s="955"/>
      <c r="F48" s="955"/>
      <c r="G48" s="955"/>
      <c r="H48" s="955"/>
      <c r="I48" s="955"/>
      <c r="J48" s="955"/>
      <c r="K48" s="955"/>
      <c r="L48" s="955"/>
      <c r="M48" s="955"/>
      <c r="N48" s="955"/>
      <c r="O48" s="955"/>
    </row>
    <row r="49" spans="1:15" x14ac:dyDescent="0.2">
      <c r="A49" s="955"/>
      <c r="B49" s="955"/>
      <c r="C49" s="955"/>
      <c r="D49" s="955"/>
      <c r="E49" s="955"/>
      <c r="F49" s="955"/>
      <c r="G49" s="955"/>
      <c r="H49" s="955"/>
      <c r="I49" s="955"/>
      <c r="J49" s="955"/>
      <c r="K49" s="955"/>
      <c r="L49" s="955"/>
      <c r="M49" s="955"/>
      <c r="N49" s="955"/>
      <c r="O49" s="955"/>
    </row>
    <row r="50" spans="1:15" x14ac:dyDescent="0.2">
      <c r="A50" s="955"/>
      <c r="B50" s="955"/>
      <c r="C50" s="955"/>
      <c r="D50" s="955"/>
      <c r="E50" s="955"/>
      <c r="F50" s="955"/>
      <c r="G50" s="955"/>
      <c r="H50" s="955"/>
      <c r="I50" s="955"/>
      <c r="J50" s="955"/>
      <c r="K50" s="955"/>
      <c r="L50" s="955"/>
      <c r="M50" s="955"/>
      <c r="N50" s="955"/>
      <c r="O50" s="955"/>
    </row>
    <row r="51" spans="1:15" x14ac:dyDescent="0.2">
      <c r="A51" s="955"/>
      <c r="B51" s="955"/>
      <c r="C51" s="955"/>
      <c r="D51" s="955"/>
      <c r="E51" s="955"/>
      <c r="F51" s="955"/>
      <c r="G51" s="955"/>
      <c r="H51" s="955"/>
      <c r="I51" s="955"/>
      <c r="J51" s="955"/>
      <c r="K51" s="955"/>
      <c r="L51" s="955"/>
      <c r="M51" s="955"/>
      <c r="N51" s="955"/>
      <c r="O51" s="955"/>
    </row>
    <row r="52" spans="1:15" x14ac:dyDescent="0.2">
      <c r="A52" s="955"/>
      <c r="B52" s="955"/>
      <c r="C52" s="955"/>
      <c r="D52" s="955"/>
      <c r="E52" s="955"/>
      <c r="F52" s="955"/>
      <c r="G52" s="955"/>
      <c r="H52" s="955"/>
      <c r="I52" s="955"/>
      <c r="J52" s="955"/>
      <c r="K52" s="955"/>
      <c r="L52" s="955"/>
      <c r="M52" s="955"/>
      <c r="N52" s="955"/>
      <c r="O52" s="955"/>
    </row>
    <row r="53" spans="1:15" x14ac:dyDescent="0.2">
      <c r="A53" s="955"/>
      <c r="B53" s="955"/>
      <c r="C53" s="955"/>
      <c r="D53" s="955"/>
      <c r="E53" s="955"/>
      <c r="F53" s="955"/>
      <c r="G53" s="955"/>
      <c r="H53" s="955"/>
      <c r="I53" s="955"/>
      <c r="J53" s="955"/>
      <c r="K53" s="955"/>
      <c r="L53" s="955"/>
      <c r="M53" s="955"/>
      <c r="N53" s="955"/>
      <c r="O53" s="955"/>
    </row>
    <row r="54" spans="1:15" x14ac:dyDescent="0.2">
      <c r="A54" s="955"/>
      <c r="B54" s="955"/>
      <c r="C54" s="955"/>
      <c r="D54" s="955"/>
      <c r="E54" s="955"/>
      <c r="F54" s="955"/>
      <c r="G54" s="955"/>
      <c r="H54" s="955"/>
      <c r="I54" s="955"/>
      <c r="J54" s="955"/>
      <c r="K54" s="955"/>
      <c r="L54" s="955"/>
      <c r="M54" s="955"/>
      <c r="N54" s="955"/>
      <c r="O54" s="955"/>
    </row>
    <row r="55" spans="1:15" x14ac:dyDescent="0.2">
      <c r="A55" s="955"/>
      <c r="B55" s="955"/>
      <c r="C55" s="955"/>
      <c r="D55" s="955"/>
      <c r="E55" s="955"/>
      <c r="F55" s="955"/>
      <c r="G55" s="955"/>
      <c r="H55" s="955"/>
      <c r="I55" s="955"/>
      <c r="J55" s="955"/>
      <c r="K55" s="955"/>
      <c r="L55" s="955"/>
      <c r="M55" s="955"/>
      <c r="N55" s="955"/>
      <c r="O55" s="955"/>
    </row>
    <row r="56" spans="1:15" x14ac:dyDescent="0.2">
      <c r="A56" s="955"/>
      <c r="B56" s="955"/>
      <c r="C56" s="955"/>
      <c r="D56" s="955"/>
      <c r="E56" s="955"/>
      <c r="F56" s="955"/>
      <c r="G56" s="955"/>
      <c r="H56" s="955"/>
      <c r="I56" s="955"/>
      <c r="J56" s="955"/>
      <c r="K56" s="955"/>
      <c r="L56" s="955"/>
      <c r="M56" s="955"/>
      <c r="N56" s="955"/>
      <c r="O56" s="955"/>
    </row>
    <row r="57" spans="1:15" x14ac:dyDescent="0.2">
      <c r="A57" s="955"/>
      <c r="B57" s="955"/>
      <c r="C57" s="955"/>
      <c r="D57" s="955"/>
      <c r="E57" s="955"/>
      <c r="F57" s="955"/>
      <c r="G57" s="955"/>
      <c r="H57" s="955"/>
      <c r="I57" s="955"/>
      <c r="J57" s="955"/>
      <c r="K57" s="955"/>
      <c r="L57" s="955"/>
      <c r="M57" s="955"/>
      <c r="N57" s="955"/>
      <c r="O57" s="955"/>
    </row>
    <row r="58" spans="1:15" x14ac:dyDescent="0.2">
      <c r="A58" s="955"/>
      <c r="B58" s="955"/>
      <c r="C58" s="955"/>
      <c r="D58" s="955"/>
      <c r="E58" s="955"/>
      <c r="F58" s="955"/>
      <c r="G58" s="955"/>
      <c r="H58" s="955"/>
      <c r="I58" s="955"/>
      <c r="J58" s="955"/>
      <c r="K58" s="955"/>
      <c r="L58" s="955"/>
      <c r="M58" s="955"/>
      <c r="N58" s="955"/>
      <c r="O58" s="955"/>
    </row>
    <row r="59" spans="1:15" x14ac:dyDescent="0.2">
      <c r="A59" s="955"/>
      <c r="B59" s="955"/>
      <c r="C59" s="955"/>
      <c r="D59" s="955"/>
      <c r="E59" s="955"/>
      <c r="F59" s="955"/>
      <c r="G59" s="955"/>
      <c r="H59" s="955"/>
      <c r="I59" s="955"/>
      <c r="J59" s="955"/>
      <c r="K59" s="955"/>
      <c r="L59" s="955"/>
      <c r="M59" s="955"/>
      <c r="N59" s="955"/>
      <c r="O59" s="955"/>
    </row>
    <row r="60" spans="1:15" x14ac:dyDescent="0.2">
      <c r="A60" s="955"/>
      <c r="B60" s="955"/>
      <c r="C60" s="955"/>
      <c r="D60" s="955"/>
      <c r="E60" s="955"/>
      <c r="F60" s="955"/>
      <c r="G60" s="955"/>
      <c r="H60" s="955"/>
      <c r="I60" s="955"/>
      <c r="J60" s="955"/>
      <c r="K60" s="955"/>
      <c r="L60" s="955"/>
      <c r="M60" s="955"/>
      <c r="N60" s="955"/>
      <c r="O60" s="955"/>
    </row>
    <row r="61" spans="1:15" x14ac:dyDescent="0.2">
      <c r="A61" s="955"/>
      <c r="B61" s="955"/>
      <c r="C61" s="955"/>
      <c r="D61" s="955"/>
      <c r="E61" s="955"/>
      <c r="F61" s="955"/>
      <c r="G61" s="955"/>
      <c r="H61" s="955"/>
      <c r="I61" s="955"/>
      <c r="J61" s="955"/>
      <c r="K61" s="955"/>
      <c r="L61" s="955"/>
      <c r="M61" s="955"/>
      <c r="N61" s="955"/>
      <c r="O61" s="955"/>
    </row>
    <row r="62" spans="1:15" x14ac:dyDescent="0.2">
      <c r="A62" s="955"/>
      <c r="B62" s="955"/>
      <c r="C62" s="955"/>
      <c r="D62" s="955"/>
      <c r="E62" s="955"/>
      <c r="F62" s="955"/>
      <c r="G62" s="955"/>
      <c r="H62" s="955"/>
      <c r="I62" s="955"/>
      <c r="J62" s="955"/>
      <c r="K62" s="955"/>
      <c r="L62" s="955"/>
      <c r="M62" s="955"/>
      <c r="N62" s="955"/>
      <c r="O62" s="955"/>
    </row>
    <row r="63" spans="1:15" x14ac:dyDescent="0.2">
      <c r="A63" s="955"/>
      <c r="B63" s="955"/>
      <c r="C63" s="955"/>
      <c r="D63" s="955"/>
      <c r="E63" s="955"/>
      <c r="F63" s="955"/>
      <c r="G63" s="955"/>
      <c r="H63" s="955"/>
      <c r="I63" s="955"/>
      <c r="J63" s="955"/>
      <c r="K63" s="955"/>
      <c r="L63" s="955"/>
      <c r="M63" s="955"/>
      <c r="N63" s="955"/>
      <c r="O63" s="955"/>
    </row>
    <row r="64" spans="1:15" x14ac:dyDescent="0.2">
      <c r="A64" s="955"/>
      <c r="B64" s="955"/>
      <c r="C64" s="955"/>
      <c r="D64" s="955"/>
      <c r="E64" s="955"/>
      <c r="F64" s="955"/>
      <c r="G64" s="955"/>
      <c r="H64" s="955"/>
      <c r="I64" s="955"/>
      <c r="J64" s="955"/>
      <c r="K64" s="955"/>
      <c r="L64" s="955"/>
      <c r="M64" s="955"/>
      <c r="N64" s="955"/>
      <c r="O64" s="955"/>
    </row>
    <row r="65" spans="1:15" x14ac:dyDescent="0.2">
      <c r="A65" s="955"/>
      <c r="B65" s="955"/>
      <c r="C65" s="955"/>
      <c r="D65" s="955"/>
      <c r="E65" s="955"/>
      <c r="F65" s="955"/>
      <c r="G65" s="955"/>
      <c r="H65" s="955"/>
      <c r="I65" s="955"/>
      <c r="J65" s="955"/>
      <c r="K65" s="955"/>
      <c r="L65" s="955"/>
      <c r="M65" s="955"/>
      <c r="N65" s="955"/>
      <c r="O65" s="955"/>
    </row>
    <row r="66" spans="1:15" x14ac:dyDescent="0.2">
      <c r="A66" s="955"/>
      <c r="B66" s="955"/>
      <c r="C66" s="955"/>
      <c r="D66" s="955"/>
      <c r="E66" s="955"/>
      <c r="F66" s="955"/>
      <c r="G66" s="955"/>
      <c r="H66" s="955"/>
      <c r="I66" s="955"/>
      <c r="J66" s="955"/>
      <c r="K66" s="955"/>
      <c r="L66" s="955"/>
      <c r="M66" s="955"/>
      <c r="N66" s="955"/>
      <c r="O66" s="955"/>
    </row>
    <row r="67" spans="1:15" x14ac:dyDescent="0.2">
      <c r="A67" s="955"/>
      <c r="B67" s="955"/>
      <c r="C67" s="955"/>
      <c r="D67" s="955"/>
      <c r="E67" s="955"/>
      <c r="F67" s="955"/>
      <c r="G67" s="955"/>
      <c r="H67" s="955"/>
      <c r="I67" s="955"/>
      <c r="J67" s="955"/>
      <c r="K67" s="955"/>
      <c r="L67" s="955"/>
      <c r="M67" s="955"/>
      <c r="N67" s="955"/>
      <c r="O67" s="955"/>
    </row>
    <row r="68" spans="1:15" x14ac:dyDescent="0.2">
      <c r="A68" s="955"/>
      <c r="B68" s="955"/>
      <c r="C68" s="955"/>
      <c r="D68" s="955"/>
      <c r="E68" s="955"/>
      <c r="F68" s="955"/>
      <c r="G68" s="955"/>
      <c r="H68" s="955"/>
      <c r="I68" s="955"/>
      <c r="J68" s="955"/>
      <c r="K68" s="955"/>
      <c r="L68" s="955"/>
      <c r="M68" s="955"/>
      <c r="N68" s="955"/>
      <c r="O68" s="955"/>
    </row>
    <row r="69" spans="1:15" x14ac:dyDescent="0.2">
      <c r="A69" s="955"/>
      <c r="B69" s="955"/>
      <c r="C69" s="955"/>
      <c r="D69" s="955"/>
      <c r="E69" s="955"/>
      <c r="F69" s="955"/>
      <c r="G69" s="955"/>
      <c r="H69" s="955"/>
      <c r="I69" s="955"/>
      <c r="J69" s="955"/>
      <c r="K69" s="955"/>
      <c r="L69" s="955"/>
      <c r="M69" s="955"/>
      <c r="N69" s="955"/>
      <c r="O69" s="955"/>
    </row>
    <row r="70" spans="1:15" x14ac:dyDescent="0.2">
      <c r="A70" s="955"/>
      <c r="B70" s="955"/>
      <c r="C70" s="955"/>
      <c r="D70" s="955"/>
      <c r="E70" s="955"/>
      <c r="F70" s="955"/>
      <c r="G70" s="955"/>
      <c r="H70" s="955"/>
      <c r="I70" s="955"/>
      <c r="J70" s="955"/>
      <c r="K70" s="955"/>
      <c r="L70" s="955"/>
      <c r="M70" s="955"/>
      <c r="N70" s="955"/>
      <c r="O70" s="955"/>
    </row>
    <row r="71" spans="1:15" x14ac:dyDescent="0.2">
      <c r="A71" s="955"/>
      <c r="B71" s="955"/>
      <c r="C71" s="955"/>
      <c r="D71" s="955"/>
      <c r="E71" s="955"/>
      <c r="F71" s="955"/>
      <c r="G71" s="955"/>
      <c r="H71" s="955"/>
      <c r="I71" s="955"/>
      <c r="J71" s="955"/>
      <c r="K71" s="955"/>
      <c r="L71" s="955"/>
      <c r="M71" s="955"/>
      <c r="N71" s="955"/>
      <c r="O71" s="955"/>
    </row>
    <row r="72" spans="1:15" x14ac:dyDescent="0.2">
      <c r="A72" s="955"/>
      <c r="B72" s="955"/>
      <c r="C72" s="955"/>
      <c r="D72" s="955"/>
      <c r="E72" s="955"/>
      <c r="F72" s="955"/>
      <c r="G72" s="955"/>
      <c r="H72" s="955"/>
      <c r="I72" s="955"/>
      <c r="J72" s="955"/>
      <c r="K72" s="955"/>
      <c r="L72" s="955"/>
      <c r="M72" s="955"/>
      <c r="N72" s="955"/>
      <c r="O72" s="955"/>
    </row>
    <row r="73" spans="1:15" x14ac:dyDescent="0.2">
      <c r="A73" s="955"/>
      <c r="B73" s="955"/>
      <c r="C73" s="955"/>
      <c r="D73" s="955"/>
      <c r="E73" s="955"/>
      <c r="F73" s="955"/>
      <c r="G73" s="955"/>
      <c r="H73" s="955"/>
      <c r="I73" s="955"/>
      <c r="J73" s="955"/>
      <c r="K73" s="955"/>
      <c r="L73" s="955"/>
      <c r="M73" s="955"/>
      <c r="N73" s="955"/>
      <c r="O73" s="955"/>
    </row>
    <row r="74" spans="1:15" x14ac:dyDescent="0.2">
      <c r="A74" s="955"/>
      <c r="B74" s="955"/>
      <c r="C74" s="955"/>
      <c r="D74" s="955"/>
      <c r="E74" s="955"/>
      <c r="F74" s="955"/>
      <c r="G74" s="955"/>
      <c r="H74" s="955"/>
      <c r="I74" s="955"/>
      <c r="J74" s="955"/>
      <c r="K74" s="955"/>
      <c r="L74" s="955"/>
      <c r="M74" s="955"/>
      <c r="N74" s="955"/>
      <c r="O74" s="955"/>
    </row>
    <row r="75" spans="1:15" x14ac:dyDescent="0.2">
      <c r="A75" s="955"/>
      <c r="B75" s="955"/>
      <c r="C75" s="955"/>
      <c r="D75" s="955"/>
      <c r="E75" s="955"/>
      <c r="F75" s="955"/>
      <c r="G75" s="955"/>
      <c r="H75" s="955"/>
      <c r="I75" s="955"/>
      <c r="J75" s="955"/>
      <c r="K75" s="955"/>
      <c r="L75" s="955"/>
      <c r="M75" s="955"/>
      <c r="N75" s="955"/>
      <c r="O75" s="955"/>
    </row>
    <row r="76" spans="1:15" x14ac:dyDescent="0.2">
      <c r="A76" s="955"/>
      <c r="B76" s="955"/>
      <c r="C76" s="955"/>
      <c r="D76" s="955"/>
      <c r="E76" s="955"/>
      <c r="F76" s="955"/>
      <c r="G76" s="955"/>
      <c r="H76" s="955"/>
      <c r="I76" s="955"/>
      <c r="J76" s="955"/>
      <c r="K76" s="955"/>
      <c r="L76" s="955"/>
      <c r="M76" s="955"/>
      <c r="N76" s="955"/>
      <c r="O76" s="955"/>
    </row>
    <row r="77" spans="1:15" x14ac:dyDescent="0.2">
      <c r="A77" s="955"/>
      <c r="B77" s="955"/>
      <c r="C77" s="955"/>
      <c r="D77" s="955"/>
      <c r="E77" s="955"/>
      <c r="F77" s="955"/>
      <c r="G77" s="955"/>
      <c r="H77" s="955"/>
      <c r="I77" s="955"/>
      <c r="J77" s="955"/>
      <c r="K77" s="955"/>
      <c r="L77" s="955"/>
      <c r="M77" s="955"/>
      <c r="N77" s="955"/>
      <c r="O77" s="955"/>
    </row>
    <row r="78" spans="1:15" x14ac:dyDescent="0.2">
      <c r="A78" s="955"/>
      <c r="B78" s="955"/>
      <c r="C78" s="955"/>
      <c r="D78" s="955"/>
      <c r="E78" s="955"/>
      <c r="F78" s="955"/>
      <c r="G78" s="955"/>
      <c r="H78" s="955"/>
      <c r="I78" s="955"/>
      <c r="J78" s="955"/>
      <c r="K78" s="955"/>
      <c r="L78" s="955"/>
      <c r="M78" s="955"/>
      <c r="N78" s="955"/>
      <c r="O78" s="955"/>
    </row>
    <row r="79" spans="1:15" x14ac:dyDescent="0.2">
      <c r="A79" s="955"/>
      <c r="B79" s="955"/>
      <c r="C79" s="955"/>
      <c r="D79" s="955"/>
      <c r="E79" s="955"/>
      <c r="F79" s="955"/>
      <c r="G79" s="955"/>
      <c r="H79" s="955"/>
      <c r="I79" s="955"/>
      <c r="J79" s="955"/>
      <c r="K79" s="955"/>
      <c r="L79" s="955"/>
      <c r="M79" s="955"/>
      <c r="N79" s="955"/>
      <c r="O79" s="955"/>
    </row>
    <row r="80" spans="1:15" x14ac:dyDescent="0.2">
      <c r="A80" s="955"/>
      <c r="B80" s="955"/>
      <c r="C80" s="955"/>
      <c r="D80" s="955"/>
      <c r="E80" s="955"/>
      <c r="F80" s="955"/>
      <c r="G80" s="955"/>
      <c r="H80" s="955"/>
      <c r="I80" s="955"/>
      <c r="J80" s="955"/>
      <c r="K80" s="955"/>
      <c r="L80" s="955"/>
      <c r="M80" s="955"/>
      <c r="N80" s="955"/>
      <c r="O80" s="955"/>
    </row>
    <row r="81" spans="1:15" x14ac:dyDescent="0.2">
      <c r="A81" s="955"/>
      <c r="B81" s="955"/>
      <c r="C81" s="955"/>
      <c r="D81" s="955"/>
      <c r="E81" s="955"/>
      <c r="F81" s="955"/>
      <c r="G81" s="955"/>
      <c r="H81" s="955"/>
      <c r="I81" s="955"/>
      <c r="J81" s="955"/>
      <c r="K81" s="955"/>
      <c r="L81" s="955"/>
      <c r="M81" s="955"/>
      <c r="N81" s="955"/>
      <c r="O81" s="955"/>
    </row>
    <row r="82" spans="1:15" x14ac:dyDescent="0.2">
      <c r="A82" s="955"/>
      <c r="B82" s="955"/>
      <c r="C82" s="955"/>
      <c r="D82" s="955"/>
      <c r="E82" s="955"/>
      <c r="F82" s="955"/>
      <c r="G82" s="955"/>
      <c r="H82" s="955"/>
      <c r="I82" s="955"/>
      <c r="J82" s="955"/>
      <c r="K82" s="955"/>
      <c r="L82" s="955"/>
      <c r="M82" s="955"/>
      <c r="N82" s="955"/>
      <c r="O82" s="955"/>
    </row>
    <row r="83" spans="1:15" x14ac:dyDescent="0.2">
      <c r="A83" s="955"/>
      <c r="B83" s="955"/>
      <c r="C83" s="955"/>
      <c r="D83" s="955"/>
      <c r="E83" s="955"/>
      <c r="F83" s="955"/>
      <c r="G83" s="955"/>
      <c r="H83" s="955"/>
      <c r="I83" s="955"/>
      <c r="J83" s="955"/>
      <c r="K83" s="955"/>
      <c r="L83" s="955"/>
      <c r="M83" s="955"/>
      <c r="N83" s="955"/>
      <c r="O83" s="955"/>
    </row>
    <row r="84" spans="1:15" x14ac:dyDescent="0.2">
      <c r="A84" s="955"/>
      <c r="B84" s="955"/>
      <c r="C84" s="955"/>
      <c r="D84" s="955"/>
      <c r="E84" s="955"/>
      <c r="F84" s="955"/>
      <c r="G84" s="955"/>
      <c r="H84" s="955"/>
      <c r="I84" s="955"/>
      <c r="J84" s="955"/>
      <c r="K84" s="955"/>
      <c r="L84" s="955"/>
      <c r="M84" s="955"/>
      <c r="N84" s="955"/>
      <c r="O84" s="955"/>
    </row>
    <row r="85" spans="1:15" x14ac:dyDescent="0.2">
      <c r="A85" s="955"/>
      <c r="B85" s="955"/>
      <c r="C85" s="955"/>
      <c r="D85" s="955"/>
      <c r="E85" s="955"/>
      <c r="F85" s="955"/>
      <c r="G85" s="955"/>
      <c r="H85" s="955"/>
      <c r="I85" s="955"/>
      <c r="J85" s="955"/>
      <c r="K85" s="955"/>
      <c r="L85" s="955"/>
      <c r="M85" s="955"/>
      <c r="N85" s="955"/>
      <c r="O85" s="955"/>
    </row>
    <row r="86" spans="1:15" x14ac:dyDescent="0.2">
      <c r="A86" s="955"/>
      <c r="B86" s="955"/>
      <c r="C86" s="955"/>
      <c r="D86" s="955"/>
      <c r="E86" s="955"/>
      <c r="F86" s="955"/>
      <c r="G86" s="955"/>
      <c r="H86" s="955"/>
      <c r="I86" s="955"/>
      <c r="J86" s="955"/>
      <c r="K86" s="955"/>
      <c r="L86" s="955"/>
      <c r="M86" s="955"/>
      <c r="N86" s="955"/>
      <c r="O86" s="955"/>
    </row>
    <row r="87" spans="1:15" x14ac:dyDescent="0.2">
      <c r="A87" s="955"/>
      <c r="B87" s="955"/>
      <c r="C87" s="955"/>
      <c r="D87" s="955"/>
      <c r="E87" s="955"/>
      <c r="F87" s="955"/>
      <c r="G87" s="955"/>
      <c r="H87" s="955"/>
      <c r="I87" s="955"/>
      <c r="J87" s="955"/>
      <c r="K87" s="955"/>
      <c r="L87" s="955"/>
      <c r="M87" s="955"/>
      <c r="N87" s="955"/>
      <c r="O87" s="955"/>
    </row>
    <row r="88" spans="1:15" x14ac:dyDescent="0.2">
      <c r="A88" s="955"/>
      <c r="B88" s="955"/>
      <c r="C88" s="955"/>
      <c r="D88" s="955"/>
      <c r="E88" s="955"/>
      <c r="F88" s="955"/>
      <c r="G88" s="955"/>
      <c r="H88" s="955"/>
      <c r="I88" s="955"/>
      <c r="J88" s="955"/>
      <c r="K88" s="955"/>
      <c r="L88" s="955"/>
      <c r="M88" s="955"/>
      <c r="N88" s="955"/>
      <c r="O88" s="955"/>
    </row>
    <row r="89" spans="1:15" x14ac:dyDescent="0.2">
      <c r="A89" s="955"/>
      <c r="B89" s="955"/>
      <c r="C89" s="955"/>
      <c r="D89" s="955"/>
      <c r="E89" s="955"/>
      <c r="F89" s="955"/>
      <c r="G89" s="955"/>
      <c r="H89" s="955"/>
      <c r="I89" s="955"/>
      <c r="J89" s="955"/>
      <c r="K89" s="955"/>
      <c r="L89" s="955"/>
      <c r="M89" s="955"/>
      <c r="N89" s="955"/>
      <c r="O89" s="955"/>
    </row>
    <row r="90" spans="1:15" x14ac:dyDescent="0.2">
      <c r="A90" s="955"/>
      <c r="B90" s="955"/>
      <c r="C90" s="955"/>
      <c r="D90" s="955"/>
      <c r="E90" s="955"/>
      <c r="F90" s="955"/>
      <c r="G90" s="955"/>
      <c r="H90" s="955"/>
      <c r="I90" s="955"/>
      <c r="J90" s="955"/>
      <c r="K90" s="955"/>
      <c r="L90" s="955"/>
      <c r="M90" s="955"/>
      <c r="N90" s="955"/>
      <c r="O90" s="955"/>
    </row>
    <row r="91" spans="1:15" x14ac:dyDescent="0.2">
      <c r="A91" s="955"/>
      <c r="B91" s="955"/>
      <c r="C91" s="955"/>
      <c r="D91" s="955"/>
      <c r="E91" s="955"/>
      <c r="F91" s="955"/>
      <c r="G91" s="955"/>
      <c r="H91" s="955"/>
      <c r="I91" s="955"/>
      <c r="J91" s="955"/>
      <c r="K91" s="955"/>
      <c r="L91" s="955"/>
      <c r="M91" s="955"/>
      <c r="N91" s="955"/>
      <c r="O91" s="955"/>
    </row>
    <row r="92" spans="1:15" x14ac:dyDescent="0.2">
      <c r="A92" s="955"/>
      <c r="B92" s="955"/>
      <c r="C92" s="955"/>
      <c r="D92" s="955"/>
      <c r="E92" s="955"/>
      <c r="F92" s="955"/>
      <c r="G92" s="955"/>
      <c r="H92" s="955"/>
      <c r="I92" s="955"/>
      <c r="J92" s="955"/>
      <c r="K92" s="955"/>
      <c r="L92" s="955"/>
      <c r="M92" s="955"/>
      <c r="N92" s="955"/>
      <c r="O92" s="955"/>
    </row>
    <row r="93" spans="1:15" x14ac:dyDescent="0.2">
      <c r="A93" s="955"/>
      <c r="B93" s="955"/>
      <c r="C93" s="955"/>
      <c r="D93" s="955"/>
      <c r="E93" s="955"/>
      <c r="F93" s="955"/>
      <c r="G93" s="955"/>
      <c r="H93" s="955"/>
      <c r="I93" s="955"/>
      <c r="J93" s="955"/>
      <c r="K93" s="955"/>
      <c r="L93" s="955"/>
      <c r="M93" s="955"/>
      <c r="N93" s="955"/>
      <c r="O93" s="955"/>
    </row>
    <row r="94" spans="1:15" x14ac:dyDescent="0.2">
      <c r="A94" s="955"/>
      <c r="B94" s="955"/>
      <c r="C94" s="955"/>
      <c r="D94" s="955"/>
      <c r="E94" s="955"/>
      <c r="F94" s="955"/>
      <c r="G94" s="955"/>
      <c r="H94" s="955"/>
      <c r="I94" s="955"/>
      <c r="J94" s="955"/>
      <c r="K94" s="955"/>
      <c r="L94" s="955"/>
      <c r="M94" s="955"/>
      <c r="N94" s="955"/>
      <c r="O94" s="955"/>
    </row>
    <row r="95" spans="1:15" x14ac:dyDescent="0.2">
      <c r="A95" s="955"/>
      <c r="B95" s="955"/>
      <c r="C95" s="955"/>
      <c r="D95" s="955"/>
      <c r="E95" s="955"/>
      <c r="F95" s="955"/>
      <c r="G95" s="955"/>
      <c r="H95" s="955"/>
      <c r="I95" s="955"/>
      <c r="J95" s="955"/>
      <c r="K95" s="955"/>
      <c r="L95" s="955"/>
      <c r="M95" s="955"/>
      <c r="N95" s="955"/>
      <c r="O95" s="955"/>
    </row>
    <row r="96" spans="1:15" x14ac:dyDescent="0.2">
      <c r="A96" s="955"/>
      <c r="B96" s="955"/>
      <c r="C96" s="955"/>
      <c r="D96" s="955"/>
      <c r="E96" s="955"/>
      <c r="F96" s="955"/>
      <c r="G96" s="955"/>
      <c r="H96" s="955"/>
      <c r="I96" s="955"/>
      <c r="J96" s="955"/>
      <c r="K96" s="955"/>
      <c r="L96" s="955"/>
      <c r="M96" s="955"/>
      <c r="N96" s="955"/>
      <c r="O96" s="955"/>
    </row>
    <row r="97" spans="1:15" x14ac:dyDescent="0.2">
      <c r="A97" s="955"/>
      <c r="B97" s="955"/>
      <c r="C97" s="955"/>
      <c r="D97" s="955"/>
      <c r="E97" s="955"/>
      <c r="F97" s="955"/>
      <c r="G97" s="955"/>
      <c r="H97" s="955"/>
      <c r="I97" s="955"/>
      <c r="J97" s="955"/>
      <c r="K97" s="955"/>
      <c r="L97" s="955"/>
      <c r="M97" s="955"/>
      <c r="N97" s="955"/>
      <c r="O97" s="955"/>
    </row>
    <row r="98" spans="1:15" x14ac:dyDescent="0.2">
      <c r="A98" s="955"/>
      <c r="B98" s="955"/>
      <c r="C98" s="955"/>
      <c r="D98" s="955"/>
      <c r="E98" s="955"/>
      <c r="F98" s="955"/>
      <c r="G98" s="955"/>
      <c r="H98" s="955"/>
      <c r="I98" s="955"/>
      <c r="J98" s="955"/>
      <c r="K98" s="955"/>
      <c r="L98" s="955"/>
      <c r="M98" s="955"/>
      <c r="N98" s="955"/>
      <c r="O98" s="955"/>
    </row>
    <row r="99" spans="1:15" x14ac:dyDescent="0.2">
      <c r="A99" s="955"/>
      <c r="B99" s="955"/>
      <c r="C99" s="955"/>
      <c r="D99" s="955"/>
      <c r="E99" s="955"/>
      <c r="F99" s="955"/>
      <c r="G99" s="955"/>
      <c r="H99" s="955"/>
      <c r="I99" s="955"/>
      <c r="J99" s="955"/>
      <c r="K99" s="955"/>
      <c r="L99" s="955"/>
      <c r="M99" s="955"/>
      <c r="N99" s="955"/>
      <c r="O99" s="955"/>
    </row>
    <row r="100" spans="1:15" x14ac:dyDescent="0.2">
      <c r="A100" s="955"/>
      <c r="B100" s="955"/>
      <c r="C100" s="955"/>
      <c r="D100" s="955"/>
      <c r="E100" s="955"/>
      <c r="F100" s="955"/>
      <c r="G100" s="955"/>
      <c r="H100" s="955"/>
      <c r="I100" s="955"/>
      <c r="J100" s="955"/>
      <c r="K100" s="955"/>
      <c r="L100" s="955"/>
      <c r="M100" s="955"/>
      <c r="N100" s="955"/>
      <c r="O100" s="955"/>
    </row>
    <row r="101" spans="1:15" x14ac:dyDescent="0.2">
      <c r="A101" s="955"/>
      <c r="B101" s="955"/>
      <c r="C101" s="955"/>
      <c r="D101" s="955"/>
      <c r="E101" s="955"/>
      <c r="F101" s="955"/>
      <c r="G101" s="955"/>
      <c r="H101" s="955"/>
      <c r="I101" s="955"/>
      <c r="J101" s="955"/>
      <c r="K101" s="955"/>
      <c r="L101" s="955"/>
      <c r="M101" s="955"/>
      <c r="N101" s="955"/>
      <c r="O101" s="955"/>
    </row>
    <row r="102" spans="1:15" x14ac:dyDescent="0.2">
      <c r="A102" s="955"/>
      <c r="B102" s="955"/>
      <c r="C102" s="955"/>
      <c r="D102" s="955"/>
      <c r="E102" s="955"/>
      <c r="F102" s="955"/>
      <c r="G102" s="955"/>
      <c r="H102" s="955"/>
      <c r="I102" s="955"/>
      <c r="J102" s="955"/>
      <c r="K102" s="955"/>
      <c r="L102" s="955"/>
      <c r="M102" s="955"/>
      <c r="N102" s="955"/>
      <c r="O102" s="955"/>
    </row>
    <row r="103" spans="1:15" x14ac:dyDescent="0.2">
      <c r="A103" s="955"/>
      <c r="B103" s="955"/>
      <c r="C103" s="955"/>
      <c r="D103" s="955"/>
      <c r="E103" s="955"/>
      <c r="F103" s="955"/>
      <c r="G103" s="955"/>
      <c r="H103" s="955"/>
      <c r="I103" s="955"/>
      <c r="J103" s="955"/>
      <c r="K103" s="955"/>
      <c r="L103" s="955"/>
      <c r="M103" s="955"/>
      <c r="N103" s="955"/>
      <c r="O103" s="955"/>
    </row>
    <row r="104" spans="1:15" x14ac:dyDescent="0.2">
      <c r="A104" s="955"/>
      <c r="B104" s="955"/>
      <c r="C104" s="955"/>
      <c r="D104" s="955"/>
      <c r="E104" s="955"/>
      <c r="F104" s="955"/>
      <c r="G104" s="955"/>
      <c r="H104" s="955"/>
      <c r="I104" s="955"/>
      <c r="J104" s="955"/>
      <c r="K104" s="955"/>
      <c r="L104" s="955"/>
      <c r="M104" s="955"/>
      <c r="N104" s="955"/>
      <c r="O104" s="955"/>
    </row>
    <row r="105" spans="1:15" x14ac:dyDescent="0.2">
      <c r="A105" s="955"/>
      <c r="B105" s="955"/>
      <c r="C105" s="955"/>
      <c r="D105" s="955"/>
      <c r="E105" s="955"/>
      <c r="F105" s="955"/>
      <c r="G105" s="955"/>
      <c r="H105" s="955"/>
      <c r="I105" s="955"/>
      <c r="J105" s="955"/>
      <c r="K105" s="955"/>
      <c r="L105" s="955"/>
      <c r="M105" s="955"/>
      <c r="N105" s="955"/>
      <c r="O105" s="955"/>
    </row>
    <row r="106" spans="1:15" x14ac:dyDescent="0.2">
      <c r="A106" s="955"/>
      <c r="B106" s="955"/>
      <c r="C106" s="955"/>
      <c r="D106" s="955"/>
      <c r="E106" s="955"/>
      <c r="F106" s="955"/>
      <c r="G106" s="955"/>
      <c r="H106" s="955"/>
      <c r="I106" s="955"/>
      <c r="J106" s="955"/>
      <c r="K106" s="955"/>
      <c r="L106" s="955"/>
      <c r="M106" s="955"/>
      <c r="N106" s="955"/>
      <c r="O106" s="955"/>
    </row>
    <row r="107" spans="1:15" x14ac:dyDescent="0.2">
      <c r="A107" s="955"/>
      <c r="B107" s="955"/>
      <c r="C107" s="955"/>
      <c r="D107" s="955"/>
      <c r="E107" s="955"/>
      <c r="F107" s="955"/>
      <c r="G107" s="955"/>
      <c r="H107" s="955"/>
      <c r="I107" s="955"/>
      <c r="J107" s="955"/>
      <c r="K107" s="955"/>
      <c r="L107" s="955"/>
      <c r="M107" s="955"/>
      <c r="N107" s="955"/>
      <c r="O107" s="955"/>
    </row>
    <row r="108" spans="1:15" x14ac:dyDescent="0.2">
      <c r="A108" s="955"/>
      <c r="B108" s="955"/>
      <c r="C108" s="955"/>
      <c r="D108" s="955"/>
      <c r="E108" s="955"/>
      <c r="F108" s="955"/>
      <c r="G108" s="955"/>
      <c r="H108" s="955"/>
      <c r="I108" s="955"/>
      <c r="J108" s="955"/>
      <c r="K108" s="955"/>
      <c r="L108" s="955"/>
      <c r="M108" s="955"/>
      <c r="N108" s="955"/>
      <c r="O108" s="955"/>
    </row>
    <row r="109" spans="1:15" x14ac:dyDescent="0.2">
      <c r="A109" s="955"/>
      <c r="B109" s="955"/>
      <c r="C109" s="955"/>
      <c r="D109" s="955"/>
      <c r="E109" s="955"/>
      <c r="F109" s="955"/>
      <c r="G109" s="955"/>
      <c r="H109" s="955"/>
      <c r="I109" s="955"/>
      <c r="J109" s="955"/>
      <c r="K109" s="955"/>
      <c r="L109" s="955"/>
      <c r="M109" s="955"/>
      <c r="N109" s="955"/>
      <c r="O109" s="955"/>
    </row>
    <row r="110" spans="1:15" x14ac:dyDescent="0.2">
      <c r="A110" s="955"/>
      <c r="B110" s="955"/>
      <c r="C110" s="955"/>
      <c r="D110" s="955"/>
      <c r="E110" s="955"/>
      <c r="F110" s="955"/>
      <c r="G110" s="955"/>
      <c r="H110" s="955"/>
      <c r="I110" s="955"/>
      <c r="J110" s="955"/>
      <c r="K110" s="955"/>
      <c r="L110" s="955"/>
      <c r="M110" s="955"/>
      <c r="N110" s="955"/>
      <c r="O110" s="955"/>
    </row>
    <row r="111" spans="1:15" x14ac:dyDescent="0.2">
      <c r="A111" s="955"/>
      <c r="B111" s="955"/>
      <c r="C111" s="955"/>
      <c r="D111" s="955"/>
      <c r="E111" s="955"/>
      <c r="F111" s="955"/>
      <c r="G111" s="955"/>
      <c r="H111" s="955"/>
      <c r="I111" s="955"/>
      <c r="J111" s="955"/>
      <c r="K111" s="955"/>
      <c r="L111" s="955"/>
      <c r="M111" s="955"/>
      <c r="N111" s="955"/>
      <c r="O111" s="955"/>
    </row>
    <row r="112" spans="1:15" x14ac:dyDescent="0.2">
      <c r="A112" s="955"/>
      <c r="B112" s="955"/>
      <c r="C112" s="955"/>
      <c r="D112" s="955"/>
      <c r="E112" s="955"/>
      <c r="F112" s="955"/>
      <c r="G112" s="955"/>
      <c r="H112" s="955"/>
      <c r="I112" s="955"/>
      <c r="J112" s="955"/>
      <c r="K112" s="955"/>
      <c r="L112" s="955"/>
      <c r="M112" s="955"/>
      <c r="N112" s="955"/>
      <c r="O112" s="955"/>
    </row>
    <row r="113" spans="1:15" x14ac:dyDescent="0.2">
      <c r="A113" s="955"/>
      <c r="B113" s="955"/>
      <c r="C113" s="955"/>
      <c r="D113" s="955"/>
      <c r="E113" s="955"/>
      <c r="F113" s="955"/>
      <c r="G113" s="955"/>
      <c r="H113" s="955"/>
      <c r="I113" s="955"/>
      <c r="J113" s="955"/>
      <c r="K113" s="955"/>
      <c r="L113" s="955"/>
      <c r="M113" s="955"/>
      <c r="N113" s="955"/>
      <c r="O113" s="955"/>
    </row>
    <row r="114" spans="1:15" x14ac:dyDescent="0.2">
      <c r="A114" s="955"/>
      <c r="B114" s="955"/>
      <c r="C114" s="955"/>
      <c r="D114" s="955"/>
      <c r="E114" s="955"/>
      <c r="F114" s="955"/>
      <c r="G114" s="955"/>
      <c r="H114" s="955"/>
      <c r="I114" s="955"/>
      <c r="J114" s="955"/>
      <c r="K114" s="955"/>
      <c r="L114" s="955"/>
      <c r="M114" s="955"/>
      <c r="N114" s="955"/>
      <c r="O114" s="955"/>
    </row>
    <row r="115" spans="1:15" x14ac:dyDescent="0.2">
      <c r="A115" s="955"/>
      <c r="B115" s="955"/>
      <c r="C115" s="955"/>
      <c r="D115" s="955"/>
      <c r="E115" s="955"/>
      <c r="F115" s="955"/>
      <c r="G115" s="955"/>
      <c r="H115" s="955"/>
      <c r="I115" s="955"/>
      <c r="J115" s="955"/>
      <c r="K115" s="955"/>
      <c r="L115" s="955"/>
      <c r="M115" s="955"/>
      <c r="N115" s="955"/>
      <c r="O115" s="955"/>
    </row>
    <row r="116" spans="1:15" x14ac:dyDescent="0.2">
      <c r="A116" s="955"/>
      <c r="B116" s="955"/>
      <c r="C116" s="955"/>
      <c r="D116" s="955"/>
      <c r="E116" s="955"/>
      <c r="F116" s="955"/>
      <c r="G116" s="955"/>
      <c r="H116" s="955"/>
      <c r="I116" s="955"/>
      <c r="J116" s="955"/>
      <c r="K116" s="955"/>
      <c r="L116" s="955"/>
      <c r="M116" s="955"/>
      <c r="N116" s="955"/>
      <c r="O116" s="955"/>
    </row>
    <row r="117" spans="1:15" x14ac:dyDescent="0.2">
      <c r="A117" s="955"/>
      <c r="B117" s="955"/>
      <c r="C117" s="955"/>
      <c r="D117" s="955"/>
      <c r="E117" s="955"/>
      <c r="F117" s="955"/>
      <c r="G117" s="955"/>
      <c r="H117" s="955"/>
      <c r="I117" s="955"/>
      <c r="J117" s="955"/>
      <c r="K117" s="955"/>
      <c r="L117" s="955"/>
      <c r="M117" s="955"/>
      <c r="N117" s="955"/>
      <c r="O117" s="955"/>
    </row>
    <row r="118" spans="1:15" x14ac:dyDescent="0.2">
      <c r="A118" s="955"/>
      <c r="B118" s="955"/>
      <c r="C118" s="955"/>
      <c r="D118" s="955"/>
      <c r="E118" s="955"/>
      <c r="F118" s="955"/>
      <c r="G118" s="955"/>
      <c r="H118" s="955"/>
      <c r="I118" s="955"/>
      <c r="J118" s="955"/>
      <c r="K118" s="955"/>
      <c r="L118" s="955"/>
      <c r="M118" s="955"/>
      <c r="N118" s="955"/>
      <c r="O118" s="955"/>
    </row>
    <row r="119" spans="1:15" x14ac:dyDescent="0.2">
      <c r="A119" s="955"/>
      <c r="B119" s="955"/>
      <c r="C119" s="955"/>
      <c r="D119" s="955"/>
      <c r="E119" s="955"/>
      <c r="F119" s="955"/>
      <c r="G119" s="955"/>
      <c r="H119" s="955"/>
      <c r="I119" s="955"/>
      <c r="J119" s="955"/>
      <c r="K119" s="955"/>
      <c r="L119" s="955"/>
      <c r="M119" s="955"/>
      <c r="N119" s="955"/>
      <c r="O119" s="955"/>
    </row>
    <row r="120" spans="1:15" x14ac:dyDescent="0.2">
      <c r="A120" s="955"/>
      <c r="B120" s="955"/>
      <c r="C120" s="955"/>
      <c r="D120" s="955"/>
      <c r="E120" s="955"/>
      <c r="F120" s="955"/>
      <c r="G120" s="955"/>
      <c r="H120" s="955"/>
      <c r="I120" s="955"/>
      <c r="J120" s="955"/>
      <c r="K120" s="955"/>
      <c r="L120" s="955"/>
      <c r="M120" s="955"/>
      <c r="N120" s="955"/>
      <c r="O120" s="955"/>
    </row>
    <row r="121" spans="1:15" x14ac:dyDescent="0.2">
      <c r="A121" s="955"/>
      <c r="B121" s="955"/>
      <c r="C121" s="955"/>
      <c r="D121" s="955"/>
      <c r="E121" s="955"/>
      <c r="F121" s="955"/>
      <c r="G121" s="955"/>
      <c r="H121" s="955"/>
      <c r="I121" s="955"/>
      <c r="J121" s="955"/>
      <c r="K121" s="955"/>
      <c r="L121" s="955"/>
      <c r="M121" s="955"/>
      <c r="N121" s="955"/>
      <c r="O121" s="955"/>
    </row>
    <row r="122" spans="1:15" x14ac:dyDescent="0.2">
      <c r="A122" s="955"/>
      <c r="B122" s="955"/>
      <c r="C122" s="955"/>
      <c r="D122" s="955"/>
      <c r="E122" s="955"/>
      <c r="F122" s="955"/>
      <c r="G122" s="955"/>
      <c r="H122" s="955"/>
      <c r="I122" s="955"/>
      <c r="J122" s="955"/>
      <c r="K122" s="955"/>
      <c r="L122" s="955"/>
      <c r="M122" s="955"/>
      <c r="N122" s="955"/>
      <c r="O122" s="955"/>
    </row>
    <row r="123" spans="1:15" x14ac:dyDescent="0.2">
      <c r="A123" s="955"/>
      <c r="B123" s="955"/>
      <c r="C123" s="955"/>
      <c r="D123" s="955"/>
      <c r="E123" s="955"/>
      <c r="F123" s="955"/>
      <c r="G123" s="955"/>
      <c r="H123" s="955"/>
      <c r="I123" s="955"/>
      <c r="J123" s="955"/>
      <c r="K123" s="955"/>
      <c r="L123" s="955"/>
      <c r="M123" s="955"/>
      <c r="N123" s="955"/>
      <c r="O123" s="955"/>
    </row>
    <row r="124" spans="1:15" x14ac:dyDescent="0.2">
      <c r="A124" s="955"/>
      <c r="B124" s="955"/>
      <c r="C124" s="955"/>
      <c r="D124" s="955"/>
      <c r="E124" s="955"/>
      <c r="F124" s="955"/>
      <c r="G124" s="955"/>
      <c r="H124" s="955"/>
      <c r="I124" s="955"/>
      <c r="J124" s="955"/>
      <c r="K124" s="955"/>
      <c r="L124" s="955"/>
      <c r="M124" s="955"/>
      <c r="N124" s="955"/>
      <c r="O124" s="955"/>
    </row>
    <row r="125" spans="1:15" x14ac:dyDescent="0.2">
      <c r="A125" s="955"/>
      <c r="B125" s="955"/>
      <c r="C125" s="955"/>
      <c r="D125" s="955"/>
      <c r="E125" s="955"/>
      <c r="F125" s="955"/>
      <c r="G125" s="955"/>
      <c r="H125" s="955"/>
      <c r="I125" s="955"/>
      <c r="J125" s="955"/>
      <c r="K125" s="955"/>
      <c r="L125" s="955"/>
      <c r="M125" s="955"/>
      <c r="N125" s="955"/>
      <c r="O125" s="955"/>
    </row>
    <row r="126" spans="1:15" x14ac:dyDescent="0.2">
      <c r="A126" s="955"/>
      <c r="B126" s="955"/>
      <c r="C126" s="955"/>
      <c r="D126" s="955"/>
      <c r="E126" s="955"/>
      <c r="F126" s="955"/>
      <c r="G126" s="955"/>
      <c r="H126" s="955"/>
      <c r="I126" s="955"/>
      <c r="J126" s="955"/>
      <c r="K126" s="955"/>
      <c r="L126" s="955"/>
      <c r="M126" s="955"/>
      <c r="N126" s="955"/>
      <c r="O126" s="955"/>
    </row>
    <row r="127" spans="1:15" x14ac:dyDescent="0.2">
      <c r="A127" s="955"/>
      <c r="B127" s="955"/>
      <c r="C127" s="955"/>
      <c r="D127" s="955"/>
      <c r="E127" s="955"/>
      <c r="F127" s="955"/>
      <c r="G127" s="955"/>
      <c r="H127" s="955"/>
      <c r="I127" s="955"/>
      <c r="J127" s="955"/>
      <c r="K127" s="955"/>
      <c r="L127" s="955"/>
      <c r="M127" s="955"/>
      <c r="N127" s="955"/>
      <c r="O127" s="955"/>
    </row>
    <row r="128" spans="1:15" x14ac:dyDescent="0.2">
      <c r="A128" s="955"/>
      <c r="B128" s="955"/>
      <c r="C128" s="955"/>
      <c r="D128" s="955"/>
      <c r="E128" s="955"/>
      <c r="F128" s="955"/>
      <c r="G128" s="955"/>
      <c r="H128" s="955"/>
      <c r="I128" s="955"/>
      <c r="J128" s="955"/>
      <c r="K128" s="955"/>
      <c r="L128" s="955"/>
      <c r="M128" s="955"/>
      <c r="N128" s="955"/>
      <c r="O128" s="955"/>
    </row>
    <row r="129" spans="1:15" x14ac:dyDescent="0.2">
      <c r="A129" s="955"/>
      <c r="B129" s="955"/>
      <c r="C129" s="955"/>
      <c r="D129" s="955"/>
      <c r="E129" s="955"/>
      <c r="F129" s="955"/>
      <c r="G129" s="955"/>
      <c r="H129" s="955"/>
      <c r="I129" s="955"/>
      <c r="J129" s="955"/>
      <c r="K129" s="955"/>
      <c r="L129" s="955"/>
      <c r="M129" s="955"/>
      <c r="N129" s="955"/>
      <c r="O129" s="955"/>
    </row>
    <row r="130" spans="1:15" x14ac:dyDescent="0.2">
      <c r="A130" s="955"/>
      <c r="B130" s="955"/>
      <c r="C130" s="955"/>
      <c r="D130" s="955"/>
      <c r="E130" s="955"/>
      <c r="F130" s="955"/>
      <c r="G130" s="955"/>
      <c r="H130" s="955"/>
      <c r="I130" s="955"/>
      <c r="J130" s="955"/>
      <c r="K130" s="955"/>
      <c r="L130" s="955"/>
      <c r="M130" s="955"/>
      <c r="N130" s="955"/>
      <c r="O130" s="955"/>
    </row>
    <row r="131" spans="1:15" x14ac:dyDescent="0.2">
      <c r="A131" s="955"/>
      <c r="B131" s="955"/>
      <c r="C131" s="955"/>
      <c r="D131" s="955"/>
      <c r="E131" s="955"/>
      <c r="F131" s="955"/>
      <c r="G131" s="955"/>
      <c r="H131" s="955"/>
      <c r="I131" s="955"/>
      <c r="J131" s="955"/>
      <c r="K131" s="955"/>
      <c r="L131" s="955"/>
      <c r="M131" s="955"/>
      <c r="N131" s="955"/>
      <c r="O131" s="955"/>
    </row>
    <row r="132" spans="1:15" x14ac:dyDescent="0.2">
      <c r="A132" s="955"/>
      <c r="B132" s="955"/>
      <c r="C132" s="955"/>
      <c r="D132" s="955"/>
      <c r="E132" s="955"/>
      <c r="F132" s="955"/>
      <c r="G132" s="955"/>
      <c r="H132" s="955"/>
      <c r="I132" s="955"/>
      <c r="J132" s="955"/>
      <c r="K132" s="955"/>
      <c r="L132" s="955"/>
      <c r="M132" s="955"/>
      <c r="N132" s="955"/>
      <c r="O132" s="955"/>
    </row>
    <row r="133" spans="1:15" x14ac:dyDescent="0.2">
      <c r="A133" s="955"/>
      <c r="B133" s="955"/>
      <c r="C133" s="955"/>
      <c r="D133" s="955"/>
      <c r="E133" s="955"/>
      <c r="F133" s="955"/>
      <c r="G133" s="955"/>
      <c r="H133" s="955"/>
      <c r="I133" s="955"/>
      <c r="J133" s="955"/>
      <c r="K133" s="955"/>
      <c r="L133" s="955"/>
      <c r="M133" s="955"/>
      <c r="N133" s="955"/>
      <c r="O133" s="955"/>
    </row>
    <row r="134" spans="1:15" x14ac:dyDescent="0.2">
      <c r="A134" s="955"/>
      <c r="B134" s="955"/>
      <c r="C134" s="955"/>
      <c r="D134" s="955"/>
      <c r="E134" s="955"/>
      <c r="F134" s="955"/>
      <c r="G134" s="955"/>
      <c r="H134" s="955"/>
      <c r="I134" s="955"/>
      <c r="J134" s="955"/>
      <c r="K134" s="955"/>
      <c r="L134" s="955"/>
      <c r="M134" s="955"/>
      <c r="N134" s="955"/>
      <c r="O134" s="955"/>
    </row>
    <row r="135" spans="1:15" x14ac:dyDescent="0.2">
      <c r="A135" s="955"/>
      <c r="B135" s="955"/>
      <c r="C135" s="955"/>
      <c r="D135" s="955"/>
      <c r="E135" s="955"/>
      <c r="F135" s="955"/>
      <c r="G135" s="955"/>
      <c r="H135" s="955"/>
      <c r="I135" s="955"/>
      <c r="J135" s="955"/>
      <c r="K135" s="955"/>
      <c r="L135" s="955"/>
      <c r="M135" s="955"/>
      <c r="N135" s="955"/>
      <c r="O135" s="955"/>
    </row>
    <row r="136" spans="1:15" x14ac:dyDescent="0.2">
      <c r="A136" s="955"/>
      <c r="B136" s="955"/>
      <c r="C136" s="955"/>
      <c r="D136" s="955"/>
      <c r="E136" s="955"/>
      <c r="F136" s="955"/>
      <c r="G136" s="955"/>
      <c r="H136" s="955"/>
      <c r="I136" s="955"/>
      <c r="J136" s="955"/>
      <c r="K136" s="955"/>
      <c r="L136" s="955"/>
      <c r="M136" s="955"/>
      <c r="N136" s="955"/>
      <c r="O136" s="955"/>
    </row>
    <row r="137" spans="1:15" x14ac:dyDescent="0.2">
      <c r="A137" s="955"/>
      <c r="B137" s="955"/>
      <c r="C137" s="955"/>
      <c r="D137" s="955"/>
      <c r="E137" s="955"/>
      <c r="F137" s="955"/>
      <c r="G137" s="955"/>
      <c r="H137" s="955"/>
      <c r="I137" s="955"/>
      <c r="J137" s="955"/>
      <c r="K137" s="955"/>
      <c r="L137" s="955"/>
      <c r="M137" s="955"/>
      <c r="N137" s="955"/>
      <c r="O137" s="955"/>
    </row>
    <row r="138" spans="1:15" x14ac:dyDescent="0.2">
      <c r="A138" s="955"/>
      <c r="B138" s="955"/>
      <c r="C138" s="955"/>
      <c r="D138" s="955"/>
      <c r="E138" s="955"/>
      <c r="F138" s="955"/>
      <c r="G138" s="955"/>
      <c r="H138" s="955"/>
      <c r="I138" s="955"/>
      <c r="J138" s="955"/>
      <c r="K138" s="955"/>
      <c r="L138" s="955"/>
      <c r="M138" s="955"/>
      <c r="N138" s="955"/>
      <c r="O138" s="955"/>
    </row>
    <row r="139" spans="1:15" x14ac:dyDescent="0.2">
      <c r="A139" s="955"/>
      <c r="B139" s="955"/>
      <c r="C139" s="955"/>
      <c r="D139" s="955"/>
      <c r="E139" s="955"/>
      <c r="F139" s="955"/>
      <c r="G139" s="955"/>
      <c r="H139" s="955"/>
      <c r="I139" s="955"/>
      <c r="J139" s="955"/>
      <c r="K139" s="955"/>
      <c r="L139" s="955"/>
      <c r="M139" s="955"/>
      <c r="N139" s="955"/>
      <c r="O139" s="955"/>
    </row>
    <row r="140" spans="1:15" x14ac:dyDescent="0.2">
      <c r="A140" s="955"/>
      <c r="B140" s="955"/>
      <c r="C140" s="955"/>
      <c r="D140" s="955"/>
      <c r="E140" s="955"/>
      <c r="F140" s="955"/>
      <c r="G140" s="955"/>
      <c r="H140" s="955"/>
      <c r="I140" s="955"/>
      <c r="J140" s="955"/>
      <c r="K140" s="955"/>
      <c r="L140" s="955"/>
      <c r="M140" s="955"/>
      <c r="N140" s="955"/>
      <c r="O140" s="955"/>
    </row>
    <row r="141" spans="1:15" x14ac:dyDescent="0.2">
      <c r="A141" s="955"/>
      <c r="B141" s="955"/>
      <c r="C141" s="955"/>
      <c r="D141" s="955"/>
      <c r="E141" s="955"/>
      <c r="F141" s="955"/>
      <c r="G141" s="955"/>
      <c r="H141" s="955"/>
      <c r="I141" s="955"/>
      <c r="J141" s="955"/>
      <c r="K141" s="955"/>
      <c r="L141" s="955"/>
      <c r="M141" s="955"/>
      <c r="N141" s="955"/>
      <c r="O141" s="955"/>
    </row>
    <row r="142" spans="1:15" x14ac:dyDescent="0.2">
      <c r="A142" s="955"/>
      <c r="B142" s="955"/>
      <c r="C142" s="955"/>
      <c r="D142" s="955"/>
      <c r="E142" s="955"/>
      <c r="F142" s="955"/>
      <c r="G142" s="955"/>
      <c r="H142" s="955"/>
      <c r="I142" s="955"/>
      <c r="J142" s="955"/>
      <c r="K142" s="955"/>
      <c r="L142" s="955"/>
      <c r="M142" s="955"/>
      <c r="N142" s="955"/>
      <c r="O142" s="955"/>
    </row>
    <row r="143" spans="1:15" x14ac:dyDescent="0.2">
      <c r="A143" s="955"/>
      <c r="B143" s="955"/>
      <c r="C143" s="955"/>
      <c r="D143" s="955"/>
      <c r="E143" s="955"/>
      <c r="F143" s="955"/>
      <c r="G143" s="955"/>
      <c r="H143" s="955"/>
      <c r="I143" s="955"/>
      <c r="J143" s="955"/>
      <c r="K143" s="955"/>
      <c r="L143" s="955"/>
      <c r="M143" s="955"/>
      <c r="N143" s="955"/>
      <c r="O143" s="955"/>
    </row>
    <row r="144" spans="1:15" x14ac:dyDescent="0.2">
      <c r="A144" s="955"/>
      <c r="B144" s="955"/>
      <c r="C144" s="955"/>
      <c r="D144" s="955"/>
      <c r="E144" s="955"/>
      <c r="F144" s="955"/>
      <c r="G144" s="955"/>
      <c r="H144" s="955"/>
      <c r="I144" s="955"/>
      <c r="J144" s="955"/>
      <c r="K144" s="955"/>
      <c r="L144" s="955"/>
      <c r="M144" s="955"/>
      <c r="N144" s="955"/>
      <c r="O144" s="955"/>
    </row>
    <row r="145" spans="1:15" x14ac:dyDescent="0.2">
      <c r="A145" s="955"/>
      <c r="B145" s="955"/>
      <c r="C145" s="955"/>
      <c r="D145" s="955"/>
      <c r="E145" s="955"/>
      <c r="F145" s="955"/>
      <c r="G145" s="955"/>
      <c r="H145" s="955"/>
      <c r="I145" s="955"/>
      <c r="J145" s="955"/>
      <c r="K145" s="955"/>
      <c r="L145" s="955"/>
      <c r="M145" s="955"/>
      <c r="N145" s="955"/>
      <c r="O145" s="955"/>
    </row>
    <row r="146" spans="1:15" x14ac:dyDescent="0.2">
      <c r="A146" s="955"/>
      <c r="B146" s="955"/>
      <c r="C146" s="955"/>
      <c r="D146" s="955"/>
      <c r="E146" s="955"/>
      <c r="F146" s="955"/>
      <c r="G146" s="955"/>
      <c r="H146" s="955"/>
      <c r="I146" s="955"/>
      <c r="J146" s="955"/>
      <c r="K146" s="955"/>
      <c r="L146" s="955"/>
      <c r="M146" s="955"/>
      <c r="N146" s="955"/>
      <c r="O146" s="955"/>
    </row>
    <row r="147" spans="1:15" x14ac:dyDescent="0.2">
      <c r="A147" s="955"/>
      <c r="B147" s="955"/>
      <c r="C147" s="955"/>
      <c r="D147" s="955"/>
      <c r="E147" s="955"/>
      <c r="F147" s="955"/>
      <c r="G147" s="955"/>
      <c r="H147" s="955"/>
      <c r="I147" s="955"/>
      <c r="J147" s="955"/>
      <c r="K147" s="955"/>
      <c r="L147" s="955"/>
      <c r="M147" s="955"/>
      <c r="N147" s="955"/>
      <c r="O147" s="955"/>
    </row>
    <row r="148" spans="1:15" x14ac:dyDescent="0.2">
      <c r="A148" s="955"/>
      <c r="B148" s="955"/>
      <c r="C148" s="955"/>
      <c r="D148" s="955"/>
      <c r="E148" s="955"/>
      <c r="F148" s="955"/>
      <c r="G148" s="955"/>
      <c r="H148" s="955"/>
      <c r="I148" s="955"/>
      <c r="J148" s="955"/>
      <c r="K148" s="955"/>
      <c r="L148" s="955"/>
      <c r="M148" s="955"/>
      <c r="N148" s="955"/>
      <c r="O148" s="955"/>
    </row>
    <row r="149" spans="1:15" x14ac:dyDescent="0.2">
      <c r="A149" s="955"/>
      <c r="B149" s="955"/>
      <c r="C149" s="955"/>
      <c r="D149" s="955"/>
      <c r="E149" s="955"/>
      <c r="F149" s="955"/>
      <c r="G149" s="955"/>
      <c r="H149" s="955"/>
      <c r="I149" s="955"/>
      <c r="J149" s="955"/>
      <c r="K149" s="955"/>
      <c r="L149" s="955"/>
      <c r="M149" s="955"/>
      <c r="N149" s="955"/>
      <c r="O149" s="955"/>
    </row>
    <row r="150" spans="1:15" x14ac:dyDescent="0.2">
      <c r="A150" s="955"/>
      <c r="B150" s="955"/>
      <c r="C150" s="955"/>
      <c r="D150" s="955"/>
      <c r="E150" s="955"/>
      <c r="F150" s="955"/>
      <c r="G150" s="955"/>
      <c r="H150" s="955"/>
      <c r="I150" s="955"/>
      <c r="J150" s="955"/>
      <c r="K150" s="955"/>
      <c r="L150" s="955"/>
      <c r="M150" s="955"/>
      <c r="N150" s="955"/>
      <c r="O150" s="955"/>
    </row>
    <row r="151" spans="1:15" x14ac:dyDescent="0.2">
      <c r="A151" s="955"/>
      <c r="B151" s="955"/>
      <c r="C151" s="955"/>
      <c r="D151" s="955"/>
      <c r="E151" s="955"/>
      <c r="F151" s="955"/>
      <c r="G151" s="955"/>
      <c r="H151" s="955"/>
      <c r="I151" s="955"/>
      <c r="J151" s="955"/>
      <c r="K151" s="955"/>
      <c r="L151" s="955"/>
      <c r="M151" s="955"/>
      <c r="N151" s="955"/>
      <c r="O151" s="955"/>
    </row>
    <row r="152" spans="1:15" x14ac:dyDescent="0.2">
      <c r="A152" s="955"/>
      <c r="B152" s="955"/>
      <c r="C152" s="955"/>
      <c r="D152" s="955"/>
      <c r="E152" s="955"/>
      <c r="F152" s="955"/>
      <c r="G152" s="955"/>
      <c r="H152" s="955"/>
      <c r="I152" s="955"/>
      <c r="J152" s="955"/>
      <c r="K152" s="955"/>
      <c r="L152" s="955"/>
      <c r="M152" s="955"/>
      <c r="N152" s="955"/>
      <c r="O152" s="955"/>
    </row>
    <row r="153" spans="1:15" x14ac:dyDescent="0.2">
      <c r="A153" s="955"/>
      <c r="B153" s="955"/>
      <c r="C153" s="955"/>
      <c r="D153" s="955"/>
      <c r="E153" s="955"/>
      <c r="F153" s="955"/>
      <c r="G153" s="955"/>
      <c r="H153" s="955"/>
      <c r="I153" s="955"/>
      <c r="J153" s="955"/>
      <c r="K153" s="955"/>
      <c r="L153" s="955"/>
      <c r="M153" s="955"/>
      <c r="N153" s="955"/>
      <c r="O153" s="955"/>
    </row>
    <row r="154" spans="1:15" x14ac:dyDescent="0.2">
      <c r="A154" s="955"/>
      <c r="B154" s="955"/>
      <c r="C154" s="955"/>
      <c r="D154" s="955"/>
      <c r="E154" s="955"/>
      <c r="F154" s="955"/>
      <c r="G154" s="955"/>
      <c r="H154" s="955"/>
      <c r="I154" s="955"/>
      <c r="J154" s="955"/>
      <c r="K154" s="955"/>
      <c r="L154" s="955"/>
      <c r="M154" s="955"/>
      <c r="N154" s="955"/>
      <c r="O154" s="955"/>
    </row>
    <row r="155" spans="1:15" x14ac:dyDescent="0.2">
      <c r="A155" s="955"/>
      <c r="B155" s="955"/>
      <c r="C155" s="955"/>
      <c r="D155" s="955"/>
      <c r="E155" s="955"/>
      <c r="F155" s="955"/>
      <c r="G155" s="955"/>
      <c r="H155" s="955"/>
      <c r="I155" s="955"/>
      <c r="J155" s="955"/>
      <c r="K155" s="955"/>
      <c r="L155" s="955"/>
      <c r="M155" s="955"/>
      <c r="N155" s="955"/>
      <c r="O155" s="955"/>
    </row>
    <row r="156" spans="1:15" x14ac:dyDescent="0.2">
      <c r="A156" s="955"/>
      <c r="B156" s="955"/>
      <c r="C156" s="955"/>
      <c r="D156" s="955"/>
      <c r="E156" s="955"/>
      <c r="F156" s="955"/>
      <c r="G156" s="955"/>
      <c r="H156" s="955"/>
      <c r="I156" s="955"/>
      <c r="J156" s="955"/>
      <c r="K156" s="955"/>
      <c r="L156" s="955"/>
      <c r="M156" s="955"/>
      <c r="N156" s="955"/>
      <c r="O156" s="955"/>
    </row>
    <row r="157" spans="1:15" x14ac:dyDescent="0.2">
      <c r="A157" s="955"/>
      <c r="B157" s="955"/>
      <c r="C157" s="955"/>
      <c r="D157" s="955"/>
      <c r="E157" s="955"/>
      <c r="F157" s="955"/>
      <c r="G157" s="955"/>
      <c r="H157" s="955"/>
      <c r="I157" s="955"/>
      <c r="J157" s="955"/>
      <c r="K157" s="955"/>
      <c r="L157" s="955"/>
      <c r="M157" s="955"/>
      <c r="N157" s="955"/>
      <c r="O157" s="955"/>
    </row>
    <row r="158" spans="1:15" x14ac:dyDescent="0.2">
      <c r="A158" s="955"/>
      <c r="B158" s="955"/>
      <c r="C158" s="955"/>
      <c r="D158" s="955"/>
      <c r="E158" s="955"/>
      <c r="F158" s="955"/>
      <c r="G158" s="955"/>
      <c r="H158" s="955"/>
      <c r="I158" s="955"/>
      <c r="J158" s="955"/>
      <c r="K158" s="955"/>
      <c r="L158" s="955"/>
      <c r="M158" s="955"/>
      <c r="N158" s="955"/>
      <c r="O158" s="955"/>
    </row>
    <row r="159" spans="1:15" x14ac:dyDescent="0.2">
      <c r="A159" s="955"/>
      <c r="B159" s="955"/>
      <c r="C159" s="955"/>
      <c r="D159" s="955"/>
      <c r="E159" s="955"/>
      <c r="F159" s="955"/>
      <c r="G159" s="955"/>
      <c r="H159" s="955"/>
      <c r="I159" s="955"/>
      <c r="J159" s="955"/>
      <c r="K159" s="955"/>
      <c r="L159" s="955"/>
      <c r="M159" s="955"/>
      <c r="N159" s="955"/>
      <c r="O159" s="955"/>
    </row>
    <row r="160" spans="1:15" x14ac:dyDescent="0.2">
      <c r="A160" s="955"/>
      <c r="B160" s="955"/>
      <c r="C160" s="955"/>
      <c r="D160" s="955"/>
      <c r="E160" s="955"/>
      <c r="F160" s="955"/>
      <c r="G160" s="955"/>
      <c r="H160" s="955"/>
      <c r="I160" s="955"/>
      <c r="J160" s="955"/>
      <c r="K160" s="955"/>
      <c r="L160" s="955"/>
      <c r="M160" s="955"/>
      <c r="N160" s="955"/>
      <c r="O160" s="955"/>
    </row>
    <row r="161" spans="1:15" x14ac:dyDescent="0.2">
      <c r="A161" s="955"/>
      <c r="B161" s="955"/>
      <c r="C161" s="955"/>
      <c r="D161" s="955"/>
      <c r="E161" s="955"/>
      <c r="F161" s="955"/>
      <c r="G161" s="955"/>
      <c r="H161" s="955"/>
      <c r="I161" s="955"/>
      <c r="J161" s="955"/>
      <c r="K161" s="955"/>
      <c r="L161" s="955"/>
      <c r="M161" s="955"/>
      <c r="N161" s="955"/>
      <c r="O161" s="955"/>
    </row>
    <row r="162" spans="1:15" x14ac:dyDescent="0.2">
      <c r="A162" s="955"/>
      <c r="B162" s="955"/>
      <c r="C162" s="955"/>
      <c r="D162" s="955"/>
      <c r="E162" s="955"/>
      <c r="F162" s="955"/>
      <c r="G162" s="955"/>
      <c r="H162" s="955"/>
      <c r="I162" s="955"/>
      <c r="J162" s="955"/>
      <c r="K162" s="955"/>
      <c r="L162" s="955"/>
      <c r="M162" s="955"/>
      <c r="N162" s="955"/>
      <c r="O162" s="955"/>
    </row>
    <row r="163" spans="1:15" x14ac:dyDescent="0.2">
      <c r="A163" s="955"/>
      <c r="B163" s="955"/>
      <c r="C163" s="955"/>
      <c r="D163" s="955"/>
      <c r="E163" s="955"/>
      <c r="F163" s="955"/>
      <c r="G163" s="955"/>
      <c r="H163" s="955"/>
      <c r="I163" s="955"/>
      <c r="J163" s="955"/>
      <c r="K163" s="955"/>
      <c r="L163" s="955"/>
      <c r="M163" s="955"/>
      <c r="N163" s="955"/>
      <c r="O163" s="955"/>
    </row>
    <row r="164" spans="1:15" x14ac:dyDescent="0.2">
      <c r="A164" s="955"/>
      <c r="B164" s="955"/>
      <c r="C164" s="955"/>
      <c r="D164" s="955"/>
      <c r="E164" s="955"/>
      <c r="F164" s="955"/>
      <c r="G164" s="955"/>
      <c r="H164" s="955"/>
      <c r="I164" s="955"/>
      <c r="J164" s="955"/>
      <c r="K164" s="955"/>
      <c r="L164" s="955"/>
      <c r="M164" s="955"/>
      <c r="N164" s="955"/>
      <c r="O164" s="955"/>
    </row>
    <row r="165" spans="1:15" x14ac:dyDescent="0.2">
      <c r="A165" s="955"/>
      <c r="B165" s="955"/>
      <c r="C165" s="955"/>
      <c r="D165" s="955"/>
      <c r="E165" s="955"/>
      <c r="F165" s="955"/>
      <c r="G165" s="955"/>
      <c r="H165" s="955"/>
      <c r="I165" s="955"/>
      <c r="J165" s="955"/>
      <c r="K165" s="955"/>
      <c r="L165" s="955"/>
      <c r="M165" s="955"/>
      <c r="N165" s="955"/>
      <c r="O165" s="955"/>
    </row>
    <row r="166" spans="1:15" x14ac:dyDescent="0.2">
      <c r="A166" s="955"/>
      <c r="B166" s="955"/>
      <c r="C166" s="955"/>
      <c r="D166" s="955"/>
      <c r="E166" s="955"/>
      <c r="F166" s="955"/>
      <c r="G166" s="955"/>
      <c r="H166" s="955"/>
      <c r="I166" s="955"/>
      <c r="J166" s="955"/>
      <c r="K166" s="955"/>
      <c r="L166" s="955"/>
      <c r="M166" s="955"/>
      <c r="N166" s="955"/>
      <c r="O166" s="95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G69"/>
  <sheetViews>
    <sheetView topLeftCell="D1" zoomScale="70" zoomScaleNormal="70" workbookViewId="0">
      <selection activeCell="CA15" sqref="CA15"/>
    </sheetView>
  </sheetViews>
  <sheetFormatPr baseColWidth="10" defaultColWidth="11.42578125" defaultRowHeight="12.75" x14ac:dyDescent="0.2"/>
  <cols>
    <col min="1" max="1" width="12.7109375" style="4" customWidth="1"/>
    <col min="2" max="2" width="8.140625" style="4" customWidth="1"/>
    <col min="3" max="3" width="11.42578125" style="4" customWidth="1"/>
    <col min="4" max="4" width="10.7109375" style="4" customWidth="1"/>
    <col min="5" max="5" width="11.85546875" style="4" customWidth="1"/>
    <col min="6" max="7" width="4.85546875" style="4" customWidth="1"/>
    <col min="8" max="8" width="10.5703125" style="4" customWidth="1"/>
    <col min="9" max="9" width="6.42578125" style="4" customWidth="1"/>
    <col min="10" max="10" width="8.85546875" style="4" customWidth="1"/>
    <col min="11" max="11" width="6.5703125" style="317" hidden="1" customWidth="1"/>
    <col min="12" max="12" width="5.7109375" style="4" customWidth="1"/>
    <col min="13" max="13" width="10.7109375" style="4" customWidth="1"/>
    <col min="14" max="14" width="11.85546875" style="4" customWidth="1"/>
    <col min="15" max="15" width="13.42578125" style="4" customWidth="1"/>
    <col min="16" max="17" width="8.42578125" style="376" hidden="1" customWidth="1"/>
    <col min="18" max="19" width="12.140625" style="388" hidden="1" customWidth="1"/>
    <col min="20" max="20" width="6.85546875" style="376" hidden="1" customWidth="1"/>
    <col min="21" max="21" width="6.85546875" style="388" hidden="1" customWidth="1"/>
    <col min="22" max="22" width="9.5703125" style="4" customWidth="1"/>
    <col min="23" max="23" width="6.42578125" style="317" hidden="1" customWidth="1"/>
    <col min="24" max="26" width="9.140625" style="318" hidden="1" customWidth="1"/>
    <col min="27" max="27" width="7.42578125" style="603" hidden="1" customWidth="1"/>
    <col min="28" max="28" width="9.5703125" style="4" customWidth="1"/>
    <col min="29" max="29" width="6.42578125" style="317" hidden="1" customWidth="1"/>
    <col min="30" max="30" width="6" style="4" customWidth="1"/>
    <col min="31" max="31" width="5.5703125" style="318" hidden="1" customWidth="1"/>
    <col min="32" max="33" width="7.5703125" style="318" hidden="1" customWidth="1"/>
    <col min="34" max="35" width="5.7109375" style="318" hidden="1" customWidth="1"/>
    <col min="36" max="36" width="5.140625" style="318" hidden="1" customWidth="1"/>
    <col min="37" max="37" width="8" style="4" customWidth="1"/>
    <col min="38" max="39" width="13.42578125" style="317" hidden="1" customWidth="1"/>
    <col min="40" max="40" width="6.85546875" style="4" customWidth="1"/>
    <col min="41" max="41" width="8.28515625" style="4" customWidth="1"/>
    <col min="42" max="43" width="9.140625" style="318" hidden="1" customWidth="1"/>
    <col min="44" max="44" width="11.140625" style="318" hidden="1" customWidth="1"/>
    <col min="45" max="45" width="12.28515625" style="603" hidden="1" customWidth="1"/>
    <col min="46" max="46" width="12.28515625" style="662" hidden="1" customWidth="1"/>
    <col min="47" max="47" width="10" style="318" hidden="1" customWidth="1"/>
    <col min="48" max="48" width="12.28515625" style="603" hidden="1" customWidth="1"/>
    <col min="49" max="49" width="5.28515625" style="4" customWidth="1"/>
    <col min="50" max="50" width="5.85546875" style="4" customWidth="1"/>
    <col min="51" max="51" width="8.5703125" style="4" customWidth="1"/>
    <col min="52" max="52" width="12.5703125" style="317" hidden="1" customWidth="1"/>
    <col min="53" max="53" width="9" style="4" customWidth="1"/>
    <col min="54" max="54" width="8.85546875" style="318" hidden="1" customWidth="1"/>
    <col min="55" max="55" width="10.5703125" style="318" hidden="1" customWidth="1"/>
    <col min="56" max="56" width="7.140625" style="603" hidden="1" customWidth="1"/>
    <col min="57" max="57" width="10" style="603" hidden="1" customWidth="1"/>
    <col min="58" max="58" width="9.42578125" style="4" customWidth="1"/>
    <col min="59" max="62" width="7.85546875" style="318" hidden="1" customWidth="1"/>
    <col min="63" max="63" width="12.140625" style="317" hidden="1" customWidth="1"/>
    <col min="64" max="64" width="7.85546875" style="706" hidden="1" customWidth="1"/>
    <col min="65" max="65" width="7.85546875" style="273" customWidth="1"/>
    <col min="66" max="66" width="7.85546875" style="659" hidden="1" customWidth="1"/>
    <col min="67" max="67" width="8.7109375" style="4" customWidth="1"/>
    <col min="68" max="68" width="14" style="4" customWidth="1"/>
    <col min="69" max="69" width="7.85546875" style="317" hidden="1" customWidth="1"/>
    <col min="70" max="70" width="12.42578125" style="4" customWidth="1"/>
    <col min="71" max="72" width="7.42578125" style="317" hidden="1" customWidth="1"/>
    <col min="73" max="73" width="8.85546875" style="4" customWidth="1"/>
    <col min="74" max="75" width="8.85546875" style="318" hidden="1" customWidth="1"/>
    <col min="76" max="76" width="6.42578125" style="244" customWidth="1"/>
    <col min="77" max="77" width="6.42578125" style="4" customWidth="1"/>
    <col min="78" max="78" width="6.42578125" style="318" hidden="1" customWidth="1"/>
    <col min="79" max="79" width="9.28515625" style="4" customWidth="1"/>
    <col min="80" max="80" width="8.85546875" style="4" customWidth="1"/>
    <col min="81" max="81" width="7.140625" style="317" hidden="1" customWidth="1"/>
    <col min="82" max="82" width="11.85546875" style="318" hidden="1" customWidth="1"/>
    <col min="83" max="83" width="8.7109375" style="317" hidden="1" customWidth="1"/>
    <col min="84" max="84" width="10.140625" style="4" customWidth="1"/>
    <col min="85" max="85" width="6" style="317" hidden="1" customWidth="1"/>
    <col min="86" max="86" width="7.85546875" style="4" customWidth="1"/>
    <col min="87" max="87" width="6.28515625" style="317" hidden="1" customWidth="1"/>
    <col min="88" max="88" width="10" style="4" customWidth="1"/>
    <col min="89" max="89" width="5.7109375" style="317" hidden="1" customWidth="1"/>
    <col min="90" max="90" width="10.28515625" style="4" customWidth="1"/>
    <col min="91" max="93" width="5.42578125" style="317" hidden="1" customWidth="1"/>
    <col min="94" max="94" width="9.42578125" style="4" customWidth="1"/>
    <col min="95" max="95" width="5.28515625" style="317" hidden="1" customWidth="1"/>
    <col min="96" max="96" width="13.28515625" style="4" customWidth="1"/>
    <col min="97" max="97" width="13.28515625" style="244" customWidth="1"/>
    <col min="98" max="98" width="6.85546875" style="318" hidden="1" customWidth="1"/>
    <col min="99" max="99" width="6.42578125" style="318" hidden="1" customWidth="1"/>
    <col min="100" max="100" width="6.7109375" style="318" hidden="1" customWidth="1"/>
    <col min="101" max="101" width="20.5703125" style="318" hidden="1" customWidth="1"/>
    <col min="102" max="103" width="9" style="317" hidden="1" customWidth="1"/>
    <col min="104" max="104" width="8.140625" style="318" hidden="1" customWidth="1"/>
    <col min="105" max="105" width="12" style="318" hidden="1" customWidth="1"/>
    <col min="106" max="106" width="12.5703125" style="318" hidden="1" customWidth="1"/>
    <col min="107" max="107" width="9" style="318" hidden="1" customWidth="1"/>
    <col min="108" max="108" width="9" style="317" hidden="1" customWidth="1"/>
    <col min="109" max="109" width="21" style="4" customWidth="1"/>
    <col min="110" max="110" width="2.85546875" style="4" customWidth="1"/>
    <col min="111" max="16384" width="11.42578125" style="7"/>
  </cols>
  <sheetData>
    <row r="1" spans="1:111" ht="12.7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310"/>
      <c r="L1" s="3"/>
      <c r="P1" s="311"/>
      <c r="Q1" s="312"/>
      <c r="R1" s="313"/>
      <c r="S1" s="313"/>
      <c r="T1" s="312"/>
      <c r="U1" s="313"/>
      <c r="V1" s="1099" t="s">
        <v>0</v>
      </c>
      <c r="W1" s="310"/>
      <c r="X1" s="314"/>
      <c r="Y1" s="314"/>
      <c r="Z1" s="314"/>
      <c r="AA1" s="315"/>
      <c r="AB1" s="1101" t="s">
        <v>516</v>
      </c>
      <c r="AC1" s="1102"/>
      <c r="AD1" s="1102"/>
      <c r="AE1" s="1102"/>
      <c r="AF1" s="1102"/>
      <c r="AG1" s="1102"/>
      <c r="AH1" s="1102"/>
      <c r="AI1" s="1102"/>
      <c r="AJ1" s="1102"/>
      <c r="AK1" s="1102"/>
      <c r="AL1" s="1102"/>
      <c r="AM1" s="1102"/>
      <c r="AN1" s="1102"/>
      <c r="AO1" s="1102"/>
      <c r="AP1" s="1102"/>
      <c r="AQ1" s="1102"/>
      <c r="AR1" s="1102"/>
      <c r="AS1" s="1102"/>
      <c r="AT1" s="1102"/>
      <c r="AU1" s="1102"/>
      <c r="AV1" s="1102"/>
      <c r="AW1" s="1102"/>
      <c r="AX1" s="1102"/>
      <c r="AY1" s="1102"/>
      <c r="AZ1" s="316"/>
      <c r="BA1" s="1104" t="s">
        <v>2</v>
      </c>
      <c r="BB1" s="314"/>
      <c r="BC1" s="314"/>
      <c r="BD1" s="315"/>
      <c r="BE1" s="315"/>
      <c r="BF1" s="1105" t="s">
        <v>517</v>
      </c>
      <c r="BG1" s="1106"/>
      <c r="BH1" s="1106"/>
      <c r="BI1" s="1106"/>
      <c r="BJ1" s="1106"/>
      <c r="BK1" s="1106"/>
      <c r="BL1" s="1106"/>
      <c r="BM1" s="1106"/>
      <c r="BN1" s="1106"/>
      <c r="BO1" s="1106"/>
      <c r="BP1" s="1106"/>
      <c r="BQ1" s="1106"/>
      <c r="BR1" s="1107"/>
      <c r="BY1" s="1007" t="s">
        <v>3</v>
      </c>
      <c r="BZ1" s="1008"/>
      <c r="CA1" s="1008"/>
      <c r="CB1" s="1008"/>
      <c r="CC1" s="1008"/>
      <c r="CD1" s="1008"/>
      <c r="CE1" s="1008"/>
      <c r="CF1" s="1008"/>
      <c r="CG1" s="1008"/>
      <c r="CH1" s="1008"/>
      <c r="CI1" s="1008"/>
      <c r="CJ1" s="1008"/>
      <c r="CK1" s="1008"/>
      <c r="CL1" s="1008"/>
      <c r="CM1" s="1008"/>
      <c r="CN1" s="1008"/>
      <c r="CO1" s="1008"/>
      <c r="CP1" s="1008"/>
      <c r="CQ1" s="1008"/>
      <c r="CR1" s="1008"/>
      <c r="CS1" s="1008"/>
      <c r="CT1" s="1008"/>
      <c r="CU1" s="1008"/>
      <c r="CV1" s="1008"/>
      <c r="CW1" s="1008"/>
      <c r="CX1" s="1008"/>
      <c r="CY1" s="1008"/>
      <c r="CZ1" s="1008"/>
      <c r="DA1" s="1008"/>
      <c r="DB1" s="1008"/>
      <c r="DC1" s="1008"/>
      <c r="DD1" s="1008"/>
      <c r="DE1" s="1009"/>
    </row>
    <row r="2" spans="1:111" s="12" customFormat="1" ht="13.5" customHeight="1" thickBo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321"/>
      <c r="L2" s="10"/>
      <c r="M2" s="9"/>
      <c r="N2" s="9"/>
      <c r="O2" s="9"/>
      <c r="P2" s="322"/>
      <c r="Q2" s="323"/>
      <c r="R2" s="324"/>
      <c r="S2" s="324"/>
      <c r="T2" s="325"/>
      <c r="U2" s="324"/>
      <c r="V2" s="1100"/>
      <c r="W2" s="326"/>
      <c r="X2" s="327"/>
      <c r="Y2" s="327"/>
      <c r="Z2" s="327"/>
      <c r="AA2" s="328"/>
      <c r="AB2" s="1103"/>
      <c r="AC2" s="1103"/>
      <c r="AD2" s="1103"/>
      <c r="AE2" s="1103"/>
      <c r="AF2" s="1103"/>
      <c r="AG2" s="1103"/>
      <c r="AH2" s="1103"/>
      <c r="AI2" s="1103"/>
      <c r="AJ2" s="1103"/>
      <c r="AK2" s="1103"/>
      <c r="AL2" s="1103"/>
      <c r="AM2" s="1103"/>
      <c r="AN2" s="1103"/>
      <c r="AO2" s="1103"/>
      <c r="AP2" s="1103"/>
      <c r="AQ2" s="1103"/>
      <c r="AR2" s="1103"/>
      <c r="AS2" s="1103"/>
      <c r="AT2" s="1103"/>
      <c r="AU2" s="1103"/>
      <c r="AV2" s="1103"/>
      <c r="AW2" s="1103"/>
      <c r="AX2" s="1103"/>
      <c r="AY2" s="1103"/>
      <c r="AZ2" s="329"/>
      <c r="BA2" s="1100"/>
      <c r="BB2" s="330"/>
      <c r="BC2" s="327"/>
      <c r="BD2" s="331"/>
      <c r="BE2" s="331"/>
      <c r="BF2" s="1108"/>
      <c r="BG2" s="1108"/>
      <c r="BH2" s="1108"/>
      <c r="BI2" s="1108"/>
      <c r="BJ2" s="1108"/>
      <c r="BK2" s="1108"/>
      <c r="BL2" s="1108"/>
      <c r="BM2" s="1108"/>
      <c r="BN2" s="1108"/>
      <c r="BO2" s="1108"/>
      <c r="BP2" s="1108"/>
      <c r="BQ2" s="1108"/>
      <c r="BR2" s="1109"/>
      <c r="BS2" s="321"/>
      <c r="BT2" s="321"/>
      <c r="BU2" s="11"/>
      <c r="BV2" s="332"/>
      <c r="BW2" s="332"/>
      <c r="BX2" s="720"/>
      <c r="BY2" s="1010"/>
      <c r="BZ2" s="1011"/>
      <c r="CA2" s="1011"/>
      <c r="CB2" s="1011"/>
      <c r="CC2" s="1011"/>
      <c r="CD2" s="1011"/>
      <c r="CE2" s="1011"/>
      <c r="CF2" s="1011"/>
      <c r="CG2" s="1011"/>
      <c r="CH2" s="1011"/>
      <c r="CI2" s="1011"/>
      <c r="CJ2" s="1011"/>
      <c r="CK2" s="1011"/>
      <c r="CL2" s="1011"/>
      <c r="CM2" s="1011"/>
      <c r="CN2" s="1011"/>
      <c r="CO2" s="1011"/>
      <c r="CP2" s="1011"/>
      <c r="CQ2" s="1011"/>
      <c r="CR2" s="1011"/>
      <c r="CS2" s="1011"/>
      <c r="CT2" s="1011"/>
      <c r="CU2" s="1011"/>
      <c r="CV2" s="1011"/>
      <c r="CW2" s="1011"/>
      <c r="CX2" s="1011"/>
      <c r="CY2" s="1011"/>
      <c r="CZ2" s="1011"/>
      <c r="DA2" s="1011"/>
      <c r="DB2" s="1011"/>
      <c r="DC2" s="1011"/>
      <c r="DD2" s="1011"/>
      <c r="DE2" s="1012"/>
      <c r="DF2" s="11"/>
    </row>
    <row r="3" spans="1:111" s="31" customFormat="1" ht="13.5" customHeight="1" thickBot="1" x14ac:dyDescent="0.3">
      <c r="A3" s="13"/>
      <c r="B3" s="14"/>
      <c r="C3" s="15"/>
      <c r="D3" s="15"/>
      <c r="E3" s="15"/>
      <c r="F3" s="15"/>
      <c r="G3" s="15"/>
      <c r="H3" s="16"/>
      <c r="I3" s="16"/>
      <c r="J3" s="16"/>
      <c r="K3" s="334"/>
      <c r="L3" s="17"/>
      <c r="M3" s="16"/>
      <c r="N3" s="16"/>
      <c r="O3" s="16"/>
      <c r="P3" s="335"/>
      <c r="Q3" s="335"/>
      <c r="R3" s="335"/>
      <c r="S3" s="335"/>
      <c r="T3" s="335"/>
      <c r="U3" s="335"/>
      <c r="V3" s="18" t="s">
        <v>4</v>
      </c>
      <c r="W3" s="334"/>
      <c r="X3" s="336"/>
      <c r="Y3" s="336"/>
      <c r="Z3" s="336"/>
      <c r="AA3" s="337"/>
      <c r="AB3" s="19"/>
      <c r="AC3" s="338"/>
      <c r="AD3" s="19"/>
      <c r="AE3" s="339"/>
      <c r="AF3" s="339"/>
      <c r="AG3" s="339"/>
      <c r="AH3" s="339"/>
      <c r="AI3" s="339"/>
      <c r="AJ3" s="339"/>
      <c r="AK3" s="19"/>
      <c r="AL3" s="338"/>
      <c r="AM3" s="338"/>
      <c r="AN3" s="20"/>
      <c r="AO3" s="16"/>
      <c r="AP3" s="336"/>
      <c r="AQ3" s="336"/>
      <c r="AR3" s="336"/>
      <c r="AS3" s="337"/>
      <c r="AT3" s="340"/>
      <c r="AU3" s="336"/>
      <c r="AV3" s="337"/>
      <c r="AW3" s="16"/>
      <c r="AX3" s="16"/>
      <c r="AY3" s="21"/>
      <c r="AZ3" s="341"/>
      <c r="BA3" s="13" t="s">
        <v>5</v>
      </c>
      <c r="BB3" s="342"/>
      <c r="BC3" s="336"/>
      <c r="BD3" s="343"/>
      <c r="BE3" s="343"/>
      <c r="BF3" s="22"/>
      <c r="BG3" s="344"/>
      <c r="BH3" s="344"/>
      <c r="BI3" s="344"/>
      <c r="BJ3" s="344"/>
      <c r="BK3" s="334"/>
      <c r="BL3" s="345"/>
      <c r="BM3" s="23"/>
      <c r="BN3" s="346"/>
      <c r="BO3" s="22"/>
      <c r="BP3" s="15"/>
      <c r="BQ3" s="347"/>
      <c r="BR3" s="24"/>
      <c r="BS3" s="348"/>
      <c r="BT3" s="348"/>
      <c r="BU3" s="25"/>
      <c r="BV3" s="349"/>
      <c r="BW3" s="349"/>
      <c r="BX3" s="719"/>
      <c r="BY3" s="26"/>
      <c r="BZ3" s="352"/>
      <c r="CA3" s="26"/>
      <c r="CB3" s="26"/>
      <c r="CC3" s="26"/>
      <c r="CD3" s="26"/>
      <c r="CE3" s="26"/>
      <c r="CF3" s="27" t="s">
        <v>6</v>
      </c>
      <c r="CG3" s="26"/>
      <c r="CH3" s="26"/>
      <c r="CI3" s="26"/>
      <c r="CJ3" s="26"/>
      <c r="CK3" s="26"/>
      <c r="CL3" s="28"/>
      <c r="CM3" s="350"/>
      <c r="CN3" s="350"/>
      <c r="CO3" s="350"/>
      <c r="CP3" s="29"/>
      <c r="CQ3" s="350"/>
      <c r="CR3" s="29"/>
      <c r="CS3" s="28"/>
      <c r="CT3" s="351"/>
      <c r="CU3" s="352"/>
      <c r="CV3" s="352"/>
      <c r="CW3" s="352"/>
      <c r="CX3" s="353"/>
      <c r="CY3" s="353"/>
      <c r="CZ3" s="352"/>
      <c r="DA3" s="352"/>
      <c r="DB3" s="352"/>
      <c r="DC3" s="352"/>
      <c r="DD3" s="353"/>
      <c r="DF3" s="30"/>
    </row>
    <row r="4" spans="1:111" s="12" customFormat="1" ht="18.75" customHeight="1" thickTop="1" thickBot="1" x14ac:dyDescent="0.35">
      <c r="A4" s="32"/>
      <c r="B4" s="33"/>
      <c r="C4" s="33"/>
      <c r="D4" s="33"/>
      <c r="E4" s="9"/>
      <c r="F4" s="9"/>
      <c r="G4" s="9"/>
      <c r="H4" s="9"/>
      <c r="I4" s="9"/>
      <c r="J4" s="9"/>
      <c r="K4" s="321"/>
      <c r="L4" s="10"/>
      <c r="M4" s="9"/>
      <c r="N4" s="9"/>
      <c r="O4" s="9"/>
      <c r="P4" s="354"/>
      <c r="Q4" s="354"/>
      <c r="R4" s="355"/>
      <c r="S4" s="356"/>
      <c r="T4" s="354"/>
      <c r="U4" s="356"/>
      <c r="V4" s="13"/>
      <c r="W4" s="321"/>
      <c r="X4" s="357"/>
      <c r="Y4" s="357"/>
      <c r="Z4" s="357"/>
      <c r="AA4" s="358"/>
      <c r="AB4" s="1093"/>
      <c r="AC4" s="1096"/>
      <c r="AD4" s="1096"/>
      <c r="AE4" s="1096"/>
      <c r="AF4" s="1096"/>
      <c r="AG4" s="1096"/>
      <c r="AH4" s="1096"/>
      <c r="AI4" s="1096"/>
      <c r="AJ4" s="1096"/>
      <c r="AK4" s="1096"/>
      <c r="AL4" s="1096"/>
      <c r="AM4" s="1096"/>
      <c r="AN4" s="1096"/>
      <c r="AO4" s="1096"/>
      <c r="AP4" s="1096"/>
      <c r="AQ4" s="1096"/>
      <c r="AR4" s="1096"/>
      <c r="AS4" s="1096"/>
      <c r="AT4" s="1096"/>
      <c r="AU4" s="1096"/>
      <c r="AV4" s="1096"/>
      <c r="AW4" s="1096"/>
      <c r="AX4" s="1096"/>
      <c r="AY4" s="34"/>
      <c r="AZ4" s="359"/>
      <c r="BA4" s="35"/>
      <c r="BB4" s="360"/>
      <c r="BC4" s="357"/>
      <c r="BD4" s="361"/>
      <c r="BE4" s="361"/>
      <c r="BF4" s="1093"/>
      <c r="BG4" s="1093"/>
      <c r="BH4" s="1093"/>
      <c r="BI4" s="1093"/>
      <c r="BJ4" s="1093"/>
      <c r="BK4" s="1093"/>
      <c r="BL4" s="1093"/>
      <c r="BM4" s="1093"/>
      <c r="BN4" s="1093"/>
      <c r="BO4" s="1093"/>
      <c r="BP4" s="1093"/>
      <c r="BQ4" s="1093"/>
      <c r="BR4" s="1095"/>
      <c r="BS4" s="321"/>
      <c r="BT4" s="321"/>
      <c r="BU4" s="36"/>
      <c r="BV4" s="362"/>
      <c r="BW4" s="362"/>
      <c r="BY4" s="724" t="s">
        <v>7</v>
      </c>
      <c r="BZ4" s="841"/>
      <c r="CA4" s="725"/>
      <c r="CB4" s="1013">
        <f>PIC!A6</f>
        <v>0</v>
      </c>
      <c r="CC4" s="1014"/>
      <c r="CD4" s="1014"/>
      <c r="CE4" s="1014"/>
      <c r="CF4" s="1014"/>
      <c r="CG4" s="1014"/>
      <c r="CH4" s="1014"/>
      <c r="CI4" s="1014"/>
      <c r="CJ4" s="1014"/>
      <c r="CK4" s="1014"/>
      <c r="CL4" s="1015"/>
      <c r="CM4" s="363"/>
      <c r="CN4" s="363"/>
      <c r="CO4" s="363"/>
      <c r="CQ4" s="718"/>
      <c r="CR4" s="1016" t="s">
        <v>8</v>
      </c>
      <c r="CS4" s="1017"/>
      <c r="CT4" s="1017"/>
      <c r="CU4" s="1017"/>
      <c r="CV4" s="1017"/>
      <c r="CW4" s="1017"/>
      <c r="CX4" s="1017"/>
      <c r="CY4" s="1017"/>
      <c r="CZ4" s="1017"/>
      <c r="DA4" s="1017"/>
      <c r="DB4" s="1017"/>
      <c r="DC4" s="1017"/>
      <c r="DD4" s="1017"/>
      <c r="DE4" s="1018"/>
      <c r="DF4" s="11"/>
    </row>
    <row r="5" spans="1:111" s="12" customFormat="1" ht="19.5" customHeight="1" thickBot="1" x14ac:dyDescent="0.35">
      <c r="A5" s="32"/>
      <c r="B5" s="33"/>
      <c r="C5" s="33"/>
      <c r="D5" s="33"/>
      <c r="E5" s="9"/>
      <c r="F5" s="9"/>
      <c r="G5" s="9"/>
      <c r="H5" s="9"/>
      <c r="I5" s="9"/>
      <c r="J5" s="9"/>
      <c r="K5" s="321"/>
      <c r="L5" s="10"/>
      <c r="M5" s="9"/>
      <c r="N5" s="9"/>
      <c r="O5" s="9"/>
      <c r="P5" s="354"/>
      <c r="Q5" s="354"/>
      <c r="R5" s="355"/>
      <c r="S5" s="356"/>
      <c r="T5" s="354"/>
      <c r="U5" s="356"/>
      <c r="V5" s="13"/>
      <c r="W5" s="321"/>
      <c r="X5" s="357"/>
      <c r="Y5" s="357"/>
      <c r="Z5" s="357"/>
      <c r="AA5" s="358"/>
      <c r="AB5" s="1093"/>
      <c r="AC5" s="1096"/>
      <c r="AD5" s="1096"/>
      <c r="AE5" s="1096"/>
      <c r="AF5" s="1096"/>
      <c r="AG5" s="1096"/>
      <c r="AH5" s="1096"/>
      <c r="AI5" s="1096"/>
      <c r="AJ5" s="1096"/>
      <c r="AK5" s="1096"/>
      <c r="AL5" s="1096"/>
      <c r="AM5" s="1096"/>
      <c r="AN5" s="1096"/>
      <c r="AO5" s="1096"/>
      <c r="AP5" s="1096"/>
      <c r="AQ5" s="1096"/>
      <c r="AR5" s="1096"/>
      <c r="AS5" s="1096"/>
      <c r="AT5" s="1096"/>
      <c r="AU5" s="1096"/>
      <c r="AV5" s="1096"/>
      <c r="AW5" s="1096"/>
      <c r="AX5" s="1096"/>
      <c r="AY5" s="34"/>
      <c r="AZ5" s="359"/>
      <c r="BA5" s="8"/>
      <c r="BB5" s="357"/>
      <c r="BC5" s="357"/>
      <c r="BD5" s="358"/>
      <c r="BE5" s="358"/>
      <c r="BF5" s="1093"/>
      <c r="BG5" s="1093"/>
      <c r="BH5" s="1093"/>
      <c r="BI5" s="1093"/>
      <c r="BJ5" s="1093"/>
      <c r="BK5" s="1093"/>
      <c r="BL5" s="1093"/>
      <c r="BM5" s="1093"/>
      <c r="BN5" s="1093"/>
      <c r="BO5" s="1093"/>
      <c r="BP5" s="1093"/>
      <c r="BQ5" s="1093"/>
      <c r="BR5" s="1095"/>
      <c r="BS5" s="364"/>
      <c r="BT5" s="364"/>
      <c r="BU5" s="36"/>
      <c r="BV5" s="362"/>
      <c r="BW5" s="362"/>
      <c r="BY5" s="724" t="s">
        <v>9</v>
      </c>
      <c r="BZ5" s="841"/>
      <c r="CA5" s="725"/>
      <c r="CB5" s="1013" t="str">
        <f>15&amp;LEFT(PIC!B1,4)</f>
        <v>1512</v>
      </c>
      <c r="CC5" s="1014"/>
      <c r="CD5" s="1014"/>
      <c r="CE5" s="1014"/>
      <c r="CF5" s="1014"/>
      <c r="CG5" s="1014"/>
      <c r="CH5" s="1014"/>
      <c r="CI5" s="1014"/>
      <c r="CJ5" s="1014"/>
      <c r="CK5" s="1014"/>
      <c r="CL5" s="1015"/>
      <c r="CM5" s="321"/>
      <c r="CN5" s="321"/>
      <c r="CO5" s="321"/>
      <c r="CP5" s="38"/>
      <c r="CQ5" s="365"/>
      <c r="CR5" s="38"/>
      <c r="CS5" s="786"/>
      <c r="CT5" s="366"/>
      <c r="CU5" s="362"/>
      <c r="CV5" s="362"/>
      <c r="CW5" s="362"/>
      <c r="CX5" s="367"/>
      <c r="CY5" s="367"/>
      <c r="CZ5" s="362"/>
      <c r="DA5" s="362"/>
      <c r="DB5" s="362"/>
      <c r="DC5" s="362"/>
      <c r="DD5" s="367"/>
      <c r="DE5" s="36"/>
      <c r="DF5" s="11"/>
    </row>
    <row r="6" spans="1:111" s="12" customFormat="1" ht="15.75" customHeight="1" thickBot="1" x14ac:dyDescent="0.3">
      <c r="A6" s="39"/>
      <c r="B6" s="9"/>
      <c r="C6" s="9"/>
      <c r="D6" s="9"/>
      <c r="E6" s="9"/>
      <c r="F6" s="9"/>
      <c r="G6" s="9"/>
      <c r="H6" s="9"/>
      <c r="I6" s="9"/>
      <c r="J6" s="9"/>
      <c r="K6" s="321"/>
      <c r="L6" s="10"/>
      <c r="M6" s="9"/>
      <c r="N6" s="40"/>
      <c r="O6" s="9"/>
      <c r="P6" s="354"/>
      <c r="Q6" s="354"/>
      <c r="R6" s="355"/>
      <c r="S6" s="356"/>
      <c r="T6" s="354"/>
      <c r="U6" s="356"/>
      <c r="V6" s="13"/>
      <c r="W6" s="321"/>
      <c r="X6" s="357"/>
      <c r="Y6" s="357"/>
      <c r="Z6" s="357"/>
      <c r="AA6" s="358"/>
      <c r="AB6" s="1093"/>
      <c r="AC6" s="1094"/>
      <c r="AD6" s="1094"/>
      <c r="AE6" s="1094"/>
      <c r="AF6" s="1094"/>
      <c r="AG6" s="1094"/>
      <c r="AH6" s="1094"/>
      <c r="AI6" s="1094"/>
      <c r="AJ6" s="1094"/>
      <c r="AK6" s="1094"/>
      <c r="AL6" s="1094"/>
      <c r="AM6" s="1094"/>
      <c r="AN6" s="1094"/>
      <c r="AO6" s="1094"/>
      <c r="AP6" s="1094"/>
      <c r="AQ6" s="1094"/>
      <c r="AR6" s="1094"/>
      <c r="AS6" s="1094"/>
      <c r="AT6" s="1094"/>
      <c r="AU6" s="1094"/>
      <c r="AV6" s="1094"/>
      <c r="AW6" s="1094"/>
      <c r="AX6" s="1094"/>
      <c r="AY6" s="41"/>
      <c r="AZ6" s="368"/>
      <c r="BA6" s="42"/>
      <c r="BB6" s="369"/>
      <c r="BC6" s="357"/>
      <c r="BD6" s="370"/>
      <c r="BE6" s="370"/>
      <c r="BF6" s="1093"/>
      <c r="BG6" s="1093"/>
      <c r="BH6" s="1093"/>
      <c r="BI6" s="1093"/>
      <c r="BJ6" s="1093"/>
      <c r="BK6" s="1093"/>
      <c r="BL6" s="1093"/>
      <c r="BM6" s="1093"/>
      <c r="BN6" s="1093"/>
      <c r="BO6" s="1093"/>
      <c r="BP6" s="1093"/>
      <c r="BQ6" s="1093"/>
      <c r="BR6" s="1095"/>
      <c r="BS6" s="321"/>
      <c r="BT6" s="321"/>
      <c r="BU6" s="36"/>
      <c r="BV6" s="362"/>
      <c r="BW6" s="362"/>
      <c r="BY6" s="724" t="s">
        <v>10</v>
      </c>
      <c r="BZ6" s="841"/>
      <c r="CA6" s="725"/>
      <c r="CB6" s="998"/>
      <c r="CC6" s="999"/>
      <c r="CD6" s="999"/>
      <c r="CE6" s="999"/>
      <c r="CF6" s="999"/>
      <c r="CG6" s="999"/>
      <c r="CH6" s="999"/>
      <c r="CI6" s="999"/>
      <c r="CJ6" s="999"/>
      <c r="CK6" s="999"/>
      <c r="CL6" s="1000"/>
      <c r="CM6" s="363"/>
      <c r="CN6" s="363"/>
      <c r="CO6" s="363"/>
      <c r="CQ6" s="718"/>
      <c r="CR6" s="1016" t="s">
        <v>11</v>
      </c>
      <c r="CS6" s="1017"/>
      <c r="CT6" s="1017"/>
      <c r="CU6" s="1017"/>
      <c r="CV6" s="1017"/>
      <c r="CW6" s="1017"/>
      <c r="CX6" s="1017"/>
      <c r="CY6" s="1017"/>
      <c r="CZ6" s="1017"/>
      <c r="DA6" s="1017"/>
      <c r="DB6" s="1017"/>
      <c r="DC6" s="1017"/>
      <c r="DD6" s="1017"/>
      <c r="DE6" s="1018"/>
      <c r="DF6" s="11"/>
    </row>
    <row r="7" spans="1:111" s="12" customFormat="1" ht="15" customHeight="1" thickBot="1" x14ac:dyDescent="0.35">
      <c r="A7" s="32"/>
      <c r="B7" s="9"/>
      <c r="C7" s="9"/>
      <c r="D7" s="9"/>
      <c r="E7" s="9"/>
      <c r="F7" s="9"/>
      <c r="G7" s="9"/>
      <c r="H7" s="9"/>
      <c r="I7" s="9"/>
      <c r="J7" s="9"/>
      <c r="K7" s="321"/>
      <c r="L7" s="10"/>
      <c r="M7" s="9"/>
      <c r="N7" s="9"/>
      <c r="O7" s="9" t="s">
        <v>1</v>
      </c>
      <c r="P7" s="371"/>
      <c r="Q7" s="371"/>
      <c r="R7" s="371"/>
      <c r="S7" s="371"/>
      <c r="T7" s="371"/>
      <c r="U7" s="371"/>
      <c r="V7" s="43"/>
      <c r="W7" s="326"/>
      <c r="X7" s="327"/>
      <c r="Y7" s="327"/>
      <c r="Z7" s="327"/>
      <c r="AA7" s="328"/>
      <c r="AB7" s="1097"/>
      <c r="AC7" s="1098"/>
      <c r="AD7" s="1098"/>
      <c r="AE7" s="1098"/>
      <c r="AF7" s="1098"/>
      <c r="AG7" s="1098"/>
      <c r="AH7" s="1098"/>
      <c r="AI7" s="1098"/>
      <c r="AJ7" s="1098"/>
      <c r="AK7" s="1098"/>
      <c r="AL7" s="1098"/>
      <c r="AM7" s="1098"/>
      <c r="AN7" s="1098"/>
      <c r="AO7" s="1098"/>
      <c r="AP7" s="1098"/>
      <c r="AQ7" s="1098"/>
      <c r="AR7" s="1098"/>
      <c r="AS7" s="1098"/>
      <c r="AT7" s="1098"/>
      <c r="AU7" s="1098"/>
      <c r="AV7" s="1098"/>
      <c r="AW7" s="1098"/>
      <c r="AX7" s="1098"/>
      <c r="AY7" s="44"/>
      <c r="AZ7" s="372"/>
      <c r="BA7" s="45"/>
      <c r="BB7" s="373"/>
      <c r="BC7" s="327"/>
      <c r="BD7" s="374"/>
      <c r="BE7" s="374"/>
      <c r="BF7" s="1093"/>
      <c r="BG7" s="1093"/>
      <c r="BH7" s="1093"/>
      <c r="BI7" s="1093"/>
      <c r="BJ7" s="1093"/>
      <c r="BK7" s="1093"/>
      <c r="BL7" s="1093"/>
      <c r="BM7" s="1093"/>
      <c r="BN7" s="1093"/>
      <c r="BO7" s="1093"/>
      <c r="BP7" s="1093"/>
      <c r="BQ7" s="1093"/>
      <c r="BR7" s="1095"/>
      <c r="BS7" s="375"/>
      <c r="BT7" s="375"/>
      <c r="BU7" s="36"/>
      <c r="BV7" s="362"/>
      <c r="BW7" s="362"/>
      <c r="BY7" s="724" t="s">
        <v>12</v>
      </c>
      <c r="BZ7" s="841"/>
      <c r="CA7" s="725"/>
      <c r="CB7" s="998"/>
      <c r="CC7" s="999"/>
      <c r="CD7" s="999"/>
      <c r="CE7" s="999"/>
      <c r="CF7" s="999"/>
      <c r="CG7" s="999"/>
      <c r="CH7" s="999"/>
      <c r="CI7" s="999"/>
      <c r="CJ7" s="999"/>
      <c r="CK7" s="999"/>
      <c r="CL7" s="1000"/>
      <c r="CM7" s="376"/>
      <c r="CN7" s="376"/>
      <c r="CO7" s="376"/>
      <c r="CP7" s="36"/>
      <c r="CQ7" s="367"/>
      <c r="CR7" s="36"/>
      <c r="CS7" s="787"/>
      <c r="CT7" s="362"/>
      <c r="CU7" s="362"/>
      <c r="CV7" s="362"/>
      <c r="CW7" s="362"/>
      <c r="CX7" s="367"/>
      <c r="CY7" s="367"/>
      <c r="CZ7" s="362"/>
      <c r="DA7" s="362"/>
      <c r="DB7" s="362"/>
      <c r="DC7" s="362"/>
      <c r="DD7" s="367"/>
      <c r="DE7" s="36"/>
      <c r="DF7" s="11"/>
    </row>
    <row r="8" spans="1:111" s="12" customFormat="1" ht="17.25" customHeight="1" thickTop="1" thickBot="1" x14ac:dyDescent="0.25">
      <c r="A8" s="46"/>
      <c r="B8" s="47"/>
      <c r="C8" s="47"/>
      <c r="D8" s="47"/>
      <c r="E8" s="47"/>
      <c r="F8" s="47"/>
      <c r="G8" s="47"/>
      <c r="H8" s="47"/>
      <c r="I8" s="47"/>
      <c r="J8" s="47"/>
      <c r="K8" s="326"/>
      <c r="L8" s="48"/>
      <c r="M8" s="9"/>
      <c r="N8" s="9"/>
      <c r="O8" s="9"/>
      <c r="P8" s="354"/>
      <c r="Q8" s="354"/>
      <c r="R8" s="355"/>
      <c r="S8" s="356"/>
      <c r="T8" s="354"/>
      <c r="U8" s="356"/>
      <c r="V8" s="49" t="s">
        <v>13</v>
      </c>
      <c r="W8" s="326"/>
      <c r="X8" s="327"/>
      <c r="Y8" s="327"/>
      <c r="Z8" s="377"/>
      <c r="AA8" s="328"/>
      <c r="AB8" s="50"/>
      <c r="AC8" s="378"/>
      <c r="AD8" s="1057"/>
      <c r="AE8" s="1057"/>
      <c r="AF8" s="1057"/>
      <c r="AG8" s="1057"/>
      <c r="AH8" s="1057"/>
      <c r="AI8" s="1057"/>
      <c r="AJ8" s="1057"/>
      <c r="AK8" s="1057"/>
      <c r="AL8" s="1057"/>
      <c r="AM8" s="1057"/>
      <c r="AN8" s="1058"/>
      <c r="AO8" s="51" t="s">
        <v>14</v>
      </c>
      <c r="AP8" s="377"/>
      <c r="AQ8" s="377"/>
      <c r="AR8" s="377"/>
      <c r="AS8" s="379"/>
      <c r="AT8" s="380"/>
      <c r="AU8" s="377"/>
      <c r="AV8" s="379"/>
      <c r="AW8" s="1059"/>
      <c r="AX8" s="1060"/>
      <c r="AY8" s="1060"/>
      <c r="AZ8" s="326"/>
      <c r="BA8" s="52" t="s">
        <v>15</v>
      </c>
      <c r="BB8" s="377"/>
      <c r="BC8" s="377"/>
      <c r="BD8" s="379"/>
      <c r="BE8" s="379"/>
      <c r="BF8" s="1072"/>
      <c r="BG8" s="1072"/>
      <c r="BH8" s="1072"/>
      <c r="BI8" s="1072"/>
      <c r="BJ8" s="1072"/>
      <c r="BK8" s="1072"/>
      <c r="BL8" s="1072"/>
      <c r="BM8" s="1072"/>
      <c r="BN8" s="1072"/>
      <c r="BO8" s="1072"/>
      <c r="BP8" s="1072"/>
      <c r="BQ8" s="1072"/>
      <c r="BR8" s="1073"/>
      <c r="BS8" s="321"/>
      <c r="BT8" s="321"/>
      <c r="BU8" s="36"/>
      <c r="BV8" s="362"/>
      <c r="BW8" s="362"/>
      <c r="BY8" s="724" t="s">
        <v>16</v>
      </c>
      <c r="BZ8" s="841"/>
      <c r="CA8" s="725"/>
      <c r="CB8" s="998"/>
      <c r="CC8" s="999"/>
      <c r="CD8" s="999"/>
      <c r="CE8" s="999"/>
      <c r="CF8" s="999"/>
      <c r="CG8" s="999"/>
      <c r="CH8" s="999"/>
      <c r="CI8" s="999"/>
      <c r="CJ8" s="999"/>
      <c r="CK8" s="999"/>
      <c r="CL8" s="1000"/>
      <c r="CM8" s="381"/>
      <c r="CN8" s="381"/>
      <c r="CO8" s="381"/>
      <c r="CP8" s="37"/>
      <c r="CQ8" s="381"/>
      <c r="CR8" s="37"/>
      <c r="CS8" s="788"/>
      <c r="CT8" s="362"/>
      <c r="CU8" s="362"/>
      <c r="CV8" s="362"/>
      <c r="CW8" s="362"/>
      <c r="CX8" s="367"/>
      <c r="CY8" s="367"/>
      <c r="CZ8" s="362"/>
      <c r="DA8" s="362"/>
      <c r="DB8" s="362"/>
      <c r="DC8" s="362"/>
      <c r="DD8" s="367"/>
      <c r="DE8" s="36"/>
      <c r="DF8" s="11"/>
    </row>
    <row r="9" spans="1:111" s="12" customFormat="1" ht="15.75" customHeight="1" thickBot="1" x14ac:dyDescent="0.3">
      <c r="A9" s="53"/>
      <c r="B9" s="9"/>
      <c r="C9" s="9"/>
      <c r="D9" s="9"/>
      <c r="E9" s="9"/>
      <c r="F9" s="9"/>
      <c r="G9" s="9"/>
      <c r="H9" s="9"/>
      <c r="I9" s="9"/>
      <c r="J9" s="9"/>
      <c r="K9" s="321"/>
      <c r="L9" s="9"/>
      <c r="M9" s="9"/>
      <c r="N9" s="9"/>
      <c r="O9" s="9"/>
      <c r="P9" s="354"/>
      <c r="Q9" s="354"/>
      <c r="R9" s="355"/>
      <c r="S9" s="356"/>
      <c r="T9" s="354"/>
      <c r="U9" s="356"/>
      <c r="V9" s="19"/>
      <c r="W9" s="321"/>
      <c r="X9" s="357"/>
      <c r="Y9" s="357"/>
      <c r="Z9" s="344"/>
      <c r="AA9" s="358"/>
      <c r="AB9" s="19"/>
      <c r="AC9" s="338"/>
      <c r="AD9" s="9"/>
      <c r="AE9" s="357"/>
      <c r="AF9" s="357"/>
      <c r="AG9" s="357"/>
      <c r="AH9" s="357"/>
      <c r="AI9" s="357"/>
      <c r="AJ9" s="357"/>
      <c r="AK9" s="22"/>
      <c r="AL9" s="382"/>
      <c r="AM9" s="382"/>
      <c r="AN9" s="54"/>
      <c r="AO9" s="22"/>
      <c r="AP9" s="344"/>
      <c r="AQ9" s="344"/>
      <c r="AR9" s="344"/>
      <c r="AS9" s="343"/>
      <c r="AT9" s="383"/>
      <c r="AU9" s="344"/>
      <c r="AV9" s="343"/>
      <c r="AW9" s="22"/>
      <c r="AX9" s="54"/>
      <c r="AY9" s="54"/>
      <c r="AZ9" s="321"/>
      <c r="BA9" s="22"/>
      <c r="BB9" s="344"/>
      <c r="BC9" s="344"/>
      <c r="BD9" s="343"/>
      <c r="BE9" s="343"/>
      <c r="BF9" s="22"/>
      <c r="BG9" s="344"/>
      <c r="BH9" s="344"/>
      <c r="BI9" s="344"/>
      <c r="BJ9" s="344"/>
      <c r="BK9" s="321"/>
      <c r="BL9" s="384"/>
      <c r="BM9" s="55"/>
      <c r="BN9" s="385"/>
      <c r="BO9" s="22"/>
      <c r="BP9" s="56"/>
      <c r="BQ9" s="386"/>
      <c r="BR9" s="56"/>
      <c r="BS9" s="321"/>
      <c r="BT9" s="321"/>
      <c r="BU9" s="36"/>
      <c r="BV9" s="362"/>
      <c r="BW9" s="362"/>
      <c r="BX9" s="57"/>
      <c r="BY9" s="58"/>
      <c r="BZ9" s="387"/>
      <c r="CA9" s="59"/>
      <c r="CB9" s="717"/>
      <c r="CC9" s="721"/>
      <c r="CD9" s="722"/>
      <c r="CE9" s="721"/>
      <c r="CF9" s="723"/>
      <c r="CG9" s="721"/>
      <c r="CH9" s="723"/>
      <c r="CI9" s="721"/>
      <c r="CJ9" s="723"/>
      <c r="CK9" s="381"/>
      <c r="CL9" s="37"/>
      <c r="CM9" s="381"/>
      <c r="CN9" s="381"/>
      <c r="CO9" s="381"/>
      <c r="CP9" s="37"/>
      <c r="CQ9" s="381"/>
      <c r="CR9" s="37"/>
      <c r="CS9" s="788"/>
      <c r="CT9" s="362"/>
      <c r="CU9" s="362"/>
      <c r="CV9" s="362"/>
      <c r="CW9" s="362"/>
      <c r="CX9" s="367"/>
      <c r="CY9" s="367"/>
      <c r="CZ9" s="362"/>
      <c r="DA9" s="362"/>
      <c r="DB9" s="362"/>
      <c r="DC9" s="362"/>
      <c r="DD9" s="367"/>
      <c r="DE9" s="36"/>
      <c r="DF9" s="11"/>
    </row>
    <row r="10" spans="1:111" s="12" customFormat="1" ht="16.5" customHeight="1" thickBo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376"/>
      <c r="L10" s="11"/>
      <c r="M10" s="11"/>
      <c r="N10" s="11"/>
      <c r="O10" s="11"/>
      <c r="P10" s="354"/>
      <c r="Q10" s="354"/>
      <c r="R10" s="355"/>
      <c r="S10" s="356"/>
      <c r="T10" s="354"/>
      <c r="U10" s="356"/>
      <c r="V10" s="11"/>
      <c r="W10" s="376"/>
      <c r="X10" s="332"/>
      <c r="Y10" s="332"/>
      <c r="Z10" s="332"/>
      <c r="AA10" s="388"/>
      <c r="AB10" s="11"/>
      <c r="AC10" s="376"/>
      <c r="AD10" s="11"/>
      <c r="AE10" s="332"/>
      <c r="AF10" s="332"/>
      <c r="AG10" s="332"/>
      <c r="AH10" s="332"/>
      <c r="AI10" s="332"/>
      <c r="AJ10" s="332"/>
      <c r="AK10" s="11"/>
      <c r="AL10" s="376"/>
      <c r="AM10" s="376"/>
      <c r="AN10" s="11"/>
      <c r="AO10" s="11"/>
      <c r="AP10" s="332"/>
      <c r="AQ10" s="332"/>
      <c r="AR10" s="332"/>
      <c r="AS10" s="388"/>
      <c r="AT10" s="389"/>
      <c r="AU10" s="332"/>
      <c r="AV10" s="388"/>
      <c r="AW10" s="11"/>
      <c r="AX10" s="11"/>
      <c r="AY10" s="11"/>
      <c r="AZ10" s="376"/>
      <c r="BA10" s="11"/>
      <c r="BB10" s="332"/>
      <c r="BC10" s="332"/>
      <c r="BD10" s="388"/>
      <c r="BE10" s="388"/>
      <c r="BF10" s="930"/>
      <c r="BG10" s="931"/>
      <c r="BH10" s="931"/>
      <c r="BI10" s="931"/>
      <c r="BJ10" s="932"/>
      <c r="BK10" s="933"/>
      <c r="BL10" s="934"/>
      <c r="BM10" s="938"/>
      <c r="BN10" s="934"/>
      <c r="BO10" s="935" t="s">
        <v>97</v>
      </c>
      <c r="BP10" s="936" t="s">
        <v>98</v>
      </c>
      <c r="BQ10" s="932"/>
      <c r="BR10" s="937"/>
      <c r="BS10" s="376"/>
      <c r="BT10" s="376"/>
      <c r="BU10" s="11"/>
      <c r="BV10" s="332"/>
      <c r="BW10" s="332"/>
      <c r="BX10" s="61"/>
      <c r="BY10" s="11"/>
      <c r="BZ10" s="332"/>
      <c r="CA10" s="9"/>
      <c r="CB10" s="62"/>
      <c r="CC10" s="390"/>
      <c r="CD10" s="391"/>
      <c r="CE10" s="390"/>
      <c r="CF10" s="62"/>
      <c r="CG10" s="390"/>
      <c r="CH10" s="63" t="s">
        <v>17</v>
      </c>
      <c r="CI10" s="390"/>
      <c r="CJ10" s="62"/>
      <c r="CK10" s="390"/>
      <c r="CL10" s="62"/>
      <c r="CM10" s="390"/>
      <c r="CN10" s="390"/>
      <c r="CO10" s="390"/>
      <c r="CP10" s="62"/>
      <c r="CQ10" s="392"/>
      <c r="CR10" s="727"/>
      <c r="CS10" s="789"/>
      <c r="CT10" s="332"/>
      <c r="CU10" s="332"/>
      <c r="CV10" s="332"/>
      <c r="CW10" s="332"/>
      <c r="CX10" s="376"/>
      <c r="CY10" s="376"/>
      <c r="CZ10" s="332"/>
      <c r="DA10" s="332"/>
      <c r="DB10" s="332"/>
      <c r="DC10" s="332"/>
      <c r="DD10" s="376"/>
      <c r="DE10" s="11"/>
      <c r="DF10" s="11"/>
    </row>
    <row r="11" spans="1:111" s="68" customFormat="1" ht="22.5" customHeight="1" thickBot="1" x14ac:dyDescent="0.3">
      <c r="A11" s="1076" t="s">
        <v>18</v>
      </c>
      <c r="B11" s="1079" t="s">
        <v>19</v>
      </c>
      <c r="C11" s="1080" t="s">
        <v>20</v>
      </c>
      <c r="D11" s="1081"/>
      <c r="E11" s="1081"/>
      <c r="F11" s="1081" t="s">
        <v>21</v>
      </c>
      <c r="G11" s="1082"/>
      <c r="H11" s="1079" t="s">
        <v>22</v>
      </c>
      <c r="I11" s="1074" t="s">
        <v>23</v>
      </c>
      <c r="J11" s="1075"/>
      <c r="K11" s="393"/>
      <c r="L11" s="1003" t="s">
        <v>24</v>
      </c>
      <c r="M11" s="1004"/>
      <c r="N11" s="1004"/>
      <c r="O11" s="1004"/>
      <c r="P11" s="1083"/>
      <c r="Q11" s="1083"/>
      <c r="R11" s="1083"/>
      <c r="S11" s="1083"/>
      <c r="T11" s="1083"/>
      <c r="U11" s="1083"/>
      <c r="V11" s="1084"/>
      <c r="W11" s="394"/>
      <c r="X11" s="395"/>
      <c r="Y11" s="395"/>
      <c r="Z11" s="396"/>
      <c r="AA11" s="397"/>
      <c r="AB11" s="64" t="s">
        <v>25</v>
      </c>
      <c r="AC11" s="398"/>
      <c r="AD11" s="1003" t="s">
        <v>26</v>
      </c>
      <c r="AE11" s="1004"/>
      <c r="AF11" s="1004"/>
      <c r="AG11" s="1004"/>
      <c r="AH11" s="1004"/>
      <c r="AI11" s="1004"/>
      <c r="AJ11" s="1004"/>
      <c r="AK11" s="1004"/>
      <c r="AL11" s="1004"/>
      <c r="AM11" s="1004"/>
      <c r="AN11" s="1004"/>
      <c r="AO11" s="1004"/>
      <c r="AP11" s="399"/>
      <c r="AQ11" s="399"/>
      <c r="AR11" s="400"/>
      <c r="AS11" s="401"/>
      <c r="AT11" s="402"/>
      <c r="AU11" s="396"/>
      <c r="AV11" s="401"/>
      <c r="AW11" s="1003" t="s">
        <v>27</v>
      </c>
      <c r="AX11" s="1004"/>
      <c r="AY11" s="1004"/>
      <c r="AZ11" s="398"/>
      <c r="BA11" s="65" t="s">
        <v>28</v>
      </c>
      <c r="BB11" s="399"/>
      <c r="BC11" s="396"/>
      <c r="BD11" s="401"/>
      <c r="BE11" s="403"/>
      <c r="BF11" s="1085" t="s">
        <v>29</v>
      </c>
      <c r="BG11" s="1086"/>
      <c r="BH11" s="1086"/>
      <c r="BI11" s="1086"/>
      <c r="BJ11" s="1086"/>
      <c r="BK11" s="1086"/>
      <c r="BL11" s="1086"/>
      <c r="BM11" s="1086"/>
      <c r="BN11" s="1086"/>
      <c r="BO11" s="1086"/>
      <c r="BP11" s="1086"/>
      <c r="BQ11" s="1086"/>
      <c r="BR11" s="1087"/>
      <c r="BS11" s="404"/>
      <c r="BT11" s="405"/>
      <c r="BU11" s="1003" t="s">
        <v>30</v>
      </c>
      <c r="BV11" s="1004"/>
      <c r="BW11" s="1004"/>
      <c r="BX11" s="1005"/>
      <c r="BY11" s="1006"/>
      <c r="BZ11" s="406"/>
      <c r="CA11" s="66" t="s">
        <v>1</v>
      </c>
      <c r="CB11" s="1001" t="s">
        <v>31</v>
      </c>
      <c r="CC11" s="1002"/>
      <c r="CD11" s="1002"/>
      <c r="CE11" s="398"/>
      <c r="CF11" s="64" t="s">
        <v>32</v>
      </c>
      <c r="CG11" s="398"/>
      <c r="CH11" s="64" t="s">
        <v>33</v>
      </c>
      <c r="CI11" s="407"/>
      <c r="CJ11" s="67" t="s">
        <v>499</v>
      </c>
      <c r="CK11" s="408" t="s">
        <v>399</v>
      </c>
      <c r="CL11" s="64" t="s">
        <v>34</v>
      </c>
      <c r="CM11" s="409"/>
      <c r="CN11" s="805"/>
      <c r="CO11" s="805"/>
      <c r="CP11" s="64" t="s">
        <v>35</v>
      </c>
      <c r="CQ11" s="409"/>
      <c r="CR11" s="1022" t="s">
        <v>460</v>
      </c>
      <c r="CS11" s="1019" t="s">
        <v>461</v>
      </c>
      <c r="CT11" s="792" t="s">
        <v>400</v>
      </c>
      <c r="CU11" s="410" t="s">
        <v>401</v>
      </c>
      <c r="CV11" s="410" t="s">
        <v>402</v>
      </c>
      <c r="CW11" s="410" t="s">
        <v>403</v>
      </c>
      <c r="CX11" s="411" t="s">
        <v>36</v>
      </c>
      <c r="CY11" s="412" t="s">
        <v>404</v>
      </c>
      <c r="CZ11" s="888"/>
      <c r="DA11" s="413"/>
      <c r="DB11" s="413"/>
      <c r="DC11" s="413"/>
      <c r="DD11" s="893"/>
      <c r="DE11" s="67" t="s">
        <v>36</v>
      </c>
    </row>
    <row r="12" spans="1:111" s="90" customFormat="1" ht="15.75" customHeight="1" thickTop="1" thickBot="1" x14ac:dyDescent="0.3">
      <c r="A12" s="1077"/>
      <c r="B12" s="1077"/>
      <c r="C12" s="69" t="s">
        <v>37</v>
      </c>
      <c r="D12" s="70" t="s">
        <v>38</v>
      </c>
      <c r="E12" s="70" t="s">
        <v>39</v>
      </c>
      <c r="F12" s="70" t="s">
        <v>40</v>
      </c>
      <c r="G12" s="71" t="s">
        <v>41</v>
      </c>
      <c r="H12" s="1077"/>
      <c r="I12" s="1088" t="s">
        <v>42</v>
      </c>
      <c r="J12" s="72" t="s">
        <v>43</v>
      </c>
      <c r="K12" s="414" t="s">
        <v>399</v>
      </c>
      <c r="L12" s="73">
        <v>195</v>
      </c>
      <c r="M12" s="74" t="s">
        <v>44</v>
      </c>
      <c r="N12" s="1053" t="s">
        <v>45</v>
      </c>
      <c r="O12" s="1089"/>
      <c r="P12" s="1090" t="s">
        <v>405</v>
      </c>
      <c r="Q12" s="354"/>
      <c r="R12" s="355" t="s">
        <v>399</v>
      </c>
      <c r="S12" s="356" t="s">
        <v>462</v>
      </c>
      <c r="T12" s="354" t="s">
        <v>406</v>
      </c>
      <c r="U12" s="356" t="s">
        <v>407</v>
      </c>
      <c r="V12" s="75" t="s">
        <v>46</v>
      </c>
      <c r="W12" s="312" t="s">
        <v>399</v>
      </c>
      <c r="X12" s="415" t="s">
        <v>468</v>
      </c>
      <c r="Y12" s="415" t="s">
        <v>468</v>
      </c>
      <c r="Z12" s="416" t="s">
        <v>408</v>
      </c>
      <c r="AA12" s="417" t="s">
        <v>399</v>
      </c>
      <c r="AB12" s="76" t="s">
        <v>474</v>
      </c>
      <c r="AC12" s="418" t="s">
        <v>399</v>
      </c>
      <c r="AD12" s="77" t="s">
        <v>48</v>
      </c>
      <c r="AE12" s="419" t="s">
        <v>231</v>
      </c>
      <c r="AF12" s="419" t="s">
        <v>409</v>
      </c>
      <c r="AG12" s="419" t="s">
        <v>410</v>
      </c>
      <c r="AH12" s="419" t="s">
        <v>409</v>
      </c>
      <c r="AI12" s="419" t="s">
        <v>410</v>
      </c>
      <c r="AJ12" s="419" t="s">
        <v>411</v>
      </c>
      <c r="AK12" s="78" t="s">
        <v>49</v>
      </c>
      <c r="AL12" s="420" t="s">
        <v>399</v>
      </c>
      <c r="AM12" s="420"/>
      <c r="AN12" s="79" t="s">
        <v>50</v>
      </c>
      <c r="AO12" s="1091" t="s">
        <v>51</v>
      </c>
      <c r="AP12" s="421"/>
      <c r="AQ12" s="817" t="s">
        <v>468</v>
      </c>
      <c r="AR12" s="422"/>
      <c r="AS12" s="417" t="s">
        <v>399</v>
      </c>
      <c r="AT12" s="423" t="s">
        <v>468</v>
      </c>
      <c r="AU12" s="416" t="s">
        <v>408</v>
      </c>
      <c r="AV12" s="417" t="s">
        <v>412</v>
      </c>
      <c r="AW12" s="80">
        <v>8</v>
      </c>
      <c r="AX12" s="81" t="s">
        <v>52</v>
      </c>
      <c r="AY12" s="1091" t="s">
        <v>51</v>
      </c>
      <c r="AZ12" s="424"/>
      <c r="BA12" s="69" t="s">
        <v>53</v>
      </c>
      <c r="BB12" s="425"/>
      <c r="BC12" s="416" t="s">
        <v>408</v>
      </c>
      <c r="BD12" s="417" t="s">
        <v>399</v>
      </c>
      <c r="BE12" s="417" t="s">
        <v>399</v>
      </c>
      <c r="BF12" s="73" t="s">
        <v>54</v>
      </c>
      <c r="BG12" s="425" t="s">
        <v>413</v>
      </c>
      <c r="BH12" s="425" t="s">
        <v>413</v>
      </c>
      <c r="BI12" s="425" t="s">
        <v>56</v>
      </c>
      <c r="BJ12" s="425"/>
      <c r="BK12" s="426" t="s">
        <v>399</v>
      </c>
      <c r="BL12" s="425" t="s">
        <v>414</v>
      </c>
      <c r="BM12" s="82" t="s">
        <v>48</v>
      </c>
      <c r="BN12" s="427" t="s">
        <v>48</v>
      </c>
      <c r="BO12" s="83" t="s">
        <v>55</v>
      </c>
      <c r="BP12" s="84" t="s">
        <v>56</v>
      </c>
      <c r="BQ12" s="420" t="s">
        <v>399</v>
      </c>
      <c r="BR12" s="6" t="s">
        <v>57</v>
      </c>
      <c r="BS12" s="418" t="s">
        <v>399</v>
      </c>
      <c r="BT12" s="426"/>
      <c r="BU12" s="69" t="s">
        <v>58</v>
      </c>
      <c r="BV12" s="428"/>
      <c r="BW12" s="428"/>
      <c r="BX12" s="85" t="s">
        <v>59</v>
      </c>
      <c r="BY12" s="86"/>
      <c r="BZ12" s="429"/>
      <c r="CA12" s="87" t="s">
        <v>60</v>
      </c>
      <c r="CB12" s="88" t="s">
        <v>61</v>
      </c>
      <c r="CC12" s="426" t="s">
        <v>399</v>
      </c>
      <c r="CD12" s="430"/>
      <c r="CE12" s="418" t="s">
        <v>399</v>
      </c>
      <c r="CF12" s="88" t="s">
        <v>62</v>
      </c>
      <c r="CG12" s="418"/>
      <c r="CH12" s="88" t="s">
        <v>63</v>
      </c>
      <c r="CI12" s="418"/>
      <c r="CJ12" s="89" t="s">
        <v>64</v>
      </c>
      <c r="CK12" s="431"/>
      <c r="CL12" s="88" t="s">
        <v>65</v>
      </c>
      <c r="CM12" s="432"/>
      <c r="CN12" s="806"/>
      <c r="CO12" s="806"/>
      <c r="CP12" s="88" t="s">
        <v>66</v>
      </c>
      <c r="CQ12" s="432"/>
      <c r="CR12" s="1023"/>
      <c r="CS12" s="1020"/>
      <c r="CT12" s="433" t="s">
        <v>194</v>
      </c>
      <c r="CU12" s="433"/>
      <c r="CV12" s="433"/>
      <c r="CW12" s="433"/>
      <c r="CX12" s="434" t="s">
        <v>415</v>
      </c>
      <c r="CY12" s="435" t="s">
        <v>415</v>
      </c>
      <c r="CZ12" s="889"/>
      <c r="DA12" s="425"/>
      <c r="DB12" s="425" t="s">
        <v>455</v>
      </c>
      <c r="DC12" s="425"/>
      <c r="DD12" s="894" t="s">
        <v>36</v>
      </c>
      <c r="DE12" s="87" t="s">
        <v>67</v>
      </c>
    </row>
    <row r="13" spans="1:111" s="90" customFormat="1" ht="15.75" customHeight="1" thickBot="1" x14ac:dyDescent="0.3">
      <c r="A13" s="1077"/>
      <c r="B13" s="1077"/>
      <c r="C13" s="92" t="s">
        <v>68</v>
      </c>
      <c r="D13" s="93" t="s">
        <v>69</v>
      </c>
      <c r="E13" s="93" t="s">
        <v>70</v>
      </c>
      <c r="F13" s="93"/>
      <c r="G13" s="94"/>
      <c r="H13" s="1077"/>
      <c r="I13" s="1088"/>
      <c r="J13" s="72" t="s">
        <v>71</v>
      </c>
      <c r="K13" s="414" t="s">
        <v>404</v>
      </c>
      <c r="L13" s="73">
        <v>225</v>
      </c>
      <c r="M13" s="74" t="s">
        <v>72</v>
      </c>
      <c r="N13" s="1053" t="s">
        <v>73</v>
      </c>
      <c r="O13" s="1054"/>
      <c r="P13" s="1090"/>
      <c r="Q13" s="354"/>
      <c r="R13" s="355" t="s">
        <v>416</v>
      </c>
      <c r="S13" s="356" t="s">
        <v>464</v>
      </c>
      <c r="T13" s="354" t="s">
        <v>417</v>
      </c>
      <c r="U13" s="356" t="s">
        <v>418</v>
      </c>
      <c r="V13" s="75" t="s">
        <v>74</v>
      </c>
      <c r="W13" s="312" t="s">
        <v>46</v>
      </c>
      <c r="X13" s="415" t="s">
        <v>416</v>
      </c>
      <c r="Y13" s="415" t="s">
        <v>469</v>
      </c>
      <c r="Z13" s="416" t="s">
        <v>416</v>
      </c>
      <c r="AA13" s="417" t="s">
        <v>51</v>
      </c>
      <c r="AB13" s="76" t="s">
        <v>475</v>
      </c>
      <c r="AC13" s="418"/>
      <c r="AD13" s="92"/>
      <c r="AE13" s="436"/>
      <c r="AF13" s="436" t="s">
        <v>419</v>
      </c>
      <c r="AG13" s="436" t="s">
        <v>419</v>
      </c>
      <c r="AH13" s="437" t="s">
        <v>420</v>
      </c>
      <c r="AI13" s="437" t="s">
        <v>420</v>
      </c>
      <c r="AJ13" s="437" t="s">
        <v>420</v>
      </c>
      <c r="AK13" s="95" t="s">
        <v>75</v>
      </c>
      <c r="AL13" s="420"/>
      <c r="AM13" s="312"/>
      <c r="AN13" s="96" t="s">
        <v>76</v>
      </c>
      <c r="AO13" s="1091"/>
      <c r="AP13" s="421"/>
      <c r="AQ13" s="817" t="s">
        <v>416</v>
      </c>
      <c r="AR13" s="898" t="s">
        <v>27</v>
      </c>
      <c r="AS13" s="417" t="s">
        <v>51</v>
      </c>
      <c r="AT13" s="423" t="s">
        <v>416</v>
      </c>
      <c r="AU13" s="416" t="s">
        <v>416</v>
      </c>
      <c r="AV13" s="417" t="s">
        <v>52</v>
      </c>
      <c r="AW13" s="80">
        <v>11</v>
      </c>
      <c r="AX13" s="81" t="s">
        <v>77</v>
      </c>
      <c r="AY13" s="1091"/>
      <c r="AZ13" s="424" t="s">
        <v>399</v>
      </c>
      <c r="BA13" s="69"/>
      <c r="BB13" s="425"/>
      <c r="BC13" s="416" t="s">
        <v>416</v>
      </c>
      <c r="BD13" s="417" t="s">
        <v>51</v>
      </c>
      <c r="BE13" s="417" t="s">
        <v>51</v>
      </c>
      <c r="BF13" s="73" t="s">
        <v>479</v>
      </c>
      <c r="BG13" s="425" t="s">
        <v>421</v>
      </c>
      <c r="BH13" s="425" t="s">
        <v>421</v>
      </c>
      <c r="BI13" s="425" t="s">
        <v>422</v>
      </c>
      <c r="BJ13" s="425"/>
      <c r="BK13" s="426"/>
      <c r="BL13" s="425" t="s">
        <v>423</v>
      </c>
      <c r="BM13" s="82" t="s">
        <v>78</v>
      </c>
      <c r="BN13" s="427" t="s">
        <v>424</v>
      </c>
      <c r="BO13" s="83" t="s">
        <v>515</v>
      </c>
      <c r="BP13" s="97" t="s">
        <v>507</v>
      </c>
      <c r="BQ13" s="420"/>
      <c r="BR13" s="96" t="s">
        <v>194</v>
      </c>
      <c r="BS13" s="418"/>
      <c r="BT13" s="426"/>
      <c r="BU13" s="76" t="s">
        <v>79</v>
      </c>
      <c r="BV13" s="438"/>
      <c r="BW13" s="438"/>
      <c r="BX13" s="98" t="s">
        <v>80</v>
      </c>
      <c r="BY13" s="99" t="s">
        <v>81</v>
      </c>
      <c r="BZ13" s="439"/>
      <c r="CA13" s="100"/>
      <c r="CB13" s="73" t="s">
        <v>82</v>
      </c>
      <c r="CC13" s="426" t="s">
        <v>31</v>
      </c>
      <c r="CD13" s="430"/>
      <c r="CE13" s="418" t="s">
        <v>31</v>
      </c>
      <c r="CF13" s="73"/>
      <c r="CG13" s="418"/>
      <c r="CH13" s="73"/>
      <c r="CI13" s="418"/>
      <c r="CJ13" s="101"/>
      <c r="CK13" s="431"/>
      <c r="CL13" s="102"/>
      <c r="CM13" s="440"/>
      <c r="CN13" s="807"/>
      <c r="CO13" s="807"/>
      <c r="CP13" s="103"/>
      <c r="CQ13" s="441"/>
      <c r="CR13" s="1023"/>
      <c r="CS13" s="1020"/>
      <c r="CT13" s="442" t="s">
        <v>425</v>
      </c>
      <c r="CU13" s="442"/>
      <c r="CV13" s="442"/>
      <c r="CW13" s="442"/>
      <c r="CX13" s="443"/>
      <c r="CY13" s="435" t="s">
        <v>426</v>
      </c>
      <c r="CZ13" s="890"/>
      <c r="DA13" s="425" t="s">
        <v>415</v>
      </c>
      <c r="DB13" s="425" t="s">
        <v>457</v>
      </c>
      <c r="DC13" s="425" t="s">
        <v>459</v>
      </c>
      <c r="DD13" s="895" t="s">
        <v>416</v>
      </c>
      <c r="DE13" s="100"/>
    </row>
    <row r="14" spans="1:111" s="68" customFormat="1" ht="25.5" customHeight="1" thickBot="1" x14ac:dyDescent="0.3">
      <c r="A14" s="1078"/>
      <c r="B14" s="1078"/>
      <c r="C14" s="104"/>
      <c r="D14" s="105" t="s">
        <v>83</v>
      </c>
      <c r="E14" s="106" t="s">
        <v>84</v>
      </c>
      <c r="F14" s="106"/>
      <c r="G14" s="107"/>
      <c r="H14" s="1078"/>
      <c r="I14" s="1055" t="s">
        <v>85</v>
      </c>
      <c r="J14" s="1056"/>
      <c r="K14" s="444"/>
      <c r="L14" s="104"/>
      <c r="M14" s="108" t="s">
        <v>51</v>
      </c>
      <c r="N14" s="108" t="s">
        <v>51</v>
      </c>
      <c r="O14" s="108" t="s">
        <v>86</v>
      </c>
      <c r="P14" s="468"/>
      <c r="Q14" s="468"/>
      <c r="R14" s="469" t="s">
        <v>52</v>
      </c>
      <c r="S14" s="470"/>
      <c r="T14" s="468" t="s">
        <v>399</v>
      </c>
      <c r="U14" s="470"/>
      <c r="V14" s="109" t="s">
        <v>51</v>
      </c>
      <c r="W14" s="862"/>
      <c r="X14" s="415" t="s">
        <v>52</v>
      </c>
      <c r="Y14" s="415" t="s">
        <v>470</v>
      </c>
      <c r="Z14" s="416"/>
      <c r="AA14" s="863"/>
      <c r="AB14" s="104" t="s">
        <v>476</v>
      </c>
      <c r="AC14" s="446"/>
      <c r="AD14" s="104" t="s">
        <v>477</v>
      </c>
      <c r="AE14" s="858"/>
      <c r="AF14" s="858"/>
      <c r="AG14" s="858"/>
      <c r="AH14" s="437" t="s">
        <v>428</v>
      </c>
      <c r="AI14" s="437" t="s">
        <v>428</v>
      </c>
      <c r="AJ14" s="437" t="s">
        <v>428</v>
      </c>
      <c r="AK14" s="110" t="s">
        <v>87</v>
      </c>
      <c r="AL14" s="420"/>
      <c r="AM14" s="325"/>
      <c r="AN14" s="111" t="s">
        <v>88</v>
      </c>
      <c r="AO14" s="1092"/>
      <c r="AP14" s="445"/>
      <c r="AQ14" s="817" t="s">
        <v>77</v>
      </c>
      <c r="AR14" s="866" t="s">
        <v>504</v>
      </c>
      <c r="AS14" s="417"/>
      <c r="AT14" s="423" t="s">
        <v>52</v>
      </c>
      <c r="AU14" s="416"/>
      <c r="AV14" s="417"/>
      <c r="AW14" s="104"/>
      <c r="AX14" s="110"/>
      <c r="AY14" s="1092"/>
      <c r="AZ14" s="424"/>
      <c r="BA14" s="104" t="s">
        <v>478</v>
      </c>
      <c r="BB14" s="415" t="s">
        <v>427</v>
      </c>
      <c r="BC14" s="416"/>
      <c r="BD14" s="417" t="s">
        <v>433</v>
      </c>
      <c r="BE14" s="872" t="s">
        <v>473</v>
      </c>
      <c r="BF14" s="112" t="s">
        <v>85</v>
      </c>
      <c r="BG14" s="415">
        <v>1</v>
      </c>
      <c r="BH14" s="415">
        <v>2</v>
      </c>
      <c r="BI14" s="415" t="s">
        <v>429</v>
      </c>
      <c r="BJ14" s="415"/>
      <c r="BK14" s="312"/>
      <c r="BL14" s="415"/>
      <c r="BM14" s="113" t="s">
        <v>89</v>
      </c>
      <c r="BN14" s="449" t="s">
        <v>430</v>
      </c>
      <c r="BO14" s="105"/>
      <c r="BP14" s="114" t="s">
        <v>85</v>
      </c>
      <c r="BQ14" s="447"/>
      <c r="BR14" s="726" t="s">
        <v>440</v>
      </c>
      <c r="BS14" s="448"/>
      <c r="BT14" s="325"/>
      <c r="BU14" s="115"/>
      <c r="BV14" s="450"/>
      <c r="BW14" s="450"/>
      <c r="BX14" s="116"/>
      <c r="BY14" s="109"/>
      <c r="BZ14" s="451"/>
      <c r="CA14" s="117"/>
      <c r="CB14" s="112" t="s">
        <v>90</v>
      </c>
      <c r="CC14" s="312" t="s">
        <v>431</v>
      </c>
      <c r="CD14" s="873" t="s">
        <v>432</v>
      </c>
      <c r="CE14" s="424" t="s">
        <v>433</v>
      </c>
      <c r="CF14" s="112" t="s">
        <v>48</v>
      </c>
      <c r="CG14" s="448" t="s">
        <v>399</v>
      </c>
      <c r="CH14" s="112" t="s">
        <v>91</v>
      </c>
      <c r="CI14" s="448" t="s">
        <v>399</v>
      </c>
      <c r="CJ14" s="117" t="s">
        <v>85</v>
      </c>
      <c r="CK14" s="452"/>
      <c r="CL14" s="118" t="s">
        <v>92</v>
      </c>
      <c r="CM14" s="453" t="s">
        <v>399</v>
      </c>
      <c r="CN14" s="808"/>
      <c r="CO14" s="808"/>
      <c r="CP14" s="118" t="s">
        <v>93</v>
      </c>
      <c r="CQ14" s="453" t="s">
        <v>399</v>
      </c>
      <c r="CR14" s="1024"/>
      <c r="CS14" s="1021"/>
      <c r="CT14" s="454"/>
      <c r="CU14" s="454"/>
      <c r="CV14" s="454"/>
      <c r="CW14" s="454"/>
      <c r="CX14" s="455" t="s">
        <v>94</v>
      </c>
      <c r="CY14" s="456"/>
      <c r="CZ14" s="891" t="s">
        <v>434</v>
      </c>
      <c r="DA14" s="794" t="s">
        <v>454</v>
      </c>
      <c r="DB14" s="445" t="s">
        <v>458</v>
      </c>
      <c r="DC14" s="445"/>
      <c r="DD14" s="896"/>
      <c r="DE14" s="117" t="s">
        <v>94</v>
      </c>
      <c r="DF14" s="90"/>
    </row>
    <row r="15" spans="1:111" s="123" customFormat="1" ht="33.75" customHeight="1" thickBot="1" x14ac:dyDescent="0.3">
      <c r="A15" s="120" t="str">
        <f>IF(PIC!B6&lt;&gt;0,PIC!B6,"")</f>
        <v/>
      </c>
      <c r="B15" s="457" t="str">
        <f>IF(PIC!C6&lt;&gt;0,PIC!C6,"")</f>
        <v/>
      </c>
      <c r="C15" s="458" t="str">
        <f>IF(PIC!D6&lt;&gt;0,PIC!D6,"")</f>
        <v/>
      </c>
      <c r="D15" s="459"/>
      <c r="E15" s="459" t="str">
        <f>IF(PIC!D6&lt;&gt;0,VLOOKUP(PIC!F6,Config_PIC,2,FALSE)+PIC!D6,"")</f>
        <v/>
      </c>
      <c r="F15" s="460"/>
      <c r="G15" s="461"/>
      <c r="H15" s="462" t="str">
        <f>IF(B15="","",IF(PIC!N6="seuil",PIC!E6-L15,PIC!E6-L15+VLOOKUP(PIC!F6,Config_PIC,3,FALSE)))</f>
        <v/>
      </c>
      <c r="I15" s="463" t="str">
        <f>IF(B15="","",VLOOKUP(PIC!F6,Config_PIC,4,FALSE))</f>
        <v/>
      </c>
      <c r="J15" s="464"/>
      <c r="K15" s="465">
        <f>IF(J15 = "BC",IF(OR(I15=1,I15=2,I15=3), '[1]Tarif PV'!$B$40, 0), 0)</f>
        <v>0</v>
      </c>
      <c r="L15" s="466" t="str">
        <f>IF(B15="","",LEFT(PIC!I6,3)*1)</f>
        <v/>
      </c>
      <c r="M15" s="467" t="str">
        <f>IF(B15="","",VLOOKUP(PIC!G6,Coul_Coffre_PIC,2,FALSE))</f>
        <v/>
      </c>
      <c r="N15" s="809" t="str">
        <f>IF(B15="","",VLOOKUP(PIC!G6,Coul_Coffre_PIC,3,FALSE))</f>
        <v/>
      </c>
      <c r="O15" s="467" t="str">
        <f>IF(B15="","",VLOOKUP(PIC!G6,Coul_Coffre_PIC,4,FALSE))</f>
        <v/>
      </c>
      <c r="P15" s="501">
        <f>IF(OR(M15="W012",M15="C100",M15="")=TRUE,0,IF(OR(LEFT(M15,2)="WI",LEFT(M15,2)="GO"),VLOOKUP(LEFT(M15,3),'[1]Tarif PV'!$B$9:$E$14,2,FALSE)*E15/1000,IF(LEFT(M15,5)="7016P",VLOOKUP(LEFT(M15,6), '[1]Tarif PV'!$B$15:$F$17, 2, FALSE)*E15/1000,0))+IF(OR(M15="Sable",M15=7035,M15=9001,M15=7047,N15="Sable",N15=7035,N15=9001,N15=7047)=TRUE,1.2*E15/1000,0))</f>
        <v>0</v>
      </c>
      <c r="Q15" s="501"/>
      <c r="R15" s="502">
        <f>IF(AND(I15=4,J15="",N15&lt;&gt;"Laquage impossible",N15&lt;&gt;""),"erreur",IF(OR(N15=7035,N15=7047,N15=9001,N15="sable"),0,IF(O15&lt;&gt;"",IF(OR(RIGHT(N15,1)="S",RIGHT(N15,1)="B"),VLOOKUP(O15,'[1]Tarif PV'!$B$24:$C$28,2,FALSE)*E15/1000,IF(RIGHT(N15,2)="SA",VLOOKUP(O15,'[1]Tarif PV'!$B$29:$C$33,2,FALSE)*E15/1000)),0)))</f>
        <v>0</v>
      </c>
      <c r="S15" s="502">
        <f xml:space="preserve"> IF(AND(OR(BF15 = "T", BF15 = "G")), IF(OR(BR15="Blanc",BR15="Gris",AND(BR15="", OR(N15="",O15="1F",O15="3F"), OR(M15="W012",M15="gris"))), 0, 4.57), 0) + IF(OR(M15=7016,LEFT(M15,2)="WI",LEFT(M15,2)="GO"), 2.4, 0)</f>
        <v>0</v>
      </c>
      <c r="T15" s="501">
        <f>IF(OR(M15="GO2C",M15="GO3C",M15="WI2C",M15="WI3C")=TRUE,IF(L15=195,IF(CT15="NEUF",'[1]Tarif PV'!$C$21,'[1]Tarif PV'!$E$21),IF(CT15="NEUF",'[1]Tarif PV'!$C$22,'[1]Tarif PV'!$E$22)) + IF(OR(J15 = "BC",I15 &lt;&gt; 4), 0, 1.9*E15/1000),0)+IF(OR(M15="7016P2C",M15="7016P3C"), IF(CT15="NEUF", '[1]Tarif PV'!$C$19,'[1]Tarif PV'!$E$19)+ IF(OR(J15 = "BC",I15 &lt;&gt; 4), 0, 1.9*E15/1000),0)</f>
        <v>0</v>
      </c>
      <c r="U15" s="502">
        <f>IF(OR(O15 = "1F", O15 = ""), 0, IF(OR(J15 = "BC",I15 &lt;&gt; 4), 0, IF(RIGHT(N15, 1) = "S", 4, IF(RIGHT(N15, 2) = "SA", 4.8, 0)) * E15 /1000) + (IF(CT15 = "NEUF", 1, 2) *  IF(RIGHT(N15, 1) = "S", 8, IF(RIGHT(N15, 2) = "SA", 9.6, 0))))</f>
        <v>0</v>
      </c>
      <c r="V15" s="471"/>
      <c r="W15" s="501">
        <f>IF(V15="",0,IF(L15=195,8.4*E15/1000,9.6*E15/1000))</f>
        <v>0</v>
      </c>
      <c r="X15" s="503">
        <f>IF(R15=0,0,1)</f>
        <v>0</v>
      </c>
      <c r="Y15" s="503" t="str">
        <f>IF(V15="","",IF(OR(V15="9016B",V15="9010B")=TRUE,0,1))</f>
        <v/>
      </c>
      <c r="Z15" s="504" t="str">
        <f>RIGHT(V15,1)</f>
        <v/>
      </c>
      <c r="AA15" s="875">
        <f>IF(V15="",0,IF(W15&lt;&gt;"NON",IF(ISERROR(VLOOKUP(V15,'[1]Tarif PV'!$B$60:$D$96,3,FALSE))=TRUE,'[1]Tarif PV'!$D$97*E15/1000,E15/1000*VLOOKUP(V15,'[1]Tarif PV'!$B$60:$D$96,3,FALSE))))</f>
        <v>0</v>
      </c>
      <c r="AB15" s="477" t="str">
        <f>IF(B15&lt;&gt;"","T","")</f>
        <v/>
      </c>
      <c r="AC15" s="473" t="e">
        <f>VLOOKUP(AB15,'[1]Tarif PV'!$B$35:$D$39,IF(L15 = 195, 2, 3),FALSE)*E15/1000</f>
        <v>#N/A</v>
      </c>
      <c r="AD15" s="474" t="str">
        <f>IF(PIC!G6&amp;I15="0 0031","M3",
IF(PIC!G6&amp;I15="0 0071","M3",
IF(PIC!G6&amp;I15="0 0151","M3",
IF(PIC!G6&amp;I15="3 1101","M3",
IF(PIC!G6&amp;I15="1 1101","M3",
IF(PIC!G6&amp;I15="2 1101","M3",
IF(PIC!G6&amp;I15="3 1451","M3",
IF(PIC!G6&amp;I15="1 1451","M3",
IF(PIC!G6&amp;I15="2 1451","M3",
IF(PIC!G6&amp;I15="6 0721","A",
IF(PIC!G6&amp;I15="8 0721","A",
IF(PIC!G6&amp;I15="6 9041","A",
IF(PIC!G6&amp;I15="8 9041","A",
IF(PIC!G6&amp;I15="6 9101","A",
IF(PIC!G6&amp;I15="8 9101","A",
IF(PIC!G6&amp;I15="6 0671","A",
IF(PIC!G6&amp;I15="8 0671","A",
IF(PIC!G6&amp;I15="6 0081","A",
IF(PIC!G6&amp;I15="8 0081","A",
IF(PIC!G6&amp;I15="6 0701","A",
IF(PIC!G6&amp;I15="8 0701","A",
IF(PIC!G6&amp;I15="6 0761","A",
IF(PIC!G6&amp;I15="8 0761","A",
IF(PIC!G6&amp;I15="0 0033","T40",
IF(PIC!G6&amp;I15="0 0073","T40",
IF(PIC!G6&amp;I15="0 0153","T40",
IF(PIC!G6&amp;I15="3 1103","T40",
IF(PIC!G6&amp;I15="2 1103","T40",
IF(PIC!G6&amp;I15="1 1103","T40",
IF(PIC!G6&amp;I15="3 1453","T40",
IF(PIC!G6&amp;I15="2 1453","T40",
IF(PIC!G6&amp;I15="1 1453","T40",
IF(PIC!G6&amp;I15="8 0723","R40",
IF(PIC!G6&amp;I15="6 0723","R40",
IF(PIC!G6&amp;I15="0 0034","R",
IF(PIC!G6&amp;I15="0 0074","R",
IF(PIC!G6&amp;I15="0 0154","R",
IF(PIC!G6&amp;I15="3 1104","R",
IF(PIC!G6&amp;I15="2 1104","R",
IF(PIC!G6&amp;I15="1 1104","R",
IF(PIC!G6&amp;I15="3 1454","R",
IF(PIC!G6&amp;I15="2 1454","R",
IF(PIC!G6&amp;I15="1 1454","R",
IF(PIC!G6&amp;I15="8 0724","R40",
IF(PIC!G6&amp;I15="6 0724","R40",
IF(PIC!G6&amp;I15="","",
"A"))))))))))))))))))))))))))))))))))))))))))))))</f>
        <v/>
      </c>
      <c r="AE15" s="505">
        <f>IF(OR(AD15="M0",AD15="M3"),11.5,IF(AD15="A",10,28))</f>
        <v>28</v>
      </c>
      <c r="AF15" s="505" t="e">
        <f>IF(F15="",(C15-E15)/2+AE15,F15+AE15)</f>
        <v>#VALUE!</v>
      </c>
      <c r="AG15" s="505" t="e">
        <f>IF(G15="",(C15-E15)/2+AE15,G15+AE15)</f>
        <v>#VALUE!</v>
      </c>
      <c r="AH15" s="506" t="e">
        <f>IF(OR(AF15=28,AF15=35,AF15=40,AF15=41,AF15=42,AF15=43,AF15=44,AF15=45,AF15=46,AF15=47,AF15=48,AF15=49,AF15=50,AF15=51,AF15=64.5,AF15=75.5,AF15=80),0,1)</f>
        <v>#VALUE!</v>
      </c>
      <c r="AI15" s="506" t="e">
        <f>IF(OR(AG15=28,AG15=35,AG15=40,AG15=41,AG15=42,AG15=43,AG15=44,AG15=45,AG15=46,AG15=47,AG15=48,AG15=49,AG15=50,AG15=51,AG15=64.5,AG15=75.5,AG15=80),0,1)</f>
        <v>#VALUE!</v>
      </c>
      <c r="AJ15" s="506" t="e">
        <f>IF(C15=E15+AF15+AG15-2*AE15,0,1)</f>
        <v>#VALUE!</v>
      </c>
      <c r="AK15" s="475" t="str">
        <f>IF(B15="","",IF(AD15="A","O",""))</f>
        <v/>
      </c>
      <c r="AL15" s="501" t="e">
        <f>IF(CT15="NEUF",H15/1000*VLOOKUP(AD15,'[1]Tarif PV'!$B$42:$D$58,2,FALSE),H15/1000*VLOOKUP(AD15,'[1]Tarif PV'!$B$42:$D$58,3,FALSE))+IF(AK15="O",0.4*H15/1000,0)</f>
        <v>#VALUE!</v>
      </c>
      <c r="AM15" s="476"/>
      <c r="AN15" s="475" t="str">
        <f>IF(PIC!G6&amp;I15&amp;PIC!N6="0 0031Seuil"," ",
IF(PIC!G6&amp;I15&amp;PIC!N6="0 0071Seuil"," ",
IF(PIC!G6&amp;I15&amp;PIC!N6="0 0151Seuil"," ",
IF(PIC!G6&amp;I15&amp;PIC!N6="3 1101Seuil"," ",
IF(PIC!G6&amp;I15&amp;PIC!N6="1 1101Seuil"," ",
IF(PIC!G6&amp;I15&amp;PIC!N6="2 1101Seuil"," ",
IF(PIC!G6&amp;I15&amp;PIC!N6="3 1451Seuil"," ",
IF(PIC!G6&amp;I15&amp;PIC!N6="1 1451Seuil"," ",
IF(PIC!G6&amp;I15&amp;PIC!N6="2 1451Seuil"," ",
IF(PIC!G6&amp;I15&amp;PIC!N6="6 0721Seuil"," ",
IF(PIC!G6&amp;I15&amp;PIC!N6="8 0721Seuil"," ",
IF(PIC!G6&amp;I15&amp;PIC!N6="6 9041Seuil"," ",
IF(PIC!G6&amp;I15&amp;PIC!N6="8 9041Seuil"," ",
IF(PIC!G6&amp;I15&amp;PIC!N6="6 9101Seuil"," ",
IF(PIC!G6&amp;I15&amp;PIC!N6="8 9101Seuil"," ",
IF(PIC!G6&amp;I15&amp;PIC!N6="6 0671Seuil"," ",
IF(PIC!G6&amp;I15&amp;PIC!N6="8 0671Seuil"," ",
IF(PIC!G6&amp;I15&amp;PIC!N6="6 0081Seuil"," ",
IF(PIC!G6&amp;I15&amp;PIC!N6="8 0081Seuil"," ",
IF(PIC!G6&amp;I15&amp;PIC!N6="6 0701Seuil"," ",
IF(PIC!G6&amp;I15&amp;PIC!N6="8 0701Seuil"," ",
IF(PIC!G6&amp;I15&amp;PIC!N6="6 0761Seuil"," ",
IF(PIC!G6&amp;I15&amp;PIC!N6="8 0761Seuil"," ",
IF(PIC!G6&amp;I15&amp;PIC!N6="0 0031","3",
IF(PIC!G6&amp;I15&amp;PIC!N6="0 0071","3",
IF(PIC!G6&amp;I15&amp;PIC!N6="0 0151","3",
IF(PIC!G6&amp;I15&amp;PIC!N6="3 1101","3",
IF(PIC!G6&amp;I15&amp;PIC!N6="1 1101","3",
IF(PIC!G6&amp;I15&amp;PIC!N6="2 1101","3",
IF(PIC!G6&amp;I15&amp;PIC!N6="3 1451","3",
IF(PIC!G6&amp;I15&amp;PIC!N6="1 1451","3",
IF(PIC!G6&amp;I15&amp;PIC!N6="2 1451","3",
IF(PIC!G6&amp;I15&amp;PIC!N6="6 0721","3",
IF(PIC!G6&amp;I15&amp;PIC!N6="8 0721","3",
IF(PIC!G6&amp;I15&amp;PIC!N6="6 9041","3",
IF(PIC!G6&amp;I15&amp;PIC!N6="8 9041","3",
IF(PIC!G6&amp;I15&amp;PIC!N6="6 9101","3",
IF(PIC!G6&amp;I15&amp;PIC!N6="8 9101","3",
IF(PIC!G6&amp;I15&amp;PIC!N6="6 0671","3",
IF(PIC!G6&amp;I15&amp;PIC!N6="8 0671","3",
IF(PIC!G6&amp;I15&amp;PIC!N6="6 0081","3",
IF(PIC!G6&amp;I15&amp;PIC!N6="8 0081","3",
IF(PIC!G6&amp;I15&amp;PIC!N6="6 0701","3",
IF(PIC!G6&amp;I15&amp;PIC!N6="8 0701","3",
IF(PIC!G6&amp;I15&amp;PIC!N6="6 0761","3",
IF(PIC!G6&amp;I15&amp;PIC!N6="8 0761","3",
""))))))))))))))))))))))))))))))))))))))))))))))</f>
        <v/>
      </c>
      <c r="AO15" s="467" t="str">
        <f>IF(B15="","",VLOOKUP(PIC!G6,Coul_Coffre_PIC,5,FALSE))</f>
        <v/>
      </c>
      <c r="AP15" s="472"/>
      <c r="AQ15" s="503">
        <f>IF(AO15="",0,(IF(OR(AD15="M0",AD15="M3",AD15="R",AD15="T40",AD15="T45",AD15="T55",AD15="T60",AD15="T65")=TRUE,0,IF(OR(AO15="",AT15=TRUE)=TRUE,0,IF(ISERROR(VLOOKUP(CONCATENATE(AD15,AO15),'[1]Tarif PV'!$B$100:$H$492,2,FALSE)=TRUE),1,0)))))</f>
        <v>0</v>
      </c>
      <c r="AR15" s="503">
        <f>IF(AY15="",0,IF(VLOOKUP(AY15,'[1]Tarif PV'!$B$498:$J$601,5,FALSE),1,0))</f>
        <v>0</v>
      </c>
      <c r="AS15" s="502">
        <f>IF(OR(AO15="",AT15=1)=TRUE,0,IF(ISERROR(VLOOKUP(CONCATENATE(AD15,AO15),'[1]Tarif PV'!$B$100:$H$492,2,FALSE)=TRUE),IF(OR(AD15="A",AD15="ASB")=TRUE,H15/1000*'[1]Tarif PV'!$D$99,IF(OR(AD15="A+T",AD15="ASB+T")=TRUE,H15/1000*'[1]Tarif PV'!$C$99,IF(AD15="R55",H15/1000*'[1]Tarif PV'!$F$99,IF(AD15="R40",H15/1000*'[1]Tarif PV'!$G$99,"DEVIS")))),H15/1000*VLOOKUP(CONCATENATE(AD15,AO15),'[1]Tarif PV'!$B$100:$I$492,2,FALSE)))</f>
        <v>0</v>
      </c>
      <c r="AT15" s="507">
        <f>IF(AO15="",0,IF(OR(AO15="W012",O15=7035,AO15=7047,AO15="sable",AO15="GO",AO15="WI",AO15=9001,AO15="7016P")=TRUE,0,(IF(OR(AD15="M0",AD15="M3",AD15="R",AD15="T40",AD15="T45",AD15="T55",AD15="T60",AD15="T65")=TRUE,1,0))))</f>
        <v>0</v>
      </c>
      <c r="AU15" s="504" t="str">
        <f>IF(OR(AD15="A",AD15="R40",AD15="R55",AD15="A+T",AD15="TAB")=TRUE,MID(AO15,5,2),IF(LEN(AO15)=6,"SA",RIGHT(AO15,1)))</f>
        <v/>
      </c>
      <c r="AV15" s="867">
        <f>IF(OR(AD15="",AT15=0)=TRUE,0,IF(ISERROR(VLOOKUP(CONCATENATE(AD15,AO15),'[1]Tarif PV'!$B$398:$D$492,2,FALSE)=TRUE),VLOOKUP(AU15,'[1]Tarif PV'!$B$493:$C$496,2,FALSE)*H15/1000,0))</f>
        <v>0</v>
      </c>
      <c r="AW15" s="466" t="str">
        <f>IF(B15="","",MID(PIC!M6,4,3)*1)</f>
        <v/>
      </c>
      <c r="AX15" s="860" t="str">
        <f>IF(B15="","",LEFT(PIC!M6,3))</f>
        <v/>
      </c>
      <c r="AY15" s="924" t="str">
        <f>IF(B15="","",IF(AX15="PVC",VLOOKUP(PIC!G6,Coul_Coffre_PIC,7,FALSE),VLOOKUP(PIC!G6,Coul_Coffre_PIC,8,FALSE)))</f>
        <v/>
      </c>
      <c r="AZ15" s="876" t="e">
        <f>IF(AX15="PVC",E15*H15/1000000*VLOOKUP(AY15,'[1]Tarif PV'!$B$498:$E$601,2,FALSE),IF(AW15=8,E15*H15/1000000*VLOOKUP(AY15,'[1]Tarif PV'!$B$498:$E$601,3,FALSE),E15*H15/1000000*VLOOKUP(AY15,'[1]Tarif PV'!$B$498:$E$601,4,FALSE)))</f>
        <v>#VALUE!</v>
      </c>
      <c r="BA15" s="477" t="str">
        <f>IF(B15="","",VLOOKUP(PIC!G6,Coul_Coffre_PIC,6,FALSE))</f>
        <v/>
      </c>
      <c r="BB15" s="877">
        <f>IF(BA15="",0,IF(ISERROR(VLOOKUP(BA15,'[1]Tarif PV'!$B$60:$D$96,2,FALSE)=TRUE),1,0))</f>
        <v>0</v>
      </c>
      <c r="BC15" s="504" t="str">
        <f>RIGHT(BA15,1)</f>
        <v/>
      </c>
      <c r="BD15" s="502">
        <f>IF(OR(BA15="",AB15="P9")=TRUE,0,IF(ISERROR(VLOOKUP(BA15,'[1]Tarif PV'!$B$60:$D$96,2,FALSE)=TRUE),'[1]Tarif PV'!$C$97*E15/1000,E15/1000*VLOOKUP(BA15,'[1]Tarif PV'!$B$60:$D$96,2,FALSE)))</f>
        <v>0</v>
      </c>
      <c r="BE15" s="867">
        <f>IF(AB15&lt;&gt;"P9",0,IF(BA15="9016B",1.24*E15/1000,1.84*E15/1000))</f>
        <v>0</v>
      </c>
      <c r="BF15" s="870" t="str">
        <f>IF(PIC!J6="ectrique","M",
IF(PIC!J6&amp;PIC!O6=" TringleD","T",
IF(PIC!J6&amp;PIC!O6=" TringleG","T",
IF(PIC!J6&amp;PIC!O6=" TringleDeport_D","G",
IF(PIC!J6&amp;PIC!O6=" TringleDeport_G","G",
" ")))))</f>
        <v xml:space="preserve"> </v>
      </c>
      <c r="BG15" s="508" t="str">
        <f>IF(OR(BF15="M",BF15="C")=TRUE,IF(AND(AW15=8,AX15="PVC")=TRUE,VLOOKUP(CV15,[1]Zones!$A$3:$L$26,(CU15-40)/10,FALSE),IF(AND(AW15=11,AX15="PVC")=TRUE,VLOOKUP(CV15,[1]Zones!$A$29:$T$48,(CU15-40)/10,FALSE),IF(AND(AW15=8,AX15="ALU"),VLOOKUP(CV15,[1]Zones!$A$51:$Z$74,(CU15-40)/10,FALSE),IF(AND(AW15=11,AX15="ALU"),VLOOKUP(CV15,[1]Zones!$A$77:$AD$96,(CU15-40)/10,FALSE), "FAUX")))),"")</f>
        <v/>
      </c>
      <c r="BH15" s="508" t="str">
        <f>IF(AND($BP$10="ECOFIL",E15&lt;=650)=TRUE,"NON",IF(AND($BP$10="SOMFY",BG15="A",E15&lt;=620)=TRUE,"A2",IF(AND($BP$10="SIMU",BG15="A",E15&lt;=620)=TRUE,"A2",IF(AND($BP$10="ECOFIL",E15&gt;650)=TRUE,BG15,IF(OR($BP$10="SOMFY",$BP$10="SIMU",$BP$10="DELTA D")=TRUE,IF(AND(OR(BP15="R",BP15="I"),E15&lt;720),IF($BP$10="DELTA D","FAUX","A2"),BG15))))))</f>
        <v/>
      </c>
      <c r="BI15" s="508">
        <f xml:space="preserve"> IF(BH15 = "A2", 1, 0)</f>
        <v>0</v>
      </c>
      <c r="BJ15" s="508"/>
      <c r="BK15" s="501" t="e">
        <f>IF(BF15="M",VLOOKUP(BH15,'[1]Tarif PV'!$B$618:$F$621,LEN($BP$10)-2,FALSE),IF(BF15="C",VLOOKUP(BH15,'[1]Tarif PV'!$B$613:$E$616,LEN($BP$10)-2,FALSE),IF(AND(BF15="G",CT15="RENO",I15&lt;&gt;4)=TRUE,"NON",IF(OR(AND(BF15="D",L15=170)=TRUE,AND(BF15="D",AW15=8,AX15="PVC")=TRUE)=TRUE,"NON",IF(BF15="S",VLOOKUP(BL15,'[1]Tarif PV'!$B$603:$C$610,2,FALSE),VLOOKUP(CONCATENATE(BF15,CT15),'[1]Tarif PV'!$B$603:$C$610,2,FALSE))))))</f>
        <v>#N/A</v>
      </c>
      <c r="BL15" s="504" t="str">
        <f>IF(BF15="S",CONCATENATE(BF15,CT15),"")</f>
        <v/>
      </c>
      <c r="BM15" s="800"/>
      <c r="BN15" s="478">
        <f>IF(OR(AND(BM15 = "L", I15 &lt;&gt; "4"),AND(BM15 = "S",I15 = "4")),1,0)</f>
        <v>0</v>
      </c>
      <c r="BO15" s="479" t="str">
        <f>IF(PIC!O6="D","D",
IF(PIC!O6="G","G",
IF(PIC!O6="Deport_D","G",
IF(PIC!O6="Deport_G","G",
""))))</f>
        <v/>
      </c>
      <c r="BP15" s="475" t="str">
        <f>IF(PIC!K6&amp;PIC!J6="Rectrique","R",
IF(PIC!K6&amp;PIC!J6="IOectrique","I",
IF(PIC!K6&amp;PIC!J6="ectrique","F",
"")))</f>
        <v/>
      </c>
      <c r="BQ15" s="476">
        <f>IF(BP15="",0,IF(OR(BF15="M",BF15="C")=TRUE,VLOOKUP(CONCATENATE(BP15,BH15),'[1]Tarif PV'!$B$622:$F$645,LEN($BP$10)-2,FALSE),0))</f>
        <v>0</v>
      </c>
      <c r="BR15" s="480" t="str">
        <f>IF(BP15="R","SM",
IF(BP15="I","SMI",
IF(BF15&amp;PIC!G6="T0 003","Blanc",
IF(BF15&amp;PIC!G6="T0 015","Sable",
IF(BF15&amp;PIC!G6="T0 007","Gris",
IF(BF15&amp;PIC!G6="T6 072","Blanc",
IF(BF15&amp;PIC!G6="T8 072","Noir",
IF(BF15&amp;PIC!G6="T3 110","Marron",
IF(BF15&amp;PIC!G6="T1 110","Blanc",
IF(BF15&amp;PIC!G6="T2 110","Marron",
IF(BF15&amp;PIC!G6="T3 145","Marron",
IF(BF15&amp;PIC!G6="T1 145","Blanc",
IF(BF15&amp;PIC!G6="T2 145","Marron",
IF(BF15&amp;PIC!G6="G0 003","Blanc",
IF(BF15&amp;PIC!G6="G0 015","Sable",
IF(BF15&amp;PIC!G6="G0 007","Gris",
IF(BF15&amp;PIC!G6="B6 072","Blanc",
IF(BF15&amp;PIC!G6="G8 072","Noir",
IF(BF15&amp;PIC!G6="G3 110","Marron",
IF(BF15&amp;PIC!G6="G1 110","Blanc",
IF(BF15&amp;PIC!G6="B6 110","Marron",
IF(BF15&amp;PIC!G6="G3 145","Marron",
IF(BF15&amp;PIC!G6="G1 145","Blanc",
IF(BF15&amp;PIC!G6="B6 145","Marron",
""))))))))))))))))))))))))</f>
        <v/>
      </c>
      <c r="BS15" s="473">
        <f>IF(OR(BR15="",BR15="IN"),0,IF(AND(BF15&lt;&gt;"M",BF15&lt;&gt;"C")=TRUE,0,IF(AND(BR15=0,BP15&lt;&gt;"F"),0,VLOOKUP(BR15,'[1]Tarif PV'!$B$646:$F$690,LEN($BP$10)-2,FALSE))))</f>
        <v>0</v>
      </c>
      <c r="BT15" s="468"/>
      <c r="BU15" s="481" t="str">
        <f>IF(PIC!F6="R27",70,
IF(PIC!F6="R40",70,
IF(PIC!F6="R60",70,
IF(PIC!F6="70S",70,
IF(PIC!F6="100",105,
IF(PIC!F6="120",125,
IF(PIC!F6="140",145,
IF(PIC!F6="160",165,
""))))))))</f>
        <v/>
      </c>
      <c r="BV15" s="482"/>
      <c r="BW15" s="482"/>
      <c r="BX15" s="483" t="str">
        <f>IF(PIC!F6="R27",27,
IF(PIC!F6="R40",42,
IF(PIC!F6="R60",65,
"")))</f>
        <v/>
      </c>
      <c r="BY15" s="464" t="str">
        <f>IF(PIC!F6="R27",10,
IF(PIC!F6="R40",10,
IF(PIC!F6="R60",10,
"")))</f>
        <v/>
      </c>
      <c r="BZ15" s="484"/>
      <c r="CA15" s="485"/>
      <c r="CB15" s="477" t="str">
        <f>IF(B15&lt;&gt;"","VSA","")</f>
        <v/>
      </c>
      <c r="CC15" s="878" t="e">
        <f>IF(LEFT(CB15, 1) &lt;&gt; "F", IF(OR(BF15="S",BF15="D"),VLOOKUP(CD15,'[1]Tarif PV'!$B$693:$D$696,2,FALSE),VLOOKUP(CD15,'[1]Tarif PV'!$B$693:$D$696,3,FALSE)), 0)</f>
        <v>#N/A</v>
      </c>
      <c r="CD15" s="504" t="str">
        <f>IF(LEFT(CB15, 1) &lt;&gt; "F", CONCATENATE(CB15,CT15), "NEUF")</f>
        <v>NEUF</v>
      </c>
      <c r="CE15" s="874">
        <f>IF(OR(CB15 = "VSA", CB15 = "ATT", CB15=""),0,IF(CB15="F",'[1]Tarif PV'!$C$698,'[1]Tarif PV'!$C$698+('[1]Tarif PV'!$C$699*E15/1000)))</f>
        <v>0</v>
      </c>
      <c r="CF15" s="868" t="str">
        <f>IF(PIC!L6&lt;&gt;0,PIC!L6,"")</f>
        <v/>
      </c>
      <c r="CG15" s="473">
        <f>IF(CF15="",0,VLOOKUP(CF15,'[1]Tarif PV'!$B$701:$D$715,3,FALSE))</f>
        <v>0</v>
      </c>
      <c r="CH15" s="486"/>
      <c r="CI15" s="468">
        <f>IF(CH15="",0,E15/1000*VLOOKUP(CONCATENATE(CH15,L15),'[1]Tarif PV'!$B$717:$C$718,2,FALSE))</f>
        <v>0</v>
      </c>
      <c r="CJ15" s="477" t="str">
        <f>IF(B15="","",VLOOKUP(PIC!F6,Config_PIC,10,FALSE))</f>
        <v/>
      </c>
      <c r="CK15" s="488" t="e">
        <f>E15/1000*IF(CJ15="",0,IF(CJ15="GA",8.54,IF(CJ15="G",1.68,IF(VALUE(RIGHT(CJ15,LEN(CJ15)-1))&lt;=0,1.68,IF(VALUE(RIGHT(CJ15,LEN(CJ15)-1))&lt;=25,2.75,3.82)))))</f>
        <v>#VALUE!</v>
      </c>
      <c r="CL15" s="120"/>
      <c r="CM15" s="488">
        <f>IF(CL15="H", '[1]Tarif PV'!$C$720, 0)</f>
        <v>0</v>
      </c>
      <c r="CN15" s="804"/>
      <c r="CO15" s="804"/>
      <c r="CP15" s="120"/>
      <c r="CQ15" s="488">
        <f>IF(CP15="P",E15/1000*'[1]Tarif PV'!$C$719, 0)</f>
        <v>0</v>
      </c>
      <c r="CR15" s="803" t="str">
        <f>IF(AB15="","",IF(CT15="NEUF",VLOOKUP(AB15&amp;DA15,#REF!,2,FALSE),VLOOKUP(AB15&amp;DA15,#REF!,3,FALSE)))</f>
        <v/>
      </c>
      <c r="CS15" s="796" t="str">
        <f>IF(B15="","",IF(OR(E15&gt;=2377,E15="")=TRUE,"NON",IF(AND(AW15=8,AX15="PVC")=TRUE,VLOOKUP(DC15,'[1]RESISTANCE AU VENT'!$A$2:$Q$30,DB15,FALSE),IF(AND(AW15=8,AX15="ALU")=TRUE,VLOOKUP(DC15,'[1]RESISTANCE AU VENT'!$A$60:$AE$88,DB15,FALSE),IF(AND(AW15=11,AX15="PVC")=TRUE,VLOOKUP(DC15,'[1]RESISTANCE AU VENT'!$A$33:$Y$57,DB15,FALSE),IF(AND(AW15=11,AX15="ALU",E15&gt;2238)=TRUE,VLOOKUP(DC15,'[1]RESISTANCE AU VENT'!$A$91:$AJ$119,DB15+1,FALSE),IF(AND(AW15=11,AX15="ALU",E15&lt;=2238)=TRUE,VLOOKUP(DC15,'[1]RESISTANCE AU VENT'!$A$91:$AJ$119,DB15,FALSE),"")))))))</f>
        <v/>
      </c>
      <c r="CT15" s="489" t="str">
        <f>IF(LEFT(I15,1)="4","RENO","NEUF")</f>
        <v>NEUF</v>
      </c>
      <c r="CU15" s="489" t="e">
        <f>IF(E15/10&lt;60,60,10*ROUNDUP(E15/100,0))</f>
        <v>#VALUE!</v>
      </c>
      <c r="CV15" s="489" t="e">
        <f>IF(H15/10&lt;55,55,5*ODD(H15/50))</f>
        <v>#VALUE!</v>
      </c>
      <c r="CW15" s="489" t="e">
        <f>CONCATENATE(L15,AW15,AX15,CV15)</f>
        <v>#VALUE!</v>
      </c>
      <c r="CX15" s="490">
        <f>IF(B15="",0,VLOOKUP(CW15,'[1]Tarif grille'!$A$2:$AD$148,(CU15-40)/10,FALSE))</f>
        <v>0</v>
      </c>
      <c r="CY15" s="491">
        <f xml:space="preserve"> IF(CT15 = "RENO", IF(BF15 = "M", IF(J15 = "", '[1]Tarif PV'!$B$722, '[1]Tarif PV'!$B$723), IF(J15 = "", '[1]Tarif PV'!$C$722, '[1]Tarif PV'!$C$723)), 0)</f>
        <v>0</v>
      </c>
      <c r="CZ15" s="892">
        <f>IF(OR(R15="non",U15="non",AA15="non",AS15="non",AV15="non",BD15="non",BE15="non")=TRUE,0,R15+S15+U15+AA15+AS15+AV15+BD15+BE15)</f>
        <v>0</v>
      </c>
      <c r="DA15" s="487" t="str">
        <f>IF(CF15="","non","oui")</f>
        <v>non</v>
      </c>
      <c r="DB15" s="487" t="e">
        <f>ROUNDUP((IF(AD15="","",((VLOOKUP(AD15,'[1]Tarif PV'!$B$42:$E$58,4,FALSE))*2+E15))/100),0.5)</f>
        <v>#VALUE!</v>
      </c>
      <c r="DC15" s="487" t="e">
        <f>ROUND(IF(H15/10&lt;55,55,5*EVEN(H15/50)),1)</f>
        <v>#VALUE!</v>
      </c>
      <c r="DD15" s="897">
        <f>CZ15</f>
        <v>0</v>
      </c>
      <c r="DE15" s="797">
        <f>IF(OR(B15="",B15=0),0,CX15+K15+P15+T15+W15+AC15+AL15+AZ15+BK15+BQ15+BS15+CC15+CE15+CG15+CI15+CK15+CM15+CQ15+CY15+DD15)*(100-'[1]Tarif PV'!$C$725)/100</f>
        <v>0</v>
      </c>
      <c r="DF15" s="122"/>
      <c r="DG15" s="795"/>
    </row>
    <row r="16" spans="1:111" s="122" customFormat="1" ht="33.75" customHeight="1" thickBot="1" x14ac:dyDescent="0.3">
      <c r="A16" s="120" t="str">
        <f>IF(PIC!B7&lt;&gt;0,PIC!B7,"")</f>
        <v/>
      </c>
      <c r="B16" s="492" t="str">
        <f>IF(PIC!C7&lt;&gt;0,PIC!C7,"")</f>
        <v/>
      </c>
      <c r="C16" s="493" t="str">
        <f>IF(PIC!D7&lt;&gt;0,PIC!D7,"")</f>
        <v/>
      </c>
      <c r="D16" s="494"/>
      <c r="E16" s="494" t="str">
        <f>IF(PIC!D7&lt;&gt;0,VLOOKUP(PIC!F7,Config_PIC,2,FALSE)+PIC!D7,"")</f>
        <v/>
      </c>
      <c r="F16" s="495"/>
      <c r="G16" s="496"/>
      <c r="H16" s="497" t="str">
        <f>IF(B16="","",IF(PIC!N7="seuil",PIC!E7-L16,PIC!E7-L16+VLOOKUP(PIC!F7,Config_PIC,3,FALSE)))</f>
        <v/>
      </c>
      <c r="I16" s="493" t="str">
        <f>IF(B16="","",VLOOKUP(PIC!F7,Config_PIC,4,FALSE))</f>
        <v/>
      </c>
      <c r="J16" s="494"/>
      <c r="K16" s="465">
        <f>IF(J16 = "BC",IF(OR(I16=1,I16=2,I16=3), '[1]Tarif PV'!$B$40, 0), 0)</f>
        <v>0</v>
      </c>
      <c r="L16" s="499" t="str">
        <f>IF(B16="","",LEFT(PIC!I7,3)*1)</f>
        <v/>
      </c>
      <c r="M16" s="500" t="str">
        <f>IF(B16="","",VLOOKUP(PIC!G7,Coul_Coffre_PIC,2,FALSE))</f>
        <v/>
      </c>
      <c r="N16" s="810" t="str">
        <f>IF(B16="","",VLOOKUP(PIC!G7,Coul_Coffre_PIC,3,FALSE))</f>
        <v/>
      </c>
      <c r="O16" s="859" t="str">
        <f>IF(B16="","",VLOOKUP(PIC!G7,Coul_Coffre_PIC,4,FALSE))</f>
        <v/>
      </c>
      <c r="P16" s="501">
        <f>IF(OR(M16="W012",M16="C100",M16="")=TRUE,0,IF(OR(LEFT(M16,2)="WI",LEFT(M16,2)="GO"),VLOOKUP(LEFT(M16,3),'[1]Tarif PV'!$B$9:$E$14,2,FALSE)*E16/1000,IF(LEFT(M16,5)="7016P",VLOOKUP(LEFT(M16,6), '[1]Tarif PV'!$B$15:$F$17, 2, FALSE)*E16/1000,0))+IF(OR(M16="Sable",M16=7035,M16=9001,M16=7047,N16="Sable",N16=7035,N16=9001,N16=7047)=TRUE,1.2*E16/1000,0))</f>
        <v>0</v>
      </c>
      <c r="Q16" s="501"/>
      <c r="R16" s="502">
        <f>IF(AND(I16=4,J16="",N16&lt;&gt;"Laquage impossible",N16&lt;&gt;""),"erreur",IF(OR(N16=7035,N16=7047,N16=9001,N16="sable"),0,IF(O16&lt;&gt;"",IF(OR(RIGHT(N16,1)="S",RIGHT(N16,1)="B"),VLOOKUP(O16,'[1]Tarif PV'!$B$24:$C$28,2,FALSE)*E16/1000,IF(RIGHT(N16,2)="SA",VLOOKUP(O16,'[1]Tarif PV'!$B$29:$C$33,2,FALSE)*E16/1000)),0)))</f>
        <v>0</v>
      </c>
      <c r="S16" s="502">
        <f t="shared" ref="S16:S26" si="0" xml:space="preserve"> IF(AND(OR(BF16 = "T", BF16 = "G")), IF(OR(BR16="Blanc",BR16="Gris",AND(BR16="", OR(N16="",O16="1F",O16="3F"), OR(M16="W012",M16="gris"))), 0, 4.57), 0) + IF(OR(M16=7016,LEFT(M16,2)="WI",LEFT(M16,2)="GO"), 2.4, 0)</f>
        <v>0</v>
      </c>
      <c r="T16" s="501">
        <f>IF(OR(M16="GO2C",M16="GO3C",M16="WI2C",M16="WI3C")=TRUE,IF(L16=195,IF(CT16="NEUF",'[1]Tarif PV'!$C$21,'[1]Tarif PV'!$E$21),IF(CT16="NEUF",'[1]Tarif PV'!$C$22,'[1]Tarif PV'!$E$22)) + IF(OR(J16 = "BC",I16 &lt;&gt; 4), 0, 1.9*E16/1000),0)+IF(OR(M16="7016P2C",M16="7016P3C"), IF(CT16="NEUF", '[1]Tarif PV'!$C$19,'[1]Tarif PV'!$E$19)+ IF(OR(J16 = "BC",I16 &lt;&gt; 4), 0, 1.9*E16/1000),0)</f>
        <v>0</v>
      </c>
      <c r="U16" s="502">
        <f t="shared" ref="U16:U26" si="1">IF(OR(O16 = "1F", O16 = ""), 0, IF(OR(J16 = "BC",I16 &lt;&gt; 4), 0, IF(RIGHT(N16, 1) = "S", 4, IF(RIGHT(N16, 2) = "SA", 4.8, 0)) * E16 /1000) + (IF(CT16 = "NEUF", 1, 2) *  IF(RIGHT(N16, 1) = "S", 8, IF(RIGHT(N16, 2) = "SA", 9.6, 0))))</f>
        <v>0</v>
      </c>
      <c r="V16" s="859"/>
      <c r="W16" s="501">
        <f t="shared" ref="W16:W26" si="2">IF(V16="",0,IF(L16=195,8.4*E16/1000,9.6*E16/1000))</f>
        <v>0</v>
      </c>
      <c r="X16" s="503">
        <f t="shared" ref="X16:X26" si="3">IF(R16=0,0,1)</f>
        <v>0</v>
      </c>
      <c r="Y16" s="503" t="str">
        <f t="shared" ref="Y16:Y26" si="4">IF(V16="","",IF(OR(V16="9016B",V16="9010B")=TRUE,0,1))</f>
        <v/>
      </c>
      <c r="Z16" s="504" t="str">
        <f t="shared" ref="Z16:Z26" si="5">RIGHT(V16,1)</f>
        <v/>
      </c>
      <c r="AA16" s="875">
        <f>IF(V16="",0,IF(W16&lt;&gt;"NON",IF(ISERROR(VLOOKUP(V16,'[1]Tarif PV'!$B$60:$D$96,3,FALSE))=TRUE,'[1]Tarif PV'!$D$97*E16/1000,E16/1000*VLOOKUP(V16,'[1]Tarif PV'!$B$60:$D$96,3,FALSE))))</f>
        <v>0</v>
      </c>
      <c r="AB16" s="492" t="str">
        <f t="shared" ref="AB16:AB26" si="6">IF(B16&lt;&gt;"","T","")</f>
        <v/>
      </c>
      <c r="AC16" s="473" t="e">
        <f>VLOOKUP(AB16,'[1]Tarif PV'!$B$35:$D$39,IF(L16 = 195, 2, 3),FALSE)*E16/1000</f>
        <v>#N/A</v>
      </c>
      <c r="AD16" s="500" t="str">
        <f>IF(PIC!G7&amp;I16="0 0031","M3",
IF(PIC!G7&amp;I16="0 0071","M3",
IF(PIC!G7&amp;I16="0 0151","M3",
IF(PIC!G7&amp;I16="3 1101","M3",
IF(PIC!G7&amp;I16="1 1101","M3",
IF(PIC!G7&amp;I16="2 1101","M3",
IF(PIC!G7&amp;I16="3 1451","M3",
IF(PIC!G7&amp;I16="1 1451","M3",
IF(PIC!G7&amp;I16="2 1451","M3",
IF(PIC!G7&amp;I16="6 0721","A",
IF(PIC!G7&amp;I16="8 0721","A",
IF(PIC!G7&amp;I16="6 9041","A",
IF(PIC!G7&amp;I16="8 9041","A",
IF(PIC!G7&amp;I16="6 9101","A",
IF(PIC!G7&amp;I16="8 9101","A",
IF(PIC!G7&amp;I16="6 0671","A",
IF(PIC!G7&amp;I16="8 0671","A",
IF(PIC!G7&amp;I16="6 0081","A",
IF(PIC!G7&amp;I16="8 0081","A",
IF(PIC!G7&amp;I16="6 0701","A",
IF(PIC!G7&amp;I16="8 0701","A",
IF(PIC!G7&amp;I16="6 0761","A",
IF(PIC!G7&amp;I16="8 0761","A",
IF(PIC!G7&amp;I16="0 0033","T40",
IF(PIC!G7&amp;I16="0 0073","T40",
IF(PIC!G7&amp;I16="0 0153","T40",
IF(PIC!G7&amp;I16="3 1103","T40",
IF(PIC!G7&amp;I16="2 1103","T40",
IF(PIC!G7&amp;I16="1 1103","T40",
IF(PIC!G7&amp;I16="3 1453","T40",
IF(PIC!G7&amp;I16="2 1453","T40",
IF(PIC!G7&amp;I16="1 1453","T40",
IF(PIC!G7&amp;I16="8 0723","R40",
IF(PIC!G7&amp;I16="6 0723","R40",
IF(PIC!G7&amp;I16="0 0034","R",
IF(PIC!G7&amp;I16="0 0074","R",
IF(PIC!G7&amp;I16="0 0154","R",
IF(PIC!G7&amp;I16="3 1104","R",
IF(PIC!G7&amp;I16="2 1104","R",
IF(PIC!G7&amp;I16="1 1104","R",
IF(PIC!G7&amp;I16="3 1454","R",
IF(PIC!G7&amp;I16="2 1454","R",
IF(PIC!G7&amp;I16="1 1454","R",
IF(PIC!G7&amp;I16="8 0724","R40",
IF(PIC!G7&amp;I16="6 0724","R40",
IF(PIC!G7&amp;I16="","",
"A"))))))))))))))))))))))))))))))))))))))))))))))</f>
        <v/>
      </c>
      <c r="AE16" s="505">
        <f t="shared" ref="AE16:AE26" si="7">IF(OR(AD16="M0",AD16="M3"),11.5,IF(AD16="A",10,28))</f>
        <v>28</v>
      </c>
      <c r="AF16" s="505" t="e">
        <f t="shared" ref="AF16:AF26" si="8">IF(F16="",(C16-E16)/2+AE16,F16+AE16)</f>
        <v>#VALUE!</v>
      </c>
      <c r="AG16" s="505" t="e">
        <f t="shared" ref="AG16:AG26" si="9">IF(G16="",(C16-E16)/2+AE16,G16+AE16)</f>
        <v>#VALUE!</v>
      </c>
      <c r="AH16" s="506" t="e">
        <f t="shared" ref="AH16:AH26" si="10">IF(OR(AF16=28,AF16=35,AF16=40,AF16=41,AF16=42,AF16=43,AF16=44,AF16=45,AF16=46,AF16=47,AF16=48,AF16=49,AF16=50,AF16=51,AF16=64.5,AF16=75.5,AF16=80),0,1)</f>
        <v>#VALUE!</v>
      </c>
      <c r="AI16" s="506" t="e">
        <f t="shared" ref="AI16:AI26" si="11">IF(OR(AG16=28,AG16=35,AG16=40,AG16=41,AG16=42,AG16=43,AG16=44,AG16=45,AG16=46,AG16=47,AG16=48,AG16=49,AG16=50,AG16=51,AG16=64.5,AG16=75.5,AG16=80),0,1)</f>
        <v>#VALUE!</v>
      </c>
      <c r="AJ16" s="506" t="e">
        <f t="shared" ref="AJ16:AJ26" si="12">IF(C16=E16+AF16+AG16-2*AE16,0,1)</f>
        <v>#VALUE!</v>
      </c>
      <c r="AK16" s="500" t="str">
        <f t="shared" ref="AK16:AK26" si="13">IF(B16="","",IF(AD16="A","O",""))</f>
        <v/>
      </c>
      <c r="AL16" s="501" t="e">
        <f>IF(CT16="NEUF",H16/1000*VLOOKUP(AD16,'[1]Tarif PV'!$B$42:$D$58,2,FALSE),H16/1000*VLOOKUP(AD16,'[1]Tarif PV'!$B$42:$D$58,3,FALSE))+IF(AK16="O",0.4*H16/1000,0)</f>
        <v>#VALUE!</v>
      </c>
      <c r="AM16" s="501"/>
      <c r="AN16" s="500" t="str">
        <f>IF(PIC!G7&amp;I16&amp;PIC!N7="0 0031Seuil"," ",
IF(PIC!G7&amp;I16&amp;PIC!N7="0 0071Seuil"," ",
IF(PIC!G7&amp;I16&amp;PIC!N7="0 0151Seuil"," ",
IF(PIC!G7&amp;I16&amp;PIC!N7="3 1101Seuil"," ",
IF(PIC!G7&amp;I16&amp;PIC!N7="1 1101Seuil"," ",
IF(PIC!G7&amp;I16&amp;PIC!N7="2 1101Seuil"," ",
IF(PIC!G7&amp;I16&amp;PIC!N7="3 1451Seuil"," ",
IF(PIC!G7&amp;I16&amp;PIC!N7="1 1451Seuil"," ",
IF(PIC!G7&amp;I16&amp;PIC!N7="2 1451Seuil"," ",
IF(PIC!G7&amp;I16&amp;PIC!N7="6 0721Seuil"," ",
IF(PIC!G7&amp;I16&amp;PIC!N7="8 0721Seuil"," ",
IF(PIC!G7&amp;I16&amp;PIC!N7="6 9041Seuil"," ",
IF(PIC!G7&amp;I16&amp;PIC!N7="8 9041Seuil"," ",
IF(PIC!G7&amp;I16&amp;PIC!N7="6 9101Seuil"," ",
IF(PIC!G7&amp;I16&amp;PIC!N7="8 9101Seuil"," ",
IF(PIC!G7&amp;I16&amp;PIC!N7="6 0671Seuil"," ",
IF(PIC!G7&amp;I16&amp;PIC!N7="8 0671Seuil"," ",
IF(PIC!G7&amp;I16&amp;PIC!N7="6 0081Seuil"," ",
IF(PIC!G7&amp;I16&amp;PIC!N7="8 0081Seuil"," ",
IF(PIC!G7&amp;I16&amp;PIC!N7="6 0701Seuil"," ",
IF(PIC!G7&amp;I16&amp;PIC!N7="8 0701Seuil"," ",
IF(PIC!G7&amp;I16&amp;PIC!N7="6 0761Seuil"," ",
IF(PIC!G7&amp;I16&amp;PIC!N7="8 0761Seuil"," ",
IF(PIC!G7&amp;I16&amp;PIC!N7="0 0031","3",
IF(PIC!G7&amp;I16&amp;PIC!N7="0 0071","3",
IF(PIC!G7&amp;I16&amp;PIC!N7="0 0151","3",
IF(PIC!G7&amp;I16&amp;PIC!N7="3 1101","3",
IF(PIC!G7&amp;I16&amp;PIC!N7="1 1101","3",
IF(PIC!G7&amp;I16&amp;PIC!N7="2 1101","3",
IF(PIC!G7&amp;I16&amp;PIC!N7="3 1451","3",
IF(PIC!G7&amp;I16&amp;PIC!N7="1 1451","3",
IF(PIC!G7&amp;I16&amp;PIC!N7="2 1451","3",
IF(PIC!G7&amp;I16&amp;PIC!N7="6 0721","3",
IF(PIC!G7&amp;I16&amp;PIC!N7="8 0721","3",
IF(PIC!G7&amp;I16&amp;PIC!N7="6 9041","3",
IF(PIC!G7&amp;I16&amp;PIC!N7="8 9041","3",
IF(PIC!G7&amp;I16&amp;PIC!N7="6 9101","3",
IF(PIC!G7&amp;I16&amp;PIC!N7="8 9101","3",
IF(PIC!G7&amp;I16&amp;PIC!N7="6 0671","3",
IF(PIC!G7&amp;I16&amp;PIC!N7="8 0671","3",
IF(PIC!G7&amp;I16&amp;PIC!N7="6 0081","3",
IF(PIC!G7&amp;I16&amp;PIC!N7="8 0081","3",
IF(PIC!G7&amp;I16&amp;PIC!N7="6 0701","3",
IF(PIC!G7&amp;I16&amp;PIC!N7="8 0701","3",
IF(PIC!G7&amp;I16&amp;PIC!N7="6 0761","3",
IF(PIC!G7&amp;I16&amp;PIC!N7="8 0761","3",
""))))))))))))))))))))))))))))))))))))))))))))))</f>
        <v/>
      </c>
      <c r="AO16" s="500" t="str">
        <f>IF(B16="","",VLOOKUP(PIC!G7,Coul_Coffre_PIC,5,FALSE))</f>
        <v/>
      </c>
      <c r="AP16" s="865"/>
      <c r="AQ16" s="503">
        <f>IF(AO16="",0,(IF(OR(AD16="M0",AD16="M3",AD16="R",AD16="T40",AD16="T45",AD16="T55",AD16="T60",AD16="T65")=TRUE,0,IF(OR(AO16="",AT16=TRUE)=TRUE,0,IF(ISERROR(VLOOKUP(CONCATENATE(AD16,AO16),'[1]Tarif PV'!$B$100:$H$492,2,FALSE)=TRUE),1,0)))))</f>
        <v>0</v>
      </c>
      <c r="AR16" s="503">
        <f>IF(AY16="",0,IF(VLOOKUP(AY16,'[1]Tarif PV'!$B$498:$J$601,5,FALSE),1,0))</f>
        <v>0</v>
      </c>
      <c r="AS16" s="502">
        <f>IF(OR(AO16="",AT16=1)=TRUE,0,IF(ISERROR(VLOOKUP(CONCATENATE(AD16,AO16),'[1]Tarif PV'!$B$100:$H$492,2,FALSE)=TRUE),IF(OR(AD16="A",AD16="ASB")=TRUE,H16/1000*'[1]Tarif PV'!$D$99,IF(OR(AD16="A+T",AD16="ASB+T")=TRUE,H16/1000*'[1]Tarif PV'!$C$99,IF(AD16="R55",H16/1000*'[1]Tarif PV'!$F$99,IF(AD16="R40",H16/1000*'[1]Tarif PV'!$G$99,"DEVIS")))),H16/1000*VLOOKUP(CONCATENATE(AD16,AO16),'[1]Tarif PV'!$B$100:$I$492,2,FALSE)))</f>
        <v>0</v>
      </c>
      <c r="AT16" s="507">
        <f t="shared" ref="AT16:AT26" si="14">IF(AO16="",0,IF(OR(AO16="W012",O16=7035,AO16=7047,AO16="sable",AO16="GO",AO16="WI",AO16=9001,AO16="7016P")=TRUE,0,(IF(OR(AD16="M0",AD16="M3",AD16="R",AD16="T40",AD16="T45",AD16="T55",AD16="T60",AD16="T65")=TRUE,1,0))))</f>
        <v>0</v>
      </c>
      <c r="AU16" s="504" t="str">
        <f t="shared" ref="AU16:AU26" si="15">IF(OR(AD16="A",AD16="R40",AD16="R55",AD16="A+T",AD16="TAB")=TRUE,MID(AO16,5,2),IF(LEN(AO16)=6,"SA",RIGHT(AO16,1)))</f>
        <v/>
      </c>
      <c r="AV16" s="867">
        <f>IF(OR(AD16="",AT16=0)=TRUE,0,IF(ISERROR(VLOOKUP(CONCATENATE(AD16,AO16),'[1]Tarif PV'!$B$398:$D$492,2,FALSE)=TRUE),VLOOKUP(AU16,'[1]Tarif PV'!$B$493:$C$496,2,FALSE)*H16/1000,0))</f>
        <v>0</v>
      </c>
      <c r="AW16" s="499" t="str">
        <f>IF(B16="","",MID(PIC!M7,4,3)*1)</f>
        <v/>
      </c>
      <c r="AX16" s="500" t="str">
        <f>IF(B16="","",LEFT(PIC!M7,3))</f>
        <v/>
      </c>
      <c r="AY16" s="925" t="str">
        <f>IF(B16="","",IF(AX16="PVC",VLOOKUP(PIC!G7,Coul_Coffre_PIC,7,FALSE),VLOOKUP(PIC!G7,Coul_Coffre_PIC,8,FALSE)))</f>
        <v/>
      </c>
      <c r="AZ16" s="876" t="e">
        <f>IF(AX16="PVC",E16*H16/1000000*VLOOKUP(AY16,'[1]Tarif PV'!$B$498:$E$601,2,FALSE),IF(AW16=8,E16*H16/1000000*VLOOKUP(AY16,'[1]Tarif PV'!$B$498:$E$601,3,FALSE),E16*H16/1000000*VLOOKUP(AY16,'[1]Tarif PV'!$B$498:$E$601,4,FALSE)))</f>
        <v>#VALUE!</v>
      </c>
      <c r="BA16" s="492" t="str">
        <f>IF(B16="","",VLOOKUP(PIC!G7,Coul_Coffre_PIC,6,FALSE))</f>
        <v/>
      </c>
      <c r="BB16" s="877">
        <f>IF(BA16="",0,IF(ISERROR(VLOOKUP(BA16,'[1]Tarif PV'!$B$60:$D$96,2,FALSE)=TRUE),1,0))</f>
        <v>0</v>
      </c>
      <c r="BC16" s="504" t="str">
        <f t="shared" ref="BC16:BC26" si="16">RIGHT(BA16,1)</f>
        <v/>
      </c>
      <c r="BD16" s="502">
        <f>IF(OR(BA16="",AB16="P9")=TRUE,0,IF(ISERROR(VLOOKUP(BA16,'[1]Tarif PV'!$B$60:$D$96,2,FALSE)=TRUE),'[1]Tarif PV'!$C$97*E16/1000,E16/1000*VLOOKUP(BA16,'[1]Tarif PV'!$B$60:$D$96,2,FALSE)))</f>
        <v>0</v>
      </c>
      <c r="BE16" s="867">
        <f t="shared" ref="BE16:BE26" si="17">IF(AB16&lt;&gt;"P9",0,IF(BA16="9016B",1.24*E16/1000,1.84*E16/1000))</f>
        <v>0</v>
      </c>
      <c r="BF16" s="871" t="str">
        <f>IF(PIC!J7="ectrique","M",
IF(PIC!J7&amp;PIC!O7=" TringleD","T",
IF(PIC!J7&amp;PIC!O7=" TringleG","T",
IF(PIC!J7&amp;PIC!O7=" TringleDeport_D","G",
IF(PIC!J7&amp;PIC!O7=" TringleDeport_G","G",
" ")))))</f>
        <v xml:space="preserve"> </v>
      </c>
      <c r="BG16" s="508" t="str">
        <f>IF(OR(BF16="M",BF16="C")=TRUE,IF(AND(AW16=8,AX16="PVC")=TRUE,VLOOKUP(CV16,[1]Zones!$A$3:$L$26,(CU16-40)/10,FALSE),IF(AND(AW16=11,AX16="PVC")=TRUE,VLOOKUP(CV16,[1]Zones!$A$29:$T$48,(CU16-40)/10,FALSE),IF(AND(AW16=8,AX16="ALU"),VLOOKUP(CV16,[1]Zones!$A$51:$Z$74,(CU16-40)/10,FALSE),IF(AND(AW16=11,AX16="ALU"),VLOOKUP(CV16,[1]Zones!$A$77:$AD$96,(CU16-40)/10,FALSE), "FAUX")))),"")</f>
        <v/>
      </c>
      <c r="BH16" s="508" t="str">
        <f t="shared" ref="BH16:BH26" si="18">IF(AND($BP$10="ECOFIL",E16&lt;=650)=TRUE,"NON",IF(AND($BP$10="SOMFY",BG16="A",E16&lt;=620)=TRUE,"A2",IF(AND($BP$10="SIMU",BG16="A",E16&lt;=620)=TRUE,"A2",IF(AND($BP$10="ECOFIL",E16&gt;650)=TRUE,BG16,IF(OR($BP$10="SOMFY",$BP$10="SIMU",$BP$10="DELTA D")=TRUE,IF(AND(OR(BP16="R",BP16="I"),E16&lt;720),IF($BP$10="DELTA D","FAUX","A2"),BG16))))))</f>
        <v/>
      </c>
      <c r="BI16" s="508">
        <f t="shared" ref="BI16:BI26" si="19" xml:space="preserve"> IF(BH16 = "A2", 1, 0)</f>
        <v>0</v>
      </c>
      <c r="BJ16" s="508"/>
      <c r="BK16" s="501" t="e">
        <f>IF(BF16="M",VLOOKUP(BH16,'[1]Tarif PV'!$B$618:$F$621,LEN($BP$10)-2,FALSE),IF(BF16="C",VLOOKUP(BH16,'[1]Tarif PV'!$B$613:$E$616,LEN($BP$10)-2,FALSE),IF(AND(BF16="G",CT16="RENO",I16&lt;&gt;4)=TRUE,"NON",IF(OR(AND(BF16="D",L16=170)=TRUE,AND(BF16="D",AW16=8,AX16="PVC")=TRUE)=TRUE,"NON",IF(BF16="S",VLOOKUP(BL16,'[1]Tarif PV'!$B$603:$C$610,2,FALSE),VLOOKUP(CONCATENATE(BF16,CT16),'[1]Tarif PV'!$B$603:$C$610,2,FALSE))))))</f>
        <v>#N/A</v>
      </c>
      <c r="BL16" s="504" t="str">
        <f t="shared" ref="BL16:BL26" si="20">IF(BF16="S",CONCATENATE(BF16,CT16),"")</f>
        <v/>
      </c>
      <c r="BM16" s="801"/>
      <c r="BN16" s="478">
        <f t="shared" ref="BN16:BN26" si="21">IF(OR(AND(BM16 = "L", I16 &lt;&gt; "4"),AND(BM16 = "S",I16 = "4")),1,0)</f>
        <v>0</v>
      </c>
      <c r="BO16" s="500" t="str">
        <f>IF(PIC!O7="D","D",
IF(PIC!O7="G","G",
IF(PIC!O7="Deport_D","G",
IF(PIC!O7="Deport_G","G",
""))))</f>
        <v/>
      </c>
      <c r="BP16" s="500" t="str">
        <f>IF(PIC!K7&amp;PIC!J7="Rectrique","R",
IF(PIC!K7&amp;PIC!J7="IOectrique","I",
IF(PIC!K7&amp;PIC!J7="ectrique","F",
"")))</f>
        <v/>
      </c>
      <c r="BQ16" s="476">
        <f>IF(BP16="",0,IF(OR(BF16="M",BF16="C")=TRUE,VLOOKUP(CONCATENATE(BP16,BH16),'[1]Tarif PV'!$B$622:$F$645,LEN($BP$10)-2,FALSE),0))</f>
        <v>0</v>
      </c>
      <c r="BR16" s="509" t="str">
        <f>IF(BP16="R","SM",
IF(BP16="I","SMI",
IF(BF16&amp;PIC!G7="T0 003","Blanc",
IF(BF16&amp;PIC!G7="T0 015","Sable",
IF(BF16&amp;PIC!G7="T0 007","Gris",
IF(BF16&amp;PIC!G7="T6 072","Blanc",
IF(BF16&amp;PIC!G7="T8 072","Noir",
IF(BF16&amp;PIC!G7="T3 110","Marron",
IF(BF16&amp;PIC!G7="T1 110","Blanc",
IF(BF16&amp;PIC!G7="T2 110","Marron",
IF(BF16&amp;PIC!G7="T3 145","Marron",
IF(BF16&amp;PIC!G7="T1 145","Blanc",
IF(BF16&amp;PIC!G7="T2 145","Marron",
IF(BF16&amp;PIC!G7="G0 003","Blanc",
IF(BF16&amp;PIC!G7="G0 015","Sable",
IF(BF16&amp;PIC!G7="G0 007","Gris",
IF(BF16&amp;PIC!G7="B6 072","Blanc",
IF(BF16&amp;PIC!G7="G8 072","Noir",
IF(BF16&amp;PIC!G7="G3 110","Marron",
IF(BF16&amp;PIC!G7="G1 110","Blanc",
IF(BF16&amp;PIC!G7="B6 110","Marron",
IF(BF16&amp;PIC!G7="G3 145","Marron",
IF(BF16&amp;PIC!G7="G1 145","Blanc",
IF(BF16&amp;PIC!G7="B6 145","Marron",
""))))))))))))))))))))))))</f>
        <v/>
      </c>
      <c r="BS16" s="473">
        <f>IF(OR(BR16="",BR16="IN"),0,IF(AND(BF16&lt;&gt;"M",BF16&lt;&gt;"C")=TRUE,0,IF(AND(BR16=0,BP16&lt;&gt;"F"),0,VLOOKUP(BR16,'[1]Tarif PV'!$B$646:$F$690,LEN($BP$10)-2,FALSE))))</f>
        <v>0</v>
      </c>
      <c r="BT16" s="498"/>
      <c r="BU16" s="510" t="str">
        <f>IF(PIC!F7="R27",70,
IF(PIC!F7="R40",70,
IF(PIC!F7="R60",70,
IF(PIC!F7="70S",70,
IF(PIC!F7="100",105,
IF(PIC!F7="120",125,
IF(PIC!F7="140",145,
IF(PIC!F7="160",165,
""))))))))</f>
        <v/>
      </c>
      <c r="BV16" s="511"/>
      <c r="BW16" s="511"/>
      <c r="BX16" s="494" t="str">
        <f>IF(PIC!F7="R27",27,
IF(PIC!F7="R40",42,
IF(PIC!F7="R60",65,
"")))</f>
        <v/>
      </c>
      <c r="BY16" s="512" t="str">
        <f>IF(PIC!F7="R27",10,
IF(PIC!F7="R40",10,
IF(PIC!F7="R60",10,
"")))</f>
        <v/>
      </c>
      <c r="BZ16" s="513"/>
      <c r="CA16" s="512"/>
      <c r="CB16" s="492" t="str">
        <f t="shared" ref="CB16:CB26" si="22">IF(B16&lt;&gt;"","VSA","")</f>
        <v/>
      </c>
      <c r="CC16" s="878" t="e">
        <f>IF(LEFT(CB16, 1) &lt;&gt; "F", IF(OR(BF16="S",BF16="D"),VLOOKUP(CD16,'[1]Tarif PV'!$B$693:$D$696,2,FALSE),VLOOKUP(CD16,'[1]Tarif PV'!$B$693:$D$696,3,FALSE)), 0)</f>
        <v>#N/A</v>
      </c>
      <c r="CD16" s="504" t="str">
        <f t="shared" ref="CD16:CD26" si="23">IF(LEFT(CB16, 1) &lt;&gt; "F", CONCATENATE(CB16,CT16), "NEUF")</f>
        <v>NEUF</v>
      </c>
      <c r="CE16" s="874">
        <f>IF(OR(CB16 = "VSA", CB16 = "ATT", CB16=""),0,IF(CB16="F",'[1]Tarif PV'!$C$698,'[1]Tarif PV'!$C$698+('[1]Tarif PV'!$C$699*E16/1000)))</f>
        <v>0</v>
      </c>
      <c r="CF16" s="861" t="str">
        <f>IF(PIC!L7&lt;&gt;0,PIC!L7,"")</f>
        <v/>
      </c>
      <c r="CG16" s="473">
        <f>IF(CF16="",0,VLOOKUP(CF16,'[1]Tarif PV'!$B$701:$D$715,3,FALSE))</f>
        <v>0</v>
      </c>
      <c r="CH16" s="500"/>
      <c r="CI16" s="468">
        <f>IF(CH16="",0,E16/1000*VLOOKUP(CONCATENATE(CH16,L16),'[1]Tarif PV'!$B$717:$C$718,2,FALSE))</f>
        <v>0</v>
      </c>
      <c r="CJ16" s="499" t="str">
        <f>IF(B16="","",VLOOKUP(PIC!F7,Config_PIC,10,FALSE))</f>
        <v/>
      </c>
      <c r="CK16" s="488" t="e">
        <f t="shared" ref="CK16:CK26" si="24">E16/1000*IF(CJ16="",0,IF(CJ16="GA",8.54,IF(CJ16="G",1.68,IF(VALUE(RIGHT(CJ16,LEN(CJ16)-1))&lt;=0,1.68,IF(VALUE(RIGHT(CJ16,LEN(CJ16)-1))&lt;=25,2.75,3.82)))))</f>
        <v>#VALUE!</v>
      </c>
      <c r="CL16" s="120"/>
      <c r="CM16" s="488">
        <f>IF(CL16="H", '[1]Tarif PV'!$C$720, 0)</f>
        <v>0</v>
      </c>
      <c r="CN16" s="804"/>
      <c r="CO16" s="804"/>
      <c r="CP16" s="120"/>
      <c r="CQ16" s="488">
        <f>IF(CP16="P",E16/1000*'[1]Tarif PV'!$C$719, 0)</f>
        <v>0</v>
      </c>
      <c r="CR16" s="803" t="str">
        <f>IF(AB16="","",IF(CT16="NEUF",VLOOKUP(AB16&amp;DA16,#REF!,2,FALSE),VLOOKUP(AB16&amp;DA16,#REF!,3,FALSE)))</f>
        <v/>
      </c>
      <c r="CS16" s="796" t="str">
        <f>IF(B16="","",IF(OR(E16&gt;=2377,E16="")=TRUE,"NON",IF(AND(AW16=8,AX16="PVC")=TRUE,VLOOKUP(DC16,'[1]RESISTANCE AU VENT'!$A$2:$Q$30,DB16,FALSE),IF(AND(AW16=8,AX16="ALU")=TRUE,VLOOKUP(DC16,'[1]RESISTANCE AU VENT'!$A$60:$AE$88,DB16,FALSE),IF(AND(AW16=11,AX16="PVC")=TRUE,VLOOKUP(DC16,'[1]RESISTANCE AU VENT'!$A$33:$Y$57,DB16,FALSE),IF(AND(AW16=11,AX16="ALU",E16&gt;2238)=TRUE,VLOOKUP(DC16,'[1]RESISTANCE AU VENT'!$A$91:$AJ$119,DB16+1,FALSE),IF(AND(AW16=11,AX16="ALU",E16&lt;=2238)=TRUE,VLOOKUP(DC16,'[1]RESISTANCE AU VENT'!$A$91:$AJ$119,DB16,FALSE),"")))))))</f>
        <v/>
      </c>
      <c r="CT16" s="489" t="str">
        <f t="shared" ref="CT16:CT26" si="25">IF(LEFT(I16,1)="4","RENO","NEUF")</f>
        <v>NEUF</v>
      </c>
      <c r="CU16" s="489" t="e">
        <f t="shared" ref="CU16:CU26" si="26">IF(E16/10&lt;60,60,10*ROUNDUP(E16/100,0))</f>
        <v>#VALUE!</v>
      </c>
      <c r="CV16" s="489" t="e">
        <f t="shared" ref="CV16:CV26" si="27">IF(H16/10&lt;55,55,5*ODD(H16/50))</f>
        <v>#VALUE!</v>
      </c>
      <c r="CW16" s="489" t="e">
        <f t="shared" ref="CW16:CW26" si="28">CONCATENATE(L16,AW16,AX16,CV16)</f>
        <v>#VALUE!</v>
      </c>
      <c r="CX16" s="490">
        <f>IF(B16="",0,VLOOKUP(CW16,'[1]Tarif grille'!$A$2:$AD$148,(CU16-40)/10,FALSE))</f>
        <v>0</v>
      </c>
      <c r="CY16" s="491">
        <f xml:space="preserve"> IF(CT16 = "RENO", IF(BF16 = "M", IF(J16 = "", '[1]Tarif PV'!$B$722, '[1]Tarif PV'!$B$723), IF(J16 = "", '[1]Tarif PV'!$C$722, '[1]Tarif PV'!$C$723)), 0)</f>
        <v>0</v>
      </c>
      <c r="CZ16" s="892">
        <f t="shared" ref="CZ16:CZ26" si="29">IF(OR(R16="non",U16="non",AA16="non",AS16="non",AV16="non",BD16="non",BE16="non")=TRUE,0,R16+S16+U16+AA16+AS16+AV16+BD16+BE16)</f>
        <v>0</v>
      </c>
      <c r="DA16" s="487" t="str">
        <f t="shared" ref="DA16:DA26" si="30">IF(CF16="","non","oui")</f>
        <v>non</v>
      </c>
      <c r="DB16" s="487" t="e">
        <f>ROUNDUP((IF(AD16="","",((VLOOKUP(AD16,'[1]Tarif PV'!$B$42:$E$58,4,FALSE))*2+E16))/100),0.5)</f>
        <v>#VALUE!</v>
      </c>
      <c r="DC16" s="487" t="e">
        <f t="shared" ref="DC16:DC26" si="31">ROUND(IF(H16/10&lt;55,55,5*EVEN(H16/50)),1)</f>
        <v>#VALUE!</v>
      </c>
      <c r="DD16" s="897">
        <f t="shared" ref="DD16:DD26" si="32">CZ16</f>
        <v>0</v>
      </c>
      <c r="DE16" s="797">
        <f>IF(OR(B16="",B16=0),0,CX16+K16+P16+T16+W16+AC16+AL16+AZ16+BK16+BQ16+BS16+CC16+CE16+CG16+CI16+CK16+CM16+CQ16+CY16+DD16)*(100-'[1]Tarif PV'!$C$725)/100</f>
        <v>0</v>
      </c>
    </row>
    <row r="17" spans="1:111" s="122" customFormat="1" ht="33.75" customHeight="1" thickBot="1" x14ac:dyDescent="0.3">
      <c r="A17" s="120" t="str">
        <f>IF(PIC!B8&lt;&gt;0,PIC!B8,"")</f>
        <v/>
      </c>
      <c r="B17" s="457" t="str">
        <f>IF(PIC!C8&lt;&gt;0,PIC!C8,"")</f>
        <v/>
      </c>
      <c r="C17" s="493" t="str">
        <f>IF(PIC!D8&lt;&gt;0,PIC!D8,"")</f>
        <v/>
      </c>
      <c r="D17" s="494"/>
      <c r="E17" s="494" t="str">
        <f>IF(PIC!D8&lt;&gt;0,VLOOKUP(PIC!F8,Config_PIC,2,FALSE)+PIC!D8,"")</f>
        <v/>
      </c>
      <c r="F17" s="495"/>
      <c r="G17" s="496"/>
      <c r="H17" s="497" t="str">
        <f>IF(B17="","",IF(PIC!N8="seuil",PIC!E8-L17,PIC!E8-L17+VLOOKUP(PIC!F8,Config_PIC,3,FALSE)))</f>
        <v/>
      </c>
      <c r="I17" s="493" t="str">
        <f>IF(B17="","",VLOOKUP(PIC!F8,Config_PIC,4,FALSE))</f>
        <v/>
      </c>
      <c r="J17" s="494"/>
      <c r="K17" s="465">
        <f>IF(J17 = "BC",IF(OR(I17=1,I17=2,I17=3), '[1]Tarif PV'!$B$40, 0), 0)</f>
        <v>0</v>
      </c>
      <c r="L17" s="499" t="str">
        <f>IF(B17="","",LEFT(PIC!I8,3)*1)</f>
        <v/>
      </c>
      <c r="M17" s="500" t="str">
        <f>IF(B17="","",VLOOKUP(PIC!G8,Coul_Coffre_PIC,2,FALSE))</f>
        <v/>
      </c>
      <c r="N17" s="810" t="str">
        <f>IF(B17="","",VLOOKUP(PIC!G8,Coul_Coffre_PIC,3,FALSE))</f>
        <v/>
      </c>
      <c r="O17" s="859" t="str">
        <f>IF(B17="","",VLOOKUP(PIC!G8,Coul_Coffre_PIC,4,FALSE))</f>
        <v/>
      </c>
      <c r="P17" s="501">
        <f>IF(OR(M17="W012",M17="C100",M17="")=TRUE,0,IF(OR(LEFT(M17,2)="WI",LEFT(M17,2)="GO"),VLOOKUP(LEFT(M17,3),'[1]Tarif PV'!$B$9:$E$14,2,FALSE)*E17/1000,IF(LEFT(M17,5)="7016P",VLOOKUP(LEFT(M17,6), '[1]Tarif PV'!$B$15:$F$17, 2, FALSE)*E17/1000,0))+IF(OR(M17="Sable",M17=7035,M17=9001,M17=7047,N17="Sable",N17=7035,N17=9001,N17=7047)=TRUE,1.2*E17/1000,0))</f>
        <v>0</v>
      </c>
      <c r="Q17" s="501"/>
      <c r="R17" s="502">
        <f>IF(AND(I17=4,J17="",N17&lt;&gt;"Laquage impossible",N17&lt;&gt;""),"erreur",IF(OR(N17=7035,N17=7047,N17=9001,N17="sable"),0,IF(O17&lt;&gt;"",IF(OR(RIGHT(N17,1)="S",RIGHT(N17,1)="B"),VLOOKUP(O17,'[1]Tarif PV'!$B$24:$C$28,2,FALSE)*E17/1000,IF(RIGHT(N17,2)="SA",VLOOKUP(O17,'[1]Tarif PV'!$B$29:$C$33,2,FALSE)*E17/1000)),0)))</f>
        <v>0</v>
      </c>
      <c r="S17" s="502">
        <f t="shared" si="0"/>
        <v>0</v>
      </c>
      <c r="T17" s="501">
        <f>IF(OR(M17="GO2C",M17="GO3C",M17="WI2C",M17="WI3C")=TRUE,IF(L17=195,IF(CT17="NEUF",'[1]Tarif PV'!$C$21,'[1]Tarif PV'!$E$21),IF(CT17="NEUF",'[1]Tarif PV'!$C$22,'[1]Tarif PV'!$E$22)) + IF(OR(J17 = "BC",I17 &lt;&gt; 4), 0, 1.9*E17/1000),0)+IF(OR(M17="7016P2C",M17="7016P3C"), IF(CT17="NEUF", '[1]Tarif PV'!$C$19,'[1]Tarif PV'!$E$19)+ IF(OR(J17 = "BC",I17 &lt;&gt; 4), 0, 1.9*E17/1000),0)</f>
        <v>0</v>
      </c>
      <c r="U17" s="502">
        <f t="shared" si="1"/>
        <v>0</v>
      </c>
      <c r="V17" s="859"/>
      <c r="W17" s="501">
        <f t="shared" si="2"/>
        <v>0</v>
      </c>
      <c r="X17" s="503">
        <f t="shared" si="3"/>
        <v>0</v>
      </c>
      <c r="Y17" s="503" t="str">
        <f t="shared" si="4"/>
        <v/>
      </c>
      <c r="Z17" s="504" t="str">
        <f t="shared" si="5"/>
        <v/>
      </c>
      <c r="AA17" s="875">
        <f>IF(V17="",0,IF(W17&lt;&gt;"NON",IF(ISERROR(VLOOKUP(V17,'[1]Tarif PV'!$B$60:$D$96,3,FALSE))=TRUE,'[1]Tarif PV'!$D$97*E17/1000,E17/1000*VLOOKUP(V17,'[1]Tarif PV'!$B$60:$D$96,3,FALSE))))</f>
        <v>0</v>
      </c>
      <c r="AB17" s="492" t="str">
        <f t="shared" si="6"/>
        <v/>
      </c>
      <c r="AC17" s="473" t="e">
        <f>VLOOKUP(AB17,'[1]Tarif PV'!$B$35:$D$39,IF(L17 = 195, 2, 3),FALSE)*E17/1000</f>
        <v>#N/A</v>
      </c>
      <c r="AD17" s="500" t="str">
        <f>IF(PIC!G8&amp;I17="0 0031","M3",
IF(PIC!G8&amp;I17="0 0071","M3",
IF(PIC!G8&amp;I17="0 0151","M3",
IF(PIC!G8&amp;I17="3 1101","M3",
IF(PIC!G8&amp;I17="1 1101","M3",
IF(PIC!G8&amp;I17="2 1101","M3",
IF(PIC!G8&amp;I17="3 1451","M3",
IF(PIC!G8&amp;I17="1 1451","M3",
IF(PIC!G8&amp;I17="2 1451","M3",
IF(PIC!G8&amp;I17="6 0721","A",
IF(PIC!G8&amp;I17="8 0721","A",
IF(PIC!G8&amp;I17="6 9041","A",
IF(PIC!G8&amp;I17="8 9041","A",
IF(PIC!G8&amp;I17="6 9101","A",
IF(PIC!G8&amp;I17="8 9101","A",
IF(PIC!G8&amp;I17="6 0671","A",
IF(PIC!G8&amp;I17="8 0671","A",
IF(PIC!G8&amp;I17="6 0081","A",
IF(PIC!G8&amp;I17="8 0081","A",
IF(PIC!G8&amp;I17="6 0701","A",
IF(PIC!G8&amp;I17="8 0701","A",
IF(PIC!G8&amp;I17="6 0761","A",
IF(PIC!G8&amp;I17="8 0761","A",
IF(PIC!G8&amp;I17="0 0033","T40",
IF(PIC!G8&amp;I17="0 0073","T40",
IF(PIC!G8&amp;I17="0 0153","T40",
IF(PIC!G8&amp;I17="3 1103","T40",
IF(PIC!G8&amp;I17="2 1103","T40",
IF(PIC!G8&amp;I17="1 1103","T40",
IF(PIC!G8&amp;I17="3 1453","T40",
IF(PIC!G8&amp;I17="2 1453","T40",
IF(PIC!G8&amp;I17="1 1453","T40",
IF(PIC!G8&amp;I17="8 0723","R40",
IF(PIC!G8&amp;I17="6 0723","R40",
IF(PIC!G8&amp;I17="0 0034","R",
IF(PIC!G8&amp;I17="0 0074","R",
IF(PIC!G8&amp;I17="0 0154","R",
IF(PIC!G8&amp;I17="3 1104","R",
IF(PIC!G8&amp;I17="2 1104","R",
IF(PIC!G8&amp;I17="1 1104","R",
IF(PIC!G8&amp;I17="3 1454","R",
IF(PIC!G8&amp;I17="2 1454","R",
IF(PIC!G8&amp;I17="1 1454","R",
IF(PIC!G8&amp;I17="8 0724","R40",
IF(PIC!G8&amp;I17="6 0724","R40",
IF(PIC!G8&amp;I17="","",
"A"))))))))))))))))))))))))))))))))))))))))))))))</f>
        <v/>
      </c>
      <c r="AE17" s="505">
        <f t="shared" si="7"/>
        <v>28</v>
      </c>
      <c r="AF17" s="505" t="e">
        <f t="shared" si="8"/>
        <v>#VALUE!</v>
      </c>
      <c r="AG17" s="505" t="e">
        <f t="shared" si="9"/>
        <v>#VALUE!</v>
      </c>
      <c r="AH17" s="506" t="e">
        <f t="shared" si="10"/>
        <v>#VALUE!</v>
      </c>
      <c r="AI17" s="506" t="e">
        <f t="shared" si="11"/>
        <v>#VALUE!</v>
      </c>
      <c r="AJ17" s="506" t="e">
        <f t="shared" si="12"/>
        <v>#VALUE!</v>
      </c>
      <c r="AK17" s="500" t="str">
        <f t="shared" si="13"/>
        <v/>
      </c>
      <c r="AL17" s="501" t="e">
        <f>IF(CT17="NEUF",H17/1000*VLOOKUP(AD17,'[1]Tarif PV'!$B$42:$D$58,2,FALSE),H17/1000*VLOOKUP(AD17,'[1]Tarif PV'!$B$42:$D$58,3,FALSE))+IF(AK17="O",0.4*H17/1000,0)</f>
        <v>#VALUE!</v>
      </c>
      <c r="AM17" s="501"/>
      <c r="AN17" s="500" t="str">
        <f>IF(PIC!G8&amp;I17&amp;PIC!N8="0 0031Seuil"," ",
IF(PIC!G8&amp;I17&amp;PIC!N8="0 0071Seuil"," ",
IF(PIC!G8&amp;I17&amp;PIC!N8="0 0151Seuil"," ",
IF(PIC!G8&amp;I17&amp;PIC!N8="3 1101Seuil"," ",
IF(PIC!G8&amp;I17&amp;PIC!N8="1 1101Seuil"," ",
IF(PIC!G8&amp;I17&amp;PIC!N8="2 1101Seuil"," ",
IF(PIC!G8&amp;I17&amp;PIC!N8="3 1451Seuil"," ",
IF(PIC!G8&amp;I17&amp;PIC!N8="1 1451Seuil"," ",
IF(PIC!G8&amp;I17&amp;PIC!N8="2 1451Seuil"," ",
IF(PIC!G8&amp;I17&amp;PIC!N8="6 0721Seuil"," ",
IF(PIC!G8&amp;I17&amp;PIC!N8="8 0721Seuil"," ",
IF(PIC!G8&amp;I17&amp;PIC!N8="6 9041Seuil"," ",
IF(PIC!G8&amp;I17&amp;PIC!N8="8 9041Seuil"," ",
IF(PIC!G8&amp;I17&amp;PIC!N8="6 9101Seuil"," ",
IF(PIC!G8&amp;I17&amp;PIC!N8="8 9101Seuil"," ",
IF(PIC!G8&amp;I17&amp;PIC!N8="6 0671Seuil"," ",
IF(PIC!G8&amp;I17&amp;PIC!N8="8 0671Seuil"," ",
IF(PIC!G8&amp;I17&amp;PIC!N8="6 0081Seuil"," ",
IF(PIC!G8&amp;I17&amp;PIC!N8="8 0081Seuil"," ",
IF(PIC!G8&amp;I17&amp;PIC!N8="6 0701Seuil"," ",
IF(PIC!G8&amp;I17&amp;PIC!N8="8 0701Seuil"," ",
IF(PIC!G8&amp;I17&amp;PIC!N8="6 0761Seuil"," ",
IF(PIC!G8&amp;I17&amp;PIC!N8="8 0761Seuil"," ",
IF(PIC!G8&amp;I17&amp;PIC!N8="0 0031","3",
IF(PIC!G8&amp;I17&amp;PIC!N8="0 0071","3",
IF(PIC!G8&amp;I17&amp;PIC!N8="0 0151","3",
IF(PIC!G8&amp;I17&amp;PIC!N8="3 1101","3",
IF(PIC!G8&amp;I17&amp;PIC!N8="1 1101","3",
IF(PIC!G8&amp;I17&amp;PIC!N8="2 1101","3",
IF(PIC!G8&amp;I17&amp;PIC!N8="3 1451","3",
IF(PIC!G8&amp;I17&amp;PIC!N8="1 1451","3",
IF(PIC!G8&amp;I17&amp;PIC!N8="2 1451","3",
IF(PIC!G8&amp;I17&amp;PIC!N8="6 0721","3",
IF(PIC!G8&amp;I17&amp;PIC!N8="8 0721","3",
IF(PIC!G8&amp;I17&amp;PIC!N8="6 9041","3",
IF(PIC!G8&amp;I17&amp;PIC!N8="8 9041","3",
IF(PIC!G8&amp;I17&amp;PIC!N8="6 9101","3",
IF(PIC!G8&amp;I17&amp;PIC!N8="8 9101","3",
IF(PIC!G8&amp;I17&amp;PIC!N8="6 0671","3",
IF(PIC!G8&amp;I17&amp;PIC!N8="8 0671","3",
IF(PIC!G8&amp;I17&amp;PIC!N8="6 0081","3",
IF(PIC!G8&amp;I17&amp;PIC!N8="8 0081","3",
IF(PIC!G8&amp;I17&amp;PIC!N8="6 0701","3",
IF(PIC!G8&amp;I17&amp;PIC!N8="8 0701","3",
IF(PIC!G8&amp;I17&amp;PIC!N8="6 0761","3",
IF(PIC!G8&amp;I17&amp;PIC!N8="8 0761","3",
""))))))))))))))))))))))))))))))))))))))))))))))</f>
        <v/>
      </c>
      <c r="AO17" s="500" t="str">
        <f>IF(B17="","",VLOOKUP(PIC!G8,Coul_Coffre_PIC,5,FALSE))</f>
        <v/>
      </c>
      <c r="AP17" s="865"/>
      <c r="AQ17" s="503">
        <f>IF(AO17="",0,(IF(OR(AD17="M0",AD17="M3",AD17="R",AD17="T40",AD17="T45",AD17="T55",AD17="T60",AD17="T65")=TRUE,0,IF(OR(AO17="",AT17=TRUE)=TRUE,0,IF(ISERROR(VLOOKUP(CONCATENATE(AD17,AO17),'[1]Tarif PV'!$B$100:$H$492,2,FALSE)=TRUE),1,0)))))</f>
        <v>0</v>
      </c>
      <c r="AR17" s="503">
        <f>IF(AY17="",0,IF(VLOOKUP(AY17,'[1]Tarif PV'!$B$498:$J$601,5,FALSE),1,0))</f>
        <v>0</v>
      </c>
      <c r="AS17" s="502">
        <f>IF(OR(AO17="",AT17=1)=TRUE,0,IF(ISERROR(VLOOKUP(CONCATENATE(AD17,AO17),'[1]Tarif PV'!$B$100:$H$492,2,FALSE)=TRUE),IF(OR(AD17="A",AD17="ASB")=TRUE,H17/1000*'[1]Tarif PV'!$D$99,IF(OR(AD17="A+T",AD17="ASB+T")=TRUE,H17/1000*'[1]Tarif PV'!$C$99,IF(AD17="R55",H17/1000*'[1]Tarif PV'!$F$99,IF(AD17="R40",H17/1000*'[1]Tarif PV'!$G$99,"DEVIS")))),H17/1000*VLOOKUP(CONCATENATE(AD17,AO17),'[1]Tarif PV'!$B$100:$I$492,2,FALSE)))</f>
        <v>0</v>
      </c>
      <c r="AT17" s="507">
        <f t="shared" si="14"/>
        <v>0</v>
      </c>
      <c r="AU17" s="504" t="str">
        <f t="shared" si="15"/>
        <v/>
      </c>
      <c r="AV17" s="867">
        <f>IF(OR(AD17="",AT17=0)=TRUE,0,IF(ISERROR(VLOOKUP(CONCATENATE(AD17,AO17),'[1]Tarif PV'!$B$398:$D$492,2,FALSE)=TRUE),VLOOKUP(AU17,'[1]Tarif PV'!$B$493:$C$496,2,FALSE)*H17/1000,0))</f>
        <v>0</v>
      </c>
      <c r="AW17" s="499" t="str">
        <f>IF(B17="","",MID(PIC!M8,4,3)*1)</f>
        <v/>
      </c>
      <c r="AX17" s="500" t="str">
        <f>IF(B17="","",LEFT(PIC!M8,3))</f>
        <v/>
      </c>
      <c r="AY17" s="925" t="str">
        <f>IF(B17="","",IF(AX17="PVC",VLOOKUP(PIC!G8,Coul_Coffre_PIC,7,FALSE),VLOOKUP(PIC!G8,Coul_Coffre_PIC,8,FALSE)))</f>
        <v/>
      </c>
      <c r="AZ17" s="876" t="e">
        <f>IF(AX17="PVC",E17*H17/1000000*VLOOKUP(AY17,'[1]Tarif PV'!$B$498:$E$601,2,FALSE),IF(AW17=8,E17*H17/1000000*VLOOKUP(AY17,'[1]Tarif PV'!$B$498:$E$601,3,FALSE),E17*H17/1000000*VLOOKUP(AY17,'[1]Tarif PV'!$B$498:$E$601,4,FALSE)))</f>
        <v>#VALUE!</v>
      </c>
      <c r="BA17" s="492" t="str">
        <f>IF(B17="","",VLOOKUP(PIC!G8,Coul_Coffre_PIC,6,FALSE))</f>
        <v/>
      </c>
      <c r="BB17" s="877">
        <f>IF(BA17="",0,IF(ISERROR(VLOOKUP(BA17,'[1]Tarif PV'!$B$60:$D$96,2,FALSE)=TRUE),1,0))</f>
        <v>0</v>
      </c>
      <c r="BC17" s="504" t="str">
        <f t="shared" si="16"/>
        <v/>
      </c>
      <c r="BD17" s="502">
        <f>IF(OR(BA17="",AB17="P9")=TRUE,0,IF(ISERROR(VLOOKUP(BA17,'[1]Tarif PV'!$B$60:$D$96,2,FALSE)=TRUE),'[1]Tarif PV'!$C$97*E17/1000,E17/1000*VLOOKUP(BA17,'[1]Tarif PV'!$B$60:$D$96,2,FALSE)))</f>
        <v>0</v>
      </c>
      <c r="BE17" s="867">
        <f t="shared" si="17"/>
        <v>0</v>
      </c>
      <c r="BF17" s="871" t="str">
        <f>IF(PIC!J8="ectrique","M",
IF(PIC!J8&amp;PIC!O8=" TringleD","T",
IF(PIC!J8&amp;PIC!O8=" TringleG","T",
IF(PIC!J8&amp;PIC!O8=" TringleDeport_D","G",
IF(PIC!J8&amp;PIC!O8=" TringleDeport_G","G",
" ")))))</f>
        <v xml:space="preserve"> </v>
      </c>
      <c r="BG17" s="508" t="str">
        <f>IF(OR(BF17="M",BF17="C")=TRUE,IF(AND(AW17=8,AX17="PVC")=TRUE,VLOOKUP(CV17,[1]Zones!$A$3:$L$26,(CU17-40)/10,FALSE),IF(AND(AW17=11,AX17="PVC")=TRUE,VLOOKUP(CV17,[1]Zones!$A$29:$T$48,(CU17-40)/10,FALSE),IF(AND(AW17=8,AX17="ALU"),VLOOKUP(CV17,[1]Zones!$A$51:$Z$74,(CU17-40)/10,FALSE),IF(AND(AW17=11,AX17="ALU"),VLOOKUP(CV17,[1]Zones!$A$77:$AD$96,(CU17-40)/10,FALSE), "FAUX")))),"")</f>
        <v/>
      </c>
      <c r="BH17" s="508" t="str">
        <f t="shared" si="18"/>
        <v/>
      </c>
      <c r="BI17" s="508">
        <f t="shared" si="19"/>
        <v>0</v>
      </c>
      <c r="BJ17" s="508"/>
      <c r="BK17" s="501" t="e">
        <f>IF(BF17="M",VLOOKUP(BH17,'[1]Tarif PV'!$B$618:$F$621,LEN($BP$10)-2,FALSE),IF(BF17="C",VLOOKUP(BH17,'[1]Tarif PV'!$B$613:$E$616,LEN($BP$10)-2,FALSE),IF(AND(BF17="G",CT17="RENO",I17&lt;&gt;4)=TRUE,"NON",IF(OR(AND(BF17="D",L17=170)=TRUE,AND(BF17="D",AW17=8,AX17="PVC")=TRUE)=TRUE,"NON",IF(BF17="S",VLOOKUP(BL17,'[1]Tarif PV'!$B$603:$C$610,2,FALSE),VLOOKUP(CONCATENATE(BF17,CT17),'[1]Tarif PV'!$B$603:$C$610,2,FALSE))))))</f>
        <v>#N/A</v>
      </c>
      <c r="BL17" s="504" t="str">
        <f t="shared" si="20"/>
        <v/>
      </c>
      <c r="BM17" s="801"/>
      <c r="BN17" s="478">
        <f t="shared" si="21"/>
        <v>0</v>
      </c>
      <c r="BO17" s="500" t="str">
        <f>IF(PIC!O8="D","D",
IF(PIC!O8="G","G",
IF(PIC!O8="Deport_D","G",
IF(PIC!O8="Deport_G","G",
""))))</f>
        <v/>
      </c>
      <c r="BP17" s="500" t="str">
        <f>IF(PIC!K8&amp;PIC!J8="Rectrique","R",
IF(PIC!K8&amp;PIC!J8="IOectrique","I",
IF(PIC!K8&amp;PIC!J8="ectrique","F",
"")))</f>
        <v/>
      </c>
      <c r="BQ17" s="476">
        <f>IF(BP17="",0,IF(OR(BF17="M",BF17="C")=TRUE,VLOOKUP(CONCATENATE(BP17,BH17),'[1]Tarif PV'!$B$622:$F$645,LEN($BP$10)-2,FALSE),0))</f>
        <v>0</v>
      </c>
      <c r="BR17" s="509" t="str">
        <f>IF(BP17="R","SM",
IF(BP17="I","SMI",
IF(BF17&amp;PIC!G8="T0 003","Blanc",
IF(BF17&amp;PIC!G8="T0 015","Sable",
IF(BF17&amp;PIC!G8="T0 007","Gris",
IF(BF17&amp;PIC!G8="T6 072","Blanc",
IF(BF17&amp;PIC!G8="T8 072","Noir",
IF(BF17&amp;PIC!G8="T3 110","Marron",
IF(BF17&amp;PIC!G8="T1 110","Blanc",
IF(BF17&amp;PIC!G8="T2 110","Marron",
IF(BF17&amp;PIC!G8="T3 145","Marron",
IF(BF17&amp;PIC!G8="T1 145","Blanc",
IF(BF17&amp;PIC!G8="T2 145","Marron",
IF(BF17&amp;PIC!G8="G0 003","Blanc",
IF(BF17&amp;PIC!G8="G0 015","Sable",
IF(BF17&amp;PIC!G8="G0 007","Gris",
IF(BF17&amp;PIC!G8="B6 072","Blanc",
IF(BF17&amp;PIC!G8="G8 072","Noir",
IF(BF17&amp;PIC!G8="G3 110","Marron",
IF(BF17&amp;PIC!G8="G1 110","Blanc",
IF(BF17&amp;PIC!G8="B6 110","Marron",
IF(BF17&amp;PIC!G8="G3 145","Marron",
IF(BF17&amp;PIC!G8="G1 145","Blanc",
IF(BF17&amp;PIC!G8="B6 145","Marron",
""))))))))))))))))))))))))</f>
        <v/>
      </c>
      <c r="BS17" s="473">
        <f>IF(OR(BR17="",BR17="IN"),0,IF(AND(BF17&lt;&gt;"M",BF17&lt;&gt;"C")=TRUE,0,IF(AND(BR17=0,BP17&lt;&gt;"F"),0,VLOOKUP(BR17,'[1]Tarif PV'!$B$646:$F$690,LEN($BP$10)-2,FALSE))))</f>
        <v>0</v>
      </c>
      <c r="BT17" s="498"/>
      <c r="BU17" s="510" t="str">
        <f>IF(PIC!F8="R27",70,
IF(PIC!F8="R40",70,
IF(PIC!F8="R60",70,
IF(PIC!F8="70S",70,
IF(PIC!F8="100",105,
IF(PIC!F8="120",125,
IF(PIC!F8="140",145,
IF(PIC!F8="160",165,
""))))))))</f>
        <v/>
      </c>
      <c r="BV17" s="511"/>
      <c r="BW17" s="511"/>
      <c r="BX17" s="494" t="str">
        <f>IF(PIC!F8="R27",27,
IF(PIC!F8="R40",42,
IF(PIC!F8="R60",65,
"")))</f>
        <v/>
      </c>
      <c r="BY17" s="512" t="str">
        <f>IF(PIC!F8="R27",10,
IF(PIC!F8="R40",10,
IF(PIC!F8="R60",10,
"")))</f>
        <v/>
      </c>
      <c r="BZ17" s="513"/>
      <c r="CA17" s="512"/>
      <c r="CB17" s="492" t="str">
        <f t="shared" si="22"/>
        <v/>
      </c>
      <c r="CC17" s="878" t="e">
        <f>IF(LEFT(CB17, 1) &lt;&gt; "F", IF(OR(BF17="S",BF17="D"),VLOOKUP(CD17,'[1]Tarif PV'!$B$693:$D$696,2,FALSE),VLOOKUP(CD17,'[1]Tarif PV'!$B$693:$D$696,3,FALSE)), 0)</f>
        <v>#N/A</v>
      </c>
      <c r="CD17" s="504" t="str">
        <f t="shared" si="23"/>
        <v>NEUF</v>
      </c>
      <c r="CE17" s="874">
        <f>IF(OR(CB17 = "VSA", CB17 = "ATT", CB17=""),0,IF(CB17="F",'[1]Tarif PV'!$C$698,'[1]Tarif PV'!$C$698+('[1]Tarif PV'!$C$699*E17/1000)))</f>
        <v>0</v>
      </c>
      <c r="CF17" s="861" t="str">
        <f>IF(PIC!L8&lt;&gt;0,PIC!L8,"")</f>
        <v/>
      </c>
      <c r="CG17" s="473">
        <f>IF(CF17="",0,VLOOKUP(CF17,'[1]Tarif PV'!$B$701:$D$715,3,FALSE))</f>
        <v>0</v>
      </c>
      <c r="CH17" s="500"/>
      <c r="CI17" s="468">
        <f>IF(CH17="",0,E17/1000*VLOOKUP(CONCATENATE(CH17,L17),'[1]Tarif PV'!$B$717:$C$718,2,FALSE))</f>
        <v>0</v>
      </c>
      <c r="CJ17" s="499" t="str">
        <f>IF(B17="","",VLOOKUP(PIC!F8,Config_PIC,10,FALSE))</f>
        <v/>
      </c>
      <c r="CK17" s="488" t="e">
        <f t="shared" si="24"/>
        <v>#VALUE!</v>
      </c>
      <c r="CL17" s="120"/>
      <c r="CM17" s="488">
        <f>IF(CL17="H", '[1]Tarif PV'!$C$720, 0)</f>
        <v>0</v>
      </c>
      <c r="CN17" s="804"/>
      <c r="CO17" s="804"/>
      <c r="CP17" s="120"/>
      <c r="CQ17" s="488">
        <f>IF(CP17="P",E17/1000*'[1]Tarif PV'!$C$719, 0)</f>
        <v>0</v>
      </c>
      <c r="CR17" s="803" t="str">
        <f>IF(AB17="","",IF(CT17="NEUF",VLOOKUP(AB17&amp;DA17,#REF!,2,FALSE),VLOOKUP(AB17&amp;DA17,#REF!,3,FALSE)))</f>
        <v/>
      </c>
      <c r="CS17" s="796" t="str">
        <f>IF(B17="","",IF(OR(E17&gt;=2377,E17="")=TRUE,"NON",IF(AND(AW17=8,AX17="PVC")=TRUE,VLOOKUP(DC17,'[1]RESISTANCE AU VENT'!$A$2:$Q$30,DB17,FALSE),IF(AND(AW17=8,AX17="ALU")=TRUE,VLOOKUP(DC17,'[1]RESISTANCE AU VENT'!$A$60:$AE$88,DB17,FALSE),IF(AND(AW17=11,AX17="PVC")=TRUE,VLOOKUP(DC17,'[1]RESISTANCE AU VENT'!$A$33:$Y$57,DB17,FALSE),IF(AND(AW17=11,AX17="ALU",E17&gt;2238)=TRUE,VLOOKUP(DC17,'[1]RESISTANCE AU VENT'!$A$91:$AJ$119,DB17+1,FALSE),IF(AND(AW17=11,AX17="ALU",E17&lt;=2238)=TRUE,VLOOKUP(DC17,'[1]RESISTANCE AU VENT'!$A$91:$AJ$119,DB17,FALSE),"")))))))</f>
        <v/>
      </c>
      <c r="CT17" s="489" t="str">
        <f t="shared" si="25"/>
        <v>NEUF</v>
      </c>
      <c r="CU17" s="489" t="e">
        <f t="shared" si="26"/>
        <v>#VALUE!</v>
      </c>
      <c r="CV17" s="489" t="e">
        <f t="shared" si="27"/>
        <v>#VALUE!</v>
      </c>
      <c r="CW17" s="489" t="e">
        <f t="shared" si="28"/>
        <v>#VALUE!</v>
      </c>
      <c r="CX17" s="490">
        <f>IF(B17="",0,VLOOKUP(CW17,'[1]Tarif grille'!$A$2:$AD$148,(CU17-40)/10,FALSE))</f>
        <v>0</v>
      </c>
      <c r="CY17" s="491">
        <f xml:space="preserve"> IF(CT17 = "RENO", IF(BF17 = "M", IF(J17 = "", '[1]Tarif PV'!$B$722, '[1]Tarif PV'!$B$723), IF(J17 = "", '[1]Tarif PV'!$C$722, '[1]Tarif PV'!$C$723)), 0)</f>
        <v>0</v>
      </c>
      <c r="CZ17" s="892">
        <f t="shared" si="29"/>
        <v>0</v>
      </c>
      <c r="DA17" s="487" t="str">
        <f t="shared" si="30"/>
        <v>non</v>
      </c>
      <c r="DB17" s="487" t="e">
        <f>ROUNDUP((IF(AD17="","",((VLOOKUP(AD17,'[1]Tarif PV'!$B$42:$E$58,4,FALSE))*2+E17))/100),0.5)</f>
        <v>#VALUE!</v>
      </c>
      <c r="DC17" s="487" t="e">
        <f t="shared" si="31"/>
        <v>#VALUE!</v>
      </c>
      <c r="DD17" s="897">
        <f t="shared" si="32"/>
        <v>0</v>
      </c>
      <c r="DE17" s="797">
        <f>IF(OR(B17="",B17=0),0,CX17+K17+P17+T17+W17+AC17+AL17+AZ17+BK17+BQ17+BS17+CC17+CE17+CG17+CI17+CK17+CM17+CQ17+CY17+DD17)*(100-'[1]Tarif PV'!$C$725)/100</f>
        <v>0</v>
      </c>
    </row>
    <row r="18" spans="1:111" s="122" customFormat="1" ht="33.75" customHeight="1" thickBot="1" x14ac:dyDescent="0.3">
      <c r="A18" s="120" t="str">
        <f>IF(PIC!B9&lt;&gt;0,PIC!B9,"")</f>
        <v/>
      </c>
      <c r="B18" s="457" t="str">
        <f>IF(PIC!C9&lt;&gt;0,PIC!C9,"")</f>
        <v/>
      </c>
      <c r="C18" s="493" t="str">
        <f>IF(PIC!D9&lt;&gt;0,PIC!D9,"")</f>
        <v/>
      </c>
      <c r="D18" s="494"/>
      <c r="E18" s="494" t="str">
        <f>IF(PIC!D9&lt;&gt;0,VLOOKUP(PIC!F9,Config_PIC,2,FALSE)+PIC!D9,"")</f>
        <v/>
      </c>
      <c r="F18" s="495"/>
      <c r="G18" s="496"/>
      <c r="H18" s="497" t="str">
        <f>IF(B18="","",IF(PIC!N9="seuil",PIC!E9-L18,PIC!E9-L18+VLOOKUP(PIC!F9,Config_PIC,3,FALSE)))</f>
        <v/>
      </c>
      <c r="I18" s="493" t="str">
        <f>IF(B18="","",VLOOKUP(PIC!F9,Config_PIC,4,FALSE))</f>
        <v/>
      </c>
      <c r="J18" s="494"/>
      <c r="K18" s="465">
        <f>IF(J18 = "BC",IF(OR(I18=1,I18=2,I18=3), '[1]Tarif PV'!$B$40, 0), 0)</f>
        <v>0</v>
      </c>
      <c r="L18" s="499" t="str">
        <f>IF(B18="","",LEFT(PIC!I9,3)*1)</f>
        <v/>
      </c>
      <c r="M18" s="500" t="str">
        <f>IF(B18="","",VLOOKUP(PIC!G9,Coul_Coffre_PIC,2,FALSE))</f>
        <v/>
      </c>
      <c r="N18" s="810" t="str">
        <f>IF(B18="","",VLOOKUP(PIC!G9,Coul_Coffre_PIC,3,FALSE))</f>
        <v/>
      </c>
      <c r="O18" s="859" t="str">
        <f>IF(B18="","",VLOOKUP(PIC!G9,Coul_Coffre_PIC,4,FALSE))</f>
        <v/>
      </c>
      <c r="P18" s="501">
        <f>IF(OR(M18="W012",M18="C100",M18="")=TRUE,0,IF(OR(LEFT(M18,2)="WI",LEFT(M18,2)="GO"),VLOOKUP(LEFT(M18,3),'[1]Tarif PV'!$B$9:$E$14,2,FALSE)*E18/1000,IF(LEFT(M18,5)="7016P",VLOOKUP(LEFT(M18,6), '[1]Tarif PV'!$B$15:$F$17, 2, FALSE)*E18/1000,0))+IF(OR(M18="Sable",M18=7035,M18=9001,M18=7047,N18="Sable",N18=7035,N18=9001,N18=7047)=TRUE,1.2*E18/1000,0))</f>
        <v>0</v>
      </c>
      <c r="Q18" s="501"/>
      <c r="R18" s="502">
        <f>IF(AND(I18=4,J18="",N18&lt;&gt;"Laquage impossible",N18&lt;&gt;""),"erreur",IF(OR(N18=7035,N18=7047,N18=9001,N18="sable"),0,IF(O18&lt;&gt;"",IF(OR(RIGHT(N18,1)="S",RIGHT(N18,1)="B"),VLOOKUP(O18,'[1]Tarif PV'!$B$24:$C$28,2,FALSE)*E18/1000,IF(RIGHT(N18,2)="SA",VLOOKUP(O18,'[1]Tarif PV'!$B$29:$C$33,2,FALSE)*E18/1000)),0)))</f>
        <v>0</v>
      </c>
      <c r="S18" s="502">
        <f t="shared" si="0"/>
        <v>0</v>
      </c>
      <c r="T18" s="501">
        <f>IF(OR(M18="GO2C",M18="GO3C",M18="WI2C",M18="WI3C")=TRUE,IF(L18=195,IF(CT18="NEUF",'[1]Tarif PV'!$C$21,'[1]Tarif PV'!$E$21),IF(CT18="NEUF",'[1]Tarif PV'!$C$22,'[1]Tarif PV'!$E$22)) + IF(OR(J18 = "BC",I18 &lt;&gt; 4), 0, 1.9*E18/1000),0)+IF(OR(M18="7016P2C",M18="7016P3C"), IF(CT18="NEUF", '[1]Tarif PV'!$C$19,'[1]Tarif PV'!$E$19)+ IF(OR(J18 = "BC",I18 &lt;&gt; 4), 0, 1.9*E18/1000),0)</f>
        <v>0</v>
      </c>
      <c r="U18" s="502">
        <f t="shared" si="1"/>
        <v>0</v>
      </c>
      <c r="V18" s="859"/>
      <c r="W18" s="501">
        <f t="shared" si="2"/>
        <v>0</v>
      </c>
      <c r="X18" s="503">
        <f t="shared" si="3"/>
        <v>0</v>
      </c>
      <c r="Y18" s="503" t="str">
        <f t="shared" si="4"/>
        <v/>
      </c>
      <c r="Z18" s="504" t="str">
        <f t="shared" si="5"/>
        <v/>
      </c>
      <c r="AA18" s="875">
        <f>IF(V18="",0,IF(W18&lt;&gt;"NON",IF(ISERROR(VLOOKUP(V18,'[1]Tarif PV'!$B$60:$D$96,3,FALSE))=TRUE,'[1]Tarif PV'!$D$97*E18/1000,E18/1000*VLOOKUP(V18,'[1]Tarif PV'!$B$60:$D$96,3,FALSE))))</f>
        <v>0</v>
      </c>
      <c r="AB18" s="492" t="str">
        <f t="shared" si="6"/>
        <v/>
      </c>
      <c r="AC18" s="473" t="e">
        <f>VLOOKUP(AB18,'[1]Tarif PV'!$B$35:$D$39,IF(L18 = 195, 2, 3),FALSE)*E18/1000</f>
        <v>#N/A</v>
      </c>
      <c r="AD18" s="500" t="str">
        <f>IF(PIC!G9&amp;I18="0 0031","M3",
IF(PIC!G9&amp;I18="0 0071","M3",
IF(PIC!G9&amp;I18="0 0151","M3",
IF(PIC!G9&amp;I18="3 1101","M3",
IF(PIC!G9&amp;I18="1 1101","M3",
IF(PIC!G9&amp;I18="2 1101","M3",
IF(PIC!G9&amp;I18="3 1451","M3",
IF(PIC!G9&amp;I18="1 1451","M3",
IF(PIC!G9&amp;I18="2 1451","M3",
IF(PIC!G9&amp;I18="6 0721","A",
IF(PIC!G9&amp;I18="8 0721","A",
IF(PIC!G9&amp;I18="6 9041","A",
IF(PIC!G9&amp;I18="8 9041","A",
IF(PIC!G9&amp;I18="6 9101","A",
IF(PIC!G9&amp;I18="8 9101","A",
IF(PIC!G9&amp;I18="6 0671","A",
IF(PIC!G9&amp;I18="8 0671","A",
IF(PIC!G9&amp;I18="6 0081","A",
IF(PIC!G9&amp;I18="8 0081","A",
IF(PIC!G9&amp;I18="6 0701","A",
IF(PIC!G9&amp;I18="8 0701","A",
IF(PIC!G9&amp;I18="6 0761","A",
IF(PIC!G9&amp;I18="8 0761","A",
IF(PIC!G9&amp;I18="0 0033","T40",
IF(PIC!G9&amp;I18="0 0073","T40",
IF(PIC!G9&amp;I18="0 0153","T40",
IF(PIC!G9&amp;I18="3 1103","T40",
IF(PIC!G9&amp;I18="2 1103","T40",
IF(PIC!G9&amp;I18="1 1103","T40",
IF(PIC!G9&amp;I18="3 1453","T40",
IF(PIC!G9&amp;I18="2 1453","T40",
IF(PIC!G9&amp;I18="1 1453","T40",
IF(PIC!G9&amp;I18="8 0723","R40",
IF(PIC!G9&amp;I18="6 0723","R40",
IF(PIC!G9&amp;I18="0 0034","R",
IF(PIC!G9&amp;I18="0 0074","R",
IF(PIC!G9&amp;I18="0 0154","R",
IF(PIC!G9&amp;I18="3 1104","R",
IF(PIC!G9&amp;I18="2 1104","R",
IF(PIC!G9&amp;I18="1 1104","R",
IF(PIC!G9&amp;I18="3 1454","R",
IF(PIC!G9&amp;I18="2 1454","R",
IF(PIC!G9&amp;I18="1 1454","R",
IF(PIC!G9&amp;I18="8 0724","R40",
IF(PIC!G9&amp;I18="6 0724","R40",
IF(PIC!G9&amp;I18="","",
"A"))))))))))))))))))))))))))))))))))))))))))))))</f>
        <v/>
      </c>
      <c r="AE18" s="505">
        <f t="shared" si="7"/>
        <v>28</v>
      </c>
      <c r="AF18" s="505" t="e">
        <f t="shared" si="8"/>
        <v>#VALUE!</v>
      </c>
      <c r="AG18" s="505" t="e">
        <f t="shared" si="9"/>
        <v>#VALUE!</v>
      </c>
      <c r="AH18" s="506" t="e">
        <f t="shared" si="10"/>
        <v>#VALUE!</v>
      </c>
      <c r="AI18" s="506" t="e">
        <f t="shared" si="11"/>
        <v>#VALUE!</v>
      </c>
      <c r="AJ18" s="506" t="e">
        <f t="shared" si="12"/>
        <v>#VALUE!</v>
      </c>
      <c r="AK18" s="500" t="str">
        <f t="shared" si="13"/>
        <v/>
      </c>
      <c r="AL18" s="501" t="e">
        <f>IF(CT18="NEUF",H18/1000*VLOOKUP(AD18,'[1]Tarif PV'!$B$42:$D$58,2,FALSE),H18/1000*VLOOKUP(AD18,'[1]Tarif PV'!$B$42:$D$58,3,FALSE))+IF(AK18="O",0.4*H18/1000,0)</f>
        <v>#VALUE!</v>
      </c>
      <c r="AM18" s="501"/>
      <c r="AN18" s="500" t="str">
        <f>IF(PIC!G9&amp;I18&amp;PIC!N9="0 0031Seuil"," ",
IF(PIC!G9&amp;I18&amp;PIC!N9="0 0071Seuil"," ",
IF(PIC!G9&amp;I18&amp;PIC!N9="0 0151Seuil"," ",
IF(PIC!G9&amp;I18&amp;PIC!N9="3 1101Seuil"," ",
IF(PIC!G9&amp;I18&amp;PIC!N9="1 1101Seuil"," ",
IF(PIC!G9&amp;I18&amp;PIC!N9="2 1101Seuil"," ",
IF(PIC!G9&amp;I18&amp;PIC!N9="3 1451Seuil"," ",
IF(PIC!G9&amp;I18&amp;PIC!N9="1 1451Seuil"," ",
IF(PIC!G9&amp;I18&amp;PIC!N9="2 1451Seuil"," ",
IF(PIC!G9&amp;I18&amp;PIC!N9="6 0721Seuil"," ",
IF(PIC!G9&amp;I18&amp;PIC!N9="8 0721Seuil"," ",
IF(PIC!G9&amp;I18&amp;PIC!N9="6 9041Seuil"," ",
IF(PIC!G9&amp;I18&amp;PIC!N9="8 9041Seuil"," ",
IF(PIC!G9&amp;I18&amp;PIC!N9="6 9101Seuil"," ",
IF(PIC!G9&amp;I18&amp;PIC!N9="8 9101Seuil"," ",
IF(PIC!G9&amp;I18&amp;PIC!N9="6 0671Seuil"," ",
IF(PIC!G9&amp;I18&amp;PIC!N9="8 0671Seuil"," ",
IF(PIC!G9&amp;I18&amp;PIC!N9="6 0081Seuil"," ",
IF(PIC!G9&amp;I18&amp;PIC!N9="8 0081Seuil"," ",
IF(PIC!G9&amp;I18&amp;PIC!N9="6 0701Seuil"," ",
IF(PIC!G9&amp;I18&amp;PIC!N9="8 0701Seuil"," ",
IF(PIC!G9&amp;I18&amp;PIC!N9="6 0761Seuil"," ",
IF(PIC!G9&amp;I18&amp;PIC!N9="8 0761Seuil"," ",
IF(PIC!G9&amp;I18&amp;PIC!N9="0 0031","3",
IF(PIC!G9&amp;I18&amp;PIC!N9="0 0071","3",
IF(PIC!G9&amp;I18&amp;PIC!N9="0 0151","3",
IF(PIC!G9&amp;I18&amp;PIC!N9="3 1101","3",
IF(PIC!G9&amp;I18&amp;PIC!N9="1 1101","3",
IF(PIC!G9&amp;I18&amp;PIC!N9="2 1101","3",
IF(PIC!G9&amp;I18&amp;PIC!N9="3 1451","3",
IF(PIC!G9&amp;I18&amp;PIC!N9="1 1451","3",
IF(PIC!G9&amp;I18&amp;PIC!N9="2 1451","3",
IF(PIC!G9&amp;I18&amp;PIC!N9="6 0721","3",
IF(PIC!G9&amp;I18&amp;PIC!N9="8 0721","3",
IF(PIC!G9&amp;I18&amp;PIC!N9="6 9041","3",
IF(PIC!G9&amp;I18&amp;PIC!N9="8 9041","3",
IF(PIC!G9&amp;I18&amp;PIC!N9="6 9101","3",
IF(PIC!G9&amp;I18&amp;PIC!N9="8 9101","3",
IF(PIC!G9&amp;I18&amp;PIC!N9="6 0671","3",
IF(PIC!G9&amp;I18&amp;PIC!N9="8 0671","3",
IF(PIC!G9&amp;I18&amp;PIC!N9="6 0081","3",
IF(PIC!G9&amp;I18&amp;PIC!N9="8 0081","3",
IF(PIC!G9&amp;I18&amp;PIC!N9="6 0701","3",
IF(PIC!G9&amp;I18&amp;PIC!N9="8 0701","3",
IF(PIC!G9&amp;I18&amp;PIC!N9="6 0761","3",
IF(PIC!G9&amp;I18&amp;PIC!N9="8 0761","3",
""))))))))))))))))))))))))))))))))))))))))))))))</f>
        <v/>
      </c>
      <c r="AO18" s="500" t="str">
        <f>IF(B18="","",VLOOKUP(PIC!G9,Coul_Coffre_PIC,5,FALSE))</f>
        <v/>
      </c>
      <c r="AP18" s="865"/>
      <c r="AQ18" s="503">
        <f>IF(AO18="",0,(IF(OR(AD18="M0",AD18="M3",AD18="R",AD18="T40",AD18="T45",AD18="T55",AD18="T60",AD18="T65")=TRUE,0,IF(OR(AO18="",AT18=TRUE)=TRUE,0,IF(ISERROR(VLOOKUP(CONCATENATE(AD18,AO18),'[1]Tarif PV'!$B$100:$H$492,2,FALSE)=TRUE),1,0)))))</f>
        <v>0</v>
      </c>
      <c r="AR18" s="503">
        <f>IF(AY18="",0,IF(VLOOKUP(AY18,'[1]Tarif PV'!$B$498:$J$601,5,FALSE),1,0))</f>
        <v>0</v>
      </c>
      <c r="AS18" s="502">
        <f>IF(OR(AO18="",AT18=1)=TRUE,0,IF(ISERROR(VLOOKUP(CONCATENATE(AD18,AO18),'[1]Tarif PV'!$B$100:$H$492,2,FALSE)=TRUE),IF(OR(AD18="A",AD18="ASB")=TRUE,H18/1000*'[1]Tarif PV'!$D$99,IF(OR(AD18="A+T",AD18="ASB+T")=TRUE,H18/1000*'[1]Tarif PV'!$C$99,IF(AD18="R55",H18/1000*'[1]Tarif PV'!$F$99,IF(AD18="R40",H18/1000*'[1]Tarif PV'!$G$99,"DEVIS")))),H18/1000*VLOOKUP(CONCATENATE(AD18,AO18),'[1]Tarif PV'!$B$100:$I$492,2,FALSE)))</f>
        <v>0</v>
      </c>
      <c r="AT18" s="507">
        <f t="shared" si="14"/>
        <v>0</v>
      </c>
      <c r="AU18" s="504" t="str">
        <f t="shared" si="15"/>
        <v/>
      </c>
      <c r="AV18" s="867">
        <f>IF(OR(AD18="",AT18=0)=TRUE,0,IF(ISERROR(VLOOKUP(CONCATENATE(AD18,AO18),'[1]Tarif PV'!$B$398:$D$492,2,FALSE)=TRUE),VLOOKUP(AU18,'[1]Tarif PV'!$B$493:$C$496,2,FALSE)*H18/1000,0))</f>
        <v>0</v>
      </c>
      <c r="AW18" s="499" t="str">
        <f>IF(B18="","",MID(PIC!M9,4,3)*1)</f>
        <v/>
      </c>
      <c r="AX18" s="500" t="str">
        <f>IF(B18="","",LEFT(PIC!M9,3))</f>
        <v/>
      </c>
      <c r="AY18" s="925" t="str">
        <f>IF(B18="","",IF(AX18="PVC",VLOOKUP(PIC!G9,Coul_Coffre_PIC,7,FALSE),VLOOKUP(PIC!G9,Coul_Coffre_PIC,8,FALSE)))</f>
        <v/>
      </c>
      <c r="AZ18" s="876" t="e">
        <f>IF(AX18="PVC",E18*H18/1000000*VLOOKUP(AY18,'[1]Tarif PV'!$B$498:$E$601,2,FALSE),IF(AW18=8,E18*H18/1000000*VLOOKUP(AY18,'[1]Tarif PV'!$B$498:$E$601,3,FALSE),E18*H18/1000000*VLOOKUP(AY18,'[1]Tarif PV'!$B$498:$E$601,4,FALSE)))</f>
        <v>#VALUE!</v>
      </c>
      <c r="BA18" s="492" t="str">
        <f>IF(B18="","",VLOOKUP(PIC!G9,Coul_Coffre_PIC,6,FALSE))</f>
        <v/>
      </c>
      <c r="BB18" s="877">
        <f>IF(BA18="",0,IF(ISERROR(VLOOKUP(BA18,'[1]Tarif PV'!$B$60:$D$96,2,FALSE)=TRUE),1,0))</f>
        <v>0</v>
      </c>
      <c r="BC18" s="504" t="str">
        <f t="shared" si="16"/>
        <v/>
      </c>
      <c r="BD18" s="502">
        <f>IF(OR(BA18="",AB18="P9")=TRUE,0,IF(ISERROR(VLOOKUP(BA18,'[1]Tarif PV'!$B$60:$D$96,2,FALSE)=TRUE),'[1]Tarif PV'!$C$97*E18/1000,E18/1000*VLOOKUP(BA18,'[1]Tarif PV'!$B$60:$D$96,2,FALSE)))</f>
        <v>0</v>
      </c>
      <c r="BE18" s="867">
        <f t="shared" si="17"/>
        <v>0</v>
      </c>
      <c r="BF18" s="871" t="str">
        <f>IF(PIC!J9="ectrique","M",
IF(PIC!J9&amp;PIC!O9=" TringleD","T",
IF(PIC!J9&amp;PIC!O9=" TringleG","T",
IF(PIC!J9&amp;PIC!O9=" TringleDeport_D","G",
IF(PIC!J9&amp;PIC!O9=" TringleDeport_G","G",
" ")))))</f>
        <v xml:space="preserve"> </v>
      </c>
      <c r="BG18" s="508" t="str">
        <f>IF(OR(BF18="M",BF18="C")=TRUE,IF(AND(AW18=8,AX18="PVC")=TRUE,VLOOKUP(CV18,[1]Zones!$A$3:$L$26,(CU18-40)/10,FALSE),IF(AND(AW18=11,AX18="PVC")=TRUE,VLOOKUP(CV18,[1]Zones!$A$29:$T$48,(CU18-40)/10,FALSE),IF(AND(AW18=8,AX18="ALU"),VLOOKUP(CV18,[1]Zones!$A$51:$Z$74,(CU18-40)/10,FALSE),IF(AND(AW18=11,AX18="ALU"),VLOOKUP(CV18,[1]Zones!$A$77:$AD$96,(CU18-40)/10,FALSE), "FAUX")))),"")</f>
        <v/>
      </c>
      <c r="BH18" s="508" t="str">
        <f t="shared" si="18"/>
        <v/>
      </c>
      <c r="BI18" s="508">
        <f t="shared" si="19"/>
        <v>0</v>
      </c>
      <c r="BJ18" s="508"/>
      <c r="BK18" s="501" t="e">
        <f>IF(BF18="M",VLOOKUP(BH18,'[1]Tarif PV'!$B$618:$F$621,LEN($BP$10)-2,FALSE),IF(BF18="C",VLOOKUP(BH18,'[1]Tarif PV'!$B$613:$E$616,LEN($BP$10)-2,FALSE),IF(AND(BF18="G",CT18="RENO",I18&lt;&gt;4)=TRUE,"NON",IF(OR(AND(BF18="D",L18=170)=TRUE,AND(BF18="D",AW18=8,AX18="PVC")=TRUE)=TRUE,"NON",IF(BF18="S",VLOOKUP(BL18,'[1]Tarif PV'!$B$603:$C$610,2,FALSE),VLOOKUP(CONCATENATE(BF18,CT18),'[1]Tarif PV'!$B$603:$C$610,2,FALSE))))))</f>
        <v>#N/A</v>
      </c>
      <c r="BL18" s="504" t="str">
        <f t="shared" si="20"/>
        <v/>
      </c>
      <c r="BM18" s="801"/>
      <c r="BN18" s="478">
        <f t="shared" si="21"/>
        <v>0</v>
      </c>
      <c r="BO18" s="500" t="str">
        <f>IF(PIC!O9="D","D",
IF(PIC!O9="G","G",
IF(PIC!O9="Deport_D","G",
IF(PIC!O9="Deport_G","G",
""))))</f>
        <v/>
      </c>
      <c r="BP18" s="500" t="str">
        <f>IF(PIC!K9&amp;PIC!J9="Rectrique","R",
IF(PIC!K9&amp;PIC!J9="IOectrique","I",
IF(PIC!K9&amp;PIC!J9="ectrique","F",
"")))</f>
        <v/>
      </c>
      <c r="BQ18" s="476">
        <f>IF(BP18="",0,IF(OR(BF18="M",BF18="C")=TRUE,VLOOKUP(CONCATENATE(BP18,BH18),'[1]Tarif PV'!$B$622:$F$645,LEN($BP$10)-2,FALSE),0))</f>
        <v>0</v>
      </c>
      <c r="BR18" s="509" t="str">
        <f>IF(BP18="R","SM",
IF(BP18="I","SMI",
IF(BF18&amp;PIC!G9="T0 003","Blanc",
IF(BF18&amp;PIC!G9="T0 015","Sable",
IF(BF18&amp;PIC!G9="T0 007","Gris",
IF(BF18&amp;PIC!G9="T6 072","Blanc",
IF(BF18&amp;PIC!G9="T8 072","Noir",
IF(BF18&amp;PIC!G9="T3 110","Marron",
IF(BF18&amp;PIC!G9="T1 110","Blanc",
IF(BF18&amp;PIC!G9="T2 110","Marron",
IF(BF18&amp;PIC!G9="T3 145","Marron",
IF(BF18&amp;PIC!G9="T1 145","Blanc",
IF(BF18&amp;PIC!G9="T2 145","Marron",
IF(BF18&amp;PIC!G9="G0 003","Blanc",
IF(BF18&amp;PIC!G9="G0 015","Sable",
IF(BF18&amp;PIC!G9="G0 007","Gris",
IF(BF18&amp;PIC!G9="B6 072","Blanc",
IF(BF18&amp;PIC!G9="G8 072","Noir",
IF(BF18&amp;PIC!G9="G3 110","Marron",
IF(BF18&amp;PIC!G9="G1 110","Blanc",
IF(BF18&amp;PIC!G9="B6 110","Marron",
IF(BF18&amp;PIC!G9="G3 145","Marron",
IF(BF18&amp;PIC!G9="G1 145","Blanc",
IF(BF18&amp;PIC!G9="B6 145","Marron",
""))))))))))))))))))))))))</f>
        <v/>
      </c>
      <c r="BS18" s="473">
        <f>IF(OR(BR18="",BR18="IN"),0,IF(AND(BF18&lt;&gt;"M",BF18&lt;&gt;"C")=TRUE,0,IF(AND(BR18=0,BP18&lt;&gt;"F"),0,VLOOKUP(BR18,'[1]Tarif PV'!$B$646:$F$690,LEN($BP$10)-2,FALSE))))</f>
        <v>0</v>
      </c>
      <c r="BT18" s="498"/>
      <c r="BU18" s="510" t="str">
        <f>IF(PIC!F9="R27",70,
IF(PIC!F9="R40",70,
IF(PIC!F9="R60",70,
IF(PIC!F9="70S",70,
IF(PIC!F9="100",105,
IF(PIC!F9="120",125,
IF(PIC!F9="140",145,
IF(PIC!F9="160",165,
""))))))))</f>
        <v/>
      </c>
      <c r="BV18" s="511"/>
      <c r="BW18" s="511"/>
      <c r="BX18" s="494" t="str">
        <f>IF(PIC!F9="R27",27,
IF(PIC!F9="R40",42,
IF(PIC!F9="R60",65,
"")))</f>
        <v/>
      </c>
      <c r="BY18" s="512" t="str">
        <f>IF(PIC!F9="R27",10,
IF(PIC!F9="R40",10,
IF(PIC!F9="R60",10,
"")))</f>
        <v/>
      </c>
      <c r="BZ18" s="513"/>
      <c r="CA18" s="512"/>
      <c r="CB18" s="492" t="str">
        <f t="shared" si="22"/>
        <v/>
      </c>
      <c r="CC18" s="878" t="e">
        <f>IF(LEFT(CB18, 1) &lt;&gt; "F", IF(OR(BF18="S",BF18="D"),VLOOKUP(CD18,'[1]Tarif PV'!$B$693:$D$696,2,FALSE),VLOOKUP(CD18,'[1]Tarif PV'!$B$693:$D$696,3,FALSE)), 0)</f>
        <v>#N/A</v>
      </c>
      <c r="CD18" s="504" t="str">
        <f t="shared" si="23"/>
        <v>NEUF</v>
      </c>
      <c r="CE18" s="874">
        <f>IF(OR(CB18 = "VSA", CB18 = "ATT", CB18=""),0,IF(CB18="F",'[1]Tarif PV'!$C$698,'[1]Tarif PV'!$C$698+('[1]Tarif PV'!$C$699*E18/1000)))</f>
        <v>0</v>
      </c>
      <c r="CF18" s="861" t="str">
        <f>IF(PIC!L9&lt;&gt;0,PIC!L9,"")</f>
        <v/>
      </c>
      <c r="CG18" s="473">
        <f>IF(CF18="",0,VLOOKUP(CF18,'[1]Tarif PV'!$B$701:$D$715,3,FALSE))</f>
        <v>0</v>
      </c>
      <c r="CH18" s="500"/>
      <c r="CI18" s="468">
        <f>IF(CH18="",0,E18/1000*VLOOKUP(CONCATENATE(CH18,L18),'[1]Tarif PV'!$B$717:$C$718,2,FALSE))</f>
        <v>0</v>
      </c>
      <c r="CJ18" s="499" t="str">
        <f>IF(B18="","",VLOOKUP(PIC!F9,Config_PIC,10,FALSE))</f>
        <v/>
      </c>
      <c r="CK18" s="488" t="e">
        <f t="shared" si="24"/>
        <v>#VALUE!</v>
      </c>
      <c r="CL18" s="120"/>
      <c r="CM18" s="488">
        <f>IF(CL18="H", '[1]Tarif PV'!$C$720, 0)</f>
        <v>0</v>
      </c>
      <c r="CN18" s="804"/>
      <c r="CO18" s="804"/>
      <c r="CP18" s="120"/>
      <c r="CQ18" s="488">
        <f>IF(CP18="P",E18/1000*'[1]Tarif PV'!$C$719, 0)</f>
        <v>0</v>
      </c>
      <c r="CR18" s="803" t="str">
        <f>IF(AB18="","",IF(CT18="NEUF",VLOOKUP(AB18&amp;DA18,#REF!,2,FALSE),VLOOKUP(AB18&amp;DA18,#REF!,3,FALSE)))</f>
        <v/>
      </c>
      <c r="CS18" s="796" t="str">
        <f>IF(B18="","",IF(OR(E18&gt;=2377,E18="")=TRUE,"NON",IF(AND(AW18=8,AX18="PVC")=TRUE,VLOOKUP(DC18,'[1]RESISTANCE AU VENT'!$A$2:$Q$30,DB18,FALSE),IF(AND(AW18=8,AX18="ALU")=TRUE,VLOOKUP(DC18,'[1]RESISTANCE AU VENT'!$A$60:$AE$88,DB18,FALSE),IF(AND(AW18=11,AX18="PVC")=TRUE,VLOOKUP(DC18,'[1]RESISTANCE AU VENT'!$A$33:$Y$57,DB18,FALSE),IF(AND(AW18=11,AX18="ALU",E18&gt;2238)=TRUE,VLOOKUP(DC18,'[1]RESISTANCE AU VENT'!$A$91:$AJ$119,DB18+1,FALSE),IF(AND(AW18=11,AX18="ALU",E18&lt;=2238)=TRUE,VLOOKUP(DC18,'[1]RESISTANCE AU VENT'!$A$91:$AJ$119,DB18,FALSE),"")))))))</f>
        <v/>
      </c>
      <c r="CT18" s="489" t="str">
        <f t="shared" si="25"/>
        <v>NEUF</v>
      </c>
      <c r="CU18" s="489" t="e">
        <f t="shared" si="26"/>
        <v>#VALUE!</v>
      </c>
      <c r="CV18" s="489" t="e">
        <f t="shared" si="27"/>
        <v>#VALUE!</v>
      </c>
      <c r="CW18" s="489" t="e">
        <f t="shared" si="28"/>
        <v>#VALUE!</v>
      </c>
      <c r="CX18" s="490">
        <f>IF(B18="",0,VLOOKUP(CW18,'[1]Tarif grille'!$A$2:$AD$148,(CU18-40)/10,FALSE))</f>
        <v>0</v>
      </c>
      <c r="CY18" s="491">
        <f xml:space="preserve"> IF(CT18 = "RENO", IF(BF18 = "M", IF(J18 = "", '[1]Tarif PV'!$B$722, '[1]Tarif PV'!$B$723), IF(J18 = "", '[1]Tarif PV'!$C$722, '[1]Tarif PV'!$C$723)), 0)</f>
        <v>0</v>
      </c>
      <c r="CZ18" s="892">
        <f t="shared" si="29"/>
        <v>0</v>
      </c>
      <c r="DA18" s="487" t="str">
        <f t="shared" si="30"/>
        <v>non</v>
      </c>
      <c r="DB18" s="487" t="e">
        <f>ROUNDUP((IF(AD18="","",((VLOOKUP(AD18,'[1]Tarif PV'!$B$42:$E$58,4,FALSE))*2+E18))/100),0.5)</f>
        <v>#VALUE!</v>
      </c>
      <c r="DC18" s="487" t="e">
        <f t="shared" si="31"/>
        <v>#VALUE!</v>
      </c>
      <c r="DD18" s="897">
        <f t="shared" si="32"/>
        <v>0</v>
      </c>
      <c r="DE18" s="797">
        <f>IF(OR(B18="",B18=0),0,CX18+K18+P18+T18+W18+AC18+AL18+AZ18+BK18+BQ18+BS18+CC18+CE18+CG18+CI18+CK18+CM18+CQ18+CY18+DD18)*(100-'[1]Tarif PV'!$C$725)/100</f>
        <v>0</v>
      </c>
    </row>
    <row r="19" spans="1:111" s="122" customFormat="1" ht="33.75" customHeight="1" thickBot="1" x14ac:dyDescent="0.3">
      <c r="A19" s="120" t="str">
        <f>IF(PIC!B10&lt;&gt;0,PIC!B10,"")</f>
        <v/>
      </c>
      <c r="B19" s="457" t="str">
        <f>IF(PIC!C10&lt;&gt;0,PIC!C10,"")</f>
        <v/>
      </c>
      <c r="C19" s="493" t="str">
        <f>IF(PIC!D10&lt;&gt;0,PIC!D10,"")</f>
        <v/>
      </c>
      <c r="D19" s="494"/>
      <c r="E19" s="494" t="str">
        <f>IF(PIC!D10&lt;&gt;0,VLOOKUP(PIC!F10,Config_PIC,2,FALSE)+PIC!D10,"")</f>
        <v/>
      </c>
      <c r="F19" s="495"/>
      <c r="G19" s="496"/>
      <c r="H19" s="497" t="str">
        <f>IF(B19="","",IF(PIC!N10="seuil",PIC!E10-L19,PIC!E10-L19+VLOOKUP(PIC!F10,Config_PIC,3,FALSE)))</f>
        <v/>
      </c>
      <c r="I19" s="493" t="str">
        <f>IF(B19="","",VLOOKUP(PIC!F10,Config_PIC,4,FALSE))</f>
        <v/>
      </c>
      <c r="J19" s="494"/>
      <c r="K19" s="465">
        <f>IF(J19 = "BC",IF(OR(I19=1,I19=2,I19=3), '[1]Tarif PV'!$B$40, 0), 0)</f>
        <v>0</v>
      </c>
      <c r="L19" s="499" t="str">
        <f>IF(B19="","",LEFT(PIC!I10,3)*1)</f>
        <v/>
      </c>
      <c r="M19" s="500" t="str">
        <f>IF(B19="","",VLOOKUP(PIC!G10,Coul_Coffre_PIC,2,FALSE))</f>
        <v/>
      </c>
      <c r="N19" s="810" t="str">
        <f>IF(B19="","",VLOOKUP(PIC!G10,Coul_Coffre_PIC,3,FALSE))</f>
        <v/>
      </c>
      <c r="O19" s="859" t="str">
        <f>IF(B19="","",VLOOKUP(PIC!G10,Coul_Coffre_PIC,4,FALSE))</f>
        <v/>
      </c>
      <c r="P19" s="501">
        <f>IF(OR(M19="W012",M19="C100",M19="")=TRUE,0,IF(OR(LEFT(M19,2)="WI",LEFT(M19,2)="GO"),VLOOKUP(LEFT(M19,3),'[1]Tarif PV'!$B$9:$E$14,2,FALSE)*E19/1000,IF(LEFT(M19,5)="7016P",VLOOKUP(LEFT(M19,6), '[1]Tarif PV'!$B$15:$F$17, 2, FALSE)*E19/1000,0))+IF(OR(M19="Sable",M19=7035,M19=9001,M19=7047,N19="Sable",N19=7035,N19=9001,N19=7047)=TRUE,1.2*E19/1000,0))</f>
        <v>0</v>
      </c>
      <c r="Q19" s="501"/>
      <c r="R19" s="502">
        <f>IF(AND(I19=4,J19="",N19&lt;&gt;"Laquage impossible",N19&lt;&gt;""),"erreur",IF(OR(N19=7035,N19=7047,N19=9001,N19="sable"),0,IF(O19&lt;&gt;"",IF(OR(RIGHT(N19,1)="S",RIGHT(N19,1)="B"),VLOOKUP(O19,'[1]Tarif PV'!$B$24:$C$28,2,FALSE)*E19/1000,IF(RIGHT(N19,2)="SA",VLOOKUP(O19,'[1]Tarif PV'!$B$29:$C$33,2,FALSE)*E19/1000)),0)))</f>
        <v>0</v>
      </c>
      <c r="S19" s="502">
        <f t="shared" si="0"/>
        <v>0</v>
      </c>
      <c r="T19" s="501">
        <f>IF(OR(M19="GO2C",M19="GO3C",M19="WI2C",M19="WI3C")=TRUE,IF(L19=195,IF(CT19="NEUF",'[1]Tarif PV'!$C$21,'[1]Tarif PV'!$E$21),IF(CT19="NEUF",'[1]Tarif PV'!$C$22,'[1]Tarif PV'!$E$22)) + IF(OR(J19 = "BC",I19 &lt;&gt; 4), 0, 1.9*E19/1000),0)+IF(OR(M19="7016P2C",M19="7016P3C"), IF(CT19="NEUF", '[1]Tarif PV'!$C$19,'[1]Tarif PV'!$E$19)+ IF(OR(J19 = "BC",I19 &lt;&gt; 4), 0, 1.9*E19/1000),0)</f>
        <v>0</v>
      </c>
      <c r="U19" s="502">
        <f t="shared" si="1"/>
        <v>0</v>
      </c>
      <c r="V19" s="859"/>
      <c r="W19" s="501">
        <f t="shared" si="2"/>
        <v>0</v>
      </c>
      <c r="X19" s="503">
        <f t="shared" si="3"/>
        <v>0</v>
      </c>
      <c r="Y19" s="503" t="str">
        <f t="shared" si="4"/>
        <v/>
      </c>
      <c r="Z19" s="504" t="str">
        <f t="shared" si="5"/>
        <v/>
      </c>
      <c r="AA19" s="875">
        <f>IF(V19="",0,IF(W19&lt;&gt;"NON",IF(ISERROR(VLOOKUP(V19,'[1]Tarif PV'!$B$60:$D$96,3,FALSE))=TRUE,'[1]Tarif PV'!$D$97*E19/1000,E19/1000*VLOOKUP(V19,'[1]Tarif PV'!$B$60:$D$96,3,FALSE))))</f>
        <v>0</v>
      </c>
      <c r="AB19" s="492" t="str">
        <f t="shared" si="6"/>
        <v/>
      </c>
      <c r="AC19" s="473" t="e">
        <f>VLOOKUP(AB19,'[1]Tarif PV'!$B$35:$D$39,IF(L19 = 195, 2, 3),FALSE)*E19/1000</f>
        <v>#N/A</v>
      </c>
      <c r="AD19" s="500" t="str">
        <f>IF(PIC!G10&amp;I19="0 0031","M3",
IF(PIC!G10&amp;I19="0 0071","M3",
IF(PIC!G10&amp;I19="0 0151","M3",
IF(PIC!G10&amp;I19="3 1101","M3",
IF(PIC!G10&amp;I19="1 1101","M3",
IF(PIC!G10&amp;I19="2 1101","M3",
IF(PIC!G10&amp;I19="3 1451","M3",
IF(PIC!G10&amp;I19="1 1451","M3",
IF(PIC!G10&amp;I19="2 1451","M3",
IF(PIC!G10&amp;I19="6 0721","A",
IF(PIC!G10&amp;I19="8 0721","A",
IF(PIC!G10&amp;I19="6 9041","A",
IF(PIC!G10&amp;I19="8 9041","A",
IF(PIC!G10&amp;I19="6 9101","A",
IF(PIC!G10&amp;I19="8 9101","A",
IF(PIC!G10&amp;I19="6 0671","A",
IF(PIC!G10&amp;I19="8 0671","A",
IF(PIC!G10&amp;I19="6 0081","A",
IF(PIC!G10&amp;I19="8 0081","A",
IF(PIC!G10&amp;I19="6 0701","A",
IF(PIC!G10&amp;I19="8 0701","A",
IF(PIC!G10&amp;I19="6 0761","A",
IF(PIC!G10&amp;I19="8 0761","A",
IF(PIC!G10&amp;I19="0 0033","T40",
IF(PIC!G10&amp;I19="0 0073","T40",
IF(PIC!G10&amp;I19="0 0153","T40",
IF(PIC!G10&amp;I19="3 1103","T40",
IF(PIC!G10&amp;I19="2 1103","T40",
IF(PIC!G10&amp;I19="1 1103","T40",
IF(PIC!G10&amp;I19="3 1453","T40",
IF(PIC!G10&amp;I19="2 1453","T40",
IF(PIC!G10&amp;I19="1 1453","T40",
IF(PIC!G10&amp;I19="8 0723","R40",
IF(PIC!G10&amp;I19="6 0723","R40",
IF(PIC!G10&amp;I19="0 0034","R",
IF(PIC!G10&amp;I19="0 0074","R",
IF(PIC!G10&amp;I19="0 0154","R",
IF(PIC!G10&amp;I19="3 1104","R",
IF(PIC!G10&amp;I19="2 1104","R",
IF(PIC!G10&amp;I19="1 1104","R",
IF(PIC!G10&amp;I19="3 1454","R",
IF(PIC!G10&amp;I19="2 1454","R",
IF(PIC!G10&amp;I19="1 1454","R",
IF(PIC!G10&amp;I19="8 0724","R40",
IF(PIC!G10&amp;I19="6 0724","R40",
IF(PIC!G10&amp;I19="","",
"A"))))))))))))))))))))))))))))))))))))))))))))))</f>
        <v/>
      </c>
      <c r="AE19" s="505">
        <f t="shared" si="7"/>
        <v>28</v>
      </c>
      <c r="AF19" s="505" t="e">
        <f t="shared" si="8"/>
        <v>#VALUE!</v>
      </c>
      <c r="AG19" s="505" t="e">
        <f t="shared" si="9"/>
        <v>#VALUE!</v>
      </c>
      <c r="AH19" s="506" t="e">
        <f t="shared" si="10"/>
        <v>#VALUE!</v>
      </c>
      <c r="AI19" s="506" t="e">
        <f t="shared" si="11"/>
        <v>#VALUE!</v>
      </c>
      <c r="AJ19" s="506" t="e">
        <f t="shared" si="12"/>
        <v>#VALUE!</v>
      </c>
      <c r="AK19" s="500" t="str">
        <f t="shared" si="13"/>
        <v/>
      </c>
      <c r="AL19" s="501" t="e">
        <f>IF(CT19="NEUF",H19/1000*VLOOKUP(AD19,'[1]Tarif PV'!$B$42:$D$58,2,FALSE),H19/1000*VLOOKUP(AD19,'[1]Tarif PV'!$B$42:$D$58,3,FALSE))+IF(AK19="O",0.4*H19/1000,0)</f>
        <v>#VALUE!</v>
      </c>
      <c r="AM19" s="501"/>
      <c r="AN19" s="500" t="str">
        <f>IF(PIC!G10&amp;I19&amp;PIC!N10="0 0031Seuil"," ",
IF(PIC!G10&amp;I19&amp;PIC!N10="0 0071Seuil"," ",
IF(PIC!G10&amp;I19&amp;PIC!N10="0 0151Seuil"," ",
IF(PIC!G10&amp;I19&amp;PIC!N10="3 1101Seuil"," ",
IF(PIC!G10&amp;I19&amp;PIC!N10="1 1101Seuil"," ",
IF(PIC!G10&amp;I19&amp;PIC!N10="2 1101Seuil"," ",
IF(PIC!G10&amp;I19&amp;PIC!N10="3 1451Seuil"," ",
IF(PIC!G10&amp;I19&amp;PIC!N10="1 1451Seuil"," ",
IF(PIC!G10&amp;I19&amp;PIC!N10="2 1451Seuil"," ",
IF(PIC!G10&amp;I19&amp;PIC!N10="6 0721Seuil"," ",
IF(PIC!G10&amp;I19&amp;PIC!N10="8 0721Seuil"," ",
IF(PIC!G10&amp;I19&amp;PIC!N10="6 9041Seuil"," ",
IF(PIC!G10&amp;I19&amp;PIC!N10="8 9041Seuil"," ",
IF(PIC!G10&amp;I19&amp;PIC!N10="6 9101Seuil"," ",
IF(PIC!G10&amp;I19&amp;PIC!N10="8 9101Seuil"," ",
IF(PIC!G10&amp;I19&amp;PIC!N10="6 0671Seuil"," ",
IF(PIC!G10&amp;I19&amp;PIC!N10="8 0671Seuil"," ",
IF(PIC!G10&amp;I19&amp;PIC!N10="6 0081Seuil"," ",
IF(PIC!G10&amp;I19&amp;PIC!N10="8 0081Seuil"," ",
IF(PIC!G10&amp;I19&amp;PIC!N10="6 0701Seuil"," ",
IF(PIC!G10&amp;I19&amp;PIC!N10="8 0701Seuil"," ",
IF(PIC!G10&amp;I19&amp;PIC!N10="6 0761Seuil"," ",
IF(PIC!G10&amp;I19&amp;PIC!N10="8 0761Seuil"," ",
IF(PIC!G10&amp;I19&amp;PIC!N10="0 0031","3",
IF(PIC!G10&amp;I19&amp;PIC!N10="0 0071","3",
IF(PIC!G10&amp;I19&amp;PIC!N10="0 0151","3",
IF(PIC!G10&amp;I19&amp;PIC!N10="3 1101","3",
IF(PIC!G10&amp;I19&amp;PIC!N10="1 1101","3",
IF(PIC!G10&amp;I19&amp;PIC!N10="2 1101","3",
IF(PIC!G10&amp;I19&amp;PIC!N10="3 1451","3",
IF(PIC!G10&amp;I19&amp;PIC!N10="1 1451","3",
IF(PIC!G10&amp;I19&amp;PIC!N10="2 1451","3",
IF(PIC!G10&amp;I19&amp;PIC!N10="6 0721","3",
IF(PIC!G10&amp;I19&amp;PIC!N10="8 0721","3",
IF(PIC!G10&amp;I19&amp;PIC!N10="6 9041","3",
IF(PIC!G10&amp;I19&amp;PIC!N10="8 9041","3",
IF(PIC!G10&amp;I19&amp;PIC!N10="6 9101","3",
IF(PIC!G10&amp;I19&amp;PIC!N10="8 9101","3",
IF(PIC!G10&amp;I19&amp;PIC!N10="6 0671","3",
IF(PIC!G10&amp;I19&amp;PIC!N10="8 0671","3",
IF(PIC!G10&amp;I19&amp;PIC!N10="6 0081","3",
IF(PIC!G10&amp;I19&amp;PIC!N10="8 0081","3",
IF(PIC!G10&amp;I19&amp;PIC!N10="6 0701","3",
IF(PIC!G10&amp;I19&amp;PIC!N10="8 0701","3",
IF(PIC!G10&amp;I19&amp;PIC!N10="6 0761","3",
IF(PIC!G10&amp;I19&amp;PIC!N10="8 0761","3",
""))))))))))))))))))))))))))))))))))))))))))))))</f>
        <v/>
      </c>
      <c r="AO19" s="500" t="str">
        <f>IF(B19="","",VLOOKUP(PIC!G10,Coul_Coffre_PIC,5,FALSE))</f>
        <v/>
      </c>
      <c r="AP19" s="865"/>
      <c r="AQ19" s="503">
        <f>IF(AO19="",0,(IF(OR(AD19="M0",AD19="M3",AD19="R",AD19="T40",AD19="T45",AD19="T55",AD19="T60",AD19="T65")=TRUE,0,IF(OR(AO19="",AT19=TRUE)=TRUE,0,IF(ISERROR(VLOOKUP(CONCATENATE(AD19,AO19),'[1]Tarif PV'!$B$100:$H$492,2,FALSE)=TRUE),1,0)))))</f>
        <v>0</v>
      </c>
      <c r="AR19" s="503">
        <f>IF(AY19="",0,IF(VLOOKUP(AY19,'[1]Tarif PV'!$B$498:$J$601,5,FALSE),1,0))</f>
        <v>0</v>
      </c>
      <c r="AS19" s="502">
        <f>IF(OR(AO19="",AT19=1)=TRUE,0,IF(ISERROR(VLOOKUP(CONCATENATE(AD19,AO19),'[1]Tarif PV'!$B$100:$H$492,2,FALSE)=TRUE),IF(OR(AD19="A",AD19="ASB")=TRUE,H19/1000*'[1]Tarif PV'!$D$99,IF(OR(AD19="A+T",AD19="ASB+T")=TRUE,H19/1000*'[1]Tarif PV'!$C$99,IF(AD19="R55",H19/1000*'[1]Tarif PV'!$F$99,IF(AD19="R40",H19/1000*'[1]Tarif PV'!$G$99,"DEVIS")))),H19/1000*VLOOKUP(CONCATENATE(AD19,AO19),'[1]Tarif PV'!$B$100:$I$492,2,FALSE)))</f>
        <v>0</v>
      </c>
      <c r="AT19" s="507">
        <f t="shared" si="14"/>
        <v>0</v>
      </c>
      <c r="AU19" s="504" t="str">
        <f t="shared" si="15"/>
        <v/>
      </c>
      <c r="AV19" s="867">
        <f>IF(OR(AD19="",AT19=0)=TRUE,0,IF(ISERROR(VLOOKUP(CONCATENATE(AD19,AO19),'[1]Tarif PV'!$B$398:$D$492,2,FALSE)=TRUE),VLOOKUP(AU19,'[1]Tarif PV'!$B$493:$C$496,2,FALSE)*H19/1000,0))</f>
        <v>0</v>
      </c>
      <c r="AW19" s="499" t="str">
        <f>IF(B19="","",MID(PIC!M10,4,3)*1)</f>
        <v/>
      </c>
      <c r="AX19" s="500" t="str">
        <f>IF(B19="","",LEFT(PIC!M10,3))</f>
        <v/>
      </c>
      <c r="AY19" s="925" t="str">
        <f>IF(B19="","",IF(AX19="PVC",VLOOKUP(PIC!G10,Coul_Coffre_PIC,7,FALSE),VLOOKUP(PIC!G10,Coul_Coffre_PIC,8,FALSE)))</f>
        <v/>
      </c>
      <c r="AZ19" s="876" t="e">
        <f>IF(AX19="PVC",E19*H19/1000000*VLOOKUP(AY19,'[1]Tarif PV'!$B$498:$E$601,2,FALSE),IF(AW19=8,E19*H19/1000000*VLOOKUP(AY19,'[1]Tarif PV'!$B$498:$E$601,3,FALSE),E19*H19/1000000*VLOOKUP(AY19,'[1]Tarif PV'!$B$498:$E$601,4,FALSE)))</f>
        <v>#VALUE!</v>
      </c>
      <c r="BA19" s="492" t="str">
        <f>IF(B19="","",VLOOKUP(PIC!G10,Coul_Coffre_PIC,6,FALSE))</f>
        <v/>
      </c>
      <c r="BB19" s="877">
        <f>IF(BA19="",0,IF(ISERROR(VLOOKUP(BA19,'[1]Tarif PV'!$B$60:$D$96,2,FALSE)=TRUE),1,0))</f>
        <v>0</v>
      </c>
      <c r="BC19" s="504" t="str">
        <f t="shared" si="16"/>
        <v/>
      </c>
      <c r="BD19" s="502">
        <f>IF(OR(BA19="",AB19="P9")=TRUE,0,IF(ISERROR(VLOOKUP(BA19,'[1]Tarif PV'!$B$60:$D$96,2,FALSE)=TRUE),'[1]Tarif PV'!$C$97*E19/1000,E19/1000*VLOOKUP(BA19,'[1]Tarif PV'!$B$60:$D$96,2,FALSE)))</f>
        <v>0</v>
      </c>
      <c r="BE19" s="867">
        <f t="shared" si="17"/>
        <v>0</v>
      </c>
      <c r="BF19" s="871" t="str">
        <f>IF(PIC!J10="ectrique","M",
IF(PIC!J10&amp;PIC!O10=" TringleD","T",
IF(PIC!J10&amp;PIC!O10=" TringleG","T",
IF(PIC!J10&amp;PIC!O10=" TringleDeport_D","G",
IF(PIC!J10&amp;PIC!O10=" TringleDeport_G","G",
" ")))))</f>
        <v xml:space="preserve"> </v>
      </c>
      <c r="BG19" s="508" t="str">
        <f>IF(OR(BF19="M",BF19="C")=TRUE,IF(AND(AW19=8,AX19="PVC")=TRUE,VLOOKUP(CV19,[1]Zones!$A$3:$L$26,(CU19-40)/10,FALSE),IF(AND(AW19=11,AX19="PVC")=TRUE,VLOOKUP(CV19,[1]Zones!$A$29:$T$48,(CU19-40)/10,FALSE),IF(AND(AW19=8,AX19="ALU"),VLOOKUP(CV19,[1]Zones!$A$51:$Z$74,(CU19-40)/10,FALSE),IF(AND(AW19=11,AX19="ALU"),VLOOKUP(CV19,[1]Zones!$A$77:$AD$96,(CU19-40)/10,FALSE), "FAUX")))),"")</f>
        <v/>
      </c>
      <c r="BH19" s="508" t="str">
        <f t="shared" si="18"/>
        <v/>
      </c>
      <c r="BI19" s="508">
        <f t="shared" si="19"/>
        <v>0</v>
      </c>
      <c r="BJ19" s="508"/>
      <c r="BK19" s="501" t="e">
        <f>IF(BF19="M",VLOOKUP(BH19,'[1]Tarif PV'!$B$618:$F$621,LEN($BP$10)-2,FALSE),IF(BF19="C",VLOOKUP(BH19,'[1]Tarif PV'!$B$613:$E$616,LEN($BP$10)-2,FALSE),IF(AND(BF19="G",CT19="RENO",I19&lt;&gt;4)=TRUE,"NON",IF(OR(AND(BF19="D",L19=170)=TRUE,AND(BF19="D",AW19=8,AX19="PVC")=TRUE)=TRUE,"NON",IF(BF19="S",VLOOKUP(BL19,'[1]Tarif PV'!$B$603:$C$610,2,FALSE),VLOOKUP(CONCATENATE(BF19,CT19),'[1]Tarif PV'!$B$603:$C$610,2,FALSE))))))</f>
        <v>#N/A</v>
      </c>
      <c r="BL19" s="504" t="str">
        <f t="shared" si="20"/>
        <v/>
      </c>
      <c r="BM19" s="801"/>
      <c r="BN19" s="478">
        <f t="shared" si="21"/>
        <v>0</v>
      </c>
      <c r="BO19" s="500" t="str">
        <f>IF(PIC!O10="D","D",
IF(PIC!O10="G","G",
IF(PIC!O10="Deport_D","G",
IF(PIC!O10="Deport_G","G",
""))))</f>
        <v/>
      </c>
      <c r="BP19" s="500" t="str">
        <f>IF(PIC!K10&amp;PIC!J10="Rectrique","R",
IF(PIC!K10&amp;PIC!J10="IOectrique","I",
IF(PIC!K10&amp;PIC!J10="ectrique","F",
"")))</f>
        <v/>
      </c>
      <c r="BQ19" s="476">
        <f>IF(BP19="",0,IF(OR(BF19="M",BF19="C")=TRUE,VLOOKUP(CONCATENATE(BP19,BH19),'[1]Tarif PV'!$B$622:$F$645,LEN($BP$10)-2,FALSE),0))</f>
        <v>0</v>
      </c>
      <c r="BR19" s="509" t="str">
        <f>IF(BP19="R","SM",
IF(BP19="I","SMI",
IF(BF19&amp;PIC!G10="T0 003","Blanc",
IF(BF19&amp;PIC!G10="T0 015","Sable",
IF(BF19&amp;PIC!G10="T0 007","Gris",
IF(BF19&amp;PIC!G10="T6 072","Blanc",
IF(BF19&amp;PIC!G10="T8 072","Noir",
IF(BF19&amp;PIC!G10="T3 110","Marron",
IF(BF19&amp;PIC!G10="T1 110","Blanc",
IF(BF19&amp;PIC!G10="T2 110","Marron",
IF(BF19&amp;PIC!G10="T3 145","Marron",
IF(BF19&amp;PIC!G10="T1 145","Blanc",
IF(BF19&amp;PIC!G10="T2 145","Marron",
IF(BF19&amp;PIC!G10="G0 003","Blanc",
IF(BF19&amp;PIC!G10="G0 015","Sable",
IF(BF19&amp;PIC!G10="G0 007","Gris",
IF(BF19&amp;PIC!G10="B6 072","Blanc",
IF(BF19&amp;PIC!G10="G8 072","Noir",
IF(BF19&amp;PIC!G10="G3 110","Marron",
IF(BF19&amp;PIC!G10="G1 110","Blanc",
IF(BF19&amp;PIC!G10="B6 110","Marron",
IF(BF19&amp;PIC!G10="G3 145","Marron",
IF(BF19&amp;PIC!G10="G1 145","Blanc",
IF(BF19&amp;PIC!G10="B6 145","Marron",
""))))))))))))))))))))))))</f>
        <v/>
      </c>
      <c r="BS19" s="473">
        <f>IF(OR(BR19="",BR19="IN"),0,IF(AND(BF19&lt;&gt;"M",BF19&lt;&gt;"C")=TRUE,0,IF(AND(BR19=0,BP19&lt;&gt;"F"),0,VLOOKUP(BR19,'[1]Tarif PV'!$B$646:$F$690,LEN($BP$10)-2,FALSE))))</f>
        <v>0</v>
      </c>
      <c r="BT19" s="498"/>
      <c r="BU19" s="510" t="str">
        <f>IF(PIC!F10="R27",70,
IF(PIC!F10="R40",70,
IF(PIC!F10="R60",70,
IF(PIC!F10="70S",70,
IF(PIC!F10="100",105,
IF(PIC!F10="120",125,
IF(PIC!F10="140",145,
IF(PIC!F10="160",165,
""))))))))</f>
        <v/>
      </c>
      <c r="BV19" s="511"/>
      <c r="BW19" s="511"/>
      <c r="BX19" s="494" t="str">
        <f>IF(PIC!F10="R27",27,
IF(PIC!F10="R40",42,
IF(PIC!F10="R60",65,
"")))</f>
        <v/>
      </c>
      <c r="BY19" s="512" t="str">
        <f>IF(PIC!F10="R27",10,
IF(PIC!F10="R40",10,
IF(PIC!F10="R60",10,
"")))</f>
        <v/>
      </c>
      <c r="BZ19" s="513"/>
      <c r="CA19" s="512"/>
      <c r="CB19" s="492" t="str">
        <f t="shared" si="22"/>
        <v/>
      </c>
      <c r="CC19" s="878" t="e">
        <f>IF(LEFT(CB19, 1) &lt;&gt; "F", IF(OR(BF19="S",BF19="D"),VLOOKUP(CD19,'[1]Tarif PV'!$B$693:$D$696,2,FALSE),VLOOKUP(CD19,'[1]Tarif PV'!$B$693:$D$696,3,FALSE)), 0)</f>
        <v>#N/A</v>
      </c>
      <c r="CD19" s="504" t="str">
        <f t="shared" si="23"/>
        <v>NEUF</v>
      </c>
      <c r="CE19" s="874">
        <f>IF(OR(CB19 = "VSA", CB19 = "ATT", CB19=""),0,IF(CB19="F",'[1]Tarif PV'!$C$698,'[1]Tarif PV'!$C$698+('[1]Tarif PV'!$C$699*E19/1000)))</f>
        <v>0</v>
      </c>
      <c r="CF19" s="861" t="str">
        <f>IF(PIC!L10&lt;&gt;0,PIC!L10,"")</f>
        <v/>
      </c>
      <c r="CG19" s="473">
        <f>IF(CF19="",0,VLOOKUP(CF19,'[1]Tarif PV'!$B$701:$D$715,3,FALSE))</f>
        <v>0</v>
      </c>
      <c r="CH19" s="500"/>
      <c r="CI19" s="468">
        <f>IF(CH19="",0,E19/1000*VLOOKUP(CONCATENATE(CH19,L19),'[1]Tarif PV'!$B$717:$C$718,2,FALSE))</f>
        <v>0</v>
      </c>
      <c r="CJ19" s="499" t="str">
        <f>IF(B19="","",VLOOKUP(PIC!F10,Config_PIC,10,FALSE))</f>
        <v/>
      </c>
      <c r="CK19" s="488" t="e">
        <f t="shared" si="24"/>
        <v>#VALUE!</v>
      </c>
      <c r="CL19" s="120"/>
      <c r="CM19" s="488">
        <f>IF(CL19="H", '[1]Tarif PV'!$C$720, 0)</f>
        <v>0</v>
      </c>
      <c r="CN19" s="804"/>
      <c r="CO19" s="804"/>
      <c r="CP19" s="120"/>
      <c r="CQ19" s="488">
        <f>IF(CP19="P",E19/1000*'[1]Tarif PV'!$C$719, 0)</f>
        <v>0</v>
      </c>
      <c r="CR19" s="803" t="str">
        <f>IF(AB19="","",IF(CT19="NEUF",VLOOKUP(AB19&amp;DA19,#REF!,2,FALSE),VLOOKUP(AB19&amp;DA19,#REF!,3,FALSE)))</f>
        <v/>
      </c>
      <c r="CS19" s="796" t="str">
        <f>IF(B19="","",IF(OR(E19&gt;=2377,E19="")=TRUE,"NON",IF(AND(AW19=8,AX19="PVC")=TRUE,VLOOKUP(DC19,'[1]RESISTANCE AU VENT'!$A$2:$Q$30,DB19,FALSE),IF(AND(AW19=8,AX19="ALU")=TRUE,VLOOKUP(DC19,'[1]RESISTANCE AU VENT'!$A$60:$AE$88,DB19,FALSE),IF(AND(AW19=11,AX19="PVC")=TRUE,VLOOKUP(DC19,'[1]RESISTANCE AU VENT'!$A$33:$Y$57,DB19,FALSE),IF(AND(AW19=11,AX19="ALU",E19&gt;2238)=TRUE,VLOOKUP(DC19,'[1]RESISTANCE AU VENT'!$A$91:$AJ$119,DB19+1,FALSE),IF(AND(AW19=11,AX19="ALU",E19&lt;=2238)=TRUE,VLOOKUP(DC19,'[1]RESISTANCE AU VENT'!$A$91:$AJ$119,DB19,FALSE),"")))))))</f>
        <v/>
      </c>
      <c r="CT19" s="489" t="str">
        <f t="shared" si="25"/>
        <v>NEUF</v>
      </c>
      <c r="CU19" s="489" t="e">
        <f t="shared" si="26"/>
        <v>#VALUE!</v>
      </c>
      <c r="CV19" s="489" t="e">
        <f t="shared" si="27"/>
        <v>#VALUE!</v>
      </c>
      <c r="CW19" s="489" t="e">
        <f t="shared" si="28"/>
        <v>#VALUE!</v>
      </c>
      <c r="CX19" s="490">
        <f>IF(B19="",0,VLOOKUP(CW19,'[1]Tarif grille'!$A$2:$AD$148,(CU19-40)/10,FALSE))</f>
        <v>0</v>
      </c>
      <c r="CY19" s="491">
        <f xml:space="preserve"> IF(CT19 = "RENO", IF(BF19 = "M", IF(J19 = "", '[1]Tarif PV'!$B$722, '[1]Tarif PV'!$B$723), IF(J19 = "", '[1]Tarif PV'!$C$722, '[1]Tarif PV'!$C$723)), 0)</f>
        <v>0</v>
      </c>
      <c r="CZ19" s="892">
        <f t="shared" si="29"/>
        <v>0</v>
      </c>
      <c r="DA19" s="487" t="str">
        <f t="shared" si="30"/>
        <v>non</v>
      </c>
      <c r="DB19" s="487" t="e">
        <f>ROUNDUP((IF(AD19="","",((VLOOKUP(AD19,'[1]Tarif PV'!$B$42:$E$58,4,FALSE))*2+E19))/100),0.5)</f>
        <v>#VALUE!</v>
      </c>
      <c r="DC19" s="487" t="e">
        <f t="shared" si="31"/>
        <v>#VALUE!</v>
      </c>
      <c r="DD19" s="897">
        <f t="shared" si="32"/>
        <v>0</v>
      </c>
      <c r="DE19" s="797">
        <f>IF(OR(B19="",B19=0),0,CX19+K19+P19+T19+W19+AC19+AL19+AZ19+BK19+BQ19+BS19+CC19+CE19+CG19+CI19+CK19+CM19+CQ19+CY19+DD19)*(100-'[1]Tarif PV'!$C$725)/100</f>
        <v>0</v>
      </c>
      <c r="DG19" s="812"/>
    </row>
    <row r="20" spans="1:111" s="31" customFormat="1" ht="33.75" customHeight="1" thickBot="1" x14ac:dyDescent="0.3">
      <c r="A20" s="120" t="str">
        <f>IF(PIC!B11&lt;&gt;0,PIC!B11,"")</f>
        <v/>
      </c>
      <c r="B20" s="457" t="str">
        <f>IF(PIC!C11&lt;&gt;0,PIC!C11,"")</f>
        <v/>
      </c>
      <c r="C20" s="493" t="str">
        <f>IF(PIC!D11&lt;&gt;0,PIC!D11,"")</f>
        <v/>
      </c>
      <c r="D20" s="494"/>
      <c r="E20" s="494" t="str">
        <f>IF(PIC!D11&lt;&gt;0,VLOOKUP(PIC!F11,Config_PIC,2,FALSE)+PIC!D11,"")</f>
        <v/>
      </c>
      <c r="F20" s="495"/>
      <c r="G20" s="496"/>
      <c r="H20" s="497" t="str">
        <f>IF(B20="","",IF(PIC!N11="seuil",PIC!E11-L20,PIC!E11-L20+VLOOKUP(PIC!F11,Config_PIC,3,FALSE)))</f>
        <v/>
      </c>
      <c r="I20" s="493" t="str">
        <f>IF(B20="","",VLOOKUP(PIC!F11,Config_PIC,4,FALSE))</f>
        <v/>
      </c>
      <c r="J20" s="494"/>
      <c r="K20" s="465">
        <f>IF(J20 = "BC",IF(OR(I20=1,I20=2,I20=3), '[1]Tarif PV'!$B$40, 0), 0)</f>
        <v>0</v>
      </c>
      <c r="L20" s="499" t="str">
        <f>IF(B20="","",LEFT(PIC!I11,3)*1)</f>
        <v/>
      </c>
      <c r="M20" s="500" t="str">
        <f>IF(B20="","",VLOOKUP(PIC!G11,Coul_Coffre_PIC,2,FALSE))</f>
        <v/>
      </c>
      <c r="N20" s="810" t="str">
        <f>IF(B20="","",VLOOKUP(PIC!G11,Coul_Coffre_PIC,3,FALSE))</f>
        <v/>
      </c>
      <c r="O20" s="859" t="str">
        <f>IF(B20="","",VLOOKUP(PIC!G11,Coul_Coffre_PIC,4,FALSE))</f>
        <v/>
      </c>
      <c r="P20" s="501">
        <f>IF(OR(M20="W012",M20="C100",M20="")=TRUE,0,IF(OR(LEFT(M20,2)="WI",LEFT(M20,2)="GO"),VLOOKUP(LEFT(M20,3),'[1]Tarif PV'!$B$9:$E$14,2,FALSE)*E20/1000,IF(LEFT(M20,5)="7016P",VLOOKUP(LEFT(M20,6), '[1]Tarif PV'!$B$15:$F$17, 2, FALSE)*E20/1000,0))+IF(OR(M20="Sable",M20=7035,M20=9001,M20=7047,N20="Sable",N20=7035,N20=9001,N20=7047)=TRUE,1.2*E20/1000,0))</f>
        <v>0</v>
      </c>
      <c r="Q20" s="501"/>
      <c r="R20" s="502">
        <f>IF(AND(I20=4,J20="",N20&lt;&gt;"Laquage impossible",N20&lt;&gt;""),"erreur",IF(OR(N20=7035,N20=7047,N20=9001,N20="sable"),0,IF(O20&lt;&gt;"",IF(OR(RIGHT(N20,1)="S",RIGHT(N20,1)="B"),VLOOKUP(O20,'[1]Tarif PV'!$B$24:$C$28,2,FALSE)*E20/1000,IF(RIGHT(N20,2)="SA",VLOOKUP(O20,'[1]Tarif PV'!$B$29:$C$33,2,FALSE)*E20/1000)),0)))</f>
        <v>0</v>
      </c>
      <c r="S20" s="502">
        <f t="shared" si="0"/>
        <v>0</v>
      </c>
      <c r="T20" s="501">
        <f>IF(OR(M20="GO2C",M20="GO3C",M20="WI2C",M20="WI3C")=TRUE,IF(L20=195,IF(CT20="NEUF",'[1]Tarif PV'!$C$21,'[1]Tarif PV'!$E$21),IF(CT20="NEUF",'[1]Tarif PV'!$C$22,'[1]Tarif PV'!$E$22)) + IF(OR(J20 = "BC",I20 &lt;&gt; 4), 0, 1.9*E20/1000),0)+IF(OR(M20="7016P2C",M20="7016P3C"), IF(CT20="NEUF", '[1]Tarif PV'!$C$19,'[1]Tarif PV'!$E$19)+ IF(OR(J20 = "BC",I20 &lt;&gt; 4), 0, 1.9*E20/1000),0)</f>
        <v>0</v>
      </c>
      <c r="U20" s="502">
        <f t="shared" si="1"/>
        <v>0</v>
      </c>
      <c r="V20" s="859"/>
      <c r="W20" s="501">
        <f t="shared" si="2"/>
        <v>0</v>
      </c>
      <c r="X20" s="503">
        <f t="shared" si="3"/>
        <v>0</v>
      </c>
      <c r="Y20" s="503" t="str">
        <f t="shared" si="4"/>
        <v/>
      </c>
      <c r="Z20" s="504" t="str">
        <f t="shared" si="5"/>
        <v/>
      </c>
      <c r="AA20" s="875">
        <f>IF(V20="",0,IF(W20&lt;&gt;"NON",IF(ISERROR(VLOOKUP(V20,'[1]Tarif PV'!$B$60:$D$96,3,FALSE))=TRUE,'[1]Tarif PV'!$D$97*E20/1000,E20/1000*VLOOKUP(V20,'[1]Tarif PV'!$B$60:$D$96,3,FALSE))))</f>
        <v>0</v>
      </c>
      <c r="AB20" s="492" t="str">
        <f t="shared" si="6"/>
        <v/>
      </c>
      <c r="AC20" s="473" t="e">
        <f>VLOOKUP(AB20,'[1]Tarif PV'!$B$35:$D$39,IF(L20 = 195, 2, 3),FALSE)*E20/1000</f>
        <v>#N/A</v>
      </c>
      <c r="AD20" s="500" t="str">
        <f>IF(PIC!G11&amp;I20="0 0031","M3",
IF(PIC!G11&amp;I20="0 0071","M3",
IF(PIC!G11&amp;I20="0 0151","M3",
IF(PIC!G11&amp;I20="3 1101","M3",
IF(PIC!G11&amp;I20="1 1101","M3",
IF(PIC!G11&amp;I20="2 1101","M3",
IF(PIC!G11&amp;I20="3 1451","M3",
IF(PIC!G11&amp;I20="1 1451","M3",
IF(PIC!G11&amp;I20="2 1451","M3",
IF(PIC!G11&amp;I20="6 0721","A",
IF(PIC!G11&amp;I20="8 0721","A",
IF(PIC!G11&amp;I20="6 9041","A",
IF(PIC!G11&amp;I20="8 9041","A",
IF(PIC!G11&amp;I20="6 9101","A",
IF(PIC!G11&amp;I20="8 9101","A",
IF(PIC!G11&amp;I20="6 0671","A",
IF(PIC!G11&amp;I20="8 0671","A",
IF(PIC!G11&amp;I20="6 0081","A",
IF(PIC!G11&amp;I20="8 0081","A",
IF(PIC!G11&amp;I20="6 0701","A",
IF(PIC!G11&amp;I20="8 0701","A",
IF(PIC!G11&amp;I20="6 0761","A",
IF(PIC!G11&amp;I20="8 0761","A",
IF(PIC!G11&amp;I20="0 0033","T40",
IF(PIC!G11&amp;I20="0 0073","T40",
IF(PIC!G11&amp;I20="0 0153","T40",
IF(PIC!G11&amp;I20="3 1103","T40",
IF(PIC!G11&amp;I20="2 1103","T40",
IF(PIC!G11&amp;I20="1 1103","T40",
IF(PIC!G11&amp;I20="3 1453","T40",
IF(PIC!G11&amp;I20="2 1453","T40",
IF(PIC!G11&amp;I20="1 1453","T40",
IF(PIC!G11&amp;I20="8 0723","R40",
IF(PIC!G11&amp;I20="6 0723","R40",
IF(PIC!G11&amp;I20="0 0034","R",
IF(PIC!G11&amp;I20="0 0074","R",
IF(PIC!G11&amp;I20="0 0154","R",
IF(PIC!G11&amp;I20="3 1104","R",
IF(PIC!G11&amp;I20="2 1104","R",
IF(PIC!G11&amp;I20="1 1104","R",
IF(PIC!G11&amp;I20="3 1454","R",
IF(PIC!G11&amp;I20="2 1454","R",
IF(PIC!G11&amp;I20="1 1454","R",
IF(PIC!G11&amp;I20="8 0724","R40",
IF(PIC!G11&amp;I20="6 0724","R40",
IF(PIC!G11&amp;I20="","",
"A"))))))))))))))))))))))))))))))))))))))))))))))</f>
        <v/>
      </c>
      <c r="AE20" s="505">
        <f t="shared" si="7"/>
        <v>28</v>
      </c>
      <c r="AF20" s="505" t="e">
        <f t="shared" si="8"/>
        <v>#VALUE!</v>
      </c>
      <c r="AG20" s="505" t="e">
        <f t="shared" si="9"/>
        <v>#VALUE!</v>
      </c>
      <c r="AH20" s="506" t="e">
        <f t="shared" si="10"/>
        <v>#VALUE!</v>
      </c>
      <c r="AI20" s="506" t="e">
        <f t="shared" si="11"/>
        <v>#VALUE!</v>
      </c>
      <c r="AJ20" s="506" t="e">
        <f t="shared" si="12"/>
        <v>#VALUE!</v>
      </c>
      <c r="AK20" s="500" t="str">
        <f t="shared" si="13"/>
        <v/>
      </c>
      <c r="AL20" s="501" t="e">
        <f>IF(CT20="NEUF",H20/1000*VLOOKUP(AD20,'[1]Tarif PV'!$B$42:$D$58,2,FALSE),H20/1000*VLOOKUP(AD20,'[1]Tarif PV'!$B$42:$D$58,3,FALSE))+IF(AK20="O",0.4*H20/1000,0)</f>
        <v>#VALUE!</v>
      </c>
      <c r="AM20" s="501"/>
      <c r="AN20" s="500" t="str">
        <f>IF(PIC!G11&amp;I20&amp;PIC!N11="0 0031Seuil"," ",
IF(PIC!G11&amp;I20&amp;PIC!N11="0 0071Seuil"," ",
IF(PIC!G11&amp;I20&amp;PIC!N11="0 0151Seuil"," ",
IF(PIC!G11&amp;I20&amp;PIC!N11="3 1101Seuil"," ",
IF(PIC!G11&amp;I20&amp;PIC!N11="1 1101Seuil"," ",
IF(PIC!G11&amp;I20&amp;PIC!N11="2 1101Seuil"," ",
IF(PIC!G11&amp;I20&amp;PIC!N11="3 1451Seuil"," ",
IF(PIC!G11&amp;I20&amp;PIC!N11="1 1451Seuil"," ",
IF(PIC!G11&amp;I20&amp;PIC!N11="2 1451Seuil"," ",
IF(PIC!G11&amp;I20&amp;PIC!N11="6 0721Seuil"," ",
IF(PIC!G11&amp;I20&amp;PIC!N11="8 0721Seuil"," ",
IF(PIC!G11&amp;I20&amp;PIC!N11="6 9041Seuil"," ",
IF(PIC!G11&amp;I20&amp;PIC!N11="8 9041Seuil"," ",
IF(PIC!G11&amp;I20&amp;PIC!N11="6 9101Seuil"," ",
IF(PIC!G11&amp;I20&amp;PIC!N11="8 9101Seuil"," ",
IF(PIC!G11&amp;I20&amp;PIC!N11="6 0671Seuil"," ",
IF(PIC!G11&amp;I20&amp;PIC!N11="8 0671Seuil"," ",
IF(PIC!G11&amp;I20&amp;PIC!N11="6 0081Seuil"," ",
IF(PIC!G11&amp;I20&amp;PIC!N11="8 0081Seuil"," ",
IF(PIC!G11&amp;I20&amp;PIC!N11="6 0701Seuil"," ",
IF(PIC!G11&amp;I20&amp;PIC!N11="8 0701Seuil"," ",
IF(PIC!G11&amp;I20&amp;PIC!N11="6 0761Seuil"," ",
IF(PIC!G11&amp;I20&amp;PIC!N11="8 0761Seuil"," ",
IF(PIC!G11&amp;I20&amp;PIC!N11="0 0031","3",
IF(PIC!G11&amp;I20&amp;PIC!N11="0 0071","3",
IF(PIC!G11&amp;I20&amp;PIC!N11="0 0151","3",
IF(PIC!G11&amp;I20&amp;PIC!N11="3 1101","3",
IF(PIC!G11&amp;I20&amp;PIC!N11="1 1101","3",
IF(PIC!G11&amp;I20&amp;PIC!N11="2 1101","3",
IF(PIC!G11&amp;I20&amp;PIC!N11="3 1451","3",
IF(PIC!G11&amp;I20&amp;PIC!N11="1 1451","3",
IF(PIC!G11&amp;I20&amp;PIC!N11="2 1451","3",
IF(PIC!G11&amp;I20&amp;PIC!N11="6 0721","3",
IF(PIC!G11&amp;I20&amp;PIC!N11="8 0721","3",
IF(PIC!G11&amp;I20&amp;PIC!N11="6 9041","3",
IF(PIC!G11&amp;I20&amp;PIC!N11="8 9041","3",
IF(PIC!G11&amp;I20&amp;PIC!N11="6 9101","3",
IF(PIC!G11&amp;I20&amp;PIC!N11="8 9101","3",
IF(PIC!G11&amp;I20&amp;PIC!N11="6 0671","3",
IF(PIC!G11&amp;I20&amp;PIC!N11="8 0671","3",
IF(PIC!G11&amp;I20&amp;PIC!N11="6 0081","3",
IF(PIC!G11&amp;I20&amp;PIC!N11="8 0081","3",
IF(PIC!G11&amp;I20&amp;PIC!N11="6 0701","3",
IF(PIC!G11&amp;I20&amp;PIC!N11="8 0701","3",
IF(PIC!G11&amp;I20&amp;PIC!N11="6 0761","3",
IF(PIC!G11&amp;I20&amp;PIC!N11="8 0761","3",
""))))))))))))))))))))))))))))))))))))))))))))))</f>
        <v/>
      </c>
      <c r="AO20" s="500" t="str">
        <f>IF(B20="","",VLOOKUP(PIC!G11,Coul_Coffre_PIC,5,FALSE))</f>
        <v/>
      </c>
      <c r="AP20" s="865"/>
      <c r="AQ20" s="503">
        <f>IF(AO20="",0,(IF(OR(AD20="M0",AD20="M3",AD20="R",AD20="T40",AD20="T45",AD20="T55",AD20="T60",AD20="T65")=TRUE,0,IF(OR(AO20="",AT20=TRUE)=TRUE,0,IF(ISERROR(VLOOKUP(CONCATENATE(AD20,AO20),'[1]Tarif PV'!$B$100:$H$492,2,FALSE)=TRUE),1,0)))))</f>
        <v>0</v>
      </c>
      <c r="AR20" s="503">
        <f>IF(AY20="",0,IF(VLOOKUP(AY20,'[1]Tarif PV'!$B$498:$J$601,5,FALSE),1,0))</f>
        <v>0</v>
      </c>
      <c r="AS20" s="502">
        <f>IF(OR(AO20="",AT20=1)=TRUE,0,IF(ISERROR(VLOOKUP(CONCATENATE(AD20,AO20),'[1]Tarif PV'!$B$100:$H$492,2,FALSE)=TRUE),IF(OR(AD20="A",AD20="ASB")=TRUE,H20/1000*'[1]Tarif PV'!$D$99,IF(OR(AD20="A+T",AD20="ASB+T")=TRUE,H20/1000*'[1]Tarif PV'!$C$99,IF(AD20="R55",H20/1000*'[1]Tarif PV'!$F$99,IF(AD20="R40",H20/1000*'[1]Tarif PV'!$G$99,"DEVIS")))),H20/1000*VLOOKUP(CONCATENATE(AD20,AO20),'[1]Tarif PV'!$B$100:$I$492,2,FALSE)))</f>
        <v>0</v>
      </c>
      <c r="AT20" s="507">
        <f t="shared" si="14"/>
        <v>0</v>
      </c>
      <c r="AU20" s="504" t="str">
        <f t="shared" si="15"/>
        <v/>
      </c>
      <c r="AV20" s="867">
        <f>IF(OR(AD20="",AT20=0)=TRUE,0,IF(ISERROR(VLOOKUP(CONCATENATE(AD20,AO20),'[1]Tarif PV'!$B$398:$D$492,2,FALSE)=TRUE),VLOOKUP(AU20,'[1]Tarif PV'!$B$493:$C$496,2,FALSE)*H20/1000,0))</f>
        <v>0</v>
      </c>
      <c r="AW20" s="499" t="str">
        <f>IF(B20="","",MID(PIC!M11,4,3)*1)</f>
        <v/>
      </c>
      <c r="AX20" s="500" t="str">
        <f>IF(B20="","",LEFT(PIC!M11,3))</f>
        <v/>
      </c>
      <c r="AY20" s="925" t="str">
        <f>IF(B20="","",IF(AX20="PVC",VLOOKUP(PIC!G11,Coul_Coffre_PIC,7,FALSE),VLOOKUP(PIC!G11,Coul_Coffre_PIC,8,FALSE)))</f>
        <v/>
      </c>
      <c r="AZ20" s="876" t="e">
        <f>IF(AX20="PVC",E20*H20/1000000*VLOOKUP(AY20,'[1]Tarif PV'!$B$498:$E$601,2,FALSE),IF(AW20=8,E20*H20/1000000*VLOOKUP(AY20,'[1]Tarif PV'!$B$498:$E$601,3,FALSE),E20*H20/1000000*VLOOKUP(AY20,'[1]Tarif PV'!$B$498:$E$601,4,FALSE)))</f>
        <v>#VALUE!</v>
      </c>
      <c r="BA20" s="492" t="str">
        <f>IF(B20="","",VLOOKUP(PIC!G11,Coul_Coffre_PIC,6,FALSE))</f>
        <v/>
      </c>
      <c r="BB20" s="877">
        <f>IF(BA20="",0,IF(ISERROR(VLOOKUP(BA20,'[1]Tarif PV'!$B$60:$D$96,2,FALSE)=TRUE),1,0))</f>
        <v>0</v>
      </c>
      <c r="BC20" s="504" t="str">
        <f t="shared" si="16"/>
        <v/>
      </c>
      <c r="BD20" s="502">
        <f>IF(OR(BA20="",AB20="P9")=TRUE,0,IF(ISERROR(VLOOKUP(BA20,'[1]Tarif PV'!$B$60:$D$96,2,FALSE)=TRUE),'[1]Tarif PV'!$C$97*E20/1000,E20/1000*VLOOKUP(BA20,'[1]Tarif PV'!$B$60:$D$96,2,FALSE)))</f>
        <v>0</v>
      </c>
      <c r="BE20" s="867">
        <f t="shared" si="17"/>
        <v>0</v>
      </c>
      <c r="BF20" s="871" t="str">
        <f>IF(PIC!J11="ectrique","M",
IF(PIC!J11&amp;PIC!O11=" TringleD","T",
IF(PIC!J11&amp;PIC!O11=" TringleG","T",
IF(PIC!J11&amp;PIC!O11=" TringleDeport_D","G",
IF(PIC!J11&amp;PIC!O11=" TringleDeport_G","G",
" ")))))</f>
        <v xml:space="preserve"> </v>
      </c>
      <c r="BG20" s="508" t="str">
        <f>IF(OR(BF20="M",BF20="C")=TRUE,IF(AND(AW20=8,AX20="PVC")=TRUE,VLOOKUP(CV20,[1]Zones!$A$3:$L$26,(CU20-40)/10,FALSE),IF(AND(AW20=11,AX20="PVC")=TRUE,VLOOKUP(CV20,[1]Zones!$A$29:$T$48,(CU20-40)/10,FALSE),IF(AND(AW20=8,AX20="ALU"),VLOOKUP(CV20,[1]Zones!$A$51:$Z$74,(CU20-40)/10,FALSE),IF(AND(AW20=11,AX20="ALU"),VLOOKUP(CV20,[1]Zones!$A$77:$AD$96,(CU20-40)/10,FALSE), "FAUX")))),"")</f>
        <v/>
      </c>
      <c r="BH20" s="508" t="str">
        <f t="shared" si="18"/>
        <v/>
      </c>
      <c r="BI20" s="508">
        <f t="shared" si="19"/>
        <v>0</v>
      </c>
      <c r="BJ20" s="508"/>
      <c r="BK20" s="501" t="e">
        <f>IF(BF20="M",VLOOKUP(BH20,'[1]Tarif PV'!$B$618:$F$621,LEN($BP$10)-2,FALSE),IF(BF20="C",VLOOKUP(BH20,'[1]Tarif PV'!$B$613:$E$616,LEN($BP$10)-2,FALSE),IF(AND(BF20="G",CT20="RENO",I20&lt;&gt;4)=TRUE,"NON",IF(OR(AND(BF20="D",L20=170)=TRUE,AND(BF20="D",AW20=8,AX20="PVC")=TRUE)=TRUE,"NON",IF(BF20="S",VLOOKUP(BL20,'[1]Tarif PV'!$B$603:$C$610,2,FALSE),VLOOKUP(CONCATENATE(BF20,CT20),'[1]Tarif PV'!$B$603:$C$610,2,FALSE))))))</f>
        <v>#N/A</v>
      </c>
      <c r="BL20" s="504" t="str">
        <f t="shared" si="20"/>
        <v/>
      </c>
      <c r="BM20" s="801"/>
      <c r="BN20" s="478">
        <f t="shared" si="21"/>
        <v>0</v>
      </c>
      <c r="BO20" s="500" t="str">
        <f>IF(PIC!O11="D","D",
IF(PIC!O11="G","G",
IF(PIC!O11="Deport_D","G",
IF(PIC!O11="Deport_G","G",
""))))</f>
        <v/>
      </c>
      <c r="BP20" s="500" t="str">
        <f>IF(PIC!K11&amp;PIC!J11="Rectrique","R",
IF(PIC!K11&amp;PIC!J11="IOectrique","I",
IF(PIC!K11&amp;PIC!J11="ectrique","F",
"")))</f>
        <v/>
      </c>
      <c r="BQ20" s="476">
        <f>IF(BP20="",0,IF(OR(BF20="M",BF20="C")=TRUE,VLOOKUP(CONCATENATE(BP20,BH20),'[1]Tarif PV'!$B$622:$F$645,LEN($BP$10)-2,FALSE),0))</f>
        <v>0</v>
      </c>
      <c r="BR20" s="509" t="str">
        <f>IF(BP20="R","SM",
IF(BP20="I","SMI",
IF(BF20&amp;PIC!G11="T0 003","Blanc",
IF(BF20&amp;PIC!G11="T0 015","Sable",
IF(BF20&amp;PIC!G11="T0 007","Gris",
IF(BF20&amp;PIC!G11="T6 072","Blanc",
IF(BF20&amp;PIC!G11="T8 072","Noir",
IF(BF20&amp;PIC!G11="T3 110","Marron",
IF(BF20&amp;PIC!G11="T1 110","Blanc",
IF(BF20&amp;PIC!G11="T2 110","Marron",
IF(BF20&amp;PIC!G11="T3 145","Marron",
IF(BF20&amp;PIC!G11="T1 145","Blanc",
IF(BF20&amp;PIC!G11="T2 145","Marron",
IF(BF20&amp;PIC!G11="G0 003","Blanc",
IF(BF20&amp;PIC!G11="G0 015","Sable",
IF(BF20&amp;PIC!G11="G0 007","Gris",
IF(BF20&amp;PIC!G11="B6 072","Blanc",
IF(BF20&amp;PIC!G11="G8 072","Noir",
IF(BF20&amp;PIC!G11="G3 110","Marron",
IF(BF20&amp;PIC!G11="G1 110","Blanc",
IF(BF20&amp;PIC!G11="B6 110","Marron",
IF(BF20&amp;PIC!G11="G3 145","Marron",
IF(BF20&amp;PIC!G11="G1 145","Blanc",
IF(BF20&amp;PIC!G11="B6 145","Marron",
""))))))))))))))))))))))))</f>
        <v/>
      </c>
      <c r="BS20" s="473">
        <f>IF(OR(BR20="",BR20="IN"),0,IF(AND(BF20&lt;&gt;"M",BF20&lt;&gt;"C")=TRUE,0,IF(AND(BR20=0,BP20&lt;&gt;"F"),0,VLOOKUP(BR20,'[1]Tarif PV'!$B$646:$F$690,LEN($BP$10)-2,FALSE))))</f>
        <v>0</v>
      </c>
      <c r="BT20" s="498"/>
      <c r="BU20" s="510" t="str">
        <f>IF(PIC!F11="R27",70,
IF(PIC!F11="R40",70,
IF(PIC!F11="R60",70,
IF(PIC!F11="70S",70,
IF(PIC!F11="100",105,
IF(PIC!F11="120",125,
IF(PIC!F11="140",145,
IF(PIC!F11="160",165,
""))))))))</f>
        <v/>
      </c>
      <c r="BV20" s="511"/>
      <c r="BW20" s="511"/>
      <c r="BX20" s="494" t="str">
        <f>IF(PIC!F11="R27",27,
IF(PIC!F11="R40",42,
IF(PIC!F11="R60",65,
"")))</f>
        <v/>
      </c>
      <c r="BY20" s="512" t="str">
        <f>IF(PIC!F11="R27",10,
IF(PIC!F11="R40",10,
IF(PIC!F11="R60",10,
"")))</f>
        <v/>
      </c>
      <c r="BZ20" s="513"/>
      <c r="CA20" s="512"/>
      <c r="CB20" s="492" t="str">
        <f t="shared" si="22"/>
        <v/>
      </c>
      <c r="CC20" s="878" t="e">
        <f>IF(LEFT(CB20, 1) &lt;&gt; "F", IF(OR(BF20="S",BF20="D"),VLOOKUP(CD20,'[1]Tarif PV'!$B$693:$D$696,2,FALSE),VLOOKUP(CD20,'[1]Tarif PV'!$B$693:$D$696,3,FALSE)), 0)</f>
        <v>#N/A</v>
      </c>
      <c r="CD20" s="504" t="str">
        <f t="shared" si="23"/>
        <v>NEUF</v>
      </c>
      <c r="CE20" s="874">
        <f>IF(OR(CB20 = "VSA", CB20 = "ATT", CB20=""),0,IF(CB20="F",'[1]Tarif PV'!$C$698,'[1]Tarif PV'!$C$698+('[1]Tarif PV'!$C$699*E20/1000)))</f>
        <v>0</v>
      </c>
      <c r="CF20" s="861" t="str">
        <f>IF(PIC!L11&lt;&gt;0,PIC!L11,"")</f>
        <v/>
      </c>
      <c r="CG20" s="473">
        <f>IF(CF20="",0,VLOOKUP(CF20,'[1]Tarif PV'!$B$701:$D$715,3,FALSE))</f>
        <v>0</v>
      </c>
      <c r="CH20" s="500"/>
      <c r="CI20" s="468">
        <f>IF(CH20="",0,E20/1000*VLOOKUP(CONCATENATE(CH20,L20),'[1]Tarif PV'!$B$717:$C$718,2,FALSE))</f>
        <v>0</v>
      </c>
      <c r="CJ20" s="499" t="str">
        <f>IF(B20="","",VLOOKUP(PIC!F11,Config_PIC,10,FALSE))</f>
        <v/>
      </c>
      <c r="CK20" s="488" t="e">
        <f t="shared" si="24"/>
        <v>#VALUE!</v>
      </c>
      <c r="CL20" s="120"/>
      <c r="CM20" s="488">
        <f>IF(CL20="H", '[1]Tarif PV'!$C$720, 0)</f>
        <v>0</v>
      </c>
      <c r="CN20" s="804"/>
      <c r="CO20" s="804"/>
      <c r="CP20" s="120"/>
      <c r="CQ20" s="488">
        <f>IF(CP20="P",E20/1000*'[1]Tarif PV'!$C$719, 0)</f>
        <v>0</v>
      </c>
      <c r="CR20" s="803" t="str">
        <f>IF(AB20="","",IF(CT20="NEUF",VLOOKUP(AB20&amp;DA20,#REF!,2,FALSE),VLOOKUP(AB20&amp;DA20,#REF!,3,FALSE)))</f>
        <v/>
      </c>
      <c r="CS20" s="796" t="str">
        <f>IF(B20="","",IF(OR(E20&gt;=2377,E20="")=TRUE,"NON",IF(AND(AW20=8,AX20="PVC")=TRUE,VLOOKUP(DC20,'[1]RESISTANCE AU VENT'!$A$2:$Q$30,DB20,FALSE),IF(AND(AW20=8,AX20="ALU")=TRUE,VLOOKUP(DC20,'[1]RESISTANCE AU VENT'!$A$60:$AE$88,DB20,FALSE),IF(AND(AW20=11,AX20="PVC")=TRUE,VLOOKUP(DC20,'[1]RESISTANCE AU VENT'!$A$33:$Y$57,DB20,FALSE),IF(AND(AW20=11,AX20="ALU",E20&gt;2238)=TRUE,VLOOKUP(DC20,'[1]RESISTANCE AU VENT'!$A$91:$AJ$119,DB20+1,FALSE),IF(AND(AW20=11,AX20="ALU",E20&lt;=2238)=TRUE,VLOOKUP(DC20,'[1]RESISTANCE AU VENT'!$A$91:$AJ$119,DB20,FALSE),"")))))))</f>
        <v/>
      </c>
      <c r="CT20" s="489" t="str">
        <f t="shared" si="25"/>
        <v>NEUF</v>
      </c>
      <c r="CU20" s="489" t="e">
        <f t="shared" si="26"/>
        <v>#VALUE!</v>
      </c>
      <c r="CV20" s="489" t="e">
        <f t="shared" si="27"/>
        <v>#VALUE!</v>
      </c>
      <c r="CW20" s="489" t="e">
        <f t="shared" si="28"/>
        <v>#VALUE!</v>
      </c>
      <c r="CX20" s="490">
        <f>IF(B20="",0,VLOOKUP(CW20,'[1]Tarif grille'!$A$2:$AD$148,(CU20-40)/10,FALSE))</f>
        <v>0</v>
      </c>
      <c r="CY20" s="491">
        <f xml:space="preserve"> IF(CT20 = "RENO", IF(BF20 = "M", IF(J20 = "", '[1]Tarif PV'!$B$722, '[1]Tarif PV'!$B$723), IF(J20 = "", '[1]Tarif PV'!$C$722, '[1]Tarif PV'!$C$723)), 0)</f>
        <v>0</v>
      </c>
      <c r="CZ20" s="892">
        <f t="shared" si="29"/>
        <v>0</v>
      </c>
      <c r="DA20" s="487" t="str">
        <f t="shared" si="30"/>
        <v>non</v>
      </c>
      <c r="DB20" s="487" t="e">
        <f>ROUNDUP((IF(AD20="","",((VLOOKUP(AD20,'[1]Tarif PV'!$B$42:$E$58,4,FALSE))*2+E20))/100),0.5)</f>
        <v>#VALUE!</v>
      </c>
      <c r="DC20" s="487" t="e">
        <f t="shared" si="31"/>
        <v>#VALUE!</v>
      </c>
      <c r="DD20" s="897">
        <f t="shared" si="32"/>
        <v>0</v>
      </c>
      <c r="DE20" s="797">
        <f>IF(OR(B20="",B20=0),0,CX20+K20+P20+T20+W20+AC20+AL20+AZ20+BK20+BQ20+BS20+CC20+CE20+CG20+CI20+CK20+CM20+CQ20+CY20+DD20)*(100-'[1]Tarif PV'!$C$725)/100</f>
        <v>0</v>
      </c>
    </row>
    <row r="21" spans="1:111" s="122" customFormat="1" ht="33.75" customHeight="1" thickBot="1" x14ac:dyDescent="0.3">
      <c r="A21" s="120" t="str">
        <f>IF(PIC!B12&lt;&gt;0,PIC!B12,"")</f>
        <v/>
      </c>
      <c r="B21" s="457" t="str">
        <f>IF(PIC!C12&lt;&gt;0,PIC!C12,"")</f>
        <v/>
      </c>
      <c r="C21" s="493" t="str">
        <f>IF(PIC!D12&lt;&gt;0,PIC!D12,"")</f>
        <v/>
      </c>
      <c r="D21" s="494"/>
      <c r="E21" s="494" t="str">
        <f>IF(PIC!D12&lt;&gt;0,VLOOKUP(PIC!F12,Config_PIC,2,FALSE)+PIC!D12,"")</f>
        <v/>
      </c>
      <c r="F21" s="495"/>
      <c r="G21" s="496"/>
      <c r="H21" s="497" t="str">
        <f>IF(B21="","",IF(PIC!N12="seuil",PIC!E12-L21,PIC!E12-L21+VLOOKUP(PIC!F12,Config_PIC,3,FALSE)))</f>
        <v/>
      </c>
      <c r="I21" s="493" t="str">
        <f>IF(B21="","",VLOOKUP(PIC!F12,Config_PIC,4,FALSE))</f>
        <v/>
      </c>
      <c r="J21" s="494"/>
      <c r="K21" s="465">
        <f>IF(J21 = "BC",IF(OR(I21=1,I21=2,I21=3), '[1]Tarif PV'!$B$40, 0), 0)</f>
        <v>0</v>
      </c>
      <c r="L21" s="499" t="str">
        <f>IF(B21="","",LEFT(PIC!I12,3)*1)</f>
        <v/>
      </c>
      <c r="M21" s="500" t="str">
        <f>IF(B21="","",VLOOKUP(PIC!G12,Coul_Coffre_PIC,2,FALSE))</f>
        <v/>
      </c>
      <c r="N21" s="810" t="str">
        <f>IF(B21="","",VLOOKUP(PIC!G12,Coul_Coffre_PIC,3,FALSE))</f>
        <v/>
      </c>
      <c r="O21" s="859" t="str">
        <f>IF(B21="","",VLOOKUP(PIC!G12,Coul_Coffre_PIC,4,FALSE))</f>
        <v/>
      </c>
      <c r="P21" s="501">
        <f>IF(OR(M21="W012",M21="C100",M21="")=TRUE,0,IF(OR(LEFT(M21,2)="WI",LEFT(M21,2)="GO"),VLOOKUP(LEFT(M21,3),'[1]Tarif PV'!$B$9:$E$14,2,FALSE)*E21/1000,IF(LEFT(M21,5)="7016P",VLOOKUP(LEFT(M21,6), '[1]Tarif PV'!$B$15:$F$17, 2, FALSE)*E21/1000,0))+IF(OR(M21="Sable",M21=7035,M21=9001,M21=7047,N21="Sable",N21=7035,N21=9001,N21=7047)=TRUE,1.2*E21/1000,0))</f>
        <v>0</v>
      </c>
      <c r="Q21" s="501"/>
      <c r="R21" s="502">
        <f>IF(AND(I21=4,J21="",N21&lt;&gt;"Laquage impossible",N21&lt;&gt;""),"erreur",IF(OR(N21=7035,N21=7047,N21=9001,N21="sable"),0,IF(O21&lt;&gt;"",IF(OR(RIGHT(N21,1)="S",RIGHT(N21,1)="B"),VLOOKUP(O21,'[1]Tarif PV'!$B$24:$C$28,2,FALSE)*E21/1000,IF(RIGHT(N21,2)="SA",VLOOKUP(O21,'[1]Tarif PV'!$B$29:$C$33,2,FALSE)*E21/1000)),0)))</f>
        <v>0</v>
      </c>
      <c r="S21" s="502">
        <f t="shared" si="0"/>
        <v>0</v>
      </c>
      <c r="T21" s="501">
        <f>IF(OR(M21="GO2C",M21="GO3C",M21="WI2C",M21="WI3C")=TRUE,IF(L21=195,IF(CT21="NEUF",'[1]Tarif PV'!$C$21,'[1]Tarif PV'!$E$21),IF(CT21="NEUF",'[1]Tarif PV'!$C$22,'[1]Tarif PV'!$E$22)) + IF(OR(J21 = "BC",I21 &lt;&gt; 4), 0, 1.9*E21/1000),0)+IF(OR(M21="7016P2C",M21="7016P3C"), IF(CT21="NEUF", '[1]Tarif PV'!$C$19,'[1]Tarif PV'!$E$19)+ IF(OR(J21 = "BC",I21 &lt;&gt; 4), 0, 1.9*E21/1000),0)</f>
        <v>0</v>
      </c>
      <c r="U21" s="502">
        <f t="shared" si="1"/>
        <v>0</v>
      </c>
      <c r="V21" s="859"/>
      <c r="W21" s="501">
        <f t="shared" si="2"/>
        <v>0</v>
      </c>
      <c r="X21" s="503">
        <f t="shared" si="3"/>
        <v>0</v>
      </c>
      <c r="Y21" s="503" t="str">
        <f t="shared" si="4"/>
        <v/>
      </c>
      <c r="Z21" s="504" t="str">
        <f t="shared" si="5"/>
        <v/>
      </c>
      <c r="AA21" s="875">
        <f>IF(V21="",0,IF(W21&lt;&gt;"NON",IF(ISERROR(VLOOKUP(V21,'[1]Tarif PV'!$B$60:$D$96,3,FALSE))=TRUE,'[1]Tarif PV'!$D$97*E21/1000,E21/1000*VLOOKUP(V21,'[1]Tarif PV'!$B$60:$D$96,3,FALSE))))</f>
        <v>0</v>
      </c>
      <c r="AB21" s="492" t="str">
        <f t="shared" si="6"/>
        <v/>
      </c>
      <c r="AC21" s="473" t="e">
        <f>VLOOKUP(AB21,'[1]Tarif PV'!$B$35:$D$39,IF(L21 = 195, 2, 3),FALSE)*E21/1000</f>
        <v>#N/A</v>
      </c>
      <c r="AD21" s="500" t="str">
        <f>IF(PIC!G12&amp;I21="0 0031","M3",
IF(PIC!G12&amp;I21="0 0071","M3",
IF(PIC!G12&amp;I21="0 0151","M3",
IF(PIC!G12&amp;I21="3 1101","M3",
IF(PIC!G12&amp;I21="1 1101","M3",
IF(PIC!G12&amp;I21="2 1101","M3",
IF(PIC!G12&amp;I21="3 1451","M3",
IF(PIC!G12&amp;I21="1 1451","M3",
IF(PIC!G12&amp;I21="2 1451","M3",
IF(PIC!G12&amp;I21="6 0721","A",
IF(PIC!G12&amp;I21="8 0721","A",
IF(PIC!G12&amp;I21="6 9041","A",
IF(PIC!G12&amp;I21="8 9041","A",
IF(PIC!G12&amp;I21="6 9101","A",
IF(PIC!G12&amp;I21="8 9101","A",
IF(PIC!G12&amp;I21="6 0671","A",
IF(PIC!G12&amp;I21="8 0671","A",
IF(PIC!G12&amp;I21="6 0081","A",
IF(PIC!G12&amp;I21="8 0081","A",
IF(PIC!G12&amp;I21="6 0701","A",
IF(PIC!G12&amp;I21="8 0701","A",
IF(PIC!G12&amp;I21="6 0761","A",
IF(PIC!G12&amp;I21="8 0761","A",
IF(PIC!G12&amp;I21="0 0033","T40",
IF(PIC!G12&amp;I21="0 0073","T40",
IF(PIC!G12&amp;I21="0 0153","T40",
IF(PIC!G12&amp;I21="3 1103","T40",
IF(PIC!G12&amp;I21="2 1103","T40",
IF(PIC!G12&amp;I21="1 1103","T40",
IF(PIC!G12&amp;I21="3 1453","T40",
IF(PIC!G12&amp;I21="2 1453","T40",
IF(PIC!G12&amp;I21="1 1453","T40",
IF(PIC!G12&amp;I21="8 0723","R40",
IF(PIC!G12&amp;I21="6 0723","R40",
IF(PIC!G12&amp;I21="0 0034","R",
IF(PIC!G12&amp;I21="0 0074","R",
IF(PIC!G12&amp;I21="0 0154","R",
IF(PIC!G12&amp;I21="3 1104","R",
IF(PIC!G12&amp;I21="2 1104","R",
IF(PIC!G12&amp;I21="1 1104","R",
IF(PIC!G12&amp;I21="3 1454","R",
IF(PIC!G12&amp;I21="2 1454","R",
IF(PIC!G12&amp;I21="1 1454","R",
IF(PIC!G12&amp;I21="8 0724","R40",
IF(PIC!G12&amp;I21="6 0724","R40",
IF(PIC!G12&amp;I21="","",
"A"))))))))))))))))))))))))))))))))))))))))))))))</f>
        <v/>
      </c>
      <c r="AE21" s="505">
        <f t="shared" si="7"/>
        <v>28</v>
      </c>
      <c r="AF21" s="505" t="e">
        <f t="shared" si="8"/>
        <v>#VALUE!</v>
      </c>
      <c r="AG21" s="505" t="e">
        <f t="shared" si="9"/>
        <v>#VALUE!</v>
      </c>
      <c r="AH21" s="506" t="e">
        <f t="shared" si="10"/>
        <v>#VALUE!</v>
      </c>
      <c r="AI21" s="506" t="e">
        <f t="shared" si="11"/>
        <v>#VALUE!</v>
      </c>
      <c r="AJ21" s="506" t="e">
        <f t="shared" si="12"/>
        <v>#VALUE!</v>
      </c>
      <c r="AK21" s="500" t="str">
        <f t="shared" si="13"/>
        <v/>
      </c>
      <c r="AL21" s="501" t="e">
        <f>IF(CT21="NEUF",H21/1000*VLOOKUP(AD21,'[1]Tarif PV'!$B$42:$D$58,2,FALSE),H21/1000*VLOOKUP(AD21,'[1]Tarif PV'!$B$42:$D$58,3,FALSE))+IF(AK21="O",0.4*H21/1000,0)</f>
        <v>#VALUE!</v>
      </c>
      <c r="AM21" s="501"/>
      <c r="AN21" s="500" t="str">
        <f>IF(PIC!G12&amp;I21&amp;PIC!N12="0 0031Seuil"," ",
IF(PIC!G12&amp;I21&amp;PIC!N12="0 0071Seuil"," ",
IF(PIC!G12&amp;I21&amp;PIC!N12="0 0151Seuil"," ",
IF(PIC!G12&amp;I21&amp;PIC!N12="3 1101Seuil"," ",
IF(PIC!G12&amp;I21&amp;PIC!N12="1 1101Seuil"," ",
IF(PIC!G12&amp;I21&amp;PIC!N12="2 1101Seuil"," ",
IF(PIC!G12&amp;I21&amp;PIC!N12="3 1451Seuil"," ",
IF(PIC!G12&amp;I21&amp;PIC!N12="1 1451Seuil"," ",
IF(PIC!G12&amp;I21&amp;PIC!N12="2 1451Seuil"," ",
IF(PIC!G12&amp;I21&amp;PIC!N12="6 0721Seuil"," ",
IF(PIC!G12&amp;I21&amp;PIC!N12="8 0721Seuil"," ",
IF(PIC!G12&amp;I21&amp;PIC!N12="6 9041Seuil"," ",
IF(PIC!G12&amp;I21&amp;PIC!N12="8 9041Seuil"," ",
IF(PIC!G12&amp;I21&amp;PIC!N12="6 9101Seuil"," ",
IF(PIC!G12&amp;I21&amp;PIC!N12="8 9101Seuil"," ",
IF(PIC!G12&amp;I21&amp;PIC!N12="6 0671Seuil"," ",
IF(PIC!G12&amp;I21&amp;PIC!N12="8 0671Seuil"," ",
IF(PIC!G12&amp;I21&amp;PIC!N12="6 0081Seuil"," ",
IF(PIC!G12&amp;I21&amp;PIC!N12="8 0081Seuil"," ",
IF(PIC!G12&amp;I21&amp;PIC!N12="6 0701Seuil"," ",
IF(PIC!G12&amp;I21&amp;PIC!N12="8 0701Seuil"," ",
IF(PIC!G12&amp;I21&amp;PIC!N12="6 0761Seuil"," ",
IF(PIC!G12&amp;I21&amp;PIC!N12="8 0761Seuil"," ",
IF(PIC!G12&amp;I21&amp;PIC!N12="0 0031","3",
IF(PIC!G12&amp;I21&amp;PIC!N12="0 0071","3",
IF(PIC!G12&amp;I21&amp;PIC!N12="0 0151","3",
IF(PIC!G12&amp;I21&amp;PIC!N12="3 1101","3",
IF(PIC!G12&amp;I21&amp;PIC!N12="1 1101","3",
IF(PIC!G12&amp;I21&amp;PIC!N12="2 1101","3",
IF(PIC!G12&amp;I21&amp;PIC!N12="3 1451","3",
IF(PIC!G12&amp;I21&amp;PIC!N12="1 1451","3",
IF(PIC!G12&amp;I21&amp;PIC!N12="2 1451","3",
IF(PIC!G12&amp;I21&amp;PIC!N12="6 0721","3",
IF(PIC!G12&amp;I21&amp;PIC!N12="8 0721","3",
IF(PIC!G12&amp;I21&amp;PIC!N12="6 9041","3",
IF(PIC!G12&amp;I21&amp;PIC!N12="8 9041","3",
IF(PIC!G12&amp;I21&amp;PIC!N12="6 9101","3",
IF(PIC!G12&amp;I21&amp;PIC!N12="8 9101","3",
IF(PIC!G12&amp;I21&amp;PIC!N12="6 0671","3",
IF(PIC!G12&amp;I21&amp;PIC!N12="8 0671","3",
IF(PIC!G12&amp;I21&amp;PIC!N12="6 0081","3",
IF(PIC!G12&amp;I21&amp;PIC!N12="8 0081","3",
IF(PIC!G12&amp;I21&amp;PIC!N12="6 0701","3",
IF(PIC!G12&amp;I21&amp;PIC!N12="8 0701","3",
IF(PIC!G12&amp;I21&amp;PIC!N12="6 0761","3",
IF(PIC!G12&amp;I21&amp;PIC!N12="8 0761","3",
""))))))))))))))))))))))))))))))))))))))))))))))</f>
        <v/>
      </c>
      <c r="AO21" s="500" t="str">
        <f>IF(B21="","",VLOOKUP(PIC!G12,Coul_Coffre_PIC,5,FALSE))</f>
        <v/>
      </c>
      <c r="AP21" s="865"/>
      <c r="AQ21" s="503">
        <f>IF(AO21="",0,(IF(OR(AD21="M0",AD21="M3",AD21="R",AD21="T40",AD21="T45",AD21="T55",AD21="T60",AD21="T65")=TRUE,0,IF(OR(AO21="",AT21=TRUE)=TRUE,0,IF(ISERROR(VLOOKUP(CONCATENATE(AD21,AO21),'[1]Tarif PV'!$B$100:$H$492,2,FALSE)=TRUE),1,0)))))</f>
        <v>0</v>
      </c>
      <c r="AR21" s="503">
        <f>IF(AY21="",0,IF(VLOOKUP(AY21,'[1]Tarif PV'!$B$498:$J$601,5,FALSE),1,0))</f>
        <v>0</v>
      </c>
      <c r="AS21" s="502">
        <f>IF(OR(AO21="",AT21=1)=TRUE,0,IF(ISERROR(VLOOKUP(CONCATENATE(AD21,AO21),'[1]Tarif PV'!$B$100:$H$492,2,FALSE)=TRUE),IF(OR(AD21="A",AD21="ASB")=TRUE,H21/1000*'[1]Tarif PV'!$D$99,IF(OR(AD21="A+T",AD21="ASB+T")=TRUE,H21/1000*'[1]Tarif PV'!$C$99,IF(AD21="R55",H21/1000*'[1]Tarif PV'!$F$99,IF(AD21="R40",H21/1000*'[1]Tarif PV'!$G$99,"DEVIS")))),H21/1000*VLOOKUP(CONCATENATE(AD21,AO21),'[1]Tarif PV'!$B$100:$I$492,2,FALSE)))</f>
        <v>0</v>
      </c>
      <c r="AT21" s="507">
        <f t="shared" si="14"/>
        <v>0</v>
      </c>
      <c r="AU21" s="504" t="str">
        <f t="shared" si="15"/>
        <v/>
      </c>
      <c r="AV21" s="867">
        <f>IF(OR(AD21="",AT21=0)=TRUE,0,IF(ISERROR(VLOOKUP(CONCATENATE(AD21,AO21),'[1]Tarif PV'!$B$398:$D$492,2,FALSE)=TRUE),VLOOKUP(AU21,'[1]Tarif PV'!$B$493:$C$496,2,FALSE)*H21/1000,0))</f>
        <v>0</v>
      </c>
      <c r="AW21" s="499" t="str">
        <f>IF(B21="","",MID(PIC!M12,4,3)*1)</f>
        <v/>
      </c>
      <c r="AX21" s="500" t="str">
        <f>IF(B21="","",LEFT(PIC!M12,3))</f>
        <v/>
      </c>
      <c r="AY21" s="925" t="str">
        <f>IF(B21="","",IF(AX21="PVC",VLOOKUP(PIC!G12,Coul_Coffre_PIC,7,FALSE),VLOOKUP(PIC!G12,Coul_Coffre_PIC,8,FALSE)))</f>
        <v/>
      </c>
      <c r="AZ21" s="876" t="e">
        <f>IF(AX21="PVC",E21*H21/1000000*VLOOKUP(AY21,'[1]Tarif PV'!$B$498:$E$601,2,FALSE),IF(AW21=8,E21*H21/1000000*VLOOKUP(AY21,'[1]Tarif PV'!$B$498:$E$601,3,FALSE),E21*H21/1000000*VLOOKUP(AY21,'[1]Tarif PV'!$B$498:$E$601,4,FALSE)))</f>
        <v>#VALUE!</v>
      </c>
      <c r="BA21" s="492" t="str">
        <f>IF(B21="","",VLOOKUP(PIC!G12,Coul_Coffre_PIC,6,FALSE))</f>
        <v/>
      </c>
      <c r="BB21" s="877">
        <f>IF(BA21="",0,IF(ISERROR(VLOOKUP(BA21,'[1]Tarif PV'!$B$60:$D$96,2,FALSE)=TRUE),1,0))</f>
        <v>0</v>
      </c>
      <c r="BC21" s="504" t="str">
        <f t="shared" si="16"/>
        <v/>
      </c>
      <c r="BD21" s="502">
        <f>IF(OR(BA21="",AB21="P9")=TRUE,0,IF(ISERROR(VLOOKUP(BA21,'[1]Tarif PV'!$B$60:$D$96,2,FALSE)=TRUE),'[1]Tarif PV'!$C$97*E21/1000,E21/1000*VLOOKUP(BA21,'[1]Tarif PV'!$B$60:$D$96,2,FALSE)))</f>
        <v>0</v>
      </c>
      <c r="BE21" s="867">
        <f t="shared" si="17"/>
        <v>0</v>
      </c>
      <c r="BF21" s="871" t="str">
        <f>IF(PIC!J12="ectrique","M",
IF(PIC!J12&amp;PIC!O12=" TringleD","T",
IF(PIC!J12&amp;PIC!O12=" TringleG","T",
IF(PIC!J12&amp;PIC!O12=" TringleDeport_D","G",
IF(PIC!J12&amp;PIC!O12=" TringleDeport_G","G",
" ")))))</f>
        <v xml:space="preserve"> </v>
      </c>
      <c r="BG21" s="508" t="str">
        <f>IF(OR(BF21="M",BF21="C")=TRUE,IF(AND(AW21=8,AX21="PVC")=TRUE,VLOOKUP(CV21,[1]Zones!$A$3:$L$26,(CU21-40)/10,FALSE),IF(AND(AW21=11,AX21="PVC")=TRUE,VLOOKUP(CV21,[1]Zones!$A$29:$T$48,(CU21-40)/10,FALSE),IF(AND(AW21=8,AX21="ALU"),VLOOKUP(CV21,[1]Zones!$A$51:$Z$74,(CU21-40)/10,FALSE),IF(AND(AW21=11,AX21="ALU"),VLOOKUP(CV21,[1]Zones!$A$77:$AD$96,(CU21-40)/10,FALSE), "FAUX")))),"")</f>
        <v/>
      </c>
      <c r="BH21" s="508" t="str">
        <f t="shared" si="18"/>
        <v/>
      </c>
      <c r="BI21" s="508">
        <f t="shared" si="19"/>
        <v>0</v>
      </c>
      <c r="BJ21" s="508"/>
      <c r="BK21" s="501" t="e">
        <f>IF(BF21="M",VLOOKUP(BH21,'[1]Tarif PV'!$B$618:$F$621,LEN($BP$10)-2,FALSE),IF(BF21="C",VLOOKUP(BH21,'[1]Tarif PV'!$B$613:$E$616,LEN($BP$10)-2,FALSE),IF(AND(BF21="G",CT21="RENO",I21&lt;&gt;4)=TRUE,"NON",IF(OR(AND(BF21="D",L21=170)=TRUE,AND(BF21="D",AW21=8,AX21="PVC")=TRUE)=TRUE,"NON",IF(BF21="S",VLOOKUP(BL21,'[1]Tarif PV'!$B$603:$C$610,2,FALSE),VLOOKUP(CONCATENATE(BF21,CT21),'[1]Tarif PV'!$B$603:$C$610,2,FALSE))))))</f>
        <v>#N/A</v>
      </c>
      <c r="BL21" s="504" t="str">
        <f t="shared" si="20"/>
        <v/>
      </c>
      <c r="BM21" s="801"/>
      <c r="BN21" s="478">
        <f t="shared" si="21"/>
        <v>0</v>
      </c>
      <c r="BO21" s="500" t="str">
        <f>IF(PIC!O12="D","D",
IF(PIC!O12="G","G",
IF(PIC!O12="Deport_D","G",
IF(PIC!O12="Deport_G","G",
""))))</f>
        <v/>
      </c>
      <c r="BP21" s="500" t="str">
        <f>IF(PIC!K12&amp;PIC!J12="Rectrique","R",
IF(PIC!K12&amp;PIC!J12="IOectrique","I",
IF(PIC!K12&amp;PIC!J12="ectrique","F",
"")))</f>
        <v/>
      </c>
      <c r="BQ21" s="476">
        <f>IF(BP21="",0,IF(OR(BF21="M",BF21="C")=TRUE,VLOOKUP(CONCATENATE(BP21,BH21),'[1]Tarif PV'!$B$622:$F$645,LEN($BP$10)-2,FALSE),0))</f>
        <v>0</v>
      </c>
      <c r="BR21" s="509" t="str">
        <f>IF(BP21="R","SM",
IF(BP21="I","SMI",
IF(BF21&amp;PIC!G12="T0 003","Blanc",
IF(BF21&amp;PIC!G12="T0 015","Sable",
IF(BF21&amp;PIC!G12="T0 007","Gris",
IF(BF21&amp;PIC!G12="T6 072","Blanc",
IF(BF21&amp;PIC!G12="T8 072","Noir",
IF(BF21&amp;PIC!G12="T3 110","Marron",
IF(BF21&amp;PIC!G12="T1 110","Blanc",
IF(BF21&amp;PIC!G12="T2 110","Marron",
IF(BF21&amp;PIC!G12="T3 145","Marron",
IF(BF21&amp;PIC!G12="T1 145","Blanc",
IF(BF21&amp;PIC!G12="T2 145","Marron",
IF(BF21&amp;PIC!G12="G0 003","Blanc",
IF(BF21&amp;PIC!G12="G0 015","Sable",
IF(BF21&amp;PIC!G12="G0 007","Gris",
IF(BF21&amp;PIC!G12="B6 072","Blanc",
IF(BF21&amp;PIC!G12="G8 072","Noir",
IF(BF21&amp;PIC!G12="G3 110","Marron",
IF(BF21&amp;PIC!G12="G1 110","Blanc",
IF(BF21&amp;PIC!G12="B6 110","Marron",
IF(BF21&amp;PIC!G12="G3 145","Marron",
IF(BF21&amp;PIC!G12="G1 145","Blanc",
IF(BF21&amp;PIC!G12="B6 145","Marron",
""))))))))))))))))))))))))</f>
        <v/>
      </c>
      <c r="BS21" s="473">
        <f>IF(OR(BR21="",BR21="IN"),0,IF(AND(BF21&lt;&gt;"M",BF21&lt;&gt;"C")=TRUE,0,IF(AND(BR21=0,BP21&lt;&gt;"F"),0,VLOOKUP(BR21,'[1]Tarif PV'!$B$646:$F$690,LEN($BP$10)-2,FALSE))))</f>
        <v>0</v>
      </c>
      <c r="BT21" s="498"/>
      <c r="BU21" s="510" t="str">
        <f>IF(PIC!F12="R27",70,
IF(PIC!F12="R40",70,
IF(PIC!F12="R60",70,
IF(PIC!F12="70S",70,
IF(PIC!F12="100",105,
IF(PIC!F12="120",125,
IF(PIC!F12="140",145,
IF(PIC!F12="160",165,
""))))))))</f>
        <v/>
      </c>
      <c r="BV21" s="511"/>
      <c r="BW21" s="511"/>
      <c r="BX21" s="494" t="str">
        <f>IF(PIC!F12="R27",27,
IF(PIC!F12="R40",42,
IF(PIC!F12="R60",65,
"")))</f>
        <v/>
      </c>
      <c r="BY21" s="512" t="str">
        <f>IF(PIC!F12="R27",10,
IF(PIC!F12="R40",10,
IF(PIC!F12="R60",10,
"")))</f>
        <v/>
      </c>
      <c r="BZ21" s="513"/>
      <c r="CA21" s="512"/>
      <c r="CB21" s="492" t="str">
        <f t="shared" si="22"/>
        <v/>
      </c>
      <c r="CC21" s="878" t="e">
        <f>IF(LEFT(CB21, 1) &lt;&gt; "F", IF(OR(BF21="S",BF21="D"),VLOOKUP(CD21,'[1]Tarif PV'!$B$693:$D$696,2,FALSE),VLOOKUP(CD21,'[1]Tarif PV'!$B$693:$D$696,3,FALSE)), 0)</f>
        <v>#N/A</v>
      </c>
      <c r="CD21" s="504" t="str">
        <f t="shared" si="23"/>
        <v>NEUF</v>
      </c>
      <c r="CE21" s="874">
        <f>IF(OR(CB21 = "VSA", CB21 = "ATT", CB21=""),0,IF(CB21="F",'[1]Tarif PV'!$C$698,'[1]Tarif PV'!$C$698+('[1]Tarif PV'!$C$699*E21/1000)))</f>
        <v>0</v>
      </c>
      <c r="CF21" s="861" t="str">
        <f>IF(PIC!L12&lt;&gt;0,PIC!L12,"")</f>
        <v/>
      </c>
      <c r="CG21" s="473">
        <f>IF(CF21="",0,VLOOKUP(CF21,'[1]Tarif PV'!$B$701:$D$715,3,FALSE))</f>
        <v>0</v>
      </c>
      <c r="CH21" s="500"/>
      <c r="CI21" s="468">
        <f>IF(CH21="",0,E21/1000*VLOOKUP(CONCATENATE(CH21,L21),'[1]Tarif PV'!$B$717:$C$718,2,FALSE))</f>
        <v>0</v>
      </c>
      <c r="CJ21" s="499" t="str">
        <f>IF(B21="","",VLOOKUP(PIC!F12,Config_PIC,10,FALSE))</f>
        <v/>
      </c>
      <c r="CK21" s="488" t="e">
        <f t="shared" si="24"/>
        <v>#VALUE!</v>
      </c>
      <c r="CL21" s="120"/>
      <c r="CM21" s="488">
        <f>IF(CL21="H", '[1]Tarif PV'!$C$720, 0)</f>
        <v>0</v>
      </c>
      <c r="CN21" s="804"/>
      <c r="CO21" s="804"/>
      <c r="CP21" s="120"/>
      <c r="CQ21" s="488">
        <f>IF(CP21="P",E21/1000*'[1]Tarif PV'!$C$719, 0)</f>
        <v>0</v>
      </c>
      <c r="CR21" s="803" t="str">
        <f>IF(AB21="","",IF(CT21="NEUF",VLOOKUP(AB21&amp;DA21,#REF!,2,FALSE),VLOOKUP(AB21&amp;DA21,#REF!,3,FALSE)))</f>
        <v/>
      </c>
      <c r="CS21" s="796" t="str">
        <f>IF(B21="","",IF(OR(E21&gt;=2377,E21="")=TRUE,"NON",IF(AND(AW21=8,AX21="PVC")=TRUE,VLOOKUP(DC21,'[1]RESISTANCE AU VENT'!$A$2:$Q$30,DB21,FALSE),IF(AND(AW21=8,AX21="ALU")=TRUE,VLOOKUP(DC21,'[1]RESISTANCE AU VENT'!$A$60:$AE$88,DB21,FALSE),IF(AND(AW21=11,AX21="PVC")=TRUE,VLOOKUP(DC21,'[1]RESISTANCE AU VENT'!$A$33:$Y$57,DB21,FALSE),IF(AND(AW21=11,AX21="ALU",E21&gt;2238)=TRUE,VLOOKUP(DC21,'[1]RESISTANCE AU VENT'!$A$91:$AJ$119,DB21+1,FALSE),IF(AND(AW21=11,AX21="ALU",E21&lt;=2238)=TRUE,VLOOKUP(DC21,'[1]RESISTANCE AU VENT'!$A$91:$AJ$119,DB21,FALSE),"")))))))</f>
        <v/>
      </c>
      <c r="CT21" s="489" t="str">
        <f t="shared" si="25"/>
        <v>NEUF</v>
      </c>
      <c r="CU21" s="489" t="e">
        <f t="shared" si="26"/>
        <v>#VALUE!</v>
      </c>
      <c r="CV21" s="489" t="e">
        <f t="shared" si="27"/>
        <v>#VALUE!</v>
      </c>
      <c r="CW21" s="489" t="e">
        <f t="shared" si="28"/>
        <v>#VALUE!</v>
      </c>
      <c r="CX21" s="490">
        <f>IF(B21="",0,VLOOKUP(CW21,'[1]Tarif grille'!$A$2:$AD$148,(CU21-40)/10,FALSE))</f>
        <v>0</v>
      </c>
      <c r="CY21" s="491">
        <f xml:space="preserve"> IF(CT21 = "RENO", IF(BF21 = "M", IF(J21 = "", '[1]Tarif PV'!$B$722, '[1]Tarif PV'!$B$723), IF(J21 = "", '[1]Tarif PV'!$C$722, '[1]Tarif PV'!$C$723)), 0)</f>
        <v>0</v>
      </c>
      <c r="CZ21" s="892">
        <f t="shared" si="29"/>
        <v>0</v>
      </c>
      <c r="DA21" s="487" t="str">
        <f t="shared" si="30"/>
        <v>non</v>
      </c>
      <c r="DB21" s="487" t="e">
        <f>ROUNDUP((IF(AD21="","",((VLOOKUP(AD21,'[1]Tarif PV'!$B$42:$E$58,4,FALSE))*2+E21))/100),0.5)</f>
        <v>#VALUE!</v>
      </c>
      <c r="DC21" s="487" t="e">
        <f t="shared" si="31"/>
        <v>#VALUE!</v>
      </c>
      <c r="DD21" s="897">
        <f t="shared" si="32"/>
        <v>0</v>
      </c>
      <c r="DE21" s="797">
        <f>IF(OR(B21="",B21=0),0,CX21+K21+P21+T21+W21+AC21+AL21+AZ21+BK21+BQ21+BS21+CC21+CE21+CG21+CI21+CK21+CM21+CQ21+CY21+DD21)*(100-'[1]Tarif PV'!$C$725)/100</f>
        <v>0</v>
      </c>
    </row>
    <row r="22" spans="1:111" s="122" customFormat="1" ht="33.75" customHeight="1" thickBot="1" x14ac:dyDescent="0.3">
      <c r="A22" s="120" t="str">
        <f>IF(PIC!B13&lt;&gt;0,PIC!B13,"")</f>
        <v/>
      </c>
      <c r="B22" s="492" t="str">
        <f>IF(PIC!C13&lt;&gt;0,PIC!C13,"")</f>
        <v/>
      </c>
      <c r="C22" s="493" t="str">
        <f>IF(PIC!D13&lt;&gt;0,PIC!D13,"")</f>
        <v/>
      </c>
      <c r="D22" s="494"/>
      <c r="E22" s="494" t="str">
        <f>IF(PIC!D13&lt;&gt;0,VLOOKUP(PIC!F13,Config_PIC,2,FALSE)+PIC!D13,"")</f>
        <v/>
      </c>
      <c r="F22" s="495"/>
      <c r="G22" s="496"/>
      <c r="H22" s="497" t="str">
        <f>IF(B22="","",IF(PIC!N13="seuil",PIC!E13-L22,PIC!E13-L22+VLOOKUP(PIC!F13,Config_PIC,3,FALSE)))</f>
        <v/>
      </c>
      <c r="I22" s="510" t="str">
        <f>IF(B22="","",VLOOKUP(PIC!F13,Config_PIC,4,FALSE))</f>
        <v/>
      </c>
      <c r="J22" s="493"/>
      <c r="K22" s="465">
        <f>IF(J22 = "BC",IF(OR(I22=1,I22=2,I22=3), '[1]Tarif PV'!$B$40, 0), 0)</f>
        <v>0</v>
      </c>
      <c r="L22" s="499" t="str">
        <f>IF(B22="","",LEFT(PIC!I13,3)*1)</f>
        <v/>
      </c>
      <c r="M22" s="500" t="str">
        <f>IF(B22="","",VLOOKUP(PIC!G13,Coul_Coffre_PIC,2,FALSE))</f>
        <v/>
      </c>
      <c r="N22" s="810" t="str">
        <f>IF(B22="","",VLOOKUP(PIC!G13,Coul_Coffre_PIC,3,FALSE))</f>
        <v/>
      </c>
      <c r="O22" s="859" t="str">
        <f>IF(B22="","",VLOOKUP(PIC!G13,Coul_Coffre_PIC,4,FALSE))</f>
        <v/>
      </c>
      <c r="P22" s="501">
        <f>IF(OR(M22="W012",M22="C100",M22="")=TRUE,0,IF(OR(LEFT(M22,2)="WI",LEFT(M22,2)="GO"),VLOOKUP(LEFT(M22,3),'[1]Tarif PV'!$B$9:$E$14,2,FALSE)*E22/1000,IF(LEFT(M22,5)="7016P",VLOOKUP(LEFT(M22,6), '[1]Tarif PV'!$B$15:$F$17, 2, FALSE)*E22/1000,0))+IF(OR(M22="Sable",M22=7035,M22=9001,M22=7047,N22="Sable",N22=7035,N22=9001,N22=7047)=TRUE,1.2*E22/1000,0))</f>
        <v>0</v>
      </c>
      <c r="Q22" s="501"/>
      <c r="R22" s="502">
        <f>IF(AND(I22=4,J22="",N22&lt;&gt;"Laquage impossible",N22&lt;&gt;""),"erreur",IF(OR(N22=7035,N22=7047,N22=9001,N22="sable"),0,IF(O22&lt;&gt;"",IF(OR(RIGHT(N22,1)="S",RIGHT(N22,1)="B"),VLOOKUP(O22,'[1]Tarif PV'!$B$24:$C$28,2,FALSE)*E22/1000,IF(RIGHT(N22,2)="SA",VLOOKUP(O22,'[1]Tarif PV'!$B$29:$C$33,2,FALSE)*E22/1000)),0)))</f>
        <v>0</v>
      </c>
      <c r="S22" s="502">
        <f t="shared" si="0"/>
        <v>0</v>
      </c>
      <c r="T22" s="501">
        <f>IF(OR(M22="GO2C",M22="GO3C",M22="WI2C",M22="WI3C")=TRUE,IF(L22=195,IF(CT22="NEUF",'[1]Tarif PV'!$C$21,'[1]Tarif PV'!$E$21),IF(CT22="NEUF",'[1]Tarif PV'!$C$22,'[1]Tarif PV'!$E$22)) + IF(OR(J22 = "BC",I22 &lt;&gt; 4), 0, 1.9*E22/1000),0)+IF(OR(M22="7016P2C",M22="7016P3C"), IF(CT22="NEUF", '[1]Tarif PV'!$C$19,'[1]Tarif PV'!$E$19)+ IF(OR(J22 = "BC",I22 &lt;&gt; 4), 0, 1.9*E22/1000),0)</f>
        <v>0</v>
      </c>
      <c r="U22" s="502">
        <f t="shared" si="1"/>
        <v>0</v>
      </c>
      <c r="V22" s="859"/>
      <c r="W22" s="501">
        <f t="shared" si="2"/>
        <v>0</v>
      </c>
      <c r="X22" s="503">
        <f t="shared" si="3"/>
        <v>0</v>
      </c>
      <c r="Y22" s="503" t="str">
        <f t="shared" si="4"/>
        <v/>
      </c>
      <c r="Z22" s="504" t="str">
        <f t="shared" si="5"/>
        <v/>
      </c>
      <c r="AA22" s="875">
        <f>IF(V22="",0,IF(W22&lt;&gt;"NON",IF(ISERROR(VLOOKUP(V22,'[1]Tarif PV'!$B$60:$D$96,3,FALSE))=TRUE,'[1]Tarif PV'!$D$97*E22/1000,E22/1000*VLOOKUP(V22,'[1]Tarif PV'!$B$60:$D$96,3,FALSE))))</f>
        <v>0</v>
      </c>
      <c r="AB22" s="492" t="str">
        <f t="shared" si="6"/>
        <v/>
      </c>
      <c r="AC22" s="473" t="e">
        <f>VLOOKUP(AB22,'[1]Tarif PV'!$B$35:$D$39,IF(L22 = 195, 2, 3),FALSE)*E22/1000</f>
        <v>#N/A</v>
      </c>
      <c r="AD22" s="500" t="str">
        <f>IF(PIC!G13&amp;I22="0 0031","M3",
IF(PIC!G13&amp;I22="0 0071","M3",
IF(PIC!G13&amp;I22="0 0151","M3",
IF(PIC!G13&amp;I22="3 1101","M3",
IF(PIC!G13&amp;I22="1 1101","M3",
IF(PIC!G13&amp;I22="2 1101","M3",
IF(PIC!G13&amp;I22="3 1451","M3",
IF(PIC!G13&amp;I22="1 1451","M3",
IF(PIC!G13&amp;I22="2 1451","M3",
IF(PIC!G13&amp;I22="6 0721","A",
IF(PIC!G13&amp;I22="8 0721","A",
IF(PIC!G13&amp;I22="6 9041","A",
IF(PIC!G13&amp;I22="8 9041","A",
IF(PIC!G13&amp;I22="6 9101","A",
IF(PIC!G13&amp;I22="8 9101","A",
IF(PIC!G13&amp;I22="6 0671","A",
IF(PIC!G13&amp;I22="8 0671","A",
IF(PIC!G13&amp;I22="6 0081","A",
IF(PIC!G13&amp;I22="8 0081","A",
IF(PIC!G13&amp;I22="6 0701","A",
IF(PIC!G13&amp;I22="8 0701","A",
IF(PIC!G13&amp;I22="6 0761","A",
IF(PIC!G13&amp;I22="8 0761","A",
IF(PIC!G13&amp;I22="0 0033","T40",
IF(PIC!G13&amp;I22="0 0073","T40",
IF(PIC!G13&amp;I22="0 0153","T40",
IF(PIC!G13&amp;I22="3 1103","T40",
IF(PIC!G13&amp;I22="2 1103","T40",
IF(PIC!G13&amp;I22="1 1103","T40",
IF(PIC!G13&amp;I22="3 1453","T40",
IF(PIC!G13&amp;I22="2 1453","T40",
IF(PIC!G13&amp;I22="1 1453","T40",
IF(PIC!G13&amp;I22="8 0723","R40",
IF(PIC!G13&amp;I22="6 0723","R40",
IF(PIC!G13&amp;I22="0 0034","R",
IF(PIC!G13&amp;I22="0 0074","R",
IF(PIC!G13&amp;I22="0 0154","R",
IF(PIC!G13&amp;I22="3 1104","R",
IF(PIC!G13&amp;I22="2 1104","R",
IF(PIC!G13&amp;I22="1 1104","R",
IF(PIC!G13&amp;I22="3 1454","R",
IF(PIC!G13&amp;I22="2 1454","R",
IF(PIC!G13&amp;I22="1 1454","R",
IF(PIC!G13&amp;I22="8 0724","R40",
IF(PIC!G13&amp;I22="6 0724","R40",
IF(PIC!G13&amp;I22="","",
"A"))))))))))))))))))))))))))))))))))))))))))))))</f>
        <v/>
      </c>
      <c r="AE22" s="505">
        <f t="shared" si="7"/>
        <v>28</v>
      </c>
      <c r="AF22" s="505" t="e">
        <f t="shared" si="8"/>
        <v>#VALUE!</v>
      </c>
      <c r="AG22" s="505" t="e">
        <f t="shared" si="9"/>
        <v>#VALUE!</v>
      </c>
      <c r="AH22" s="506" t="e">
        <f t="shared" si="10"/>
        <v>#VALUE!</v>
      </c>
      <c r="AI22" s="506" t="e">
        <f t="shared" si="11"/>
        <v>#VALUE!</v>
      </c>
      <c r="AJ22" s="506" t="e">
        <f t="shared" si="12"/>
        <v>#VALUE!</v>
      </c>
      <c r="AK22" s="500" t="str">
        <f t="shared" si="13"/>
        <v/>
      </c>
      <c r="AL22" s="501" t="e">
        <f>IF(CT22="NEUF",H22/1000*VLOOKUP(AD22,'[1]Tarif PV'!$B$42:$D$58,2,FALSE),H22/1000*VLOOKUP(AD22,'[1]Tarif PV'!$B$42:$D$58,3,FALSE))+IF(AK22="O",0.4*H22/1000,0)</f>
        <v>#VALUE!</v>
      </c>
      <c r="AM22" s="501"/>
      <c r="AN22" s="500" t="str">
        <f>IF(PIC!G13&amp;I22&amp;PIC!N13="0 0031Seuil"," ",
IF(PIC!G13&amp;I22&amp;PIC!N13="0 0071Seuil"," ",
IF(PIC!G13&amp;I22&amp;PIC!N13="0 0151Seuil"," ",
IF(PIC!G13&amp;I22&amp;PIC!N13="3 1101Seuil"," ",
IF(PIC!G13&amp;I22&amp;PIC!N13="1 1101Seuil"," ",
IF(PIC!G13&amp;I22&amp;PIC!N13="2 1101Seuil"," ",
IF(PIC!G13&amp;I22&amp;PIC!N13="3 1451Seuil"," ",
IF(PIC!G13&amp;I22&amp;PIC!N13="1 1451Seuil"," ",
IF(PIC!G13&amp;I22&amp;PIC!N13="2 1451Seuil"," ",
IF(PIC!G13&amp;I22&amp;PIC!N13="6 0721Seuil"," ",
IF(PIC!G13&amp;I22&amp;PIC!N13="8 0721Seuil"," ",
IF(PIC!G13&amp;I22&amp;PIC!N13="6 9041Seuil"," ",
IF(PIC!G13&amp;I22&amp;PIC!N13="8 9041Seuil"," ",
IF(PIC!G13&amp;I22&amp;PIC!N13="6 9101Seuil"," ",
IF(PIC!G13&amp;I22&amp;PIC!N13="8 9101Seuil"," ",
IF(PIC!G13&amp;I22&amp;PIC!N13="6 0671Seuil"," ",
IF(PIC!G13&amp;I22&amp;PIC!N13="8 0671Seuil"," ",
IF(PIC!G13&amp;I22&amp;PIC!N13="6 0081Seuil"," ",
IF(PIC!G13&amp;I22&amp;PIC!N13="8 0081Seuil"," ",
IF(PIC!G13&amp;I22&amp;PIC!N13="6 0701Seuil"," ",
IF(PIC!G13&amp;I22&amp;PIC!N13="8 0701Seuil"," ",
IF(PIC!G13&amp;I22&amp;PIC!N13="6 0761Seuil"," ",
IF(PIC!G13&amp;I22&amp;PIC!N13="8 0761Seuil"," ",
IF(PIC!G13&amp;I22&amp;PIC!N13="0 0031","3",
IF(PIC!G13&amp;I22&amp;PIC!N13="0 0071","3",
IF(PIC!G13&amp;I22&amp;PIC!N13="0 0151","3",
IF(PIC!G13&amp;I22&amp;PIC!N13="3 1101","3",
IF(PIC!G13&amp;I22&amp;PIC!N13="1 1101","3",
IF(PIC!G13&amp;I22&amp;PIC!N13="2 1101","3",
IF(PIC!G13&amp;I22&amp;PIC!N13="3 1451","3",
IF(PIC!G13&amp;I22&amp;PIC!N13="1 1451","3",
IF(PIC!G13&amp;I22&amp;PIC!N13="2 1451","3",
IF(PIC!G13&amp;I22&amp;PIC!N13="6 0721","3",
IF(PIC!G13&amp;I22&amp;PIC!N13="8 0721","3",
IF(PIC!G13&amp;I22&amp;PIC!N13="6 9041","3",
IF(PIC!G13&amp;I22&amp;PIC!N13="8 9041","3",
IF(PIC!G13&amp;I22&amp;PIC!N13="6 9101","3",
IF(PIC!G13&amp;I22&amp;PIC!N13="8 9101","3",
IF(PIC!G13&amp;I22&amp;PIC!N13="6 0671","3",
IF(PIC!G13&amp;I22&amp;PIC!N13="8 0671","3",
IF(PIC!G13&amp;I22&amp;PIC!N13="6 0081","3",
IF(PIC!G13&amp;I22&amp;PIC!N13="8 0081","3",
IF(PIC!G13&amp;I22&amp;PIC!N13="6 0701","3",
IF(PIC!G13&amp;I22&amp;PIC!N13="8 0701","3",
IF(PIC!G13&amp;I22&amp;PIC!N13="6 0761","3",
IF(PIC!G13&amp;I22&amp;PIC!N13="8 0761","3",
""))))))))))))))))))))))))))))))))))))))))))))))</f>
        <v/>
      </c>
      <c r="AO22" s="500" t="str">
        <f>IF(B22="","",VLOOKUP(PIC!G13,Coul_Coffre_PIC,5,FALSE))</f>
        <v/>
      </c>
      <c r="AP22" s="865"/>
      <c r="AQ22" s="503">
        <f>IF(AO22="",0,(IF(OR(AD22="M0",AD22="M3",AD22="R",AD22="T40",AD22="T45",AD22="T55",AD22="T60",AD22="T65")=TRUE,0,IF(OR(AO22="",AT22=TRUE)=TRUE,0,IF(ISERROR(VLOOKUP(CONCATENATE(AD22,AO22),'[1]Tarif PV'!$B$100:$H$492,2,FALSE)=TRUE),1,0)))))</f>
        <v>0</v>
      </c>
      <c r="AR22" s="503">
        <f>IF(AY22="",0,IF(VLOOKUP(AY22,'[1]Tarif PV'!$B$498:$J$601,5,FALSE),1,0))</f>
        <v>0</v>
      </c>
      <c r="AS22" s="502">
        <f>IF(OR(AO22="",AT22=1)=TRUE,0,IF(ISERROR(VLOOKUP(CONCATENATE(AD22,AO22),'[1]Tarif PV'!$B$100:$H$492,2,FALSE)=TRUE),IF(OR(AD22="A",AD22="ASB")=TRUE,H22/1000*'[1]Tarif PV'!$D$99,IF(OR(AD22="A+T",AD22="ASB+T")=TRUE,H22/1000*'[1]Tarif PV'!$C$99,IF(AD22="R55",H22/1000*'[1]Tarif PV'!$F$99,IF(AD22="R40",H22/1000*'[1]Tarif PV'!$G$99,"DEVIS")))),H22/1000*VLOOKUP(CONCATENATE(AD22,AO22),'[1]Tarif PV'!$B$100:$I$492,2,FALSE)))</f>
        <v>0</v>
      </c>
      <c r="AT22" s="507">
        <f t="shared" si="14"/>
        <v>0</v>
      </c>
      <c r="AU22" s="504" t="str">
        <f t="shared" si="15"/>
        <v/>
      </c>
      <c r="AV22" s="867">
        <f>IF(OR(AD22="",AT22=0)=TRUE,0,IF(ISERROR(VLOOKUP(CONCATENATE(AD22,AO22),'[1]Tarif PV'!$B$398:$D$492,2,FALSE)=TRUE),VLOOKUP(AU22,'[1]Tarif PV'!$B$493:$C$496,2,FALSE)*H22/1000,0))</f>
        <v>0</v>
      </c>
      <c r="AW22" s="499" t="str">
        <f>IF(B22="","",MID(PIC!M13,4,3)*1)</f>
        <v/>
      </c>
      <c r="AX22" s="500" t="str">
        <f>IF(B22="","",LEFT(PIC!M13,3))</f>
        <v/>
      </c>
      <c r="AY22" s="925" t="str">
        <f>IF(B22="","",IF(AX22="PVC",VLOOKUP(PIC!G13,Coul_Coffre_PIC,7,FALSE),VLOOKUP(PIC!G13,Coul_Coffre_PIC,8,FALSE)))</f>
        <v/>
      </c>
      <c r="AZ22" s="876" t="e">
        <f>IF(AX22="PVC",E22*H22/1000000*VLOOKUP(AY22,'[1]Tarif PV'!$B$498:$E$601,2,FALSE),IF(AW22=8,E22*H22/1000000*VLOOKUP(AY22,'[1]Tarif PV'!$B$498:$E$601,3,FALSE),E22*H22/1000000*VLOOKUP(AY22,'[1]Tarif PV'!$B$498:$E$601,4,FALSE)))</f>
        <v>#VALUE!</v>
      </c>
      <c r="BA22" s="492" t="str">
        <f>IF(B22="","",VLOOKUP(PIC!G13,Coul_Coffre_PIC,6,FALSE))</f>
        <v/>
      </c>
      <c r="BB22" s="877">
        <f>IF(BA22="",0,IF(ISERROR(VLOOKUP(BA22,'[1]Tarif PV'!$B$60:$D$96,2,FALSE)=TRUE),1,0))</f>
        <v>0</v>
      </c>
      <c r="BC22" s="504" t="str">
        <f t="shared" si="16"/>
        <v/>
      </c>
      <c r="BD22" s="502">
        <f>IF(OR(BA22="",AB22="P9")=TRUE,0,IF(ISERROR(VLOOKUP(BA22,'[1]Tarif PV'!$B$60:$D$96,2,FALSE)=TRUE),'[1]Tarif PV'!$C$97*E22/1000,E22/1000*VLOOKUP(BA22,'[1]Tarif PV'!$B$60:$D$96,2,FALSE)))</f>
        <v>0</v>
      </c>
      <c r="BE22" s="867">
        <f t="shared" si="17"/>
        <v>0</v>
      </c>
      <c r="BF22" s="871" t="str">
        <f>IF(PIC!J13="ectrique","M",
IF(PIC!J13&amp;PIC!O13=" TringleD","T",
IF(PIC!J13&amp;PIC!O13=" TringleG","T",
IF(PIC!J13&amp;PIC!O13=" TringleDeport_D","G",
IF(PIC!J13&amp;PIC!O13=" TringleDeport_G","G",
" ")))))</f>
        <v xml:space="preserve"> </v>
      </c>
      <c r="BG22" s="508" t="str">
        <f>IF(OR(BF22="M",BF22="C")=TRUE,IF(AND(AW22=8,AX22="PVC")=TRUE,VLOOKUP(CV22,[1]Zones!$A$3:$L$26,(CU22-40)/10,FALSE),IF(AND(AW22=11,AX22="PVC")=TRUE,VLOOKUP(CV22,[1]Zones!$A$29:$T$48,(CU22-40)/10,FALSE),IF(AND(AW22=8,AX22="ALU"),VLOOKUP(CV22,[1]Zones!$A$51:$Z$74,(CU22-40)/10,FALSE),IF(AND(AW22=11,AX22="ALU"),VLOOKUP(CV22,[1]Zones!$A$77:$AD$96,(CU22-40)/10,FALSE), "FAUX")))),"")</f>
        <v/>
      </c>
      <c r="BH22" s="508" t="str">
        <f t="shared" si="18"/>
        <v/>
      </c>
      <c r="BI22" s="508">
        <f t="shared" si="19"/>
        <v>0</v>
      </c>
      <c r="BJ22" s="508"/>
      <c r="BK22" s="501" t="e">
        <f>IF(BF22="M",VLOOKUP(BH22,'[1]Tarif PV'!$B$618:$F$621,LEN($BP$10)-2,FALSE),IF(BF22="C",VLOOKUP(BH22,'[1]Tarif PV'!$B$613:$E$616,LEN($BP$10)-2,FALSE),IF(AND(BF22="G",CT22="RENO",I22&lt;&gt;4)=TRUE,"NON",IF(OR(AND(BF22="D",L22=170)=TRUE,AND(BF22="D",AW22=8,AX22="PVC")=TRUE)=TRUE,"NON",IF(BF22="S",VLOOKUP(BL22,'[1]Tarif PV'!$B$603:$C$610,2,FALSE),VLOOKUP(CONCATENATE(BF22,CT22),'[1]Tarif PV'!$B$603:$C$610,2,FALSE))))))</f>
        <v>#N/A</v>
      </c>
      <c r="BL22" s="504" t="str">
        <f t="shared" si="20"/>
        <v/>
      </c>
      <c r="BM22" s="801"/>
      <c r="BN22" s="478">
        <f t="shared" si="21"/>
        <v>0</v>
      </c>
      <c r="BO22" s="500" t="str">
        <f>IF(PIC!O13="D","D",
IF(PIC!O13="G","G",
IF(PIC!O13="Deport_D","G",
IF(PIC!O13="Deport_G","G",
""))))</f>
        <v/>
      </c>
      <c r="BP22" s="500" t="str">
        <f>IF(PIC!K13&amp;PIC!J13="Rectrique","R",
IF(PIC!K13&amp;PIC!J13="IOectrique","I",
IF(PIC!K13&amp;PIC!J13="ectrique","F",
"")))</f>
        <v/>
      </c>
      <c r="BQ22" s="476">
        <f>IF(BP22="",0,IF(OR(BF22="M",BF22="C")=TRUE,VLOOKUP(CONCATENATE(BP22,BH22),'[1]Tarif PV'!$B$622:$F$645,LEN($BP$10)-2,FALSE),0))</f>
        <v>0</v>
      </c>
      <c r="BR22" s="509" t="str">
        <f>IF(BP22="R","SM",
IF(BP22="I","SMI",
IF(BF22&amp;PIC!G13="T0 003","Blanc",
IF(BF22&amp;PIC!G13="T0 015","Sable",
IF(BF22&amp;PIC!G13="T0 007","Gris",
IF(BF22&amp;PIC!G13="T6 072","Blanc",
IF(BF22&amp;PIC!G13="T8 072","Noir",
IF(BF22&amp;PIC!G13="T3 110","Marron",
IF(BF22&amp;PIC!G13="T1 110","Blanc",
IF(BF22&amp;PIC!G13="T2 110","Marron",
IF(BF22&amp;PIC!G13="T3 145","Marron",
IF(BF22&amp;PIC!G13="T1 145","Blanc",
IF(BF22&amp;PIC!G13="T2 145","Marron",
IF(BF22&amp;PIC!G13="G0 003","Blanc",
IF(BF22&amp;PIC!G13="G0 015","Sable",
IF(BF22&amp;PIC!G13="G0 007","Gris",
IF(BF22&amp;PIC!G13="B6 072","Blanc",
IF(BF22&amp;PIC!G13="G8 072","Noir",
IF(BF22&amp;PIC!G13="G3 110","Marron",
IF(BF22&amp;PIC!G13="G1 110","Blanc",
IF(BF22&amp;PIC!G13="B6 110","Marron",
IF(BF22&amp;PIC!G13="G3 145","Marron",
IF(BF22&amp;PIC!G13="G1 145","Blanc",
IF(BF22&amp;PIC!G13="B6 145","Marron",
""))))))))))))))))))))))))</f>
        <v/>
      </c>
      <c r="BS22" s="473">
        <f>IF(OR(BR22="",BR22="IN"),0,IF(AND(BF22&lt;&gt;"M",BF22&lt;&gt;"C")=TRUE,0,IF(AND(BR22=0,BP22&lt;&gt;"F"),0,VLOOKUP(BR22,'[1]Tarif PV'!$B$646:$F$690,LEN($BP$10)-2,FALSE))))</f>
        <v>0</v>
      </c>
      <c r="BT22" s="498"/>
      <c r="BU22" s="510" t="str">
        <f>IF(PIC!F13="R27",70,
IF(PIC!F13="R40",70,
IF(PIC!F13="R60",70,
IF(PIC!F13="70S",70,
IF(PIC!F13="100",105,
IF(PIC!F13="120",125,
IF(PIC!F13="140",145,
IF(PIC!F13="160",165,
""))))))))</f>
        <v/>
      </c>
      <c r="BV22" s="511"/>
      <c r="BW22" s="511"/>
      <c r="BX22" s="494" t="str">
        <f>IF(PIC!F13="R27",27,
IF(PIC!F13="R40",42,
IF(PIC!F13="R60",65,
"")))</f>
        <v/>
      </c>
      <c r="BY22" s="512" t="str">
        <f>IF(PIC!F13="R27",10,
IF(PIC!F13="R40",10,
IF(PIC!F13="R60",10,
"")))</f>
        <v/>
      </c>
      <c r="BZ22" s="513"/>
      <c r="CA22" s="512"/>
      <c r="CB22" s="492" t="str">
        <f t="shared" si="22"/>
        <v/>
      </c>
      <c r="CC22" s="878" t="e">
        <f>IF(LEFT(CB22, 1) &lt;&gt; "F", IF(OR(BF22="S",BF22="D"),VLOOKUP(CD22,'[1]Tarif PV'!$B$693:$D$696,2,FALSE),VLOOKUP(CD22,'[1]Tarif PV'!$B$693:$D$696,3,FALSE)), 0)</f>
        <v>#N/A</v>
      </c>
      <c r="CD22" s="504" t="str">
        <f t="shared" si="23"/>
        <v>NEUF</v>
      </c>
      <c r="CE22" s="874">
        <f>IF(OR(CB22 = "VSA", CB22 = "ATT", CB22=""),0,IF(CB22="F",'[1]Tarif PV'!$C$698,'[1]Tarif PV'!$C$698+('[1]Tarif PV'!$C$699*E22/1000)))</f>
        <v>0</v>
      </c>
      <c r="CF22" s="861" t="str">
        <f>IF(PIC!L13&lt;&gt;0,PIC!L13,"")</f>
        <v/>
      </c>
      <c r="CG22" s="473">
        <f>IF(CF22="",0,VLOOKUP(CF22,'[1]Tarif PV'!$B$701:$D$715,3,FALSE))</f>
        <v>0</v>
      </c>
      <c r="CH22" s="500"/>
      <c r="CI22" s="468">
        <f>IF(CH22="",0,E22/1000*VLOOKUP(CONCATENATE(CH22,L22),'[1]Tarif PV'!$B$717:$C$718,2,FALSE))</f>
        <v>0</v>
      </c>
      <c r="CJ22" s="499" t="str">
        <f>IF(B22="","",VLOOKUP(PIC!F13,Config_PIC,10,FALSE))</f>
        <v/>
      </c>
      <c r="CK22" s="488" t="e">
        <f t="shared" si="24"/>
        <v>#VALUE!</v>
      </c>
      <c r="CL22" s="120"/>
      <c r="CM22" s="488">
        <f>IF(CL22="H", '[1]Tarif PV'!$C$720, 0)</f>
        <v>0</v>
      </c>
      <c r="CN22" s="804"/>
      <c r="CO22" s="804"/>
      <c r="CP22" s="120"/>
      <c r="CQ22" s="488">
        <f>IF(CP22="P",E22/1000*'[1]Tarif PV'!$C$719, 0)</f>
        <v>0</v>
      </c>
      <c r="CR22" s="803" t="str">
        <f>IF(AB22="","",IF(CT22="NEUF",VLOOKUP(AB22&amp;DA22,#REF!,2,FALSE),VLOOKUP(AB22&amp;DA22,#REF!,3,FALSE)))</f>
        <v/>
      </c>
      <c r="CS22" s="796" t="str">
        <f>IF(B22="","",IF(OR(E22&gt;=2377,E22="")=TRUE,"NON",IF(AND(AW22=8,AX22="PVC")=TRUE,VLOOKUP(DC22,'[1]RESISTANCE AU VENT'!$A$2:$Q$30,DB22,FALSE),IF(AND(AW22=8,AX22="ALU")=TRUE,VLOOKUP(DC22,'[1]RESISTANCE AU VENT'!$A$60:$AE$88,DB22,FALSE),IF(AND(AW22=11,AX22="PVC")=TRUE,VLOOKUP(DC22,'[1]RESISTANCE AU VENT'!$A$33:$Y$57,DB22,FALSE),IF(AND(AW22=11,AX22="ALU",E22&gt;2238)=TRUE,VLOOKUP(DC22,'[1]RESISTANCE AU VENT'!$A$91:$AJ$119,DB22+1,FALSE),IF(AND(AW22=11,AX22="ALU",E22&lt;=2238)=TRUE,VLOOKUP(DC22,'[1]RESISTANCE AU VENT'!$A$91:$AJ$119,DB22,FALSE),"")))))))</f>
        <v/>
      </c>
      <c r="CT22" s="489" t="str">
        <f t="shared" si="25"/>
        <v>NEUF</v>
      </c>
      <c r="CU22" s="489" t="e">
        <f t="shared" si="26"/>
        <v>#VALUE!</v>
      </c>
      <c r="CV22" s="489" t="e">
        <f t="shared" si="27"/>
        <v>#VALUE!</v>
      </c>
      <c r="CW22" s="489" t="e">
        <f t="shared" si="28"/>
        <v>#VALUE!</v>
      </c>
      <c r="CX22" s="490">
        <f>IF(B22="",0,VLOOKUP(CW22,'[1]Tarif grille'!$A$2:$AD$148,(CU22-40)/10,FALSE))</f>
        <v>0</v>
      </c>
      <c r="CY22" s="491">
        <f xml:space="preserve"> IF(CT22 = "RENO", IF(BF22 = "M", IF(J22 = "", '[1]Tarif PV'!$B$722, '[1]Tarif PV'!$B$723), IF(J22 = "", '[1]Tarif PV'!$C$722, '[1]Tarif PV'!$C$723)), 0)</f>
        <v>0</v>
      </c>
      <c r="CZ22" s="892">
        <f t="shared" si="29"/>
        <v>0</v>
      </c>
      <c r="DA22" s="487" t="str">
        <f t="shared" si="30"/>
        <v>non</v>
      </c>
      <c r="DB22" s="487" t="e">
        <f>ROUNDUP((IF(AD22="","",((VLOOKUP(AD22,'[1]Tarif PV'!$B$42:$E$58,4,FALSE))*2+E22))/100),0.5)</f>
        <v>#VALUE!</v>
      </c>
      <c r="DC22" s="487" t="e">
        <f t="shared" si="31"/>
        <v>#VALUE!</v>
      </c>
      <c r="DD22" s="897">
        <f t="shared" si="32"/>
        <v>0</v>
      </c>
      <c r="DE22" s="797">
        <f>IF(OR(B22="",B22=0),0,CX22+K22+P22+T22+W22+AC22+AL22+AZ22+BK22+BQ22+BS22+CC22+CE22+CG22+CI22+CK22+CM22+CQ22+CY22+DD22)*(100-'[1]Tarif PV'!$C$725)/100</f>
        <v>0</v>
      </c>
    </row>
    <row r="23" spans="1:111" s="122" customFormat="1" ht="33.75" customHeight="1" thickBot="1" x14ac:dyDescent="0.3">
      <c r="A23" s="120" t="str">
        <f>IF(PIC!B14&lt;&gt;0,PIC!B14,"")</f>
        <v/>
      </c>
      <c r="B23" s="457" t="str">
        <f>IF(PIC!C14&lt;&gt;0,PIC!C14,"")</f>
        <v/>
      </c>
      <c r="C23" s="493" t="str">
        <f>IF(PIC!D14&lt;&gt;0,PIC!D14,"")</f>
        <v/>
      </c>
      <c r="D23" s="494"/>
      <c r="E23" s="494" t="str">
        <f>IF(PIC!D14&lt;&gt;0,VLOOKUP(PIC!F14,Config_PIC,2,FALSE)+PIC!D14,"")</f>
        <v/>
      </c>
      <c r="F23" s="495"/>
      <c r="G23" s="496"/>
      <c r="H23" s="497" t="str">
        <f>IF(B23="","",IF(PIC!N14="seuil",PIC!E14-L23,PIC!E14-L23+VLOOKUP(PIC!F14,Config_PIC,3,FALSE)))</f>
        <v/>
      </c>
      <c r="I23" s="493" t="str">
        <f>IF(B23="","",VLOOKUP(PIC!F14,Config_PIC,4,FALSE))</f>
        <v/>
      </c>
      <c r="J23" s="494"/>
      <c r="K23" s="465">
        <f>IF(J23 = "BC",IF(OR(I23=1,I23=2,I23=3), '[1]Tarif PV'!$B$40, 0), 0)</f>
        <v>0</v>
      </c>
      <c r="L23" s="499" t="str">
        <f>IF(B23="","",LEFT(PIC!I14,3)*1)</f>
        <v/>
      </c>
      <c r="M23" s="500" t="str">
        <f>IF(B23="","",VLOOKUP(PIC!G14,Coul_Coffre_PIC,2,FALSE))</f>
        <v/>
      </c>
      <c r="N23" s="810" t="str">
        <f>IF(B23="","",VLOOKUP(PIC!G14,Coul_Coffre_PIC,3,FALSE))</f>
        <v/>
      </c>
      <c r="O23" s="859" t="str">
        <f>IF(B23="","",VLOOKUP(PIC!G14,Coul_Coffre_PIC,4,FALSE))</f>
        <v/>
      </c>
      <c r="P23" s="501">
        <f>IF(OR(M23="W012",M23="C100",M23="")=TRUE,0,IF(OR(LEFT(M23,2)="WI",LEFT(M23,2)="GO"),VLOOKUP(LEFT(M23,3),'[1]Tarif PV'!$B$9:$E$14,2,FALSE)*E23/1000,IF(LEFT(M23,5)="7016P",VLOOKUP(LEFT(M23,6), '[1]Tarif PV'!$B$15:$F$17, 2, FALSE)*E23/1000,0))+IF(OR(M23="Sable",M23=7035,M23=9001,M23=7047,N23="Sable",N23=7035,N23=9001,N23=7047)=TRUE,1.2*E23/1000,0))</f>
        <v>0</v>
      </c>
      <c r="Q23" s="501"/>
      <c r="R23" s="502">
        <f>IF(AND(I23=4,J23="",N23&lt;&gt;"Laquage impossible",N23&lt;&gt;""),"erreur",IF(OR(N23=7035,N23=7047,N23=9001,N23="sable"),0,IF(O23&lt;&gt;"",IF(OR(RIGHT(N23,1)="S",RIGHT(N23,1)="B"),VLOOKUP(O23,'[1]Tarif PV'!$B$24:$C$28,2,FALSE)*E23/1000,IF(RIGHT(N23,2)="SA",VLOOKUP(O23,'[1]Tarif PV'!$B$29:$C$33,2,FALSE)*E23/1000)),0)))</f>
        <v>0</v>
      </c>
      <c r="S23" s="502">
        <f t="shared" si="0"/>
        <v>0</v>
      </c>
      <c r="T23" s="501">
        <f>IF(OR(M23="GO2C",M23="GO3C",M23="WI2C",M23="WI3C")=TRUE,IF(L23=195,IF(CT23="NEUF",'[1]Tarif PV'!$C$21,'[1]Tarif PV'!$E$21),IF(CT23="NEUF",'[1]Tarif PV'!$C$22,'[1]Tarif PV'!$E$22)) + IF(OR(J23 = "BC",I23 &lt;&gt; 4), 0, 1.9*E23/1000),0)+IF(OR(M23="7016P2C",M23="7016P3C"), IF(CT23="NEUF", '[1]Tarif PV'!$C$19,'[1]Tarif PV'!$E$19)+ IF(OR(J23 = "BC",I23 &lt;&gt; 4), 0, 1.9*E23/1000),0)</f>
        <v>0</v>
      </c>
      <c r="U23" s="502">
        <f t="shared" si="1"/>
        <v>0</v>
      </c>
      <c r="V23" s="859"/>
      <c r="W23" s="501">
        <f t="shared" si="2"/>
        <v>0</v>
      </c>
      <c r="X23" s="503">
        <f t="shared" si="3"/>
        <v>0</v>
      </c>
      <c r="Y23" s="503" t="str">
        <f t="shared" si="4"/>
        <v/>
      </c>
      <c r="Z23" s="504" t="str">
        <f t="shared" si="5"/>
        <v/>
      </c>
      <c r="AA23" s="875">
        <f>IF(V23="",0,IF(W23&lt;&gt;"NON",IF(ISERROR(VLOOKUP(V23,'[1]Tarif PV'!$B$60:$D$96,3,FALSE))=TRUE,'[1]Tarif PV'!$D$97*E23/1000,E23/1000*VLOOKUP(V23,'[1]Tarif PV'!$B$60:$D$96,3,FALSE))))</f>
        <v>0</v>
      </c>
      <c r="AB23" s="492" t="str">
        <f t="shared" si="6"/>
        <v/>
      </c>
      <c r="AC23" s="473" t="e">
        <f>VLOOKUP(AB23,'[1]Tarif PV'!$B$35:$D$39,IF(L23 = 195, 2, 3),FALSE)*E23/1000</f>
        <v>#N/A</v>
      </c>
      <c r="AD23" s="500" t="str">
        <f>IF(PIC!G14&amp;I23="0 0031","M3",
IF(PIC!G14&amp;I23="0 0071","M3",
IF(PIC!G14&amp;I23="0 0151","M3",
IF(PIC!G14&amp;I23="3 1101","M3",
IF(PIC!G14&amp;I23="1 1101","M3",
IF(PIC!G14&amp;I23="2 1101","M3",
IF(PIC!G14&amp;I23="3 1451","M3",
IF(PIC!G14&amp;I23="1 1451","M3",
IF(PIC!G14&amp;I23="2 1451","M3",
IF(PIC!G14&amp;I23="6 0721","A",
IF(PIC!G14&amp;I23="8 0721","A",
IF(PIC!G14&amp;I23="6 9041","A",
IF(PIC!G14&amp;I23="8 9041","A",
IF(PIC!G14&amp;I23="6 9101","A",
IF(PIC!G14&amp;I23="8 9101","A",
IF(PIC!G14&amp;I23="6 0671","A",
IF(PIC!G14&amp;I23="8 0671","A",
IF(PIC!G14&amp;I23="6 0081","A",
IF(PIC!G14&amp;I23="8 0081","A",
IF(PIC!G14&amp;I23="6 0701","A",
IF(PIC!G14&amp;I23="8 0701","A",
IF(PIC!G14&amp;I23="6 0761","A",
IF(PIC!G14&amp;I23="8 0761","A",
IF(PIC!G14&amp;I23="0 0033","T40",
IF(PIC!G14&amp;I23="0 0073","T40",
IF(PIC!G14&amp;I23="0 0153","T40",
IF(PIC!G14&amp;I23="3 1103","T40",
IF(PIC!G14&amp;I23="2 1103","T40",
IF(PIC!G14&amp;I23="1 1103","T40",
IF(PIC!G14&amp;I23="3 1453","T40",
IF(PIC!G14&amp;I23="2 1453","T40",
IF(PIC!G14&amp;I23="1 1453","T40",
IF(PIC!G14&amp;I23="8 0723","R40",
IF(PIC!G14&amp;I23="6 0723","R40",
IF(PIC!G14&amp;I23="0 0034","R",
IF(PIC!G14&amp;I23="0 0074","R",
IF(PIC!G14&amp;I23="0 0154","R",
IF(PIC!G14&amp;I23="3 1104","R",
IF(PIC!G14&amp;I23="2 1104","R",
IF(PIC!G14&amp;I23="1 1104","R",
IF(PIC!G14&amp;I23="3 1454","R",
IF(PIC!G14&amp;I23="2 1454","R",
IF(PIC!G14&amp;I23="1 1454","R",
IF(PIC!G14&amp;I23="8 0724","R40",
IF(PIC!G14&amp;I23="6 0724","R40",
IF(PIC!G14&amp;I23="","",
"A"))))))))))))))))))))))))))))))))))))))))))))))</f>
        <v/>
      </c>
      <c r="AE23" s="505">
        <f t="shared" si="7"/>
        <v>28</v>
      </c>
      <c r="AF23" s="505" t="e">
        <f t="shared" si="8"/>
        <v>#VALUE!</v>
      </c>
      <c r="AG23" s="505" t="e">
        <f t="shared" si="9"/>
        <v>#VALUE!</v>
      </c>
      <c r="AH23" s="506" t="e">
        <f t="shared" si="10"/>
        <v>#VALUE!</v>
      </c>
      <c r="AI23" s="506" t="e">
        <f t="shared" si="11"/>
        <v>#VALUE!</v>
      </c>
      <c r="AJ23" s="506" t="e">
        <f t="shared" si="12"/>
        <v>#VALUE!</v>
      </c>
      <c r="AK23" s="500" t="str">
        <f t="shared" si="13"/>
        <v/>
      </c>
      <c r="AL23" s="501" t="e">
        <f>IF(CT23="NEUF",H23/1000*VLOOKUP(AD23,'[1]Tarif PV'!$B$42:$D$58,2,FALSE),H23/1000*VLOOKUP(AD23,'[1]Tarif PV'!$B$42:$D$58,3,FALSE))+IF(AK23="O",0.4*H23/1000,0)</f>
        <v>#VALUE!</v>
      </c>
      <c r="AM23" s="501"/>
      <c r="AN23" s="500" t="str">
        <f>IF(PIC!G14&amp;I23&amp;PIC!N14="0 0031Seuil"," ",
IF(PIC!G14&amp;I23&amp;PIC!N14="0 0071Seuil"," ",
IF(PIC!G14&amp;I23&amp;PIC!N14="0 0151Seuil"," ",
IF(PIC!G14&amp;I23&amp;PIC!N14="3 1101Seuil"," ",
IF(PIC!G14&amp;I23&amp;PIC!N14="1 1101Seuil"," ",
IF(PIC!G14&amp;I23&amp;PIC!N14="2 1101Seuil"," ",
IF(PIC!G14&amp;I23&amp;PIC!N14="3 1451Seuil"," ",
IF(PIC!G14&amp;I23&amp;PIC!N14="1 1451Seuil"," ",
IF(PIC!G14&amp;I23&amp;PIC!N14="2 1451Seuil"," ",
IF(PIC!G14&amp;I23&amp;PIC!N14="6 0721Seuil"," ",
IF(PIC!G14&amp;I23&amp;PIC!N14="8 0721Seuil"," ",
IF(PIC!G14&amp;I23&amp;PIC!N14="6 9041Seuil"," ",
IF(PIC!G14&amp;I23&amp;PIC!N14="8 9041Seuil"," ",
IF(PIC!G14&amp;I23&amp;PIC!N14="6 9101Seuil"," ",
IF(PIC!G14&amp;I23&amp;PIC!N14="8 9101Seuil"," ",
IF(PIC!G14&amp;I23&amp;PIC!N14="6 0671Seuil"," ",
IF(PIC!G14&amp;I23&amp;PIC!N14="8 0671Seuil"," ",
IF(PIC!G14&amp;I23&amp;PIC!N14="6 0081Seuil"," ",
IF(PIC!G14&amp;I23&amp;PIC!N14="8 0081Seuil"," ",
IF(PIC!G14&amp;I23&amp;PIC!N14="6 0701Seuil"," ",
IF(PIC!G14&amp;I23&amp;PIC!N14="8 0701Seuil"," ",
IF(PIC!G14&amp;I23&amp;PIC!N14="6 0761Seuil"," ",
IF(PIC!G14&amp;I23&amp;PIC!N14="8 0761Seuil"," ",
IF(PIC!G14&amp;I23&amp;PIC!N14="0 0031","3",
IF(PIC!G14&amp;I23&amp;PIC!N14="0 0071","3",
IF(PIC!G14&amp;I23&amp;PIC!N14="0 0151","3",
IF(PIC!G14&amp;I23&amp;PIC!N14="3 1101","3",
IF(PIC!G14&amp;I23&amp;PIC!N14="1 1101","3",
IF(PIC!G14&amp;I23&amp;PIC!N14="2 1101","3",
IF(PIC!G14&amp;I23&amp;PIC!N14="3 1451","3",
IF(PIC!G14&amp;I23&amp;PIC!N14="1 1451","3",
IF(PIC!G14&amp;I23&amp;PIC!N14="2 1451","3",
IF(PIC!G14&amp;I23&amp;PIC!N14="6 0721","3",
IF(PIC!G14&amp;I23&amp;PIC!N14="8 0721","3",
IF(PIC!G14&amp;I23&amp;PIC!N14="6 9041","3",
IF(PIC!G14&amp;I23&amp;PIC!N14="8 9041","3",
IF(PIC!G14&amp;I23&amp;PIC!N14="6 9101","3",
IF(PIC!G14&amp;I23&amp;PIC!N14="8 9101","3",
IF(PIC!G14&amp;I23&amp;PIC!N14="6 0671","3",
IF(PIC!G14&amp;I23&amp;PIC!N14="8 0671","3",
IF(PIC!G14&amp;I23&amp;PIC!N14="6 0081","3",
IF(PIC!G14&amp;I23&amp;PIC!N14="8 0081","3",
IF(PIC!G14&amp;I23&amp;PIC!N14="6 0701","3",
IF(PIC!G14&amp;I23&amp;PIC!N14="8 0701","3",
IF(PIC!G14&amp;I23&amp;PIC!N14="6 0761","3",
IF(PIC!G14&amp;I23&amp;PIC!N14="8 0761","3",
""))))))))))))))))))))))))))))))))))))))))))))))</f>
        <v/>
      </c>
      <c r="AO23" s="500" t="str">
        <f>IF(B23="","",VLOOKUP(PIC!G14,Coul_Coffre_PIC,5,FALSE))</f>
        <v/>
      </c>
      <c r="AP23" s="865"/>
      <c r="AQ23" s="503">
        <f>IF(AO23="",0,(IF(OR(AD23="M0",AD23="M3",AD23="R",AD23="T40",AD23="T45",AD23="T55",AD23="T60",AD23="T65")=TRUE,0,IF(OR(AO23="",AT23=TRUE)=TRUE,0,IF(ISERROR(VLOOKUP(CONCATENATE(AD23,AO23),'[1]Tarif PV'!$B$100:$H$492,2,FALSE)=TRUE),1,0)))))</f>
        <v>0</v>
      </c>
      <c r="AR23" s="503">
        <f>IF(AY23="",0,IF(VLOOKUP(AY23,'[1]Tarif PV'!$B$498:$J$601,5,FALSE),1,0))</f>
        <v>0</v>
      </c>
      <c r="AS23" s="502">
        <f>IF(OR(AO23="",AT23=1)=TRUE,0,IF(ISERROR(VLOOKUP(CONCATENATE(AD23,AO23),'[1]Tarif PV'!$B$100:$H$492,2,FALSE)=TRUE),IF(OR(AD23="A",AD23="ASB")=TRUE,H23/1000*'[1]Tarif PV'!$D$99,IF(OR(AD23="A+T",AD23="ASB+T")=TRUE,H23/1000*'[1]Tarif PV'!$C$99,IF(AD23="R55",H23/1000*'[1]Tarif PV'!$F$99,IF(AD23="R40",H23/1000*'[1]Tarif PV'!$G$99,"DEVIS")))),H23/1000*VLOOKUP(CONCATENATE(AD23,AO23),'[1]Tarif PV'!$B$100:$I$492,2,FALSE)))</f>
        <v>0</v>
      </c>
      <c r="AT23" s="507">
        <f t="shared" si="14"/>
        <v>0</v>
      </c>
      <c r="AU23" s="504" t="str">
        <f t="shared" si="15"/>
        <v/>
      </c>
      <c r="AV23" s="867">
        <f>IF(OR(AD23="",AT23=0)=TRUE,0,IF(ISERROR(VLOOKUP(CONCATENATE(AD23,AO23),'[1]Tarif PV'!$B$398:$D$492,2,FALSE)=TRUE),VLOOKUP(AU23,'[1]Tarif PV'!$B$493:$C$496,2,FALSE)*H23/1000,0))</f>
        <v>0</v>
      </c>
      <c r="AW23" s="499" t="str">
        <f>IF(B23="","",MID(PIC!M14,4,3)*1)</f>
        <v/>
      </c>
      <c r="AX23" s="500" t="str">
        <f>IF(B23="","",LEFT(PIC!M14,3))</f>
        <v/>
      </c>
      <c r="AY23" s="925" t="str">
        <f>IF(B23="","",IF(AX23="PVC",VLOOKUP(PIC!G14,Coul_Coffre_PIC,7,FALSE),VLOOKUP(PIC!G14,Coul_Coffre_PIC,8,FALSE)))</f>
        <v/>
      </c>
      <c r="AZ23" s="876" t="e">
        <f>IF(AX23="PVC",E23*H23/1000000*VLOOKUP(AY23,'[1]Tarif PV'!$B$498:$E$601,2,FALSE),IF(AW23=8,E23*H23/1000000*VLOOKUP(AY23,'[1]Tarif PV'!$B$498:$E$601,3,FALSE),E23*H23/1000000*VLOOKUP(AY23,'[1]Tarif PV'!$B$498:$E$601,4,FALSE)))</f>
        <v>#VALUE!</v>
      </c>
      <c r="BA23" s="492" t="str">
        <f>IF(B23="","",VLOOKUP(PIC!G14,Coul_Coffre_PIC,6,FALSE))</f>
        <v/>
      </c>
      <c r="BB23" s="877">
        <f>IF(BA23="",0,IF(ISERROR(VLOOKUP(BA23,'[1]Tarif PV'!$B$60:$D$96,2,FALSE)=TRUE),1,0))</f>
        <v>0</v>
      </c>
      <c r="BC23" s="504" t="str">
        <f t="shared" si="16"/>
        <v/>
      </c>
      <c r="BD23" s="502">
        <f>IF(OR(BA23="",AB23="P9")=TRUE,0,IF(ISERROR(VLOOKUP(BA23,'[1]Tarif PV'!$B$60:$D$96,2,FALSE)=TRUE),'[1]Tarif PV'!$C$97*E23/1000,E23/1000*VLOOKUP(BA23,'[1]Tarif PV'!$B$60:$D$96,2,FALSE)))</f>
        <v>0</v>
      </c>
      <c r="BE23" s="867">
        <f t="shared" si="17"/>
        <v>0</v>
      </c>
      <c r="BF23" s="871" t="str">
        <f>IF(PIC!J14="ectrique","M",
IF(PIC!J14&amp;PIC!O14=" TringleD","T",
IF(PIC!J14&amp;PIC!O14=" TringleG","T",
IF(PIC!J14&amp;PIC!O14=" TringleDeport_D","G",
IF(PIC!J14&amp;PIC!O14=" TringleDeport_G","G",
" ")))))</f>
        <v xml:space="preserve"> </v>
      </c>
      <c r="BG23" s="508" t="str">
        <f>IF(OR(BF23="M",BF23="C")=TRUE,IF(AND(AW23=8,AX23="PVC")=TRUE,VLOOKUP(CV23,[1]Zones!$A$3:$L$26,(CU23-40)/10,FALSE),IF(AND(AW23=11,AX23="PVC")=TRUE,VLOOKUP(CV23,[1]Zones!$A$29:$T$48,(CU23-40)/10,FALSE),IF(AND(AW23=8,AX23="ALU"),VLOOKUP(CV23,[1]Zones!$A$51:$Z$74,(CU23-40)/10,FALSE),IF(AND(AW23=11,AX23="ALU"),VLOOKUP(CV23,[1]Zones!$A$77:$AD$96,(CU23-40)/10,FALSE), "FAUX")))),"")</f>
        <v/>
      </c>
      <c r="BH23" s="508" t="str">
        <f t="shared" si="18"/>
        <v/>
      </c>
      <c r="BI23" s="508">
        <f t="shared" si="19"/>
        <v>0</v>
      </c>
      <c r="BJ23" s="508"/>
      <c r="BK23" s="501" t="e">
        <f>IF(BF23="M",VLOOKUP(BH23,'[1]Tarif PV'!$B$618:$F$621,LEN($BP$10)-2,FALSE),IF(BF23="C",VLOOKUP(BH23,'[1]Tarif PV'!$B$613:$E$616,LEN($BP$10)-2,FALSE),IF(AND(BF23="G",CT23="RENO",I23&lt;&gt;4)=TRUE,"NON",IF(OR(AND(BF23="D",L23=170)=TRUE,AND(BF23="D",AW23=8,AX23="PVC")=TRUE)=TRUE,"NON",IF(BF23="S",VLOOKUP(BL23,'[1]Tarif PV'!$B$603:$C$610,2,FALSE),VLOOKUP(CONCATENATE(BF23,CT23),'[1]Tarif PV'!$B$603:$C$610,2,FALSE))))))</f>
        <v>#N/A</v>
      </c>
      <c r="BL23" s="504" t="str">
        <f t="shared" si="20"/>
        <v/>
      </c>
      <c r="BM23" s="801"/>
      <c r="BN23" s="478">
        <f t="shared" si="21"/>
        <v>0</v>
      </c>
      <c r="BO23" s="500" t="str">
        <f>IF(PIC!O14="D","D",
IF(PIC!O14="G","G",
IF(PIC!O14="Deport_D","G",
IF(PIC!O14="Deport_G","G",
""))))</f>
        <v/>
      </c>
      <c r="BP23" s="500" t="str">
        <f>IF(PIC!K14&amp;PIC!J14="Rectrique","R",
IF(PIC!K14&amp;PIC!J14="IOectrique","I",
IF(PIC!K14&amp;PIC!J14="ectrique","F",
"")))</f>
        <v/>
      </c>
      <c r="BQ23" s="476">
        <f>IF(BP23="",0,IF(OR(BF23="M",BF23="C")=TRUE,VLOOKUP(CONCATENATE(BP23,BH23),'[1]Tarif PV'!$B$622:$F$645,LEN($BP$10)-2,FALSE),0))</f>
        <v>0</v>
      </c>
      <c r="BR23" s="509" t="str">
        <f>IF(BP23="R","SM",
IF(BP23="I","SMI",
IF(BF23&amp;PIC!G14="T0 003","Blanc",
IF(BF23&amp;PIC!G14="T0 015","Sable",
IF(BF23&amp;PIC!G14="T0 007","Gris",
IF(BF23&amp;PIC!G14="T6 072","Blanc",
IF(BF23&amp;PIC!G14="T8 072","Noir",
IF(BF23&amp;PIC!G14="T3 110","Marron",
IF(BF23&amp;PIC!G14="T1 110","Blanc",
IF(BF23&amp;PIC!G14="T2 110","Marron",
IF(BF23&amp;PIC!G14="T3 145","Marron",
IF(BF23&amp;PIC!G14="T1 145","Blanc",
IF(BF23&amp;PIC!G14="T2 145","Marron",
IF(BF23&amp;PIC!G14="G0 003","Blanc",
IF(BF23&amp;PIC!G14="G0 015","Sable",
IF(BF23&amp;PIC!G14="G0 007","Gris",
IF(BF23&amp;PIC!G14="B6 072","Blanc",
IF(BF23&amp;PIC!G14="G8 072","Noir",
IF(BF23&amp;PIC!G14="G3 110","Marron",
IF(BF23&amp;PIC!G14="G1 110","Blanc",
IF(BF23&amp;PIC!G14="B6 110","Marron",
IF(BF23&amp;PIC!G14="G3 145","Marron",
IF(BF23&amp;PIC!G14="G1 145","Blanc",
IF(BF23&amp;PIC!G14="B6 145","Marron",
""))))))))))))))))))))))))</f>
        <v/>
      </c>
      <c r="BS23" s="473">
        <f>IF(OR(BR23="",BR23="IN"),0,IF(AND(BF23&lt;&gt;"M",BF23&lt;&gt;"C")=TRUE,0,IF(AND(BR23=0,BP23&lt;&gt;"F"),0,VLOOKUP(BR23,'[1]Tarif PV'!$B$646:$F$690,LEN($BP$10)-2,FALSE))))</f>
        <v>0</v>
      </c>
      <c r="BT23" s="498"/>
      <c r="BU23" s="510" t="str">
        <f>IF(PIC!F14="R27",70,
IF(PIC!F14="R40",70,
IF(PIC!F14="R60",70,
IF(PIC!F14="70S",70,
IF(PIC!F14="100",105,
IF(PIC!F14="120",125,
IF(PIC!F14="140",145,
IF(PIC!F14="160",165,
""))))))))</f>
        <v/>
      </c>
      <c r="BV23" s="511"/>
      <c r="BW23" s="511"/>
      <c r="BX23" s="494" t="str">
        <f>IF(PIC!F14="R27",27,
IF(PIC!F14="R40",42,
IF(PIC!F14="R60",65,
"")))</f>
        <v/>
      </c>
      <c r="BY23" s="512" t="str">
        <f>IF(PIC!F14="R27",10,
IF(PIC!F14="R40",10,
IF(PIC!F14="R60",10,
"")))</f>
        <v/>
      </c>
      <c r="BZ23" s="513"/>
      <c r="CA23" s="512"/>
      <c r="CB23" s="492" t="str">
        <f t="shared" si="22"/>
        <v/>
      </c>
      <c r="CC23" s="878" t="e">
        <f>IF(LEFT(CB23, 1) &lt;&gt; "F", IF(OR(BF23="S",BF23="D"),VLOOKUP(CD23,'[1]Tarif PV'!$B$693:$D$696,2,FALSE),VLOOKUP(CD23,'[1]Tarif PV'!$B$693:$D$696,3,FALSE)), 0)</f>
        <v>#N/A</v>
      </c>
      <c r="CD23" s="504" t="str">
        <f t="shared" si="23"/>
        <v>NEUF</v>
      </c>
      <c r="CE23" s="874">
        <f>IF(OR(CB23 = "VSA", CB23 = "ATT", CB23=""),0,IF(CB23="F",'[1]Tarif PV'!$C$698,'[1]Tarif PV'!$C$698+('[1]Tarif PV'!$C$699*E23/1000)))</f>
        <v>0</v>
      </c>
      <c r="CF23" s="861" t="str">
        <f>IF(PIC!L14&lt;&gt;0,PIC!L14,"")</f>
        <v/>
      </c>
      <c r="CG23" s="473">
        <f>IF(CF23="",0,VLOOKUP(CF23,'[1]Tarif PV'!$B$701:$D$715,3,FALSE))</f>
        <v>0</v>
      </c>
      <c r="CH23" s="500"/>
      <c r="CI23" s="468">
        <f>IF(CH23="",0,E23/1000*VLOOKUP(CONCATENATE(CH23,L23),'[1]Tarif PV'!$B$717:$C$718,2,FALSE))</f>
        <v>0</v>
      </c>
      <c r="CJ23" s="499" t="str">
        <f>IF(B23="","",VLOOKUP(PIC!F14,Config_PIC,10,FALSE))</f>
        <v/>
      </c>
      <c r="CK23" s="488" t="e">
        <f t="shared" si="24"/>
        <v>#VALUE!</v>
      </c>
      <c r="CL23" s="120"/>
      <c r="CM23" s="488">
        <f>IF(CL23="H", '[1]Tarif PV'!$C$720, 0)</f>
        <v>0</v>
      </c>
      <c r="CN23" s="804"/>
      <c r="CO23" s="804"/>
      <c r="CP23" s="120"/>
      <c r="CQ23" s="488">
        <f>IF(CP23="P",E23/1000*'[1]Tarif PV'!$C$719, 0)</f>
        <v>0</v>
      </c>
      <c r="CR23" s="803" t="str">
        <f>IF(AB23="","",IF(CT23="NEUF",VLOOKUP(AB23&amp;DA23,#REF!,2,FALSE),VLOOKUP(AB23&amp;DA23,#REF!,3,FALSE)))</f>
        <v/>
      </c>
      <c r="CS23" s="796" t="str">
        <f>IF(B23="","",IF(OR(E23&gt;=2377,E23="")=TRUE,"NON",IF(AND(AW23=8,AX23="PVC")=TRUE,VLOOKUP(DC23,'[1]RESISTANCE AU VENT'!$A$2:$Q$30,DB23,FALSE),IF(AND(AW23=8,AX23="ALU")=TRUE,VLOOKUP(DC23,'[1]RESISTANCE AU VENT'!$A$60:$AE$88,DB23,FALSE),IF(AND(AW23=11,AX23="PVC")=TRUE,VLOOKUP(DC23,'[1]RESISTANCE AU VENT'!$A$33:$Y$57,DB23,FALSE),IF(AND(AW23=11,AX23="ALU",E23&gt;2238)=TRUE,VLOOKUP(DC23,'[1]RESISTANCE AU VENT'!$A$91:$AJ$119,DB23+1,FALSE),IF(AND(AW23=11,AX23="ALU",E23&lt;=2238)=TRUE,VLOOKUP(DC23,'[1]RESISTANCE AU VENT'!$A$91:$AJ$119,DB23,FALSE),"")))))))</f>
        <v/>
      </c>
      <c r="CT23" s="489" t="str">
        <f t="shared" si="25"/>
        <v>NEUF</v>
      </c>
      <c r="CU23" s="489" t="e">
        <f t="shared" si="26"/>
        <v>#VALUE!</v>
      </c>
      <c r="CV23" s="489" t="e">
        <f t="shared" si="27"/>
        <v>#VALUE!</v>
      </c>
      <c r="CW23" s="489" t="e">
        <f t="shared" si="28"/>
        <v>#VALUE!</v>
      </c>
      <c r="CX23" s="490">
        <f>IF(B23="",0,VLOOKUP(CW23,'[1]Tarif grille'!$A$2:$AD$148,(CU23-40)/10,FALSE))</f>
        <v>0</v>
      </c>
      <c r="CY23" s="491">
        <f xml:space="preserve"> IF(CT23 = "RENO", IF(BF23 = "M", IF(J23 = "", '[1]Tarif PV'!$B$722, '[1]Tarif PV'!$B$723), IF(J23 = "", '[1]Tarif PV'!$C$722, '[1]Tarif PV'!$C$723)), 0)</f>
        <v>0</v>
      </c>
      <c r="CZ23" s="892">
        <f t="shared" si="29"/>
        <v>0</v>
      </c>
      <c r="DA23" s="487" t="str">
        <f t="shared" si="30"/>
        <v>non</v>
      </c>
      <c r="DB23" s="487" t="e">
        <f>ROUNDUP((IF(AD23="","",((VLOOKUP(AD23,'[1]Tarif PV'!$B$42:$E$58,4,FALSE))*2+E23))/100),0.5)</f>
        <v>#VALUE!</v>
      </c>
      <c r="DC23" s="487" t="e">
        <f t="shared" si="31"/>
        <v>#VALUE!</v>
      </c>
      <c r="DD23" s="897">
        <f t="shared" si="32"/>
        <v>0</v>
      </c>
      <c r="DE23" s="797">
        <f>IF(OR(B23="",B23=0),0,CX23+K23+P23+T23+W23+AC23+AL23+AZ23+BK23+BQ23+BS23+CC23+CE23+CG23+CI23+CK23+CM23+CQ23+CY23+DD23)*(100-'[1]Tarif PV'!$C$725)/100</f>
        <v>0</v>
      </c>
    </row>
    <row r="24" spans="1:111" s="31" customFormat="1" ht="33.75" customHeight="1" thickBot="1" x14ac:dyDescent="0.3">
      <c r="A24" s="120" t="str">
        <f>IF(PIC!B15&lt;&gt;0,PIC!B15,"")</f>
        <v/>
      </c>
      <c r="B24" s="457" t="str">
        <f>IF(PIC!C15&lt;&gt;0,PIC!C15,"")</f>
        <v/>
      </c>
      <c r="C24" s="493" t="str">
        <f>IF(PIC!D15&lt;&gt;0,PIC!D15,"")</f>
        <v/>
      </c>
      <c r="D24" s="494"/>
      <c r="E24" s="494" t="str">
        <f>IF(PIC!D15&lt;&gt;0,VLOOKUP(PIC!F15,Config_PIC,2,FALSE)+PIC!D15,"")</f>
        <v/>
      </c>
      <c r="F24" s="495"/>
      <c r="G24" s="496"/>
      <c r="H24" s="497" t="str">
        <f>IF(B24="","",IF(PIC!N15="seuil",PIC!E15-L24,PIC!E15-L24+VLOOKUP(PIC!F15,Config_PIC,3,FALSE)))</f>
        <v/>
      </c>
      <c r="I24" s="493" t="str">
        <f>IF(B24="","",VLOOKUP(PIC!F15,Config_PIC,4,FALSE))</f>
        <v/>
      </c>
      <c r="J24" s="494"/>
      <c r="K24" s="465">
        <f>IF(J24 = "BC",IF(OR(I24=1,I24=2,I24=3), '[1]Tarif PV'!$B$40, 0), 0)</f>
        <v>0</v>
      </c>
      <c r="L24" s="499" t="str">
        <f>IF(B24="","",LEFT(PIC!I15,3)*1)</f>
        <v/>
      </c>
      <c r="M24" s="500" t="str">
        <f>IF(B24="","",VLOOKUP(PIC!G15,Coul_Coffre_PIC,2,FALSE))</f>
        <v/>
      </c>
      <c r="N24" s="810" t="str">
        <f>IF(B24="","",VLOOKUP(PIC!G15,Coul_Coffre_PIC,3,FALSE))</f>
        <v/>
      </c>
      <c r="O24" s="859" t="str">
        <f>IF(B24="","",VLOOKUP(PIC!G15,Coul_Coffre_PIC,4,FALSE))</f>
        <v/>
      </c>
      <c r="P24" s="501">
        <f>IF(OR(M24="W012",M24="C100",M24="")=TRUE,0,IF(OR(LEFT(M24,2)="WI",LEFT(M24,2)="GO"),VLOOKUP(LEFT(M24,3),'[1]Tarif PV'!$B$9:$E$14,2,FALSE)*E24/1000,IF(LEFT(M24,5)="7016P",VLOOKUP(LEFT(M24,6), '[1]Tarif PV'!$B$15:$F$17, 2, FALSE)*E24/1000,0))+IF(OR(M24="Sable",M24=7035,M24=9001,M24=7047,N24="Sable",N24=7035,N24=9001,N24=7047)=TRUE,1.2*E24/1000,0))</f>
        <v>0</v>
      </c>
      <c r="Q24" s="501"/>
      <c r="R24" s="502">
        <f>IF(AND(I24=4,J24="",N24&lt;&gt;"Laquage impossible",N24&lt;&gt;""),"erreur",IF(OR(N24=7035,N24=7047,N24=9001,N24="sable"),0,IF(O24&lt;&gt;"",IF(OR(RIGHT(N24,1)="S",RIGHT(N24,1)="B"),VLOOKUP(O24,'[1]Tarif PV'!$B$24:$C$28,2,FALSE)*E24/1000,IF(RIGHT(N24,2)="SA",VLOOKUP(O24,'[1]Tarif PV'!$B$29:$C$33,2,FALSE)*E24/1000)),0)))</f>
        <v>0</v>
      </c>
      <c r="S24" s="502">
        <f t="shared" si="0"/>
        <v>0</v>
      </c>
      <c r="T24" s="501">
        <f>IF(OR(M24="GO2C",M24="GO3C",M24="WI2C",M24="WI3C")=TRUE,IF(L24=195,IF(CT24="NEUF",'[1]Tarif PV'!$C$21,'[1]Tarif PV'!$E$21),IF(CT24="NEUF",'[1]Tarif PV'!$C$22,'[1]Tarif PV'!$E$22)) + IF(OR(J24 = "BC",I24 &lt;&gt; 4), 0, 1.9*E24/1000),0)+IF(OR(M24="7016P2C",M24="7016P3C"), IF(CT24="NEUF", '[1]Tarif PV'!$C$19,'[1]Tarif PV'!$E$19)+ IF(OR(J24 = "BC",I24 &lt;&gt; 4), 0, 1.9*E24/1000),0)</f>
        <v>0</v>
      </c>
      <c r="U24" s="502">
        <f t="shared" si="1"/>
        <v>0</v>
      </c>
      <c r="V24" s="859"/>
      <c r="W24" s="501">
        <f t="shared" si="2"/>
        <v>0</v>
      </c>
      <c r="X24" s="503">
        <f t="shared" si="3"/>
        <v>0</v>
      </c>
      <c r="Y24" s="503" t="str">
        <f t="shared" si="4"/>
        <v/>
      </c>
      <c r="Z24" s="504" t="str">
        <f t="shared" si="5"/>
        <v/>
      </c>
      <c r="AA24" s="875">
        <f>IF(V24="",0,IF(W24&lt;&gt;"NON",IF(ISERROR(VLOOKUP(V24,'[1]Tarif PV'!$B$60:$D$96,3,FALSE))=TRUE,'[1]Tarif PV'!$D$97*E24/1000,E24/1000*VLOOKUP(V24,'[1]Tarif PV'!$B$60:$D$96,3,FALSE))))</f>
        <v>0</v>
      </c>
      <c r="AB24" s="492" t="str">
        <f t="shared" si="6"/>
        <v/>
      </c>
      <c r="AC24" s="473" t="e">
        <f>VLOOKUP(AB24,'[1]Tarif PV'!$B$35:$D$39,IF(L24 = 195, 2, 3),FALSE)*E24/1000</f>
        <v>#N/A</v>
      </c>
      <c r="AD24" s="500" t="str">
        <f>IF(PIC!G15&amp;I24="0 0031","M3",
IF(PIC!G15&amp;I24="0 0071","M3",
IF(PIC!G15&amp;I24="0 0151","M3",
IF(PIC!G15&amp;I24="3 1101","M3",
IF(PIC!G15&amp;I24="1 1101","M3",
IF(PIC!G15&amp;I24="2 1101","M3",
IF(PIC!G15&amp;I24="3 1451","M3",
IF(PIC!G15&amp;I24="1 1451","M3",
IF(PIC!G15&amp;I24="2 1451","M3",
IF(PIC!G15&amp;I24="6 0721","A",
IF(PIC!G15&amp;I24="8 0721","A",
IF(PIC!G15&amp;I24="6 9041","A",
IF(PIC!G15&amp;I24="8 9041","A",
IF(PIC!G15&amp;I24="6 9101","A",
IF(PIC!G15&amp;I24="8 9101","A",
IF(PIC!G15&amp;I24="6 0671","A",
IF(PIC!G15&amp;I24="8 0671","A",
IF(PIC!G15&amp;I24="6 0081","A",
IF(PIC!G15&amp;I24="8 0081","A",
IF(PIC!G15&amp;I24="6 0701","A",
IF(PIC!G15&amp;I24="8 0701","A",
IF(PIC!G15&amp;I24="6 0761","A",
IF(PIC!G15&amp;I24="8 0761","A",
IF(PIC!G15&amp;I24="0 0033","T40",
IF(PIC!G15&amp;I24="0 0073","T40",
IF(PIC!G15&amp;I24="0 0153","T40",
IF(PIC!G15&amp;I24="3 1103","T40",
IF(PIC!G15&amp;I24="2 1103","T40",
IF(PIC!G15&amp;I24="1 1103","T40",
IF(PIC!G15&amp;I24="3 1453","T40",
IF(PIC!G15&amp;I24="2 1453","T40",
IF(PIC!G15&amp;I24="1 1453","T40",
IF(PIC!G15&amp;I24="8 0723","R40",
IF(PIC!G15&amp;I24="6 0723","R40",
IF(PIC!G15&amp;I24="0 0034","R",
IF(PIC!G15&amp;I24="0 0074","R",
IF(PIC!G15&amp;I24="0 0154","R",
IF(PIC!G15&amp;I24="3 1104","R",
IF(PIC!G15&amp;I24="2 1104","R",
IF(PIC!G15&amp;I24="1 1104","R",
IF(PIC!G15&amp;I24="3 1454","R",
IF(PIC!G15&amp;I24="2 1454","R",
IF(PIC!G15&amp;I24="1 1454","R",
IF(PIC!G15&amp;I24="8 0724","R40",
IF(PIC!G15&amp;I24="6 0724","R40",
IF(PIC!G15&amp;I24="","",
"A"))))))))))))))))))))))))))))))))))))))))))))))</f>
        <v/>
      </c>
      <c r="AE24" s="505">
        <f t="shared" si="7"/>
        <v>28</v>
      </c>
      <c r="AF24" s="505" t="e">
        <f t="shared" si="8"/>
        <v>#VALUE!</v>
      </c>
      <c r="AG24" s="505" t="e">
        <f t="shared" si="9"/>
        <v>#VALUE!</v>
      </c>
      <c r="AH24" s="506" t="e">
        <f t="shared" si="10"/>
        <v>#VALUE!</v>
      </c>
      <c r="AI24" s="506" t="e">
        <f t="shared" si="11"/>
        <v>#VALUE!</v>
      </c>
      <c r="AJ24" s="506" t="e">
        <f t="shared" si="12"/>
        <v>#VALUE!</v>
      </c>
      <c r="AK24" s="500" t="str">
        <f t="shared" si="13"/>
        <v/>
      </c>
      <c r="AL24" s="501" t="e">
        <f>IF(CT24="NEUF",H24/1000*VLOOKUP(AD24,'[1]Tarif PV'!$B$42:$D$58,2,FALSE),H24/1000*VLOOKUP(AD24,'[1]Tarif PV'!$B$42:$D$58,3,FALSE))+IF(AK24="O",0.4*H24/1000,0)</f>
        <v>#VALUE!</v>
      </c>
      <c r="AM24" s="501"/>
      <c r="AN24" s="500" t="str">
        <f>IF(PIC!G15&amp;I24&amp;PIC!N15="0 0031Seuil"," ",
IF(PIC!G15&amp;I24&amp;PIC!N15="0 0071Seuil"," ",
IF(PIC!G15&amp;I24&amp;PIC!N15="0 0151Seuil"," ",
IF(PIC!G15&amp;I24&amp;PIC!N15="3 1101Seuil"," ",
IF(PIC!G15&amp;I24&amp;PIC!N15="1 1101Seuil"," ",
IF(PIC!G15&amp;I24&amp;PIC!N15="2 1101Seuil"," ",
IF(PIC!G15&amp;I24&amp;PIC!N15="3 1451Seuil"," ",
IF(PIC!G15&amp;I24&amp;PIC!N15="1 1451Seuil"," ",
IF(PIC!G15&amp;I24&amp;PIC!N15="2 1451Seuil"," ",
IF(PIC!G15&amp;I24&amp;PIC!N15="6 0721Seuil"," ",
IF(PIC!G15&amp;I24&amp;PIC!N15="8 0721Seuil"," ",
IF(PIC!G15&amp;I24&amp;PIC!N15="6 9041Seuil"," ",
IF(PIC!G15&amp;I24&amp;PIC!N15="8 9041Seuil"," ",
IF(PIC!G15&amp;I24&amp;PIC!N15="6 9101Seuil"," ",
IF(PIC!G15&amp;I24&amp;PIC!N15="8 9101Seuil"," ",
IF(PIC!G15&amp;I24&amp;PIC!N15="6 0671Seuil"," ",
IF(PIC!G15&amp;I24&amp;PIC!N15="8 0671Seuil"," ",
IF(PIC!G15&amp;I24&amp;PIC!N15="6 0081Seuil"," ",
IF(PIC!G15&amp;I24&amp;PIC!N15="8 0081Seuil"," ",
IF(PIC!G15&amp;I24&amp;PIC!N15="6 0701Seuil"," ",
IF(PIC!G15&amp;I24&amp;PIC!N15="8 0701Seuil"," ",
IF(PIC!G15&amp;I24&amp;PIC!N15="6 0761Seuil"," ",
IF(PIC!G15&amp;I24&amp;PIC!N15="8 0761Seuil"," ",
IF(PIC!G15&amp;I24&amp;PIC!N15="0 0031","3",
IF(PIC!G15&amp;I24&amp;PIC!N15="0 0071","3",
IF(PIC!G15&amp;I24&amp;PIC!N15="0 0151","3",
IF(PIC!G15&amp;I24&amp;PIC!N15="3 1101","3",
IF(PIC!G15&amp;I24&amp;PIC!N15="1 1101","3",
IF(PIC!G15&amp;I24&amp;PIC!N15="2 1101","3",
IF(PIC!G15&amp;I24&amp;PIC!N15="3 1451","3",
IF(PIC!G15&amp;I24&amp;PIC!N15="1 1451","3",
IF(PIC!G15&amp;I24&amp;PIC!N15="2 1451","3",
IF(PIC!G15&amp;I24&amp;PIC!N15="6 0721","3",
IF(PIC!G15&amp;I24&amp;PIC!N15="8 0721","3",
IF(PIC!G15&amp;I24&amp;PIC!N15="6 9041","3",
IF(PIC!G15&amp;I24&amp;PIC!N15="8 9041","3",
IF(PIC!G15&amp;I24&amp;PIC!N15="6 9101","3",
IF(PIC!G15&amp;I24&amp;PIC!N15="8 9101","3",
IF(PIC!G15&amp;I24&amp;PIC!N15="6 0671","3",
IF(PIC!G15&amp;I24&amp;PIC!N15="8 0671","3",
IF(PIC!G15&amp;I24&amp;PIC!N15="6 0081","3",
IF(PIC!G15&amp;I24&amp;PIC!N15="8 0081","3",
IF(PIC!G15&amp;I24&amp;PIC!N15="6 0701","3",
IF(PIC!G15&amp;I24&amp;PIC!N15="8 0701","3",
IF(PIC!G15&amp;I24&amp;PIC!N15="6 0761","3",
IF(PIC!G15&amp;I24&amp;PIC!N15="8 0761","3",
""))))))))))))))))))))))))))))))))))))))))))))))</f>
        <v/>
      </c>
      <c r="AO24" s="500" t="str">
        <f>IF(B24="","",VLOOKUP(PIC!G15,Coul_Coffre_PIC,5,FALSE))</f>
        <v/>
      </c>
      <c r="AP24" s="865"/>
      <c r="AQ24" s="503">
        <f>IF(AO24="",0,(IF(OR(AD24="M0",AD24="M3",AD24="R",AD24="T40",AD24="T45",AD24="T55",AD24="T60",AD24="T65")=TRUE,0,IF(OR(AO24="",AT24=TRUE)=TRUE,0,IF(ISERROR(VLOOKUP(CONCATENATE(AD24,AO24),'[1]Tarif PV'!$B$100:$H$492,2,FALSE)=TRUE),1,0)))))</f>
        <v>0</v>
      </c>
      <c r="AR24" s="503">
        <f>IF(AY24="",0,IF(VLOOKUP(AY24,'[1]Tarif PV'!$B$498:$J$601,5,FALSE),1,0))</f>
        <v>0</v>
      </c>
      <c r="AS24" s="502">
        <f>IF(OR(AO24="",AT24=1)=TRUE,0,IF(ISERROR(VLOOKUP(CONCATENATE(AD24,AO24),'[1]Tarif PV'!$B$100:$H$492,2,FALSE)=TRUE),IF(OR(AD24="A",AD24="ASB")=TRUE,H24/1000*'[1]Tarif PV'!$D$99,IF(OR(AD24="A+T",AD24="ASB+T")=TRUE,H24/1000*'[1]Tarif PV'!$C$99,IF(AD24="R55",H24/1000*'[1]Tarif PV'!$F$99,IF(AD24="R40",H24/1000*'[1]Tarif PV'!$G$99,"DEVIS")))),H24/1000*VLOOKUP(CONCATENATE(AD24,AO24),'[1]Tarif PV'!$B$100:$I$492,2,FALSE)))</f>
        <v>0</v>
      </c>
      <c r="AT24" s="507">
        <f t="shared" si="14"/>
        <v>0</v>
      </c>
      <c r="AU24" s="504" t="str">
        <f t="shared" si="15"/>
        <v/>
      </c>
      <c r="AV24" s="867">
        <f>IF(OR(AD24="",AT24=0)=TRUE,0,IF(ISERROR(VLOOKUP(CONCATENATE(AD24,AO24),'[1]Tarif PV'!$B$398:$D$492,2,FALSE)=TRUE),VLOOKUP(AU24,'[1]Tarif PV'!$B$493:$C$496,2,FALSE)*H24/1000,0))</f>
        <v>0</v>
      </c>
      <c r="AW24" s="499" t="str">
        <f>IF(B24="","",MID(PIC!M15,4,3)*1)</f>
        <v/>
      </c>
      <c r="AX24" s="500" t="str">
        <f>IF(B24="","",LEFT(PIC!M15,3))</f>
        <v/>
      </c>
      <c r="AY24" s="925" t="str">
        <f>IF(B24="","",IF(AX24="PVC",VLOOKUP(PIC!G15,Coul_Coffre_PIC,7,FALSE),VLOOKUP(PIC!G15,Coul_Coffre_PIC,8,FALSE)))</f>
        <v/>
      </c>
      <c r="AZ24" s="876" t="e">
        <f>IF(AX24="PVC",E24*H24/1000000*VLOOKUP(AY24,'[1]Tarif PV'!$B$498:$E$601,2,FALSE),IF(AW24=8,E24*H24/1000000*VLOOKUP(AY24,'[1]Tarif PV'!$B$498:$E$601,3,FALSE),E24*H24/1000000*VLOOKUP(AY24,'[1]Tarif PV'!$B$498:$E$601,4,FALSE)))</f>
        <v>#VALUE!</v>
      </c>
      <c r="BA24" s="492" t="str">
        <f>IF(B24="","",VLOOKUP(PIC!G15,Coul_Coffre_PIC,6,FALSE))</f>
        <v/>
      </c>
      <c r="BB24" s="877">
        <f>IF(BA24="",0,IF(ISERROR(VLOOKUP(BA24,'[1]Tarif PV'!$B$60:$D$96,2,FALSE)=TRUE),1,0))</f>
        <v>0</v>
      </c>
      <c r="BC24" s="504" t="str">
        <f t="shared" si="16"/>
        <v/>
      </c>
      <c r="BD24" s="502">
        <f>IF(OR(BA24="",AB24="P9")=TRUE,0,IF(ISERROR(VLOOKUP(BA24,'[1]Tarif PV'!$B$60:$D$96,2,FALSE)=TRUE),'[1]Tarif PV'!$C$97*E24/1000,E24/1000*VLOOKUP(BA24,'[1]Tarif PV'!$B$60:$D$96,2,FALSE)))</f>
        <v>0</v>
      </c>
      <c r="BE24" s="867">
        <f t="shared" si="17"/>
        <v>0</v>
      </c>
      <c r="BF24" s="871" t="str">
        <f>IF(PIC!J15="ectrique","M",
IF(PIC!J15&amp;PIC!O15=" TringleD","T",
IF(PIC!J15&amp;PIC!O15=" TringleG","T",
IF(PIC!J15&amp;PIC!O15=" TringleDeport_D","G",
IF(PIC!J15&amp;PIC!O15=" TringleDeport_G","G",
" ")))))</f>
        <v xml:space="preserve"> </v>
      </c>
      <c r="BG24" s="508" t="str">
        <f>IF(OR(BF24="M",BF24="C")=TRUE,IF(AND(AW24=8,AX24="PVC")=TRUE,VLOOKUP(CV24,[1]Zones!$A$3:$L$26,(CU24-40)/10,FALSE),IF(AND(AW24=11,AX24="PVC")=TRUE,VLOOKUP(CV24,[1]Zones!$A$29:$T$48,(CU24-40)/10,FALSE),IF(AND(AW24=8,AX24="ALU"),VLOOKUP(CV24,[1]Zones!$A$51:$Z$74,(CU24-40)/10,FALSE),IF(AND(AW24=11,AX24="ALU"),VLOOKUP(CV24,[1]Zones!$A$77:$AD$96,(CU24-40)/10,FALSE), "FAUX")))),"")</f>
        <v/>
      </c>
      <c r="BH24" s="508" t="str">
        <f t="shared" si="18"/>
        <v/>
      </c>
      <c r="BI24" s="508">
        <f t="shared" si="19"/>
        <v>0</v>
      </c>
      <c r="BJ24" s="508"/>
      <c r="BK24" s="501" t="e">
        <f>IF(BF24="M",VLOOKUP(BH24,'[1]Tarif PV'!$B$618:$F$621,LEN($BP$10)-2,FALSE),IF(BF24="C",VLOOKUP(BH24,'[1]Tarif PV'!$B$613:$E$616,LEN($BP$10)-2,FALSE),IF(AND(BF24="G",CT24="RENO",I24&lt;&gt;4)=TRUE,"NON",IF(OR(AND(BF24="D",L24=170)=TRUE,AND(BF24="D",AW24=8,AX24="PVC")=TRUE)=TRUE,"NON",IF(BF24="S",VLOOKUP(BL24,'[1]Tarif PV'!$B$603:$C$610,2,FALSE),VLOOKUP(CONCATENATE(BF24,CT24),'[1]Tarif PV'!$B$603:$C$610,2,FALSE))))))</f>
        <v>#N/A</v>
      </c>
      <c r="BL24" s="504" t="str">
        <f t="shared" si="20"/>
        <v/>
      </c>
      <c r="BM24" s="801"/>
      <c r="BN24" s="478">
        <f t="shared" si="21"/>
        <v>0</v>
      </c>
      <c r="BO24" s="500" t="str">
        <f>IF(PIC!O15="D","D",
IF(PIC!O15="G","G",
IF(PIC!O15="Deport_D","G",
IF(PIC!O15="Deport_G","G",
""))))</f>
        <v/>
      </c>
      <c r="BP24" s="500" t="str">
        <f>IF(PIC!K15&amp;PIC!J15="Rectrique","R",
IF(PIC!K15&amp;PIC!J15="IOectrique","I",
IF(PIC!K15&amp;PIC!J15="ectrique","F",
"")))</f>
        <v/>
      </c>
      <c r="BQ24" s="476">
        <f>IF(BP24="",0,IF(OR(BF24="M",BF24="C")=TRUE,VLOOKUP(CONCATENATE(BP24,BH24),'[1]Tarif PV'!$B$622:$F$645,LEN($BP$10)-2,FALSE),0))</f>
        <v>0</v>
      </c>
      <c r="BR24" s="509" t="str">
        <f>IF(BP24="R","SM",
IF(BP24="I","SMI",
IF(BF24&amp;PIC!G15="T0 003","Blanc",
IF(BF24&amp;PIC!G15="T0 015","Sable",
IF(BF24&amp;PIC!G15="T0 007","Gris",
IF(BF24&amp;PIC!G15="T6 072","Blanc",
IF(BF24&amp;PIC!G15="T8 072","Noir",
IF(BF24&amp;PIC!G15="T3 110","Marron",
IF(BF24&amp;PIC!G15="T1 110","Blanc",
IF(BF24&amp;PIC!G15="T2 110","Marron",
IF(BF24&amp;PIC!G15="T3 145","Marron",
IF(BF24&amp;PIC!G15="T1 145","Blanc",
IF(BF24&amp;PIC!G15="T2 145","Marron",
IF(BF24&amp;PIC!G15="G0 003","Blanc",
IF(BF24&amp;PIC!G15="G0 015","Sable",
IF(BF24&amp;PIC!G15="G0 007","Gris",
IF(BF24&amp;PIC!G15="B6 072","Blanc",
IF(BF24&amp;PIC!G15="G8 072","Noir",
IF(BF24&amp;PIC!G15="G3 110","Marron",
IF(BF24&amp;PIC!G15="G1 110","Blanc",
IF(BF24&amp;PIC!G15="B6 110","Marron",
IF(BF24&amp;PIC!G15="G3 145","Marron",
IF(BF24&amp;PIC!G15="G1 145","Blanc",
IF(BF24&amp;PIC!G15="B6 145","Marron",
""))))))))))))))))))))))))</f>
        <v/>
      </c>
      <c r="BS24" s="473">
        <f>IF(OR(BR24="",BR24="IN"),0,IF(AND(BF24&lt;&gt;"M",BF24&lt;&gt;"C")=TRUE,0,IF(AND(BR24=0,BP24&lt;&gt;"F"),0,VLOOKUP(BR24,'[1]Tarif PV'!$B$646:$F$690,LEN($BP$10)-2,FALSE))))</f>
        <v>0</v>
      </c>
      <c r="BT24" s="498"/>
      <c r="BU24" s="510" t="str">
        <f>IF(PIC!F15="R27",70,
IF(PIC!F15="R40",70,
IF(PIC!F15="R60",70,
IF(PIC!F15="70S",70,
IF(PIC!F15="100",105,
IF(PIC!F15="120",125,
IF(PIC!F15="140",145,
IF(PIC!F15="160",165,
""))))))))</f>
        <v/>
      </c>
      <c r="BV24" s="511"/>
      <c r="BW24" s="511"/>
      <c r="BX24" s="494" t="str">
        <f>IF(PIC!F15="R27",27,
IF(PIC!F15="R40",42,
IF(PIC!F15="R60",65,
"")))</f>
        <v/>
      </c>
      <c r="BY24" s="512" t="str">
        <f>IF(PIC!F15="R27",10,
IF(PIC!F15="R40",10,
IF(PIC!F15="R60",10,
"")))</f>
        <v/>
      </c>
      <c r="BZ24" s="513"/>
      <c r="CA24" s="512"/>
      <c r="CB24" s="492" t="str">
        <f t="shared" si="22"/>
        <v/>
      </c>
      <c r="CC24" s="878" t="e">
        <f>IF(LEFT(CB24, 1) &lt;&gt; "F", IF(OR(BF24="S",BF24="D"),VLOOKUP(CD24,'[1]Tarif PV'!$B$693:$D$696,2,FALSE),VLOOKUP(CD24,'[1]Tarif PV'!$B$693:$D$696,3,FALSE)), 0)</f>
        <v>#N/A</v>
      </c>
      <c r="CD24" s="504" t="str">
        <f t="shared" si="23"/>
        <v>NEUF</v>
      </c>
      <c r="CE24" s="874">
        <f>IF(OR(CB24 = "VSA", CB24 = "ATT", CB24=""),0,IF(CB24="F",'[1]Tarif PV'!$C$698,'[1]Tarif PV'!$C$698+('[1]Tarif PV'!$C$699*E24/1000)))</f>
        <v>0</v>
      </c>
      <c r="CF24" s="861" t="str">
        <f>IF(PIC!L15&lt;&gt;0,PIC!L15,"")</f>
        <v/>
      </c>
      <c r="CG24" s="473">
        <f>IF(CF24="",0,VLOOKUP(CF24,'[1]Tarif PV'!$B$701:$D$715,3,FALSE))</f>
        <v>0</v>
      </c>
      <c r="CH24" s="500"/>
      <c r="CI24" s="468">
        <f>IF(CH24="",0,E24/1000*VLOOKUP(CONCATENATE(CH24,L24),'[1]Tarif PV'!$B$717:$C$718,2,FALSE))</f>
        <v>0</v>
      </c>
      <c r="CJ24" s="499" t="str">
        <f>IF(B24="","",VLOOKUP(PIC!F15,Config_PIC,10,FALSE))</f>
        <v/>
      </c>
      <c r="CK24" s="488" t="e">
        <f t="shared" si="24"/>
        <v>#VALUE!</v>
      </c>
      <c r="CL24" s="120"/>
      <c r="CM24" s="488">
        <f>IF(CL24="H", '[1]Tarif PV'!$C$720, 0)</f>
        <v>0</v>
      </c>
      <c r="CN24" s="804"/>
      <c r="CO24" s="804"/>
      <c r="CP24" s="120"/>
      <c r="CQ24" s="488">
        <f>IF(CP24="P",E24/1000*'[1]Tarif PV'!$C$719, 0)</f>
        <v>0</v>
      </c>
      <c r="CR24" s="803" t="str">
        <f>IF(AB24="","",IF(CT24="NEUF",VLOOKUP(AB24&amp;DA24,#REF!,2,FALSE),VLOOKUP(AB24&amp;DA24,#REF!,3,FALSE)))</f>
        <v/>
      </c>
      <c r="CS24" s="796" t="str">
        <f>IF(B24="","",IF(OR(E24&gt;=2377,E24="")=TRUE,"NON",IF(AND(AW24=8,AX24="PVC")=TRUE,VLOOKUP(DC24,'[1]RESISTANCE AU VENT'!$A$2:$Q$30,DB24,FALSE),IF(AND(AW24=8,AX24="ALU")=TRUE,VLOOKUP(DC24,'[1]RESISTANCE AU VENT'!$A$60:$AE$88,DB24,FALSE),IF(AND(AW24=11,AX24="PVC")=TRUE,VLOOKUP(DC24,'[1]RESISTANCE AU VENT'!$A$33:$Y$57,DB24,FALSE),IF(AND(AW24=11,AX24="ALU",E24&gt;2238)=TRUE,VLOOKUP(DC24,'[1]RESISTANCE AU VENT'!$A$91:$AJ$119,DB24+1,FALSE),IF(AND(AW24=11,AX24="ALU",E24&lt;=2238)=TRUE,VLOOKUP(DC24,'[1]RESISTANCE AU VENT'!$A$91:$AJ$119,DB24,FALSE),"")))))))</f>
        <v/>
      </c>
      <c r="CT24" s="489" t="str">
        <f t="shared" si="25"/>
        <v>NEUF</v>
      </c>
      <c r="CU24" s="489" t="e">
        <f t="shared" si="26"/>
        <v>#VALUE!</v>
      </c>
      <c r="CV24" s="489" t="e">
        <f t="shared" si="27"/>
        <v>#VALUE!</v>
      </c>
      <c r="CW24" s="489" t="e">
        <f t="shared" si="28"/>
        <v>#VALUE!</v>
      </c>
      <c r="CX24" s="490">
        <f>IF(B24="",0,VLOOKUP(CW24,'[1]Tarif grille'!$A$2:$AD$148,(CU24-40)/10,FALSE))</f>
        <v>0</v>
      </c>
      <c r="CY24" s="491">
        <f xml:space="preserve"> IF(CT24 = "RENO", IF(BF24 = "M", IF(J24 = "", '[1]Tarif PV'!$B$722, '[1]Tarif PV'!$B$723), IF(J24 = "", '[1]Tarif PV'!$C$722, '[1]Tarif PV'!$C$723)), 0)</f>
        <v>0</v>
      </c>
      <c r="CZ24" s="892">
        <f t="shared" si="29"/>
        <v>0</v>
      </c>
      <c r="DA24" s="487" t="str">
        <f t="shared" si="30"/>
        <v>non</v>
      </c>
      <c r="DB24" s="487" t="e">
        <f>ROUNDUP((IF(AD24="","",((VLOOKUP(AD24,'[1]Tarif PV'!$B$42:$E$58,4,FALSE))*2+E24))/100),0.5)</f>
        <v>#VALUE!</v>
      </c>
      <c r="DC24" s="487" t="e">
        <f t="shared" si="31"/>
        <v>#VALUE!</v>
      </c>
      <c r="DD24" s="897">
        <f t="shared" si="32"/>
        <v>0</v>
      </c>
      <c r="DE24" s="797">
        <f>IF(OR(B24="",B24=0),0,CX24+K24+P24+T24+W24+AC24+AL24+AZ24+BK24+BQ24+BS24+CC24+CE24+CG24+CI24+CK24+CM24+CQ24+CY24+DD24)*(100-'[1]Tarif PV'!$C$725)/100</f>
        <v>0</v>
      </c>
    </row>
    <row r="25" spans="1:111" s="31" customFormat="1" ht="33.75" customHeight="1" thickBot="1" x14ac:dyDescent="0.3">
      <c r="A25" s="120" t="str">
        <f>IF(PIC!B16&lt;&gt;0,PIC!B16,"")</f>
        <v/>
      </c>
      <c r="B25" s="457" t="str">
        <f>IF(PIC!C16&lt;&gt;0,PIC!C16,"")</f>
        <v/>
      </c>
      <c r="C25" s="493" t="str">
        <f>IF(PIC!D16&lt;&gt;0,PIC!D16,"")</f>
        <v/>
      </c>
      <c r="D25" s="494"/>
      <c r="E25" s="494" t="str">
        <f>IF(PIC!D16&lt;&gt;0,VLOOKUP(PIC!F16,Config_PIC,2,FALSE)+PIC!D16,"")</f>
        <v/>
      </c>
      <c r="F25" s="495"/>
      <c r="G25" s="496"/>
      <c r="H25" s="497" t="str">
        <f>IF(B25="","",IF(PIC!N16="seuil",PIC!E16-L25,PIC!E16-L25+VLOOKUP(PIC!F16,Config_PIC,3,FALSE)))</f>
        <v/>
      </c>
      <c r="I25" s="493" t="str">
        <f>IF(B25="","",VLOOKUP(PIC!F16,Config_PIC,4,FALSE))</f>
        <v/>
      </c>
      <c r="J25" s="494"/>
      <c r="K25" s="465">
        <f>IF(J25 = "BC",IF(OR(I25=1,I25=2,I25=3), '[1]Tarif PV'!$B$40, 0), 0)</f>
        <v>0</v>
      </c>
      <c r="L25" s="499" t="str">
        <f>IF(B25="","",LEFT(PIC!I16,3)*1)</f>
        <v/>
      </c>
      <c r="M25" s="500" t="str">
        <f>IF(B25="","",VLOOKUP(PIC!G16,Coul_Coffre_PIC,2,FALSE))</f>
        <v/>
      </c>
      <c r="N25" s="810" t="str">
        <f>IF(B25="","",VLOOKUP(PIC!G16,Coul_Coffre_PIC,3,FALSE))</f>
        <v/>
      </c>
      <c r="O25" s="859" t="str">
        <f>IF(B25="","",VLOOKUP(PIC!G16,Coul_Coffre_PIC,4,FALSE))</f>
        <v/>
      </c>
      <c r="P25" s="501">
        <f>IF(OR(M25="W012",M25="C100",M25="")=TRUE,0,IF(OR(LEFT(M25,2)="WI",LEFT(M25,2)="GO"),VLOOKUP(LEFT(M25,3),'[1]Tarif PV'!$B$9:$E$14,2,FALSE)*E25/1000,IF(LEFT(M25,5)="7016P",VLOOKUP(LEFT(M25,6), '[1]Tarif PV'!$B$15:$F$17, 2, FALSE)*E25/1000,0))+IF(OR(M25="Sable",M25=7035,M25=9001,M25=7047,N25="Sable",N25=7035,N25=9001,N25=7047)=TRUE,1.2*E25/1000,0))</f>
        <v>0</v>
      </c>
      <c r="Q25" s="501"/>
      <c r="R25" s="502">
        <f>IF(AND(I25=4,J25="",N25&lt;&gt;"Laquage impossible",N25&lt;&gt;""),"erreur",IF(OR(N25=7035,N25=7047,N25=9001,N25="sable"),0,IF(O25&lt;&gt;"",IF(OR(RIGHT(N25,1)="S",RIGHT(N25,1)="B"),VLOOKUP(O25,'[1]Tarif PV'!$B$24:$C$28,2,FALSE)*E25/1000,IF(RIGHT(N25,2)="SA",VLOOKUP(O25,'[1]Tarif PV'!$B$29:$C$33,2,FALSE)*E25/1000)),0)))</f>
        <v>0</v>
      </c>
      <c r="S25" s="502">
        <f t="shared" si="0"/>
        <v>0</v>
      </c>
      <c r="T25" s="501">
        <f>IF(OR(M25="GO2C",M25="GO3C",M25="WI2C",M25="WI3C")=TRUE,IF(L25=195,IF(CT25="NEUF",'[1]Tarif PV'!$C$21,'[1]Tarif PV'!$E$21),IF(CT25="NEUF",'[1]Tarif PV'!$C$22,'[1]Tarif PV'!$E$22)) + IF(OR(J25 = "BC",I25 &lt;&gt; 4), 0, 1.9*E25/1000),0)+IF(OR(M25="7016P2C",M25="7016P3C"), IF(CT25="NEUF", '[1]Tarif PV'!$C$19,'[1]Tarif PV'!$E$19)+ IF(OR(J25 = "BC",I25 &lt;&gt; 4), 0, 1.9*E25/1000),0)</f>
        <v>0</v>
      </c>
      <c r="U25" s="502">
        <f t="shared" si="1"/>
        <v>0</v>
      </c>
      <c r="V25" s="859"/>
      <c r="W25" s="501">
        <f t="shared" si="2"/>
        <v>0</v>
      </c>
      <c r="X25" s="503">
        <f t="shared" si="3"/>
        <v>0</v>
      </c>
      <c r="Y25" s="503" t="str">
        <f t="shared" si="4"/>
        <v/>
      </c>
      <c r="Z25" s="504" t="str">
        <f t="shared" si="5"/>
        <v/>
      </c>
      <c r="AA25" s="875">
        <f>IF(V25="",0,IF(W25&lt;&gt;"NON",IF(ISERROR(VLOOKUP(V25,'[1]Tarif PV'!$B$60:$D$96,3,FALSE))=TRUE,'[1]Tarif PV'!$D$97*E25/1000,E25/1000*VLOOKUP(V25,'[1]Tarif PV'!$B$60:$D$96,3,FALSE))))</f>
        <v>0</v>
      </c>
      <c r="AB25" s="492" t="str">
        <f t="shared" si="6"/>
        <v/>
      </c>
      <c r="AC25" s="473" t="e">
        <f>VLOOKUP(AB25,'[1]Tarif PV'!$B$35:$D$39,IF(L25 = 195, 2, 3),FALSE)*E25/1000</f>
        <v>#N/A</v>
      </c>
      <c r="AD25" s="500" t="str">
        <f>IF(PIC!G16&amp;I25="0 0031","M3",
IF(PIC!G16&amp;I25="0 0071","M3",
IF(PIC!G16&amp;I25="0 0151","M3",
IF(PIC!G16&amp;I25="3 1101","M3",
IF(PIC!G16&amp;I25="1 1101","M3",
IF(PIC!G16&amp;I25="2 1101","M3",
IF(PIC!G16&amp;I25="3 1451","M3",
IF(PIC!G16&amp;I25="1 1451","M3",
IF(PIC!G16&amp;I25="2 1451","M3",
IF(PIC!G16&amp;I25="6 0721","A",
IF(PIC!G16&amp;I25="8 0721","A",
IF(PIC!G16&amp;I25="6 9041","A",
IF(PIC!G16&amp;I25="8 9041","A",
IF(PIC!G16&amp;I25="6 9101","A",
IF(PIC!G16&amp;I25="8 9101","A",
IF(PIC!G16&amp;I25="6 0671","A",
IF(PIC!G16&amp;I25="8 0671","A",
IF(PIC!G16&amp;I25="6 0081","A",
IF(PIC!G16&amp;I25="8 0081","A",
IF(PIC!G16&amp;I25="6 0701","A",
IF(PIC!G16&amp;I25="8 0701","A",
IF(PIC!G16&amp;I25="6 0761","A",
IF(PIC!G16&amp;I25="8 0761","A",
IF(PIC!G16&amp;I25="0 0033","T40",
IF(PIC!G16&amp;I25="0 0073","T40",
IF(PIC!G16&amp;I25="0 0153","T40",
IF(PIC!G16&amp;I25="3 1103","T40",
IF(PIC!G16&amp;I25="2 1103","T40",
IF(PIC!G16&amp;I25="1 1103","T40",
IF(PIC!G16&amp;I25="3 1453","T40",
IF(PIC!G16&amp;I25="2 1453","T40",
IF(PIC!G16&amp;I25="1 1453","T40",
IF(PIC!G16&amp;I25="8 0723","R40",
IF(PIC!G16&amp;I25="6 0723","R40",
IF(PIC!G16&amp;I25="0 0034","R",
IF(PIC!G16&amp;I25="0 0074","R",
IF(PIC!G16&amp;I25="0 0154","R",
IF(PIC!G16&amp;I25="3 1104","R",
IF(PIC!G16&amp;I25="2 1104","R",
IF(PIC!G16&amp;I25="1 1104","R",
IF(PIC!G16&amp;I25="3 1454","R",
IF(PIC!G16&amp;I25="2 1454","R",
IF(PIC!G16&amp;I25="1 1454","R",
IF(PIC!G16&amp;I25="8 0724","R40",
IF(PIC!G16&amp;I25="6 0724","R40",
IF(PIC!G16&amp;I25="","",
"A"))))))))))))))))))))))))))))))))))))))))))))))</f>
        <v/>
      </c>
      <c r="AE25" s="505">
        <f t="shared" si="7"/>
        <v>28</v>
      </c>
      <c r="AF25" s="505" t="e">
        <f t="shared" si="8"/>
        <v>#VALUE!</v>
      </c>
      <c r="AG25" s="505" t="e">
        <f t="shared" si="9"/>
        <v>#VALUE!</v>
      </c>
      <c r="AH25" s="506" t="e">
        <f t="shared" si="10"/>
        <v>#VALUE!</v>
      </c>
      <c r="AI25" s="506" t="e">
        <f t="shared" si="11"/>
        <v>#VALUE!</v>
      </c>
      <c r="AJ25" s="506" t="e">
        <f t="shared" si="12"/>
        <v>#VALUE!</v>
      </c>
      <c r="AK25" s="500" t="str">
        <f t="shared" si="13"/>
        <v/>
      </c>
      <c r="AL25" s="501" t="e">
        <f>IF(CT25="NEUF",H25/1000*VLOOKUP(AD25,'[1]Tarif PV'!$B$42:$D$58,2,FALSE),H25/1000*VLOOKUP(AD25,'[1]Tarif PV'!$B$42:$D$58,3,FALSE))+IF(AK25="O",0.4*H25/1000,0)</f>
        <v>#VALUE!</v>
      </c>
      <c r="AM25" s="501"/>
      <c r="AN25" s="500" t="str">
        <f>IF(PIC!G16&amp;I25&amp;PIC!N16="0 0031Seuil"," ",
IF(PIC!G16&amp;I25&amp;PIC!N16="0 0071Seuil"," ",
IF(PIC!G16&amp;I25&amp;PIC!N16="0 0151Seuil"," ",
IF(PIC!G16&amp;I25&amp;PIC!N16="3 1101Seuil"," ",
IF(PIC!G16&amp;I25&amp;PIC!N16="1 1101Seuil"," ",
IF(PIC!G16&amp;I25&amp;PIC!N16="2 1101Seuil"," ",
IF(PIC!G16&amp;I25&amp;PIC!N16="3 1451Seuil"," ",
IF(PIC!G16&amp;I25&amp;PIC!N16="1 1451Seuil"," ",
IF(PIC!G16&amp;I25&amp;PIC!N16="2 1451Seuil"," ",
IF(PIC!G16&amp;I25&amp;PIC!N16="6 0721Seuil"," ",
IF(PIC!G16&amp;I25&amp;PIC!N16="8 0721Seuil"," ",
IF(PIC!G16&amp;I25&amp;PIC!N16="6 9041Seuil"," ",
IF(PIC!G16&amp;I25&amp;PIC!N16="8 9041Seuil"," ",
IF(PIC!G16&amp;I25&amp;PIC!N16="6 9101Seuil"," ",
IF(PIC!G16&amp;I25&amp;PIC!N16="8 9101Seuil"," ",
IF(PIC!G16&amp;I25&amp;PIC!N16="6 0671Seuil"," ",
IF(PIC!G16&amp;I25&amp;PIC!N16="8 0671Seuil"," ",
IF(PIC!G16&amp;I25&amp;PIC!N16="6 0081Seuil"," ",
IF(PIC!G16&amp;I25&amp;PIC!N16="8 0081Seuil"," ",
IF(PIC!G16&amp;I25&amp;PIC!N16="6 0701Seuil"," ",
IF(PIC!G16&amp;I25&amp;PIC!N16="8 0701Seuil"," ",
IF(PIC!G16&amp;I25&amp;PIC!N16="6 0761Seuil"," ",
IF(PIC!G16&amp;I25&amp;PIC!N16="8 0761Seuil"," ",
IF(PIC!G16&amp;I25&amp;PIC!N16="0 0031","3",
IF(PIC!G16&amp;I25&amp;PIC!N16="0 0071","3",
IF(PIC!G16&amp;I25&amp;PIC!N16="0 0151","3",
IF(PIC!G16&amp;I25&amp;PIC!N16="3 1101","3",
IF(PIC!G16&amp;I25&amp;PIC!N16="1 1101","3",
IF(PIC!G16&amp;I25&amp;PIC!N16="2 1101","3",
IF(PIC!G16&amp;I25&amp;PIC!N16="3 1451","3",
IF(PIC!G16&amp;I25&amp;PIC!N16="1 1451","3",
IF(PIC!G16&amp;I25&amp;PIC!N16="2 1451","3",
IF(PIC!G16&amp;I25&amp;PIC!N16="6 0721","3",
IF(PIC!G16&amp;I25&amp;PIC!N16="8 0721","3",
IF(PIC!G16&amp;I25&amp;PIC!N16="6 9041","3",
IF(PIC!G16&amp;I25&amp;PIC!N16="8 9041","3",
IF(PIC!G16&amp;I25&amp;PIC!N16="6 9101","3",
IF(PIC!G16&amp;I25&amp;PIC!N16="8 9101","3",
IF(PIC!G16&amp;I25&amp;PIC!N16="6 0671","3",
IF(PIC!G16&amp;I25&amp;PIC!N16="8 0671","3",
IF(PIC!G16&amp;I25&amp;PIC!N16="6 0081","3",
IF(PIC!G16&amp;I25&amp;PIC!N16="8 0081","3",
IF(PIC!G16&amp;I25&amp;PIC!N16="6 0701","3",
IF(PIC!G16&amp;I25&amp;PIC!N16="8 0701","3",
IF(PIC!G16&amp;I25&amp;PIC!N16="6 0761","3",
IF(PIC!G16&amp;I25&amp;PIC!N16="8 0761","3",
""))))))))))))))))))))))))))))))))))))))))))))))</f>
        <v/>
      </c>
      <c r="AO25" s="500" t="str">
        <f>IF(B25="","",VLOOKUP(PIC!G16,Coul_Coffre_PIC,5,FALSE))</f>
        <v/>
      </c>
      <c r="AP25" s="865"/>
      <c r="AQ25" s="503">
        <f>IF(AO25="",0,(IF(OR(AD25="M0",AD25="M3",AD25="R",AD25="T40",AD25="T45",AD25="T55",AD25="T60",AD25="T65")=TRUE,0,IF(OR(AO25="",AT25=TRUE)=TRUE,0,IF(ISERROR(VLOOKUP(CONCATENATE(AD25,AO25),'[1]Tarif PV'!$B$100:$H$492,2,FALSE)=TRUE),1,0)))))</f>
        <v>0</v>
      </c>
      <c r="AR25" s="503">
        <f>IF(AY25="",0,IF(VLOOKUP(AY25,'[1]Tarif PV'!$B$498:$J$601,5,FALSE),1,0))</f>
        <v>0</v>
      </c>
      <c r="AS25" s="502">
        <f>IF(OR(AO25="",AT25=1)=TRUE,0,IF(ISERROR(VLOOKUP(CONCATENATE(AD25,AO25),'[1]Tarif PV'!$B$100:$H$492,2,FALSE)=TRUE),IF(OR(AD25="A",AD25="ASB")=TRUE,H25/1000*'[1]Tarif PV'!$D$99,IF(OR(AD25="A+T",AD25="ASB+T")=TRUE,H25/1000*'[1]Tarif PV'!$C$99,IF(AD25="R55",H25/1000*'[1]Tarif PV'!$F$99,IF(AD25="R40",H25/1000*'[1]Tarif PV'!$G$99,"DEVIS")))),H25/1000*VLOOKUP(CONCATENATE(AD25,AO25),'[1]Tarif PV'!$B$100:$I$492,2,FALSE)))</f>
        <v>0</v>
      </c>
      <c r="AT25" s="507">
        <f t="shared" si="14"/>
        <v>0</v>
      </c>
      <c r="AU25" s="504" t="str">
        <f t="shared" si="15"/>
        <v/>
      </c>
      <c r="AV25" s="867">
        <f>IF(OR(AD25="",AT25=0)=TRUE,0,IF(ISERROR(VLOOKUP(CONCATENATE(AD25,AO25),'[1]Tarif PV'!$B$398:$D$492,2,FALSE)=TRUE),VLOOKUP(AU25,'[1]Tarif PV'!$B$493:$C$496,2,FALSE)*H25/1000,0))</f>
        <v>0</v>
      </c>
      <c r="AW25" s="499" t="str">
        <f>IF(B25="","",MID(PIC!M16,4,3)*1)</f>
        <v/>
      </c>
      <c r="AX25" s="500" t="str">
        <f>IF(B25="","",LEFT(PIC!M16,3))</f>
        <v/>
      </c>
      <c r="AY25" s="925" t="str">
        <f>IF(B25="","",IF(AX25="PVC",VLOOKUP(PIC!G16,Coul_Coffre_PIC,7,FALSE),VLOOKUP(PIC!G16,Coul_Coffre_PIC,8,FALSE)))</f>
        <v/>
      </c>
      <c r="AZ25" s="876" t="e">
        <f>IF(AX25="PVC",E25*H25/1000000*VLOOKUP(AY25,'[1]Tarif PV'!$B$498:$E$601,2,FALSE),IF(AW25=8,E25*H25/1000000*VLOOKUP(AY25,'[1]Tarif PV'!$B$498:$E$601,3,FALSE),E25*H25/1000000*VLOOKUP(AY25,'[1]Tarif PV'!$B$498:$E$601,4,FALSE)))</f>
        <v>#VALUE!</v>
      </c>
      <c r="BA25" s="492" t="str">
        <f>IF(B25="","",VLOOKUP(PIC!G16,Coul_Coffre_PIC,6,FALSE))</f>
        <v/>
      </c>
      <c r="BB25" s="877">
        <f>IF(BA25="",0,IF(ISERROR(VLOOKUP(BA25,'[1]Tarif PV'!$B$60:$D$96,2,FALSE)=TRUE),1,0))</f>
        <v>0</v>
      </c>
      <c r="BC25" s="504" t="str">
        <f t="shared" si="16"/>
        <v/>
      </c>
      <c r="BD25" s="502">
        <f>IF(OR(BA25="",AB25="P9")=TRUE,0,IF(ISERROR(VLOOKUP(BA25,'[1]Tarif PV'!$B$60:$D$96,2,FALSE)=TRUE),'[1]Tarif PV'!$C$97*E25/1000,E25/1000*VLOOKUP(BA25,'[1]Tarif PV'!$B$60:$D$96,2,FALSE)))</f>
        <v>0</v>
      </c>
      <c r="BE25" s="867">
        <f t="shared" si="17"/>
        <v>0</v>
      </c>
      <c r="BF25" s="871" t="str">
        <f>IF(PIC!J16="ectrique","M",
IF(PIC!J16&amp;PIC!O16=" TringleD","T",
IF(PIC!J16&amp;PIC!O16=" TringleG","T",
IF(PIC!J16&amp;PIC!O16=" TringleDeport_D","G",
IF(PIC!J16&amp;PIC!O16=" TringleDeport_G","G",
" ")))))</f>
        <v xml:space="preserve"> </v>
      </c>
      <c r="BG25" s="508" t="str">
        <f>IF(OR(BF25="M",BF25="C")=TRUE,IF(AND(AW25=8,AX25="PVC")=TRUE,VLOOKUP(CV25,[1]Zones!$A$3:$L$26,(CU25-40)/10,FALSE),IF(AND(AW25=11,AX25="PVC")=TRUE,VLOOKUP(CV25,[1]Zones!$A$29:$T$48,(CU25-40)/10,FALSE),IF(AND(AW25=8,AX25="ALU"),VLOOKUP(CV25,[1]Zones!$A$51:$Z$74,(CU25-40)/10,FALSE),IF(AND(AW25=11,AX25="ALU"),VLOOKUP(CV25,[1]Zones!$A$77:$AD$96,(CU25-40)/10,FALSE), "FAUX")))),"")</f>
        <v/>
      </c>
      <c r="BH25" s="508" t="str">
        <f t="shared" si="18"/>
        <v/>
      </c>
      <c r="BI25" s="508">
        <f t="shared" si="19"/>
        <v>0</v>
      </c>
      <c r="BJ25" s="508"/>
      <c r="BK25" s="501" t="e">
        <f>IF(BF25="M",VLOOKUP(BH25,'[1]Tarif PV'!$B$618:$F$621,LEN($BP$10)-2,FALSE),IF(BF25="C",VLOOKUP(BH25,'[1]Tarif PV'!$B$613:$E$616,LEN($BP$10)-2,FALSE),IF(AND(BF25="G",CT25="RENO",I25&lt;&gt;4)=TRUE,"NON",IF(OR(AND(BF25="D",L25=170)=TRUE,AND(BF25="D",AW25=8,AX25="PVC")=TRUE)=TRUE,"NON",IF(BF25="S",VLOOKUP(BL25,'[1]Tarif PV'!$B$603:$C$610,2,FALSE),VLOOKUP(CONCATENATE(BF25,CT25),'[1]Tarif PV'!$B$603:$C$610,2,FALSE))))))</f>
        <v>#N/A</v>
      </c>
      <c r="BL25" s="504" t="str">
        <f t="shared" si="20"/>
        <v/>
      </c>
      <c r="BM25" s="801"/>
      <c r="BN25" s="478">
        <f t="shared" si="21"/>
        <v>0</v>
      </c>
      <c r="BO25" s="500" t="str">
        <f>IF(PIC!O16="D","D",
IF(PIC!O16="G","G",
IF(PIC!O16="Deport_D","G",
IF(PIC!O16="Deport_G","G",
""))))</f>
        <v/>
      </c>
      <c r="BP25" s="500" t="str">
        <f>IF(PIC!K16&amp;PIC!J16="Rectrique","R",
IF(PIC!K16&amp;PIC!J16="IOectrique","I",
IF(PIC!K16&amp;PIC!J16="ectrique","F",
"")))</f>
        <v/>
      </c>
      <c r="BQ25" s="476">
        <f>IF(BP25="",0,IF(OR(BF25="M",BF25="C")=TRUE,VLOOKUP(CONCATENATE(BP25,BH25),'[1]Tarif PV'!$B$622:$F$645,LEN($BP$10)-2,FALSE),0))</f>
        <v>0</v>
      </c>
      <c r="BR25" s="509" t="str">
        <f>IF(BP25="R","SM",
IF(BP25="I","SMI",
IF(BF25&amp;PIC!G16="T0 003","Blanc",
IF(BF25&amp;PIC!G16="T0 015","Sable",
IF(BF25&amp;PIC!G16="T0 007","Gris",
IF(BF25&amp;PIC!G16="T6 072","Blanc",
IF(BF25&amp;PIC!G16="T8 072","Noir",
IF(BF25&amp;PIC!G16="T3 110","Marron",
IF(BF25&amp;PIC!G16="T1 110","Blanc",
IF(BF25&amp;PIC!G16="T2 110","Marron",
IF(BF25&amp;PIC!G16="T3 145","Marron",
IF(BF25&amp;PIC!G16="T1 145","Blanc",
IF(BF25&amp;PIC!G16="T2 145","Marron",
IF(BF25&amp;PIC!G16="G0 003","Blanc",
IF(BF25&amp;PIC!G16="G0 015","Sable",
IF(BF25&amp;PIC!G16="G0 007","Gris",
IF(BF25&amp;PIC!G16="B6 072","Blanc",
IF(BF25&amp;PIC!G16="G8 072","Noir",
IF(BF25&amp;PIC!G16="G3 110","Marron",
IF(BF25&amp;PIC!G16="G1 110","Blanc",
IF(BF25&amp;PIC!G16="B6 110","Marron",
IF(BF25&amp;PIC!G16="G3 145","Marron",
IF(BF25&amp;PIC!G16="G1 145","Blanc",
IF(BF25&amp;PIC!G16="B6 145","Marron",
""))))))))))))))))))))))))</f>
        <v/>
      </c>
      <c r="BS25" s="473">
        <f>IF(OR(BR25="",BR25="IN"),0,IF(AND(BF25&lt;&gt;"M",BF25&lt;&gt;"C")=TRUE,0,IF(AND(BR25=0,BP25&lt;&gt;"F"),0,VLOOKUP(BR25,'[1]Tarif PV'!$B$646:$F$690,LEN($BP$10)-2,FALSE))))</f>
        <v>0</v>
      </c>
      <c r="BT25" s="498"/>
      <c r="BU25" s="510" t="str">
        <f>IF(PIC!F16="R27",70,
IF(PIC!F16="R40",70,
IF(PIC!F16="R60",70,
IF(PIC!F16="70S",70,
IF(PIC!F16="100",105,
IF(PIC!F16="120",125,
IF(PIC!F16="140",145,
IF(PIC!F16="160",165,
""))))))))</f>
        <v/>
      </c>
      <c r="BV25" s="511"/>
      <c r="BW25" s="511"/>
      <c r="BX25" s="494" t="str">
        <f>IF(PIC!F16="R27",27,
IF(PIC!F16="R40",42,
IF(PIC!F16="R60",65,
"")))</f>
        <v/>
      </c>
      <c r="BY25" s="512" t="str">
        <f>IF(PIC!F16="R27",10,
IF(PIC!F16="R40",10,
IF(PIC!F16="R60",10,
"")))</f>
        <v/>
      </c>
      <c r="BZ25" s="513"/>
      <c r="CA25" s="512"/>
      <c r="CB25" s="492" t="str">
        <f t="shared" si="22"/>
        <v/>
      </c>
      <c r="CC25" s="878" t="e">
        <f>IF(LEFT(CB25, 1) &lt;&gt; "F", IF(OR(BF25="S",BF25="D"),VLOOKUP(CD25,'[1]Tarif PV'!$B$693:$D$696,2,FALSE),VLOOKUP(CD25,'[1]Tarif PV'!$B$693:$D$696,3,FALSE)), 0)</f>
        <v>#N/A</v>
      </c>
      <c r="CD25" s="504" t="str">
        <f t="shared" si="23"/>
        <v>NEUF</v>
      </c>
      <c r="CE25" s="874">
        <f>IF(OR(CB25 = "VSA", CB25 = "ATT", CB25=""),0,IF(CB25="F",'[1]Tarif PV'!$C$698,'[1]Tarif PV'!$C$698+('[1]Tarif PV'!$C$699*E25/1000)))</f>
        <v>0</v>
      </c>
      <c r="CF25" s="861" t="str">
        <f>IF(PIC!L16&lt;&gt;0,PIC!L16,"")</f>
        <v/>
      </c>
      <c r="CG25" s="473">
        <f>IF(CF25="",0,VLOOKUP(CF25,'[1]Tarif PV'!$B$701:$D$715,3,FALSE))</f>
        <v>0</v>
      </c>
      <c r="CH25" s="500"/>
      <c r="CI25" s="468">
        <f>IF(CH25="",0,E25/1000*VLOOKUP(CONCATENATE(CH25,L25),'[1]Tarif PV'!$B$717:$C$718,2,FALSE))</f>
        <v>0</v>
      </c>
      <c r="CJ25" s="499" t="str">
        <f>IF(B25="","",VLOOKUP(PIC!F16,Config_PIC,10,FALSE))</f>
        <v/>
      </c>
      <c r="CK25" s="488" t="e">
        <f t="shared" si="24"/>
        <v>#VALUE!</v>
      </c>
      <c r="CL25" s="120"/>
      <c r="CM25" s="488">
        <f>IF(CL25="H", '[1]Tarif PV'!$C$720, 0)</f>
        <v>0</v>
      </c>
      <c r="CN25" s="804"/>
      <c r="CO25" s="804"/>
      <c r="CP25" s="120"/>
      <c r="CQ25" s="488">
        <f>IF(CP25="P",E25/1000*'[1]Tarif PV'!$C$719, 0)</f>
        <v>0</v>
      </c>
      <c r="CR25" s="803" t="str">
        <f>IF(AB25="","",IF(CT25="NEUF",VLOOKUP(AB25&amp;DA25,#REF!,2,FALSE),VLOOKUP(AB25&amp;DA25,#REF!,3,FALSE)))</f>
        <v/>
      </c>
      <c r="CS25" s="796" t="str">
        <f>IF(B25="","",IF(OR(E25&gt;=2377,E25="")=TRUE,"NON",IF(AND(AW25=8,AX25="PVC")=TRUE,VLOOKUP(DC25,'[1]RESISTANCE AU VENT'!$A$2:$Q$30,DB25,FALSE),IF(AND(AW25=8,AX25="ALU")=TRUE,VLOOKUP(DC25,'[1]RESISTANCE AU VENT'!$A$60:$AE$88,DB25,FALSE),IF(AND(AW25=11,AX25="PVC")=TRUE,VLOOKUP(DC25,'[1]RESISTANCE AU VENT'!$A$33:$Y$57,DB25,FALSE),IF(AND(AW25=11,AX25="ALU",E25&gt;2238)=TRUE,VLOOKUP(DC25,'[1]RESISTANCE AU VENT'!$A$91:$AJ$119,DB25+1,FALSE),IF(AND(AW25=11,AX25="ALU",E25&lt;=2238)=TRUE,VLOOKUP(DC25,'[1]RESISTANCE AU VENT'!$A$91:$AJ$119,DB25,FALSE),"")))))))</f>
        <v/>
      </c>
      <c r="CT25" s="489" t="str">
        <f t="shared" si="25"/>
        <v>NEUF</v>
      </c>
      <c r="CU25" s="489" t="e">
        <f t="shared" si="26"/>
        <v>#VALUE!</v>
      </c>
      <c r="CV25" s="489" t="e">
        <f t="shared" si="27"/>
        <v>#VALUE!</v>
      </c>
      <c r="CW25" s="489" t="e">
        <f t="shared" si="28"/>
        <v>#VALUE!</v>
      </c>
      <c r="CX25" s="490">
        <f>IF(B25="",0,VLOOKUP(CW25,'[1]Tarif grille'!$A$2:$AD$148,(CU25-40)/10,FALSE))</f>
        <v>0</v>
      </c>
      <c r="CY25" s="491">
        <f xml:space="preserve"> IF(CT25 = "RENO", IF(BF25 = "M", IF(J25 = "", '[1]Tarif PV'!$B$722, '[1]Tarif PV'!$B$723), IF(J25 = "", '[1]Tarif PV'!$C$722, '[1]Tarif PV'!$C$723)), 0)</f>
        <v>0</v>
      </c>
      <c r="CZ25" s="892">
        <f t="shared" si="29"/>
        <v>0</v>
      </c>
      <c r="DA25" s="487" t="str">
        <f t="shared" si="30"/>
        <v>non</v>
      </c>
      <c r="DB25" s="487" t="e">
        <f>ROUNDUP((IF(AD25="","",((VLOOKUP(AD25,'[1]Tarif PV'!$B$42:$E$58,4,FALSE))*2+E25))/100),0.5)</f>
        <v>#VALUE!</v>
      </c>
      <c r="DC25" s="487" t="e">
        <f t="shared" si="31"/>
        <v>#VALUE!</v>
      </c>
      <c r="DD25" s="897">
        <f t="shared" si="32"/>
        <v>0</v>
      </c>
      <c r="DE25" s="797">
        <f>IF(OR(B25="",B25=0),0,CX25+K25+P25+T25+W25+AC25+AL25+AZ25+BK25+BQ25+BS25+CC25+CE25+CG25+CI25+CK25+CM25+CQ25+CY25+DD25)*(100-'[1]Tarif PV'!$C$725)/100</f>
        <v>0</v>
      </c>
    </row>
    <row r="26" spans="1:111" s="31" customFormat="1" ht="33.75" customHeight="1" thickBot="1" x14ac:dyDescent="0.3">
      <c r="A26" s="120" t="str">
        <f>IF(PIC!B17&lt;&gt;0,PIC!B17,"")</f>
        <v/>
      </c>
      <c r="B26" s="457" t="str">
        <f>IF(PIC!C17&lt;&gt;0,PIC!C17,"")</f>
        <v/>
      </c>
      <c r="C26" s="515" t="str">
        <f>IF(PIC!D17&lt;&gt;0,PIC!D17,"")</f>
        <v/>
      </c>
      <c r="D26" s="516"/>
      <c r="E26" s="494" t="str">
        <f>IF(PIC!D17&lt;&gt;0,VLOOKUP(PIC!F17,Config_PIC,2,FALSE)+PIC!D17,"")</f>
        <v/>
      </c>
      <c r="F26" s="517"/>
      <c r="G26" s="518"/>
      <c r="H26" s="519" t="str">
        <f>IF(B26="","",IF(PIC!N17="seuil",PIC!E17-L26,PIC!E17-L26+VLOOKUP(PIC!F17,Config_PIC,3,FALSE)))</f>
        <v/>
      </c>
      <c r="I26" s="520" t="str">
        <f>IF(B26="","",VLOOKUP(PIC!F17,Config_PIC,4,FALSE))</f>
        <v/>
      </c>
      <c r="J26" s="521"/>
      <c r="K26" s="465">
        <f>IF(J26 = "BC",IF(OR(I26=1,I26=2,I26=3), '[1]Tarif PV'!$B$40, 0), 0)</f>
        <v>0</v>
      </c>
      <c r="L26" s="499" t="str">
        <f>IF(B26="","",LEFT(PIC!I17,3)*1)</f>
        <v/>
      </c>
      <c r="M26" s="121" t="str">
        <f>IF(B26="","",VLOOKUP(PIC!G17,Coul_Coffre_PIC,2,FALSE))</f>
        <v/>
      </c>
      <c r="N26" s="811" t="str">
        <f>IF(B26="","",VLOOKUP(PIC!G17,Coul_Coffre_PIC,3,FALSE))</f>
        <v/>
      </c>
      <c r="O26" s="121" t="str">
        <f>IF(B26="","",VLOOKUP(PIC!G17,Coul_Coffre_PIC,4,FALSE))</f>
        <v/>
      </c>
      <c r="P26" s="501">
        <f>IF(OR(M26="W012",M26="C100",M26="")=TRUE,0,IF(OR(LEFT(M26,2)="WI",LEFT(M26,2)="GO"),VLOOKUP(LEFT(M26,3),'[1]Tarif PV'!$B$9:$E$14,2,FALSE)*E26/1000,IF(LEFT(M26,5)="7016P",VLOOKUP(LEFT(M26,6), '[1]Tarif PV'!$B$15:$F$17, 2, FALSE)*E26/1000,0))+IF(OR(M26="Sable",M26=7035,M26=9001,M26=7047,N26="Sable",N26=7035,N26=9001,N26=7047)=TRUE,1.2*E26/1000,0))</f>
        <v>0</v>
      </c>
      <c r="Q26" s="501"/>
      <c r="R26" s="502">
        <f>IF(AND(I26=4,J26="",N26&lt;&gt;"Laquage impossible",N26&lt;&gt;""),"erreur",IF(OR(N26=7035,N26=7047,N26=9001,N26="sable"),0,IF(O26&lt;&gt;"",IF(OR(RIGHT(N26,1)="S",RIGHT(N26,1)="B"),VLOOKUP(O26,'[1]Tarif PV'!$B$24:$C$28,2,FALSE)*E26/1000,IF(RIGHT(N26,2)="SA",VLOOKUP(O26,'[1]Tarif PV'!$B$29:$C$33,2,FALSE)*E26/1000)),0)))</f>
        <v>0</v>
      </c>
      <c r="S26" s="502">
        <f t="shared" si="0"/>
        <v>0</v>
      </c>
      <c r="T26" s="501">
        <f>IF(OR(M26="GO2C",M26="GO3C",M26="WI2C",M26="WI3C")=TRUE,IF(L26=195,IF(CT26="NEUF",'[1]Tarif PV'!$C$21,'[1]Tarif PV'!$E$21),IF(CT26="NEUF",'[1]Tarif PV'!$C$22,'[1]Tarif PV'!$E$22)) + IF(OR(J26 = "BC",I26 &lt;&gt; 4), 0, 1.9*E26/1000),0)+IF(OR(M26="7016P2C",M26="7016P3C"), IF(CT26="NEUF", '[1]Tarif PV'!$C$19,'[1]Tarif PV'!$E$19)+ IF(OR(J26 = "BC",I26 &lt;&gt; 4), 0, 1.9*E26/1000),0)</f>
        <v>0</v>
      </c>
      <c r="U26" s="502">
        <f t="shared" si="1"/>
        <v>0</v>
      </c>
      <c r="V26" s="522"/>
      <c r="W26" s="501">
        <f t="shared" si="2"/>
        <v>0</v>
      </c>
      <c r="X26" s="503">
        <f t="shared" si="3"/>
        <v>0</v>
      </c>
      <c r="Y26" s="503" t="str">
        <f t="shared" si="4"/>
        <v/>
      </c>
      <c r="Z26" s="504" t="str">
        <f t="shared" si="5"/>
        <v/>
      </c>
      <c r="AA26" s="875">
        <f>IF(V26="",0,IF(W26&lt;&gt;"NON",IF(ISERROR(VLOOKUP(V26,'[1]Tarif PV'!$B$60:$D$96,3,FALSE))=TRUE,'[1]Tarif PV'!$D$97*E26/1000,E26/1000*VLOOKUP(V26,'[1]Tarif PV'!$B$60:$D$96,3,FALSE))))</f>
        <v>0</v>
      </c>
      <c r="AB26" s="514" t="str">
        <f t="shared" si="6"/>
        <v/>
      </c>
      <c r="AC26" s="473" t="e">
        <f>VLOOKUP(AB26,'[1]Tarif PV'!$B$35:$D$39,IF(L26 = 195, 2, 3),FALSE)*E26/1000</f>
        <v>#N/A</v>
      </c>
      <c r="AD26" s="124" t="str">
        <f>IF(PIC!G17&amp;I26="0 0031","M3",
IF(PIC!G17&amp;I26="0 0071","M3",
IF(PIC!G17&amp;I26="0 0151","M3",
IF(PIC!G17&amp;I26="3 1101","M3",
IF(PIC!G17&amp;I26="1 1101","M3",
IF(PIC!G17&amp;I26="2 1101","M3",
IF(PIC!G17&amp;I26="3 1451","M3",
IF(PIC!G17&amp;I26="1 1451","M3",
IF(PIC!G17&amp;I26="2 1451","M3",
IF(PIC!G17&amp;I26="6 0721","A",
IF(PIC!G17&amp;I26="8 0721","A",
IF(PIC!G17&amp;I26="6 9041","A",
IF(PIC!G17&amp;I26="8 9041","A",
IF(PIC!G17&amp;I26="6 9101","A",
IF(PIC!G17&amp;I26="8 9101","A",
IF(PIC!G17&amp;I26="6 0671","A",
IF(PIC!G17&amp;I26="8 0671","A",
IF(PIC!G17&amp;I26="6 0081","A",
IF(PIC!G17&amp;I26="8 0081","A",
IF(PIC!G17&amp;I26="6 0701","A",
IF(PIC!G17&amp;I26="8 0701","A",
IF(PIC!G17&amp;I26="6 0761","A",
IF(PIC!G17&amp;I26="8 0761","A",
IF(PIC!G17&amp;I26="0 0033","T40",
IF(PIC!G17&amp;I26="0 0073","T40",
IF(PIC!G17&amp;I26="0 0153","T40",
IF(PIC!G17&amp;I26="3 1103","T40",
IF(PIC!G17&amp;I26="2 1103","T40",
IF(PIC!G17&amp;I26="1 1103","T40",
IF(PIC!G17&amp;I26="3 1453","T40",
IF(PIC!G17&amp;I26="2 1453","T40",
IF(PIC!G17&amp;I26="1 1453","T40",
IF(PIC!G17&amp;I26="8 0723","R40",
IF(PIC!G17&amp;I26="6 0723","R40",
IF(PIC!G17&amp;I26="0 0034","R",
IF(PIC!G17&amp;I26="0 0074","R",
IF(PIC!G17&amp;I26="0 0154","R",
IF(PIC!G17&amp;I26="3 1104","R",
IF(PIC!G17&amp;I26="2 1104","R",
IF(PIC!G17&amp;I26="1 1104","R",
IF(PIC!G17&amp;I26="3 1454","R",
IF(PIC!G17&amp;I26="2 1454","R",
IF(PIC!G17&amp;I26="1 1454","R",
IF(PIC!G17&amp;I26="8 0724","R40",
IF(PIC!G17&amp;I26="6 0724","R40",
IF(PIC!G17&amp;I26="","",
"A"))))))))))))))))))))))))))))))))))))))))))))))</f>
        <v/>
      </c>
      <c r="AE26" s="505">
        <f t="shared" si="7"/>
        <v>28</v>
      </c>
      <c r="AF26" s="505" t="e">
        <f t="shared" si="8"/>
        <v>#VALUE!</v>
      </c>
      <c r="AG26" s="505" t="e">
        <f t="shared" si="9"/>
        <v>#VALUE!</v>
      </c>
      <c r="AH26" s="506" t="e">
        <f t="shared" si="10"/>
        <v>#VALUE!</v>
      </c>
      <c r="AI26" s="506" t="e">
        <f t="shared" si="11"/>
        <v>#VALUE!</v>
      </c>
      <c r="AJ26" s="506" t="e">
        <f t="shared" si="12"/>
        <v>#VALUE!</v>
      </c>
      <c r="AK26" s="125" t="str">
        <f t="shared" si="13"/>
        <v/>
      </c>
      <c r="AL26" s="501" t="e">
        <f>IF(CT26="NEUF",H26/1000*VLOOKUP(AD26,'[1]Tarif PV'!$B$42:$D$58,2,FALSE),H26/1000*VLOOKUP(AD26,'[1]Tarif PV'!$B$42:$D$58,3,FALSE))+IF(AK26="O",0.4*H26/1000,0)</f>
        <v>#VALUE!</v>
      </c>
      <c r="AM26" s="524"/>
      <c r="AN26" s="125" t="str">
        <f>IF(PIC!G17&amp;I26&amp;PIC!N17="0 0031Seuil"," ",
IF(PIC!G17&amp;I26&amp;PIC!N17="0 0071Seuil"," ",
IF(PIC!G17&amp;I26&amp;PIC!N17="0 0151Seuil"," ",
IF(PIC!G17&amp;I26&amp;PIC!N17="3 1101Seuil"," ",
IF(PIC!G17&amp;I26&amp;PIC!N17="1 1101Seuil"," ",
IF(PIC!G17&amp;I26&amp;PIC!N17="2 1101Seuil"," ",
IF(PIC!G17&amp;I26&amp;PIC!N17="3 1451Seuil"," ",
IF(PIC!G17&amp;I26&amp;PIC!N17="1 1451Seuil"," ",
IF(PIC!G17&amp;I26&amp;PIC!N17="2 1451Seuil"," ",
IF(PIC!G17&amp;I26&amp;PIC!N17="6 0721Seuil"," ",
IF(PIC!G17&amp;I26&amp;PIC!N17="8 0721Seuil"," ",
IF(PIC!G17&amp;I26&amp;PIC!N17="6 9041Seuil"," ",
IF(PIC!G17&amp;I26&amp;PIC!N17="8 9041Seuil"," ",
IF(PIC!G17&amp;I26&amp;PIC!N17="6 9101Seuil"," ",
IF(PIC!G17&amp;I26&amp;PIC!N17="8 9101Seuil"," ",
IF(PIC!G17&amp;I26&amp;PIC!N17="6 0671Seuil"," ",
IF(PIC!G17&amp;I26&amp;PIC!N17="8 0671Seuil"," ",
IF(PIC!G17&amp;I26&amp;PIC!N17="6 0081Seuil"," ",
IF(PIC!G17&amp;I26&amp;PIC!N17="8 0081Seuil"," ",
IF(PIC!G17&amp;I26&amp;PIC!N17="6 0701Seuil"," ",
IF(PIC!G17&amp;I26&amp;PIC!N17="8 0701Seuil"," ",
IF(PIC!G17&amp;I26&amp;PIC!N17="6 0761Seuil"," ",
IF(PIC!G17&amp;I26&amp;PIC!N17="8 0761Seuil"," ",
IF(PIC!G17&amp;I26&amp;PIC!N17="0 0031","3",
IF(PIC!G17&amp;I26&amp;PIC!N17="0 0071","3",
IF(PIC!G17&amp;I26&amp;PIC!N17="0 0151","3",
IF(PIC!G17&amp;I26&amp;PIC!N17="3 1101","3",
IF(PIC!G17&amp;I26&amp;PIC!N17="1 1101","3",
IF(PIC!G17&amp;I26&amp;PIC!N17="2 1101","3",
IF(PIC!G17&amp;I26&amp;PIC!N17="3 1451","3",
IF(PIC!G17&amp;I26&amp;PIC!N17="1 1451","3",
IF(PIC!G17&amp;I26&amp;PIC!N17="2 1451","3",
IF(PIC!G17&amp;I26&amp;PIC!N17="6 0721","3",
IF(PIC!G17&amp;I26&amp;PIC!N17="8 0721","3",
IF(PIC!G17&amp;I26&amp;PIC!N17="6 9041","3",
IF(PIC!G17&amp;I26&amp;PIC!N17="8 9041","3",
IF(PIC!G17&amp;I26&amp;PIC!N17="6 9101","3",
IF(PIC!G17&amp;I26&amp;PIC!N17="8 9101","3",
IF(PIC!G17&amp;I26&amp;PIC!N17="6 0671","3",
IF(PIC!G17&amp;I26&amp;PIC!N17="8 0671","3",
IF(PIC!G17&amp;I26&amp;PIC!N17="6 0081","3",
IF(PIC!G17&amp;I26&amp;PIC!N17="8 0081","3",
IF(PIC!G17&amp;I26&amp;PIC!N17="6 0701","3",
IF(PIC!G17&amp;I26&amp;PIC!N17="8 0701","3",
IF(PIC!G17&amp;I26&amp;PIC!N17="6 0761","3",
IF(PIC!G17&amp;I26&amp;PIC!N17="8 0761","3",
""))))))))))))))))))))))))))))))))))))))))))))))</f>
        <v/>
      </c>
      <c r="AO26" s="500" t="str">
        <f>IF(B26="","",VLOOKUP(PIC!G17,Coul_Coffre_PIC,5,FALSE))</f>
        <v/>
      </c>
      <c r="AP26" s="523"/>
      <c r="AQ26" s="503">
        <f>IF(AO26="",0,(IF(OR(AD26="M0",AD26="M3",AD26="R",AD26="T40",AD26="T45",AD26="T55",AD26="T60",AD26="T65")=TRUE,0,IF(OR(AO26="",AT26=TRUE)=TRUE,0,IF(ISERROR(VLOOKUP(CONCATENATE(AD26,AO26),'[1]Tarif PV'!$B$100:$H$492,2,FALSE)=TRUE),1,0)))))</f>
        <v>0</v>
      </c>
      <c r="AR26" s="503">
        <f>IF(AY26="",0,IF(VLOOKUP(AY26,'[1]Tarif PV'!$B$498:$J$601,5,FALSE),1,0))</f>
        <v>0</v>
      </c>
      <c r="AS26" s="502">
        <f>IF(OR(AO26="",AT26=1)=TRUE,0,IF(ISERROR(VLOOKUP(CONCATENATE(AD26,AO26),'[1]Tarif PV'!$B$100:$H$492,2,FALSE)=TRUE),IF(OR(AD26="A",AD26="ASB")=TRUE,H26/1000*'[1]Tarif PV'!$D$99,IF(OR(AD26="A+T",AD26="ASB+T")=TRUE,H26/1000*'[1]Tarif PV'!$C$99,IF(AD26="R55",H26/1000*'[1]Tarif PV'!$F$99,IF(AD26="R40",H26/1000*'[1]Tarif PV'!$G$99,"DEVIS")))),H26/1000*VLOOKUP(CONCATENATE(AD26,AO26),'[1]Tarif PV'!$B$100:$I$492,2,FALSE)))</f>
        <v>0</v>
      </c>
      <c r="AT26" s="507">
        <f t="shared" si="14"/>
        <v>0</v>
      </c>
      <c r="AU26" s="504" t="str">
        <f t="shared" si="15"/>
        <v/>
      </c>
      <c r="AV26" s="867">
        <f>IF(OR(AD26="",AT26=0)=TRUE,0,IF(ISERROR(VLOOKUP(CONCATENATE(AD26,AO26),'[1]Tarif PV'!$B$398:$D$492,2,FALSE)=TRUE),VLOOKUP(AU26,'[1]Tarif PV'!$B$493:$C$496,2,FALSE)*H26/1000,0))</f>
        <v>0</v>
      </c>
      <c r="AW26" s="126" t="str">
        <f>IF(B26="","",MID(PIC!M17,4,3)*1)</f>
        <v/>
      </c>
      <c r="AX26" s="127" t="str">
        <f>IF(B26="","",LEFT(PIC!M17,3))</f>
        <v/>
      </c>
      <c r="AY26" s="926" t="str">
        <f>IF(B26="","",IF(AX26="PVC",VLOOKUP(PIC!G17,Coul_Coffre_PIC,7,FALSE),VLOOKUP(PIC!G17,Coul_Coffre_PIC,8,FALSE)))</f>
        <v/>
      </c>
      <c r="AZ26" s="876" t="e">
        <f>IF(AX26="PVC",E26*H26/1000000*VLOOKUP(AY26,'[1]Tarif PV'!$B$498:$E$601,2,FALSE),IF(AW26=8,E26*H26/1000000*VLOOKUP(AY26,'[1]Tarif PV'!$B$498:$E$601,3,FALSE),E26*H26/1000000*VLOOKUP(AY26,'[1]Tarif PV'!$B$498:$E$601,4,FALSE)))</f>
        <v>#VALUE!</v>
      </c>
      <c r="BA26" s="492" t="str">
        <f>IF(B26="","",VLOOKUP(PIC!G17,Coul_Coffre_PIC,6,FALSE))</f>
        <v/>
      </c>
      <c r="BB26" s="877">
        <f>IF(BA26="",0,IF(ISERROR(VLOOKUP(BA26,'[1]Tarif PV'!$B$60:$D$96,2,FALSE)=TRUE),1,0))</f>
        <v>0</v>
      </c>
      <c r="BC26" s="504" t="str">
        <f t="shared" si="16"/>
        <v/>
      </c>
      <c r="BD26" s="502">
        <f>IF(OR(BA26="",AB26="P9")=TRUE,0,IF(ISERROR(VLOOKUP(BA26,'[1]Tarif PV'!$B$60:$D$96,2,FALSE)=TRUE),'[1]Tarif PV'!$C$97*E26/1000,E26/1000*VLOOKUP(BA26,'[1]Tarif PV'!$B$60:$D$96,2,FALSE)))</f>
        <v>0</v>
      </c>
      <c r="BE26" s="867">
        <f t="shared" si="17"/>
        <v>0</v>
      </c>
      <c r="BF26" s="121" t="str">
        <f>IF(PIC!J17="ectrique","M",
IF(PIC!J17&amp;PIC!O17=" TringleD","T",
IF(PIC!J17&amp;PIC!O17=" TringleG","T",
IF(PIC!J17&amp;PIC!O17=" TringleDeport_D","G",
IF(PIC!J17&amp;PIC!O17=" TringleDeport_G","G",
" ")))))</f>
        <v xml:space="preserve"> </v>
      </c>
      <c r="BG26" s="508" t="str">
        <f>IF(OR(BF26="M",BF26="C")=TRUE,IF(AND(AW26=8,AX26="PVC")=TRUE,VLOOKUP(CV26,[1]Zones!$A$3:$L$26,(CU26-40)/10,FALSE),IF(AND(AW26=11,AX26="PVC")=TRUE,VLOOKUP(CV26,[1]Zones!$A$29:$T$48,(CU26-40)/10,FALSE),IF(AND(AW26=8,AX26="ALU"),VLOOKUP(CV26,[1]Zones!$A$51:$Z$74,(CU26-40)/10,FALSE),IF(AND(AW26=11,AX26="ALU"),VLOOKUP(CV26,[1]Zones!$A$77:$AD$96,(CU26-40)/10,FALSE), "FAUX")))),"")</f>
        <v/>
      </c>
      <c r="BH26" s="508" t="str">
        <f t="shared" si="18"/>
        <v/>
      </c>
      <c r="BI26" s="508">
        <f t="shared" si="19"/>
        <v>0</v>
      </c>
      <c r="BJ26" s="508"/>
      <c r="BK26" s="501" t="e">
        <f>IF(BF26="M",VLOOKUP(BH26,'[1]Tarif PV'!$B$618:$F$621,LEN($BP$10)-2,FALSE),IF(BF26="C",VLOOKUP(BH26,'[1]Tarif PV'!$B$613:$E$616,LEN($BP$10)-2,FALSE),IF(AND(BF26="G",CT26="RENO",I26&lt;&gt;4)=TRUE,"NON",IF(OR(AND(BF26="D",L26=170)=TRUE,AND(BF26="D",AW26=8,AX26="PVC")=TRUE)=TRUE,"NON",IF(BF26="S",VLOOKUP(BL26,'[1]Tarif PV'!$B$603:$C$610,2,FALSE),VLOOKUP(CONCATENATE(BF26,CT26),'[1]Tarif PV'!$B$603:$C$610,2,FALSE))))))</f>
        <v>#N/A</v>
      </c>
      <c r="BL26" s="504" t="str">
        <f t="shared" si="20"/>
        <v/>
      </c>
      <c r="BM26" s="802"/>
      <c r="BN26" s="478">
        <f t="shared" si="21"/>
        <v>0</v>
      </c>
      <c r="BO26" s="525" t="str">
        <f>IF(PIC!O17="D","D",
IF(PIC!O17="G","G",
IF(PIC!O17="Deport_D","G",
IF(PIC!O17="Deport_G","G",
""))))</f>
        <v/>
      </c>
      <c r="BP26" s="125" t="str">
        <f>IF(PIC!K17&amp;PIC!J17="Rectrique","R",
IF(PIC!K17&amp;PIC!J17="IOectrique","I",
IF(PIC!K17&amp;PIC!J17="ectrique","F",
"")))</f>
        <v/>
      </c>
      <c r="BQ26" s="476">
        <f>IF(BP26="",0,IF(OR(BF26="M",BF26="C")=TRUE,VLOOKUP(CONCATENATE(BP26,BH26),'[1]Tarif PV'!$B$622:$F$645,LEN($BP$10)-2,FALSE),0))</f>
        <v>0</v>
      </c>
      <c r="BR26" s="526" t="str">
        <f>IF(BP26="R","SM",
IF(BP26="I","SMI",
IF(BF26&amp;PIC!G17="T0 003","Blanc",
IF(BF26&amp;PIC!G17="T0 015","Sable",
IF(BF26&amp;PIC!G17="T0 007","Gris",
IF(BF26&amp;PIC!G17="T6 072","Blanc",
IF(BF26&amp;PIC!G17="T8 072","Noir",
IF(BF26&amp;PIC!G17="T3 110","Marron",
IF(BF26&amp;PIC!G17="T1 110","Blanc",
IF(BF26&amp;PIC!G17="T2 110","Marron",
IF(BF26&amp;PIC!G17="T3 145","Marron",
IF(BF26&amp;PIC!G17="T1 145","Blanc",
IF(BF26&amp;PIC!G17="T2 145","Marron",
IF(BF26&amp;PIC!G17="G0 003","Blanc",
IF(BF26&amp;PIC!G17="G0 015","Sable",
IF(BF26&amp;PIC!G17="G0 007","Gris",
IF(BF26&amp;PIC!G17="B6 072","Blanc",
IF(BF26&amp;PIC!G17="G8 072","Noir",
IF(BF26&amp;PIC!G17="G3 110","Marron",
IF(BF26&amp;PIC!G17="G1 110","Blanc",
IF(BF26&amp;PIC!G17="B6 110","Marron",
IF(BF26&amp;PIC!G17="G3 145","Marron",
IF(BF26&amp;PIC!G17="G1 145","Blanc",
IF(BF26&amp;PIC!G17="B6 145","Marron",
""))))))))))))))))))))))))</f>
        <v/>
      </c>
      <c r="BS26" s="473">
        <f>IF(OR(BR26="",BR26="IN"),0,IF(AND(BF26&lt;&gt;"M",BF26&lt;&gt;"C")=TRUE,0,IF(AND(BR26=0,BP26&lt;&gt;"F"),0,VLOOKUP(BR26,'[1]Tarif PV'!$B$646:$F$690,LEN($BP$10)-2,FALSE))))</f>
        <v>0</v>
      </c>
      <c r="BT26" s="354"/>
      <c r="BU26" s="481" t="str">
        <f>IF(PIC!F17="R27",70,
IF(PIC!F17="R40",70,
IF(PIC!F17="R60",70,
IF(PIC!F17="70S",70,
IF(PIC!F17="100",105,
IF(PIC!F17="120",125,
IF(PIC!F17="140",145,
IF(PIC!F17="160",165,
""))))))))</f>
        <v/>
      </c>
      <c r="BV26" s="482"/>
      <c r="BW26" s="482"/>
      <c r="BX26" s="483" t="str">
        <f>IF(PIC!F17="R27",27,
IF(PIC!F17="R40",42,
IF(PIC!F17="R60",65,
"")))</f>
        <v/>
      </c>
      <c r="BY26" s="521" t="str">
        <f>IF(PIC!F17="R27",10,
IF(PIC!F17="R40",10,
IF(PIC!F17="R60",10,
"")))</f>
        <v/>
      </c>
      <c r="BZ26" s="484"/>
      <c r="CA26" s="485"/>
      <c r="CB26" s="900" t="str">
        <f t="shared" si="22"/>
        <v/>
      </c>
      <c r="CC26" s="901" t="e">
        <f>IF(LEFT(CB26, 1) &lt;&gt; "F", IF(OR(BF26="S",BF26="D"),VLOOKUP(CD26,'[1]Tarif PV'!$B$693:$D$696,2,FALSE),VLOOKUP(CD26,'[1]Tarif PV'!$B$693:$D$696,3,FALSE)), 0)</f>
        <v>#N/A</v>
      </c>
      <c r="CD26" s="902" t="str">
        <f t="shared" si="23"/>
        <v>NEUF</v>
      </c>
      <c r="CE26" s="903">
        <f>IF(OR(CB26 = "VSA", CB26 = "ATT", CB26=""),0,IF(CB26="F",'[1]Tarif PV'!$C$698,'[1]Tarif PV'!$C$698+('[1]Tarif PV'!$C$699*E26/1000)))</f>
        <v>0</v>
      </c>
      <c r="CF26" s="467" t="str">
        <f>IF(PIC!L17&lt;&gt;0,PIC!L17,"")</f>
        <v/>
      </c>
      <c r="CG26" s="473">
        <f>IF(CF26="",0,VLOOKUP(CF26,'[1]Tarif PV'!$B$701:$D$715,3,FALSE))</f>
        <v>0</v>
      </c>
      <c r="CH26" s="486"/>
      <c r="CI26" s="468">
        <f>IF(CH26="",0,E26/1000*VLOOKUP(CONCATENATE(CH26,L26),'[1]Tarif PV'!$B$717:$C$718,2,FALSE))</f>
        <v>0</v>
      </c>
      <c r="CJ26" s="900" t="str">
        <f>IF(B26="","",VLOOKUP(PIC!F17,Config_PIC,10,FALSE))</f>
        <v/>
      </c>
      <c r="CK26" s="473" t="e">
        <f t="shared" si="24"/>
        <v>#VALUE!</v>
      </c>
      <c r="CL26" s="486"/>
      <c r="CM26" s="473">
        <f>IF(CL26="H", '[1]Tarif PV'!$C$720, 0)</f>
        <v>0</v>
      </c>
      <c r="CN26" s="468"/>
      <c r="CO26" s="468"/>
      <c r="CP26" s="486"/>
      <c r="CQ26" s="473">
        <f>IF(CP26="P",E26/1000*'[1]Tarif PV'!$C$719, 0)</f>
        <v>0</v>
      </c>
      <c r="CR26" s="904" t="str">
        <f>IF(AB26="","",IF(CT26="NEUF",VLOOKUP(AB26&amp;DA26,#REF!,2,FALSE),VLOOKUP(AB26&amp;DA26,#REF!,3,FALSE)))</f>
        <v/>
      </c>
      <c r="CS26" s="905" t="str">
        <f>IF(B26="","",IF(OR(E26&gt;=2377,E26="")=TRUE,"NON",IF(AND(AW26=8,AX26="PVC")=TRUE,VLOOKUP(DC26,'[1]RESISTANCE AU VENT'!$A$2:$Q$30,DB26,FALSE),IF(AND(AW26=8,AX26="ALU")=TRUE,VLOOKUP(DC26,'[1]RESISTANCE AU VENT'!$A$60:$AE$88,DB26,FALSE),IF(AND(AW26=11,AX26="PVC")=TRUE,VLOOKUP(DC26,'[1]RESISTANCE AU VENT'!$A$33:$Y$57,DB26,FALSE),IF(AND(AW26=11,AX26="ALU",E26&gt;2238)=TRUE,VLOOKUP(DC26,'[1]RESISTANCE AU VENT'!$A$91:$AJ$119,DB26+1,FALSE),IF(AND(AW26=11,AX26="ALU",E26&lt;=2238)=TRUE,VLOOKUP(DC26,'[1]RESISTANCE AU VENT'!$A$91:$AJ$119,DB26,FALSE),"")))))))</f>
        <v/>
      </c>
      <c r="CT26" s="913" t="str">
        <f t="shared" si="25"/>
        <v>NEUF</v>
      </c>
      <c r="CU26" s="913" t="e">
        <f t="shared" si="26"/>
        <v>#VALUE!</v>
      </c>
      <c r="CV26" s="913" t="e">
        <f t="shared" si="27"/>
        <v>#VALUE!</v>
      </c>
      <c r="CW26" s="913" t="e">
        <f t="shared" si="28"/>
        <v>#VALUE!</v>
      </c>
      <c r="CX26" s="914">
        <f>IF(B26="",0,VLOOKUP(CW26,'[1]Tarif grille'!$A$2:$AD$148,(CU26-40)/10,FALSE))</f>
        <v>0</v>
      </c>
      <c r="CY26" s="915">
        <f xml:space="preserve"> IF(CT26 = "RENO", IF(BF26 = "M", IF(J26 = "", '[1]Tarif PV'!$B$722, '[1]Tarif PV'!$B$723), IF(J26 = "", '[1]Tarif PV'!$C$722, '[1]Tarif PV'!$C$723)), 0)</f>
        <v>0</v>
      </c>
      <c r="CZ26" s="892">
        <f t="shared" si="29"/>
        <v>0</v>
      </c>
      <c r="DA26" s="487" t="str">
        <f t="shared" si="30"/>
        <v>non</v>
      </c>
      <c r="DB26" s="487" t="e">
        <f>ROUNDUP((IF(AD26="","",((VLOOKUP(AD26,'[1]Tarif PV'!$B$42:$E$58,4,FALSE))*2+E26))/100),0.5)</f>
        <v>#VALUE!</v>
      </c>
      <c r="DC26" s="487" t="e">
        <f t="shared" si="31"/>
        <v>#VALUE!</v>
      </c>
      <c r="DD26" s="897">
        <f t="shared" si="32"/>
        <v>0</v>
      </c>
      <c r="DE26" s="916">
        <f>IF(OR(B26="",B26=0),0,CX26+K26+P26+T26+W26+AC26+AL26+AZ26+BK26+BQ26+BS26+CC26+CE26+CG26+CI26+CK26+CM26+CQ26+CY26+DD26)*(100-'[1]Tarif PV'!$C$725)/100</f>
        <v>0</v>
      </c>
    </row>
    <row r="27" spans="1:111" s="31" customFormat="1" ht="19.5" customHeight="1" thickBot="1" x14ac:dyDescent="0.3">
      <c r="A27" s="60"/>
      <c r="B27" s="1061">
        <f>SUM(B15:B26)</f>
        <v>0</v>
      </c>
      <c r="C27" s="1064" t="s">
        <v>95</v>
      </c>
      <c r="D27" s="1065"/>
      <c r="E27" s="1065"/>
      <c r="F27" s="1065"/>
      <c r="G27" s="1065"/>
      <c r="H27" s="1066"/>
      <c r="I27" s="128" t="s">
        <v>96</v>
      </c>
      <c r="J27" s="129"/>
      <c r="K27" s="527"/>
      <c r="L27" s="130"/>
      <c r="M27" s="130"/>
      <c r="N27" s="130"/>
      <c r="O27" s="130"/>
      <c r="P27" s="528"/>
      <c r="Q27" s="528"/>
      <c r="R27" s="528"/>
      <c r="S27" s="528"/>
      <c r="T27" s="528"/>
      <c r="U27" s="528"/>
      <c r="V27" s="131"/>
      <c r="W27" s="338"/>
      <c r="X27" s="339"/>
      <c r="Y27" s="339"/>
      <c r="Z27" s="538"/>
      <c r="AA27" s="864"/>
      <c r="AB27" s="131"/>
      <c r="AC27" s="529"/>
      <c r="AD27" s="131"/>
      <c r="AE27" s="339"/>
      <c r="AF27" s="339"/>
      <c r="AG27" s="339"/>
      <c r="AH27" s="339"/>
      <c r="AI27" s="339"/>
      <c r="AJ27" s="339"/>
      <c r="AK27" s="131"/>
      <c r="AL27" s="338"/>
      <c r="AM27" s="529"/>
      <c r="AN27" s="131"/>
      <c r="AO27" s="131"/>
      <c r="AP27" s="530"/>
      <c r="AQ27" s="535"/>
      <c r="AR27" s="535"/>
      <c r="AS27" s="536"/>
      <c r="AT27" s="537"/>
      <c r="AU27" s="538"/>
      <c r="AV27" s="536"/>
      <c r="AW27" s="132"/>
      <c r="AX27" s="130"/>
      <c r="AY27" s="133"/>
      <c r="AZ27" s="869"/>
      <c r="BA27" s="134"/>
      <c r="BB27" s="929"/>
      <c r="BC27" s="929"/>
      <c r="BD27" s="929"/>
      <c r="BE27" s="929"/>
      <c r="BF27" s="940"/>
      <c r="BG27" s="929"/>
      <c r="BH27" s="929"/>
      <c r="BI27" s="929"/>
      <c r="BJ27" s="929"/>
      <c r="BK27" s="929"/>
      <c r="BL27" s="929"/>
      <c r="BM27" s="135"/>
      <c r="BN27" s="531"/>
      <c r="BO27" s="939" t="s">
        <v>99</v>
      </c>
      <c r="BP27" s="136"/>
      <c r="BQ27" s="527"/>
      <c r="BR27" s="793"/>
      <c r="BS27" s="532">
        <f>IF(BR27="",0,VLOOKUP(BR27,'[1]Tarif PV'!$B$646:$F$691,LEN($BP$10)-2,FALSE))</f>
        <v>0</v>
      </c>
      <c r="BT27" s="533"/>
      <c r="BU27" s="1033" t="str">
        <f>IF(OR(CR15="NON",CR16="NON",CR17="NON",CR18="NON",CR19="NON",CR20="NON",CR21="NON",CR22="NON",CR23="NON",CR24="NON",CR25="NON",CR26="NON"),"Valeur isolation = NON = Choix isolation non appropriée selon le type du coffre","")</f>
        <v/>
      </c>
      <c r="BV27" s="1034"/>
      <c r="BW27" s="1034"/>
      <c r="BX27" s="1034"/>
      <c r="BY27" s="1034"/>
      <c r="BZ27" s="1034"/>
      <c r="CA27" s="1034"/>
      <c r="CB27" s="1034"/>
      <c r="CC27" s="1034"/>
      <c r="CD27" s="1034"/>
      <c r="CE27" s="1034"/>
      <c r="CF27" s="1035"/>
      <c r="CG27" s="910"/>
      <c r="CH27" s="909"/>
      <c r="CI27" s="910"/>
      <c r="CJ27" s="910"/>
      <c r="CK27" s="910"/>
      <c r="CL27" s="910"/>
      <c r="CM27" s="910"/>
      <c r="CN27" s="910"/>
      <c r="CO27" s="910"/>
      <c r="CP27" s="910"/>
      <c r="CQ27" s="910"/>
      <c r="CR27" s="912" t="str">
        <f>IF(BS27&gt;0,"Nb d'Automatisme(s) supplémentaire(s) :","")</f>
        <v/>
      </c>
      <c r="CS27" s="911"/>
      <c r="CT27" s="918"/>
      <c r="CU27" s="918"/>
      <c r="CV27" s="918"/>
      <c r="CW27" s="918"/>
      <c r="CX27" s="919"/>
      <c r="CY27" s="919"/>
      <c r="CZ27" s="920"/>
      <c r="DA27" s="921"/>
      <c r="DB27" s="921"/>
      <c r="DC27" s="921"/>
      <c r="DD27" s="922"/>
      <c r="DE27" s="923">
        <f>IF(OR(BR27=0,BR27="")=TRUE,0,IF(CS27="",1*BS27,BS27*CS27))</f>
        <v>0</v>
      </c>
    </row>
    <row r="28" spans="1:111" s="31" customFormat="1" ht="19.5" customHeight="1" thickTop="1" x14ac:dyDescent="0.25">
      <c r="A28" s="22"/>
      <c r="B28" s="1062"/>
      <c r="C28" s="137"/>
      <c r="D28" s="138"/>
      <c r="E28" s="139" t="s">
        <v>100</v>
      </c>
      <c r="F28" s="138"/>
      <c r="G28" s="138"/>
      <c r="H28" s="139" t="s">
        <v>100</v>
      </c>
      <c r="I28" s="18"/>
      <c r="J28" s="19"/>
      <c r="K28" s="19"/>
      <c r="L28" s="19"/>
      <c r="M28" s="19"/>
      <c r="N28" s="19"/>
      <c r="O28" s="19"/>
      <c r="P28" s="943"/>
      <c r="Q28" s="943"/>
      <c r="R28" s="943"/>
      <c r="S28" s="943"/>
      <c r="T28" s="943"/>
      <c r="U28" s="943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535"/>
      <c r="AQ28" s="535"/>
      <c r="AR28" s="535"/>
      <c r="AS28" s="536"/>
      <c r="AT28" s="537"/>
      <c r="AU28" s="538"/>
      <c r="AV28" s="536"/>
      <c r="AW28" s="927"/>
      <c r="AX28" s="928"/>
      <c r="AY28" s="928"/>
      <c r="AZ28" s="363"/>
      <c r="BA28" s="142"/>
      <c r="BB28" s="535"/>
      <c r="BC28" s="535"/>
      <c r="BD28" s="539"/>
      <c r="BE28" s="539"/>
      <c r="BF28" s="941"/>
      <c r="BG28" s="344"/>
      <c r="BH28" s="344"/>
      <c r="BI28" s="344"/>
      <c r="BJ28" s="344"/>
      <c r="BK28" s="363"/>
      <c r="BL28" s="540"/>
      <c r="BM28" s="143"/>
      <c r="BN28" s="541"/>
      <c r="BO28" s="23" t="s">
        <v>101</v>
      </c>
      <c r="BP28" s="144"/>
      <c r="BQ28" s="363"/>
      <c r="BR28" s="145"/>
      <c r="BS28" s="542"/>
      <c r="BT28" s="543"/>
      <c r="BU28" s="1036"/>
      <c r="BV28" s="1037"/>
      <c r="BW28" s="1037"/>
      <c r="BX28" s="1037"/>
      <c r="BY28" s="1037"/>
      <c r="BZ28" s="1037"/>
      <c r="CA28" s="1037"/>
      <c r="CB28" s="1037"/>
      <c r="CC28" s="1037"/>
      <c r="CD28" s="1037"/>
      <c r="CE28" s="1037"/>
      <c r="CF28" s="1038"/>
      <c r="CG28" s="899"/>
      <c r="CH28" s="899"/>
      <c r="CI28" s="899"/>
      <c r="CJ28" s="899"/>
      <c r="CK28" s="899"/>
      <c r="CL28" s="899"/>
      <c r="CM28" s="899"/>
      <c r="CN28" s="906"/>
      <c r="CO28" s="906"/>
      <c r="CP28" s="899"/>
      <c r="CQ28" s="899"/>
      <c r="CR28" s="161"/>
      <c r="CS28" s="908" t="str">
        <f>IF($DC$31=100,"Forfait Autre Couleur Tablier 8 alu :","")</f>
        <v/>
      </c>
      <c r="CT28" s="535"/>
      <c r="CU28" s="535"/>
      <c r="CV28" s="535"/>
      <c r="CW28" s="535"/>
      <c r="CX28" s="534"/>
      <c r="CY28" s="534"/>
      <c r="CZ28" s="544"/>
      <c r="DA28" s="545"/>
      <c r="DB28" s="545"/>
      <c r="DC28" s="545"/>
      <c r="DD28" s="546"/>
      <c r="DE28" s="917">
        <f>$DC$31</f>
        <v>0</v>
      </c>
    </row>
    <row r="29" spans="1:111" s="31" customFormat="1" ht="19.5" customHeight="1" thickBot="1" x14ac:dyDescent="0.3">
      <c r="A29" s="22"/>
      <c r="B29" s="1062"/>
      <c r="C29" s="137"/>
      <c r="D29" s="138"/>
      <c r="E29" s="139" t="s">
        <v>102</v>
      </c>
      <c r="F29" s="138"/>
      <c r="G29" s="138"/>
      <c r="H29" s="139" t="s">
        <v>102</v>
      </c>
      <c r="I29" s="1067"/>
      <c r="J29" s="1068"/>
      <c r="K29" s="1068"/>
      <c r="L29" s="1068"/>
      <c r="M29" s="1068"/>
      <c r="N29" s="1068"/>
      <c r="O29" s="1068"/>
      <c r="P29" s="1069"/>
      <c r="Q29" s="1069"/>
      <c r="R29" s="1069"/>
      <c r="S29" s="1069"/>
      <c r="T29" s="1069"/>
      <c r="U29" s="1069"/>
      <c r="V29" s="1068"/>
      <c r="W29" s="1068"/>
      <c r="X29" s="1068"/>
      <c r="Y29" s="1068"/>
      <c r="Z29" s="1068"/>
      <c r="AA29" s="1068"/>
      <c r="AB29" s="1068"/>
      <c r="AC29" s="1068"/>
      <c r="AD29" s="1068"/>
      <c r="AE29" s="1068"/>
      <c r="AF29" s="1068"/>
      <c r="AG29" s="1068"/>
      <c r="AH29" s="1068"/>
      <c r="AI29" s="1068"/>
      <c r="AJ29" s="1068"/>
      <c r="AK29" s="1068"/>
      <c r="AL29" s="1068"/>
      <c r="AM29" s="1068"/>
      <c r="AN29" s="1068"/>
      <c r="AO29" s="1068"/>
      <c r="AP29" s="535"/>
      <c r="AQ29" s="535"/>
      <c r="AR29" s="535"/>
      <c r="AS29" s="536"/>
      <c r="AT29" s="537"/>
      <c r="AU29" s="538"/>
      <c r="AV29" s="536"/>
      <c r="AW29" s="140"/>
      <c r="AX29" s="141"/>
      <c r="AY29" s="141"/>
      <c r="AZ29" s="363"/>
      <c r="BA29" s="142"/>
      <c r="BB29" s="535"/>
      <c r="BC29" s="535"/>
      <c r="BD29" s="539"/>
      <c r="BE29" s="539"/>
      <c r="BF29" s="941"/>
      <c r="BG29" s="344"/>
      <c r="BH29" s="344"/>
      <c r="BI29" s="344"/>
      <c r="BJ29" s="344"/>
      <c r="BK29" s="363"/>
      <c r="BL29" s="540"/>
      <c r="BM29" s="143"/>
      <c r="BN29" s="541"/>
      <c r="BO29" s="23"/>
      <c r="BP29" s="144"/>
      <c r="BQ29" s="363"/>
      <c r="BR29" s="145"/>
      <c r="BS29" s="547"/>
      <c r="BT29" s="543"/>
      <c r="BU29" s="1036"/>
      <c r="BV29" s="1037"/>
      <c r="BW29" s="1037"/>
      <c r="BX29" s="1037"/>
      <c r="BY29" s="1037"/>
      <c r="BZ29" s="1037"/>
      <c r="CA29" s="1037"/>
      <c r="CB29" s="1037"/>
      <c r="CC29" s="1037"/>
      <c r="CD29" s="1037"/>
      <c r="CE29" s="1037"/>
      <c r="CF29" s="1038"/>
      <c r="CG29" s="907"/>
      <c r="CH29" s="907"/>
      <c r="CI29" s="907"/>
      <c r="CJ29" s="907"/>
      <c r="CK29" s="907"/>
      <c r="CL29" s="907"/>
      <c r="CM29" s="907"/>
      <c r="CN29" s="907"/>
      <c r="CO29" s="907"/>
      <c r="CP29" s="907"/>
      <c r="CQ29" s="907"/>
      <c r="CR29" s="907"/>
      <c r="CS29" s="908" t="str">
        <f>IF(OR($DA$31&gt;0,$CZ$31&gt;0)=TRUE,"Forfait de facturation laquage ALU :","")</f>
        <v/>
      </c>
      <c r="CT29" s="535"/>
      <c r="CU29" s="535"/>
      <c r="CV29" s="535"/>
      <c r="CW29" s="535"/>
      <c r="CX29" s="534"/>
      <c r="CY29" s="534"/>
      <c r="CZ29" s="544"/>
      <c r="DA29" s="545"/>
      <c r="DB29" s="545"/>
      <c r="DC29" s="545"/>
      <c r="DD29" s="546"/>
      <c r="DE29" s="798">
        <f>$DA$31+$CZ$31</f>
        <v>0</v>
      </c>
    </row>
    <row r="30" spans="1:111" s="31" customFormat="1" ht="19.5" customHeight="1" thickTop="1" thickBot="1" x14ac:dyDescent="0.3">
      <c r="A30" s="141"/>
      <c r="B30" s="1063"/>
      <c r="C30" s="146"/>
      <c r="D30" s="147"/>
      <c r="E30" s="147"/>
      <c r="F30" s="147"/>
      <c r="G30" s="147"/>
      <c r="H30" s="148"/>
      <c r="I30" s="1070"/>
      <c r="J30" s="1071"/>
      <c r="K30" s="1071"/>
      <c r="L30" s="1071"/>
      <c r="M30" s="1071"/>
      <c r="N30" s="1071"/>
      <c r="O30" s="1071"/>
      <c r="P30" s="1069"/>
      <c r="Q30" s="1069"/>
      <c r="R30" s="1069"/>
      <c r="S30" s="1069"/>
      <c r="T30" s="1069"/>
      <c r="U30" s="1069"/>
      <c r="V30" s="1071"/>
      <c r="W30" s="1071"/>
      <c r="X30" s="1068"/>
      <c r="Y30" s="1068"/>
      <c r="Z30" s="1068"/>
      <c r="AA30" s="1071"/>
      <c r="AB30" s="1071"/>
      <c r="AC30" s="1071"/>
      <c r="AD30" s="1071"/>
      <c r="AE30" s="1071"/>
      <c r="AF30" s="1071"/>
      <c r="AG30" s="1071"/>
      <c r="AH30" s="1071"/>
      <c r="AI30" s="1071"/>
      <c r="AJ30" s="1071"/>
      <c r="AK30" s="1071"/>
      <c r="AL30" s="1071"/>
      <c r="AM30" s="1071"/>
      <c r="AN30" s="1071"/>
      <c r="AO30" s="1071"/>
      <c r="AP30" s="548"/>
      <c r="AQ30" s="548"/>
      <c r="AR30" s="548"/>
      <c r="AS30" s="549"/>
      <c r="AT30" s="550"/>
      <c r="AU30" s="551"/>
      <c r="AV30" s="549"/>
      <c r="AW30" s="149"/>
      <c r="AX30" s="150"/>
      <c r="AY30" s="150"/>
      <c r="AZ30" s="552"/>
      <c r="BA30" s="150"/>
      <c r="BB30" s="548"/>
      <c r="BC30" s="548"/>
      <c r="BD30" s="553"/>
      <c r="BE30" s="553"/>
      <c r="BF30" s="942"/>
      <c r="BG30" s="554"/>
      <c r="BH30" s="554"/>
      <c r="BI30" s="554"/>
      <c r="BJ30" s="554"/>
      <c r="BK30" s="552"/>
      <c r="BL30" s="555"/>
      <c r="BM30" s="151"/>
      <c r="BN30" s="556"/>
      <c r="BO30" s="152"/>
      <c r="BP30" s="152"/>
      <c r="BQ30" s="557"/>
      <c r="BR30" s="153"/>
      <c r="BS30" s="558"/>
      <c r="BT30" s="819"/>
      <c r="BU30" s="1039"/>
      <c r="BV30" s="1040"/>
      <c r="BW30" s="1040"/>
      <c r="BX30" s="1040"/>
      <c r="BY30" s="1040"/>
      <c r="BZ30" s="1040"/>
      <c r="CA30" s="1040"/>
      <c r="CB30" s="1040"/>
      <c r="CC30" s="1040"/>
      <c r="CD30" s="1040"/>
      <c r="CE30" s="1040"/>
      <c r="CF30" s="1041"/>
      <c r="CG30" s="818"/>
      <c r="CH30" s="818"/>
      <c r="CI30" s="818"/>
      <c r="CJ30" s="818"/>
      <c r="CK30" s="818"/>
      <c r="CL30" s="818"/>
      <c r="CM30" s="818"/>
      <c r="CN30" s="818"/>
      <c r="CO30" s="818"/>
      <c r="CP30" s="818"/>
      <c r="CQ30" s="818"/>
      <c r="CR30" s="818"/>
      <c r="CS30" s="820" t="str">
        <f>IF($DA$32&gt;0,"Forfait de facturation laquage PVC :","")</f>
        <v/>
      </c>
      <c r="CT30" s="559"/>
      <c r="CU30" s="559"/>
      <c r="CV30" s="559"/>
      <c r="CW30" s="559"/>
      <c r="CX30" s="557"/>
      <c r="CY30" s="557"/>
      <c r="CZ30" s="559"/>
      <c r="DA30" s="559"/>
      <c r="DB30" s="559"/>
      <c r="DC30" s="559"/>
      <c r="DD30" s="560"/>
      <c r="DE30" s="799">
        <f>$DA$32</f>
        <v>0</v>
      </c>
    </row>
    <row r="31" spans="1:111" s="90" customFormat="1" ht="16.5" customHeight="1" thickBot="1" x14ac:dyDescent="0.3">
      <c r="A31" s="154"/>
      <c r="B31" s="154"/>
      <c r="C31" s="154"/>
      <c r="D31" s="154"/>
      <c r="E31" s="154"/>
      <c r="F31" s="154"/>
      <c r="G31" s="154"/>
      <c r="H31" s="154"/>
      <c r="I31" s="155"/>
      <c r="J31" s="155"/>
      <c r="K31" s="561"/>
      <c r="L31" s="156"/>
      <c r="M31" s="156"/>
      <c r="N31" s="156"/>
      <c r="O31" s="156"/>
      <c r="P31" s="562"/>
      <c r="Q31" s="562"/>
      <c r="R31" s="563">
        <f>SUM(R15:R26)</f>
        <v>0</v>
      </c>
      <c r="S31" s="564"/>
      <c r="T31" s="562"/>
      <c r="U31" s="565"/>
      <c r="V31" s="156"/>
      <c r="W31" s="562"/>
      <c r="X31" s="566">
        <f>SUM(X15:X26)</f>
        <v>0</v>
      </c>
      <c r="Y31" s="566">
        <f>SUM(Y15:Y26)</f>
        <v>0</v>
      </c>
      <c r="Z31" s="566">
        <f>IF(Y31=0,0,IF(OR(Z15="S",Z15="B",Z16="S",Z16="B",Z17="S",Z17="B",Z18="S",Z18="B",Z19="S",Z19="B",Z20="S",Z20="B",Z21="S",Z21="B",Z22="S",Z22="B",Z23="S",Z23="B",Z24="S",Z24="B",Z25="S",Z25="B",Z26="S",Z26="B")=TRUE,113,190))</f>
        <v>0</v>
      </c>
      <c r="AA31" s="565"/>
      <c r="AB31" s="156"/>
      <c r="AC31" s="562"/>
      <c r="AD31" s="156"/>
      <c r="AE31" s="567"/>
      <c r="AF31" s="567"/>
      <c r="AG31" s="567"/>
      <c r="AH31" s="567"/>
      <c r="AI31" s="567"/>
      <c r="AJ31" s="567"/>
      <c r="AK31" s="156"/>
      <c r="AL31" s="562"/>
      <c r="AM31" s="562"/>
      <c r="AN31" s="156"/>
      <c r="AO31" s="156"/>
      <c r="AP31" s="568"/>
      <c r="AQ31" s="568">
        <f>SUM(AQ15:AQ26)</f>
        <v>0</v>
      </c>
      <c r="AR31" s="568">
        <f>SUM(AR15:AR26)</f>
        <v>0</v>
      </c>
      <c r="AS31" s="565"/>
      <c r="AT31" s="569">
        <f>SUM(AT15:AT26)</f>
        <v>0</v>
      </c>
      <c r="AU31" s="568">
        <f>IF(AQ31=0,0,IF(OR(AU15="S",AU15="B",AU16="S",AU16="B",AU17="S",AU17="B",AU18="S",AU18="B",AU19="S",AU19="B",AU20="S",AU20="B",AU21="S",AU21="B",AU22="S",AU22="B",AU23="S",AU23="B",AU24="S",AU24="B",AU25="S",AU25="B",AU26="S",AU26="B")=TRUE,113,190))</f>
        <v>0</v>
      </c>
      <c r="AV31" s="570">
        <f>SUM(AV15:AV26)</f>
        <v>0</v>
      </c>
      <c r="AW31" s="156"/>
      <c r="AX31" s="156"/>
      <c r="AY31" s="156"/>
      <c r="AZ31" s="562"/>
      <c r="BA31" s="156"/>
      <c r="BB31" s="568">
        <f>SUM(BB15:BB26)</f>
        <v>0</v>
      </c>
      <c r="BC31" s="568">
        <f>IF(BB31=0,0,IF(OR(BC15="S",BC15="B",BC16="S",BC16="B",BC17="S",BC17="B",BC18="S",BC18="B",BC19="S",BC19="B",BC20="S",BC20="B",BC21="S",BC21="B",BC22="S",BC22="B",BC23="S",BC23="B",BC24="S",BC24="B",BC25="S",BC25="B",BC26="S",BC26="B")=TRUE,113,190))</f>
        <v>0</v>
      </c>
      <c r="BD31" s="565"/>
      <c r="BE31" s="565"/>
      <c r="BF31" s="157"/>
      <c r="BG31" s="571"/>
      <c r="BH31" s="571"/>
      <c r="BI31" s="571"/>
      <c r="BJ31" s="571"/>
      <c r="BK31" s="562"/>
      <c r="BL31" s="572"/>
      <c r="BM31" s="158"/>
      <c r="BN31" s="573"/>
      <c r="BO31" s="157"/>
      <c r="BP31" s="159"/>
      <c r="BQ31" s="574"/>
      <c r="BR31" s="157"/>
      <c r="BS31" s="562"/>
      <c r="BT31" s="562"/>
      <c r="BU31" s="157"/>
      <c r="BV31" s="567"/>
      <c r="BW31" s="567"/>
      <c r="BX31" s="157"/>
      <c r="BY31" s="156"/>
      <c r="BZ31" s="567"/>
      <c r="CA31" s="156"/>
      <c r="CB31" s="160"/>
      <c r="CC31" s="575"/>
      <c r="CD31" s="576"/>
      <c r="CE31" s="562"/>
      <c r="CF31" s="156"/>
      <c r="CG31" s="562"/>
      <c r="CH31" s="156"/>
      <c r="CI31" s="562"/>
      <c r="CJ31" s="156"/>
      <c r="CK31" s="562"/>
      <c r="CL31" s="1027" t="s">
        <v>103</v>
      </c>
      <c r="CM31" s="1028"/>
      <c r="CN31" s="1028"/>
      <c r="CO31" s="1028"/>
      <c r="CP31" s="1028"/>
      <c r="CQ31" s="1028"/>
      <c r="CR31" s="1028"/>
      <c r="CS31" s="1029"/>
      <c r="CT31" s="577"/>
      <c r="CU31" s="577"/>
      <c r="CV31" s="577"/>
      <c r="CW31" s="577"/>
      <c r="CX31" s="578"/>
      <c r="CY31" s="578"/>
      <c r="CZ31" s="579">
        <f>IF(OR(Z31=113,AU31=113,BC31=113)=TRUE,113,0)</f>
        <v>0</v>
      </c>
      <c r="DA31" s="579">
        <f>IF(OR(Z31=190,AU31=190,BC31=190)=TRUE,190,0)</f>
        <v>0</v>
      </c>
      <c r="DB31" s="821" t="s">
        <v>77</v>
      </c>
      <c r="DC31" s="821">
        <f>IF($AR$31&gt;=1,100,0)</f>
        <v>0</v>
      </c>
      <c r="DD31" s="368"/>
      <c r="DE31" s="1025" t="e">
        <f>(DE15*B15+DE16*B16+DE17*B17+DE18*B18+DE19*B19+DE20*B20+DE21*B21+DE22*B22+DE23*B23+DE24*B24+DE25*B25+DE26*B26)+DE27+DE28+DE29+DE30</f>
        <v>#VALUE!</v>
      </c>
    </row>
    <row r="32" spans="1:111" ht="16.5" customHeight="1" thickBot="1" x14ac:dyDescent="0.35">
      <c r="A32" s="37"/>
      <c r="B32" s="37"/>
      <c r="C32" s="37"/>
      <c r="D32" s="37"/>
      <c r="E32" s="37"/>
      <c r="F32" s="37"/>
      <c r="G32" s="37"/>
      <c r="H32" s="37"/>
      <c r="I32" s="162" t="s">
        <v>104</v>
      </c>
      <c r="J32" s="162"/>
      <c r="K32" s="162"/>
      <c r="L32" s="163"/>
      <c r="M32" s="163"/>
      <c r="N32" s="164" t="s">
        <v>105</v>
      </c>
      <c r="O32" s="163"/>
      <c r="P32" s="163"/>
      <c r="Q32" s="163"/>
      <c r="R32" s="580"/>
      <c r="S32" s="580"/>
      <c r="T32" s="163"/>
      <c r="U32" s="163"/>
      <c r="V32" s="163"/>
      <c r="W32" s="163"/>
      <c r="X32" s="566">
        <f>IF(X31&gt;=1,113,0)</f>
        <v>0</v>
      </c>
      <c r="Y32" s="163"/>
      <c r="Z32" s="172"/>
      <c r="AA32" s="163"/>
      <c r="AB32" s="164" t="s">
        <v>106</v>
      </c>
      <c r="AC32" s="163"/>
      <c r="AD32" s="163"/>
      <c r="AE32" s="163"/>
      <c r="AF32" s="163"/>
      <c r="AG32" s="163"/>
      <c r="AH32" s="163"/>
      <c r="AI32" s="163"/>
      <c r="AJ32" s="163"/>
      <c r="AK32" s="163"/>
      <c r="AL32" s="163"/>
      <c r="AM32" s="163"/>
      <c r="AN32" s="163"/>
      <c r="AO32" s="163"/>
      <c r="AP32" s="581"/>
      <c r="AQ32" s="581"/>
      <c r="AR32" s="581"/>
      <c r="AS32" s="582"/>
      <c r="AT32" s="583"/>
      <c r="AU32" s="568">
        <f>IF(AT31=0,0,113)</f>
        <v>0</v>
      </c>
      <c r="AV32" s="582"/>
      <c r="AW32" s="165"/>
      <c r="AX32" s="165"/>
      <c r="AY32" s="165"/>
      <c r="AZ32" s="584"/>
      <c r="BA32" s="165"/>
      <c r="BB32" s="581"/>
      <c r="BC32" s="591"/>
      <c r="BD32" s="582"/>
      <c r="BE32" s="582"/>
      <c r="BF32" s="166"/>
      <c r="BG32" s="581"/>
      <c r="BH32" s="581"/>
      <c r="BI32" s="581"/>
      <c r="BJ32" s="581"/>
      <c r="BK32" s="584"/>
      <c r="BL32" s="581"/>
      <c r="BM32" s="166"/>
      <c r="BN32" s="585"/>
      <c r="BO32" s="166"/>
      <c r="BP32" s="167"/>
      <c r="BQ32" s="586"/>
      <c r="BR32" s="166"/>
      <c r="BS32" s="584"/>
      <c r="BT32" s="584"/>
      <c r="BU32" s="166"/>
      <c r="BV32" s="581"/>
      <c r="BW32" s="581"/>
      <c r="BX32" s="166"/>
      <c r="BY32" s="165"/>
      <c r="BZ32" s="581"/>
      <c r="CA32" s="165"/>
      <c r="CB32" s="168"/>
      <c r="CC32" s="587"/>
      <c r="CD32" s="588"/>
      <c r="CE32" s="584"/>
      <c r="CF32" s="165"/>
      <c r="CG32" s="584"/>
      <c r="CH32" s="165"/>
      <c r="CI32" s="584"/>
      <c r="CJ32" s="165"/>
      <c r="CK32" s="584"/>
      <c r="CL32" s="1030"/>
      <c r="CM32" s="1031"/>
      <c r="CN32" s="1031"/>
      <c r="CO32" s="1031"/>
      <c r="CP32" s="1031"/>
      <c r="CQ32" s="1031"/>
      <c r="CR32" s="1031"/>
      <c r="CS32" s="1032"/>
      <c r="CT32" s="589"/>
      <c r="CU32" s="589"/>
      <c r="CV32" s="589"/>
      <c r="CW32" s="589"/>
      <c r="CX32" s="368"/>
      <c r="CY32" s="368"/>
      <c r="CZ32" s="589"/>
      <c r="DA32" s="579">
        <f>IF(OR(X32=113,AU32=113)=TRUE,113,0)</f>
        <v>0</v>
      </c>
      <c r="DB32" s="821" t="s">
        <v>52</v>
      </c>
      <c r="DC32" s="589"/>
      <c r="DD32" s="368"/>
      <c r="DE32" s="1026"/>
      <c r="DF32" s="7"/>
    </row>
    <row r="33" spans="1:110" ht="16.5" customHeight="1" thickBot="1" x14ac:dyDescent="0.35">
      <c r="A33" s="7"/>
      <c r="B33" s="170"/>
      <c r="C33" s="7"/>
      <c r="D33" s="7"/>
      <c r="E33" s="7"/>
      <c r="F33" s="7"/>
      <c r="G33" s="7"/>
      <c r="H33" s="7"/>
      <c r="I33" s="171"/>
      <c r="J33" s="171"/>
      <c r="K33" s="171"/>
      <c r="L33" s="172"/>
      <c r="M33" s="172"/>
      <c r="N33" s="173" t="s">
        <v>107</v>
      </c>
      <c r="O33" s="174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  <c r="AA33" s="172"/>
      <c r="AB33" s="175" t="s">
        <v>108</v>
      </c>
      <c r="AC33" s="176"/>
      <c r="AD33" s="176"/>
      <c r="AE33" s="176"/>
      <c r="AF33" s="176"/>
      <c r="AG33" s="176"/>
      <c r="AH33" s="176"/>
      <c r="AI33" s="176"/>
      <c r="AJ33" s="176"/>
      <c r="AK33" s="177"/>
      <c r="AL33" s="590"/>
      <c r="AM33" s="590"/>
      <c r="AN33" s="178"/>
      <c r="AO33" s="179" t="s">
        <v>109</v>
      </c>
      <c r="AP33" s="591"/>
      <c r="AQ33" s="591"/>
      <c r="AR33" s="591"/>
      <c r="AS33" s="592"/>
      <c r="AT33" s="593"/>
      <c r="AU33" s="591"/>
      <c r="AV33" s="592"/>
      <c r="AW33" s="7"/>
      <c r="AX33" s="7"/>
      <c r="AY33" s="7"/>
      <c r="AZ33" s="594"/>
      <c r="BA33" s="7"/>
      <c r="BB33" s="591"/>
      <c r="BC33" s="591"/>
      <c r="BD33" s="592"/>
      <c r="BE33" s="592"/>
      <c r="BF33" s="7"/>
      <c r="BG33" s="591"/>
      <c r="BH33" s="591"/>
      <c r="BI33" s="591"/>
      <c r="BJ33" s="591"/>
      <c r="BK33" s="594"/>
      <c r="BL33" s="591"/>
      <c r="BM33" s="828" t="s">
        <v>110</v>
      </c>
      <c r="BN33" s="790"/>
      <c r="BO33" s="790"/>
      <c r="BP33" s="790"/>
      <c r="BQ33" s="790"/>
      <c r="BR33" s="790"/>
      <c r="BS33" s="790"/>
      <c r="BT33" s="790"/>
      <c r="BU33" s="790"/>
      <c r="BV33" s="596"/>
      <c r="BW33" s="596"/>
      <c r="BX33" s="790"/>
      <c r="BY33" s="790"/>
      <c r="BZ33" s="596"/>
      <c r="CC33" s="595"/>
      <c r="CD33" s="596"/>
      <c r="CE33" s="595"/>
      <c r="CF33" s="180" t="s">
        <v>111</v>
      </c>
      <c r="CG33" s="597"/>
      <c r="CH33" s="181"/>
      <c r="CI33" s="598"/>
      <c r="CJ33" s="182"/>
      <c r="CK33" s="595"/>
      <c r="CL33" s="182"/>
      <c r="CM33" s="595"/>
      <c r="CN33" s="595"/>
      <c r="CO33" s="595"/>
      <c r="CP33" s="182"/>
      <c r="CQ33" s="595"/>
      <c r="CR33" s="182"/>
      <c r="CS33" s="790"/>
      <c r="CT33" s="596"/>
      <c r="CU33" s="596"/>
      <c r="CV33" s="596"/>
      <c r="CW33" s="596"/>
      <c r="CX33" s="595"/>
      <c r="CY33" s="595"/>
      <c r="CZ33" s="596"/>
      <c r="DA33" s="596"/>
      <c r="DB33" s="596"/>
      <c r="DC33" s="596"/>
      <c r="DD33" s="595"/>
      <c r="DE33" s="182"/>
    </row>
    <row r="34" spans="1:110" ht="16.5" customHeight="1" x14ac:dyDescent="0.25">
      <c r="A34" s="183" t="s">
        <v>1</v>
      </c>
      <c r="B34" s="184"/>
      <c r="C34" s="7"/>
      <c r="D34" s="7"/>
      <c r="E34" s="185"/>
      <c r="F34" s="185"/>
      <c r="G34" s="185"/>
      <c r="H34" s="7"/>
      <c r="I34" s="186"/>
      <c r="J34" s="186"/>
      <c r="K34" s="187"/>
      <c r="L34" s="187"/>
      <c r="M34" s="188"/>
      <c r="N34" s="189" t="s">
        <v>112</v>
      </c>
      <c r="O34" s="188"/>
      <c r="P34" s="186"/>
      <c r="Q34" s="186"/>
      <c r="R34" s="186"/>
      <c r="S34" s="186"/>
      <c r="T34" s="186"/>
      <c r="U34" s="186"/>
      <c r="V34" s="187"/>
      <c r="W34" s="186"/>
      <c r="X34" s="186"/>
      <c r="Y34" s="186"/>
      <c r="Z34" s="186"/>
      <c r="AA34" s="186"/>
      <c r="AB34" s="189" t="s">
        <v>113</v>
      </c>
      <c r="AC34" s="187"/>
      <c r="AD34" s="187"/>
      <c r="AE34" s="172"/>
      <c r="AF34" s="172"/>
      <c r="AG34" s="172"/>
      <c r="AH34" s="172"/>
      <c r="AI34" s="172"/>
      <c r="AJ34" s="172"/>
      <c r="AK34" s="190"/>
      <c r="AL34" s="599"/>
      <c r="AM34" s="599"/>
      <c r="AN34" s="191"/>
      <c r="AO34" s="192" t="s">
        <v>77</v>
      </c>
      <c r="AP34" s="600"/>
      <c r="AQ34" s="600"/>
      <c r="AR34" s="600"/>
      <c r="AS34" s="601"/>
      <c r="AT34" s="602"/>
      <c r="AU34" s="600"/>
      <c r="AV34" s="601"/>
      <c r="AW34" s="90"/>
      <c r="AX34" s="7"/>
      <c r="AY34" s="7"/>
      <c r="AZ34" s="594"/>
      <c r="BC34" s="600"/>
      <c r="BF34" s="193"/>
      <c r="BG34" s="604"/>
      <c r="BH34" s="604"/>
      <c r="BI34" s="604"/>
      <c r="BJ34" s="604"/>
      <c r="BK34" s="605"/>
      <c r="BL34" s="604"/>
      <c r="BM34" s="831" t="s">
        <v>114</v>
      </c>
      <c r="BN34" s="835"/>
      <c r="BO34" s="835"/>
      <c r="BP34" s="816"/>
      <c r="BQ34" s="816"/>
      <c r="BR34" s="816"/>
      <c r="BS34" s="835"/>
      <c r="BT34" s="835"/>
      <c r="BU34" s="835"/>
      <c r="BV34" s="840"/>
      <c r="BW34" s="840"/>
      <c r="BX34" s="835"/>
      <c r="BY34" s="816"/>
      <c r="BZ34" s="842"/>
      <c r="CA34" s="3"/>
      <c r="CC34" s="606"/>
      <c r="CD34" s="607"/>
      <c r="CE34" s="595"/>
      <c r="CF34" s="195" t="s">
        <v>115</v>
      </c>
      <c r="CG34" s="608"/>
      <c r="CH34" s="196"/>
      <c r="CI34" s="609"/>
      <c r="CJ34" s="196"/>
      <c r="CK34" s="609"/>
      <c r="CL34" s="197"/>
      <c r="CM34" s="610"/>
      <c r="CN34" s="610"/>
      <c r="CO34" s="610"/>
      <c r="CP34" s="198"/>
      <c r="CQ34" s="611"/>
      <c r="CR34" s="198"/>
      <c r="CS34" s="198"/>
      <c r="CT34" s="612"/>
      <c r="CU34" s="612"/>
      <c r="CV34" s="612"/>
      <c r="CW34" s="612"/>
      <c r="CX34" s="611"/>
      <c r="CY34" s="611"/>
      <c r="CZ34" s="612"/>
      <c r="DA34" s="612"/>
      <c r="DB34" s="612"/>
      <c r="DC34" s="612"/>
      <c r="DD34" s="611"/>
      <c r="DE34" s="199"/>
    </row>
    <row r="35" spans="1:110" ht="16.5" customHeight="1" thickBot="1" x14ac:dyDescent="0.3">
      <c r="A35" s="183"/>
      <c r="B35" s="184"/>
      <c r="C35" s="90"/>
      <c r="D35" s="90"/>
      <c r="E35" s="185"/>
      <c r="F35" s="185"/>
      <c r="G35" s="185"/>
      <c r="H35" s="183"/>
      <c r="I35" s="200"/>
      <c r="J35" s="200"/>
      <c r="K35" s="200"/>
      <c r="L35" s="200"/>
      <c r="M35" s="201"/>
      <c r="N35" s="202"/>
      <c r="O35" s="203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202" t="s">
        <v>116</v>
      </c>
      <c r="AC35" s="613"/>
      <c r="AD35" s="204"/>
      <c r="AE35" s="204"/>
      <c r="AF35" s="204"/>
      <c r="AG35" s="204"/>
      <c r="AH35" s="204"/>
      <c r="AI35" s="204"/>
      <c r="AJ35" s="204"/>
      <c r="AK35" s="205"/>
      <c r="AL35" s="614"/>
      <c r="AM35" s="614"/>
      <c r="AN35" s="206"/>
      <c r="AO35" s="207" t="s">
        <v>77</v>
      </c>
      <c r="AP35" s="600"/>
      <c r="AQ35" s="600"/>
      <c r="AR35" s="600"/>
      <c r="AS35" s="601"/>
      <c r="AT35" s="602"/>
      <c r="AU35" s="600"/>
      <c r="AV35" s="601"/>
      <c r="AW35" s="90"/>
      <c r="AX35" s="7"/>
      <c r="AY35" s="7"/>
      <c r="AZ35" s="594"/>
      <c r="BC35" s="600"/>
      <c r="BF35" s="208"/>
      <c r="BG35" s="615"/>
      <c r="BH35" s="615"/>
      <c r="BI35" s="615"/>
      <c r="BJ35" s="615"/>
      <c r="BK35" s="616"/>
      <c r="BL35" s="615"/>
      <c r="BM35" s="221" t="s">
        <v>117</v>
      </c>
      <c r="BN35" s="210"/>
      <c r="BO35" s="210"/>
      <c r="BP35" s="237"/>
      <c r="BQ35" s="237"/>
      <c r="BR35" s="237"/>
      <c r="BS35" s="210"/>
      <c r="BT35" s="210"/>
      <c r="BU35" s="210"/>
      <c r="BV35" s="618"/>
      <c r="BW35" s="618"/>
      <c r="BX35" s="210"/>
      <c r="BY35" s="237"/>
      <c r="BZ35" s="843"/>
      <c r="CA35" s="248"/>
      <c r="CC35" s="606"/>
      <c r="CD35" s="607"/>
      <c r="CE35" s="595"/>
      <c r="CF35" s="1042" t="s">
        <v>118</v>
      </c>
      <c r="CG35" s="619"/>
      <c r="CH35" s="879" t="s">
        <v>119</v>
      </c>
      <c r="CI35" s="620"/>
      <c r="CJ35" s="211" t="s">
        <v>120</v>
      </c>
      <c r="CK35" s="617"/>
      <c r="CL35" s="212"/>
      <c r="CM35" s="621"/>
      <c r="CN35" s="621"/>
      <c r="CO35" s="621"/>
      <c r="CP35" s="213"/>
      <c r="CQ35" s="622"/>
      <c r="CR35" s="213"/>
      <c r="CS35" s="213"/>
      <c r="CT35" s="623"/>
      <c r="CU35" s="623"/>
      <c r="CV35" s="623"/>
      <c r="CW35" s="623"/>
      <c r="CX35" s="622"/>
      <c r="CY35" s="622"/>
      <c r="CZ35" s="623"/>
      <c r="DA35" s="623"/>
      <c r="DB35" s="623"/>
      <c r="DC35" s="623"/>
      <c r="DD35" s="622"/>
      <c r="DE35" s="214"/>
    </row>
    <row r="36" spans="1:110" ht="18" customHeight="1" x14ac:dyDescent="0.25">
      <c r="A36" s="183"/>
      <c r="B36" s="184"/>
      <c r="C36" s="90"/>
      <c r="D36" s="90"/>
      <c r="E36" s="185"/>
      <c r="F36" s="185"/>
      <c r="G36" s="185"/>
      <c r="H36" s="183"/>
      <c r="I36" s="91"/>
      <c r="J36" s="91"/>
      <c r="K36" s="624"/>
      <c r="L36" s="91"/>
      <c r="M36" s="215"/>
      <c r="N36" s="215"/>
      <c r="O36" s="215"/>
      <c r="P36" s="625"/>
      <c r="Q36" s="625"/>
      <c r="R36" s="601"/>
      <c r="S36" s="601"/>
      <c r="T36" s="625"/>
      <c r="U36" s="601"/>
      <c r="V36" s="215"/>
      <c r="W36" s="625"/>
      <c r="X36" s="600"/>
      <c r="Y36" s="600"/>
      <c r="Z36" s="600"/>
      <c r="AA36" s="601"/>
      <c r="AB36" s="91"/>
      <c r="AC36" s="624"/>
      <c r="AD36" s="90"/>
      <c r="AE36" s="626"/>
      <c r="AF36" s="626"/>
      <c r="AG36" s="626"/>
      <c r="AH36" s="626"/>
      <c r="AI36" s="626"/>
      <c r="AJ36" s="626"/>
      <c r="AK36" s="90"/>
      <c r="AL36" s="627"/>
      <c r="AM36" s="627"/>
      <c r="AN36" s="7"/>
      <c r="AO36" s="215"/>
      <c r="AP36" s="600"/>
      <c r="AQ36" s="600"/>
      <c r="AR36" s="600"/>
      <c r="AS36" s="601"/>
      <c r="AT36" s="602"/>
      <c r="AU36" s="600"/>
      <c r="AV36" s="601"/>
      <c r="AW36" s="90"/>
      <c r="AX36" s="7"/>
      <c r="AY36" s="7"/>
      <c r="AZ36" s="594"/>
      <c r="BC36" s="600"/>
      <c r="BF36" s="208"/>
      <c r="BG36" s="615"/>
      <c r="BH36" s="615"/>
      <c r="BI36" s="615"/>
      <c r="BJ36" s="615"/>
      <c r="BK36" s="616"/>
      <c r="BL36" s="615"/>
      <c r="BM36" s="221" t="s">
        <v>121</v>
      </c>
      <c r="BN36" s="210"/>
      <c r="BO36" s="210"/>
      <c r="BP36" s="237"/>
      <c r="BQ36" s="237"/>
      <c r="BR36" s="237"/>
      <c r="BS36" s="210"/>
      <c r="BT36" s="210"/>
      <c r="BU36" s="210"/>
      <c r="BV36" s="618"/>
      <c r="BW36" s="618"/>
      <c r="BX36" s="210"/>
      <c r="BY36" s="237"/>
      <c r="BZ36" s="843"/>
      <c r="CA36" s="248"/>
      <c r="CC36" s="606"/>
      <c r="CD36" s="607"/>
      <c r="CE36" s="595"/>
      <c r="CF36" s="1043"/>
      <c r="CG36" s="628"/>
      <c r="CH36" s="879" t="s">
        <v>122</v>
      </c>
      <c r="CI36" s="620"/>
      <c r="CJ36" s="210" t="s">
        <v>123</v>
      </c>
      <c r="CK36" s="629"/>
      <c r="CL36" s="216"/>
      <c r="CM36" s="333"/>
      <c r="CN36" s="333"/>
      <c r="CO36" s="333"/>
      <c r="CQ36" s="597"/>
      <c r="CR36" s="5" t="s">
        <v>124</v>
      </c>
      <c r="CS36" s="5"/>
      <c r="CT36" s="630"/>
      <c r="CU36" s="630"/>
      <c r="CV36" s="630"/>
      <c r="CW36" s="630"/>
      <c r="CX36" s="597"/>
      <c r="CY36" s="597"/>
      <c r="CZ36" s="630"/>
      <c r="DA36" s="630"/>
      <c r="DB36" s="630"/>
      <c r="DC36" s="630"/>
      <c r="DD36" s="597"/>
      <c r="DE36" s="217"/>
      <c r="DF36" s="218"/>
    </row>
    <row r="37" spans="1:110" ht="15" customHeight="1" x14ac:dyDescent="0.3">
      <c r="A37" s="183"/>
      <c r="B37" s="184"/>
      <c r="C37" s="90"/>
      <c r="D37" s="90"/>
      <c r="E37" s="185"/>
      <c r="F37" s="185"/>
      <c r="G37" s="185"/>
      <c r="H37" s="183"/>
      <c r="I37" s="219" t="s">
        <v>125</v>
      </c>
      <c r="J37" s="219"/>
      <c r="K37" s="624"/>
      <c r="L37" s="91"/>
      <c r="M37" s="215"/>
      <c r="N37" s="215"/>
      <c r="O37" s="215"/>
      <c r="P37" s="625"/>
      <c r="Q37" s="625"/>
      <c r="R37" s="601"/>
      <c r="S37" s="601"/>
      <c r="T37" s="625"/>
      <c r="U37" s="601"/>
      <c r="V37" s="215"/>
      <c r="W37" s="625"/>
      <c r="X37" s="600"/>
      <c r="Y37" s="600"/>
      <c r="Z37" s="600"/>
      <c r="AA37" s="601"/>
      <c r="AB37" s="91"/>
      <c r="AC37" s="624"/>
      <c r="AD37" s="90"/>
      <c r="AE37" s="626"/>
      <c r="AF37" s="626"/>
      <c r="AG37" s="626"/>
      <c r="AH37" s="626"/>
      <c r="AI37" s="626"/>
      <c r="AJ37" s="626"/>
      <c r="AK37" s="90"/>
      <c r="AL37" s="627"/>
      <c r="AM37" s="627"/>
      <c r="AN37" s="7"/>
      <c r="AO37" s="215"/>
      <c r="AP37" s="600"/>
      <c r="AQ37" s="600"/>
      <c r="AR37" s="600"/>
      <c r="AS37" s="601"/>
      <c r="AT37" s="602"/>
      <c r="AU37" s="600"/>
      <c r="AV37" s="601"/>
      <c r="AW37" s="90"/>
      <c r="AX37" s="7"/>
      <c r="AY37" s="7"/>
      <c r="AZ37" s="594"/>
      <c r="BC37" s="600"/>
      <c r="BF37" s="208"/>
      <c r="BG37" s="615"/>
      <c r="BH37" s="615"/>
      <c r="BI37" s="615"/>
      <c r="BJ37" s="615"/>
      <c r="BK37" s="616"/>
      <c r="BL37" s="615"/>
      <c r="BM37" s="221" t="s">
        <v>126</v>
      </c>
      <c r="BN37" s="210"/>
      <c r="BO37" s="210"/>
      <c r="BP37" s="237"/>
      <c r="BQ37" s="237"/>
      <c r="BR37" s="237"/>
      <c r="BS37" s="210"/>
      <c r="BT37" s="210"/>
      <c r="BU37" s="210"/>
      <c r="BV37" s="618"/>
      <c r="BW37" s="618"/>
      <c r="BX37" s="210"/>
      <c r="BY37" s="237"/>
      <c r="BZ37" s="843"/>
      <c r="CA37" s="248"/>
      <c r="CC37" s="606"/>
      <c r="CD37" s="607"/>
      <c r="CE37" s="595"/>
      <c r="CF37" s="1043"/>
      <c r="CG37" s="628"/>
      <c r="CH37" s="879" t="s">
        <v>127</v>
      </c>
      <c r="CI37" s="620"/>
      <c r="CJ37" s="210" t="s">
        <v>128</v>
      </c>
      <c r="CK37" s="617"/>
      <c r="CL37" s="216"/>
      <c r="CM37" s="333"/>
      <c r="CN37" s="333"/>
      <c r="CO37" s="333"/>
      <c r="CQ37" s="620"/>
      <c r="CR37" s="830" t="s">
        <v>129</v>
      </c>
      <c r="CS37" s="210" t="s">
        <v>130</v>
      </c>
      <c r="CT37" s="631"/>
      <c r="CU37" s="631"/>
      <c r="CV37" s="631"/>
      <c r="CW37" s="631"/>
      <c r="CX37" s="620"/>
      <c r="CY37" s="620"/>
      <c r="CZ37" s="631"/>
      <c r="DA37" s="631"/>
      <c r="DB37" s="631"/>
      <c r="DC37" s="631"/>
      <c r="DD37" s="620"/>
      <c r="DE37" s="217" t="s">
        <v>130</v>
      </c>
      <c r="DF37" s="218"/>
    </row>
    <row r="38" spans="1:110" ht="15" customHeight="1" x14ac:dyDescent="0.25">
      <c r="A38" s="183"/>
      <c r="B38" s="184"/>
      <c r="C38" s="90"/>
      <c r="D38" s="90"/>
      <c r="E38" s="185"/>
      <c r="F38" s="185"/>
      <c r="G38" s="185"/>
      <c r="H38" s="183"/>
      <c r="I38" s="91"/>
      <c r="J38" s="91"/>
      <c r="K38" s="624"/>
      <c r="L38" s="91"/>
      <c r="M38" s="215"/>
      <c r="N38" s="215"/>
      <c r="O38" s="215"/>
      <c r="P38" s="625"/>
      <c r="Q38" s="625"/>
      <c r="R38" s="601"/>
      <c r="S38" s="601"/>
      <c r="T38" s="625"/>
      <c r="U38" s="601"/>
      <c r="V38" s="215"/>
      <c r="W38" s="625"/>
      <c r="X38" s="600"/>
      <c r="Y38" s="600"/>
      <c r="Z38" s="600"/>
      <c r="AA38" s="601"/>
      <c r="AB38" s="91"/>
      <c r="AC38" s="624"/>
      <c r="AD38" s="90"/>
      <c r="AE38" s="626"/>
      <c r="AF38" s="626"/>
      <c r="AG38" s="626"/>
      <c r="AH38" s="626"/>
      <c r="AI38" s="626"/>
      <c r="AJ38" s="626"/>
      <c r="AK38" s="90"/>
      <c r="AL38" s="627"/>
      <c r="AM38" s="627"/>
      <c r="AN38" s="7"/>
      <c r="AO38" s="215"/>
      <c r="AP38" s="600"/>
      <c r="AQ38" s="600"/>
      <c r="AR38" s="600"/>
      <c r="AS38" s="601"/>
      <c r="AT38" s="602"/>
      <c r="AU38" s="600"/>
      <c r="AV38" s="601"/>
      <c r="AW38" s="90"/>
      <c r="AX38" s="7"/>
      <c r="AY38" s="7"/>
      <c r="AZ38" s="594"/>
      <c r="BC38" s="600"/>
      <c r="BF38" s="208"/>
      <c r="BG38" s="615"/>
      <c r="BH38" s="615"/>
      <c r="BI38" s="615"/>
      <c r="BJ38" s="615"/>
      <c r="BK38" s="616"/>
      <c r="BL38" s="615"/>
      <c r="BM38" s="221" t="s">
        <v>131</v>
      </c>
      <c r="BN38" s="210"/>
      <c r="BO38" s="210"/>
      <c r="BP38" s="210"/>
      <c r="BQ38" s="210"/>
      <c r="BR38" s="210"/>
      <c r="BS38" s="210"/>
      <c r="BT38" s="210"/>
      <c r="BU38" s="210"/>
      <c r="BV38" s="618"/>
      <c r="BW38" s="618"/>
      <c r="BX38" s="210"/>
      <c r="BY38" s="210"/>
      <c r="BZ38" s="843"/>
      <c r="CA38" s="248"/>
      <c r="CC38" s="606"/>
      <c r="CD38" s="607"/>
      <c r="CE38" s="595"/>
      <c r="CF38" s="1043"/>
      <c r="CG38" s="628"/>
      <c r="CH38" s="879" t="s">
        <v>132</v>
      </c>
      <c r="CI38" s="620"/>
      <c r="CJ38" s="222" t="s">
        <v>133</v>
      </c>
      <c r="CK38" s="632"/>
      <c r="CL38" s="216"/>
      <c r="CM38" s="333"/>
      <c r="CN38" s="333"/>
      <c r="CO38" s="333"/>
      <c r="CQ38" s="620"/>
      <c r="CR38" s="830" t="s">
        <v>134</v>
      </c>
      <c r="CS38" s="210" t="s">
        <v>135</v>
      </c>
      <c r="CT38" s="631"/>
      <c r="CU38" s="631"/>
      <c r="CV38" s="631"/>
      <c r="CW38" s="631"/>
      <c r="CX38" s="620"/>
      <c r="CY38" s="620"/>
      <c r="CZ38" s="631"/>
      <c r="DA38" s="631"/>
      <c r="DB38" s="631"/>
      <c r="DC38" s="631"/>
      <c r="DD38" s="620"/>
      <c r="DE38" s="217" t="s">
        <v>135</v>
      </c>
      <c r="DF38" s="218"/>
    </row>
    <row r="39" spans="1:110" ht="15" customHeight="1" x14ac:dyDescent="0.25">
      <c r="H39" s="7"/>
      <c r="I39" s="7"/>
      <c r="J39" s="7"/>
      <c r="K39" s="594"/>
      <c r="L39" s="7"/>
      <c r="M39" s="7"/>
      <c r="N39" s="7"/>
      <c r="O39" s="7"/>
      <c r="P39" s="594"/>
      <c r="Q39" s="594"/>
      <c r="R39" s="592"/>
      <c r="S39" s="592"/>
      <c r="T39" s="594"/>
      <c r="U39" s="592"/>
      <c r="V39" s="7"/>
      <c r="W39" s="594"/>
      <c r="X39" s="591"/>
      <c r="Y39" s="591"/>
      <c r="Z39" s="591"/>
      <c r="AA39" s="592"/>
      <c r="AB39" s="7"/>
      <c r="AC39" s="594"/>
      <c r="AD39" s="7"/>
      <c r="AE39" s="591"/>
      <c r="AF39" s="591"/>
      <c r="AG39" s="591"/>
      <c r="AH39" s="591"/>
      <c r="AI39" s="591"/>
      <c r="AJ39" s="591"/>
      <c r="AK39" s="7"/>
      <c r="AL39" s="594"/>
      <c r="AM39" s="594"/>
      <c r="AN39" s="7"/>
      <c r="AO39" s="7"/>
      <c r="AP39" s="591"/>
      <c r="AQ39" s="591"/>
      <c r="AR39" s="591"/>
      <c r="AS39" s="592"/>
      <c r="AT39" s="593"/>
      <c r="AU39" s="591"/>
      <c r="AV39" s="592"/>
      <c r="AW39" s="7"/>
      <c r="AX39" s="7"/>
      <c r="AY39" s="7"/>
      <c r="AZ39" s="594"/>
      <c r="BC39" s="591"/>
      <c r="BF39" s="208"/>
      <c r="BG39" s="615"/>
      <c r="BH39" s="615"/>
      <c r="BI39" s="615"/>
      <c r="BJ39" s="615"/>
      <c r="BK39" s="616"/>
      <c r="BL39" s="615"/>
      <c r="BM39" s="221" t="s">
        <v>136</v>
      </c>
      <c r="BN39" s="210"/>
      <c r="BO39" s="210"/>
      <c r="BP39" s="210"/>
      <c r="BQ39" s="210"/>
      <c r="BR39" s="210"/>
      <c r="BS39" s="210"/>
      <c r="BT39" s="210"/>
      <c r="BU39" s="210"/>
      <c r="BV39" s="618"/>
      <c r="BW39" s="618"/>
      <c r="BX39" s="210"/>
      <c r="BY39" s="210"/>
      <c r="BZ39" s="843"/>
      <c r="CA39" s="248"/>
      <c r="CC39" s="606"/>
      <c r="CD39" s="607"/>
      <c r="CE39" s="620"/>
      <c r="CF39" s="1043"/>
      <c r="CG39" s="628"/>
      <c r="CH39" s="879" t="s">
        <v>137</v>
      </c>
      <c r="CI39" s="620"/>
      <c r="CJ39" s="210" t="s">
        <v>138</v>
      </c>
      <c r="CK39" s="617"/>
      <c r="CL39" s="223"/>
      <c r="CM39" s="333"/>
      <c r="CN39" s="333"/>
      <c r="CO39" s="333"/>
      <c r="CP39" s="220"/>
      <c r="CQ39" s="620"/>
      <c r="CR39" s="210"/>
      <c r="CS39" s="220"/>
      <c r="CT39" s="631"/>
      <c r="CU39" s="631"/>
      <c r="CV39" s="631"/>
      <c r="CW39" s="631"/>
      <c r="CX39" s="620"/>
      <c r="CY39" s="620"/>
      <c r="CZ39" s="631"/>
      <c r="DA39" s="631"/>
      <c r="DB39" s="631"/>
      <c r="DC39" s="631"/>
      <c r="DD39" s="620"/>
      <c r="DE39" s="217"/>
      <c r="DF39" s="225"/>
    </row>
    <row r="40" spans="1:110" ht="15" customHeight="1" x14ac:dyDescent="0.25">
      <c r="H40" s="7"/>
      <c r="I40" s="7"/>
      <c r="J40" s="7"/>
      <c r="K40" s="594"/>
      <c r="L40" s="7"/>
      <c r="M40" s="7"/>
      <c r="N40" s="7"/>
      <c r="O40" s="7"/>
      <c r="P40" s="594"/>
      <c r="Q40" s="594"/>
      <c r="R40" s="592"/>
      <c r="S40" s="592"/>
      <c r="T40" s="594"/>
      <c r="U40" s="592"/>
      <c r="V40" s="7"/>
      <c r="W40" s="594"/>
      <c r="X40" s="591"/>
      <c r="Y40" s="591"/>
      <c r="Z40" s="591"/>
      <c r="AA40" s="592"/>
      <c r="AB40" s="7"/>
      <c r="AC40" s="594"/>
      <c r="AD40" s="7"/>
      <c r="AE40" s="591"/>
      <c r="AF40" s="591"/>
      <c r="AG40" s="591"/>
      <c r="AH40" s="591"/>
      <c r="AI40" s="591"/>
      <c r="AJ40" s="591"/>
      <c r="AK40" s="7"/>
      <c r="AL40" s="594"/>
      <c r="AM40" s="594"/>
      <c r="AN40" s="7"/>
      <c r="AO40" s="7"/>
      <c r="AP40" s="591"/>
      <c r="AQ40" s="591"/>
      <c r="AR40" s="591"/>
      <c r="AS40" s="592"/>
      <c r="AT40" s="593"/>
      <c r="AU40" s="591"/>
      <c r="AV40" s="592"/>
      <c r="AW40" s="7"/>
      <c r="AX40" s="7"/>
      <c r="AY40" s="7"/>
      <c r="AZ40" s="594"/>
      <c r="BC40" s="591"/>
      <c r="BF40" s="208"/>
      <c r="BG40" s="615"/>
      <c r="BH40" s="615"/>
      <c r="BI40" s="615"/>
      <c r="BJ40" s="615"/>
      <c r="BK40" s="616"/>
      <c r="BL40" s="615"/>
      <c r="BM40" s="221" t="s">
        <v>139</v>
      </c>
      <c r="BN40" s="210"/>
      <c r="BO40" s="210"/>
      <c r="BP40" s="210"/>
      <c r="BQ40" s="210"/>
      <c r="BR40" s="210"/>
      <c r="BS40" s="210"/>
      <c r="BT40" s="210"/>
      <c r="BU40" s="210"/>
      <c r="BV40" s="618"/>
      <c r="BW40" s="618"/>
      <c r="BX40" s="210"/>
      <c r="BY40" s="210"/>
      <c r="BZ40" s="843"/>
      <c r="CA40" s="248"/>
      <c r="CC40" s="606"/>
      <c r="CD40" s="607"/>
      <c r="CE40" s="620"/>
      <c r="CF40" s="1043"/>
      <c r="CG40" s="628"/>
      <c r="CH40" s="879" t="s">
        <v>140</v>
      </c>
      <c r="CI40" s="620"/>
      <c r="CJ40" s="210" t="s">
        <v>141</v>
      </c>
      <c r="CK40" s="617"/>
      <c r="CL40" s="223"/>
      <c r="CM40" s="333"/>
      <c r="CN40" s="333"/>
      <c r="CO40" s="333"/>
      <c r="CP40" s="5"/>
      <c r="CQ40" s="597"/>
      <c r="CR40" s="5"/>
      <c r="CS40" s="5"/>
      <c r="CT40" s="630"/>
      <c r="CU40" s="630"/>
      <c r="CV40" s="630"/>
      <c r="CW40" s="630"/>
      <c r="CX40" s="597"/>
      <c r="CY40" s="597"/>
      <c r="CZ40" s="630"/>
      <c r="DA40" s="630"/>
      <c r="DB40" s="630"/>
      <c r="DC40" s="630"/>
      <c r="DD40" s="597"/>
      <c r="DE40" s="226"/>
      <c r="DF40" s="225"/>
    </row>
    <row r="41" spans="1:110" ht="15" customHeight="1" thickBot="1" x14ac:dyDescent="0.35">
      <c r="B41" s="227"/>
      <c r="P41" s="317"/>
      <c r="Q41" s="317"/>
      <c r="R41" s="603"/>
      <c r="S41" s="603"/>
      <c r="T41" s="317"/>
      <c r="U41" s="603"/>
      <c r="Z41" s="591"/>
      <c r="AD41" s="7"/>
      <c r="AE41" s="591"/>
      <c r="AF41" s="591"/>
      <c r="AG41" s="591"/>
      <c r="AH41" s="591"/>
      <c r="AI41" s="591"/>
      <c r="AJ41" s="591"/>
      <c r="AK41" s="7"/>
      <c r="AL41" s="594"/>
      <c r="AM41" s="594"/>
      <c r="AN41" s="7"/>
      <c r="AO41" s="7"/>
      <c r="AP41" s="591"/>
      <c r="AQ41" s="591"/>
      <c r="AR41" s="591"/>
      <c r="AS41" s="592"/>
      <c r="AT41" s="593"/>
      <c r="AU41" s="591"/>
      <c r="AV41" s="592"/>
      <c r="AW41" s="7"/>
      <c r="AX41" s="7"/>
      <c r="AY41" s="7"/>
      <c r="AZ41" s="594"/>
      <c r="BC41" s="591"/>
      <c r="BF41" s="208"/>
      <c r="BG41" s="615"/>
      <c r="BH41" s="615"/>
      <c r="BI41" s="615"/>
      <c r="BJ41" s="615"/>
      <c r="BK41" s="616"/>
      <c r="BL41" s="615"/>
      <c r="BM41" s="822"/>
      <c r="BN41" s="228"/>
      <c r="BO41" s="228"/>
      <c r="BP41" s="228"/>
      <c r="BQ41" s="228"/>
      <c r="BR41" s="228"/>
      <c r="BS41" s="228"/>
      <c r="BT41" s="228"/>
      <c r="BU41" s="228"/>
      <c r="BV41" s="634"/>
      <c r="BW41" s="634"/>
      <c r="BX41" s="228"/>
      <c r="BY41" s="228"/>
      <c r="BZ41" s="844"/>
      <c r="CA41" s="257"/>
      <c r="CC41" s="606"/>
      <c r="CD41" s="607"/>
      <c r="CE41" s="620"/>
      <c r="CF41" s="1044"/>
      <c r="CG41" s="628"/>
      <c r="CH41" s="879" t="s">
        <v>142</v>
      </c>
      <c r="CI41" s="620"/>
      <c r="CJ41" s="228" t="s">
        <v>143</v>
      </c>
      <c r="CK41" s="617"/>
      <c r="CL41" s="229"/>
      <c r="CM41" s="635"/>
      <c r="CN41" s="635"/>
      <c r="CO41" s="635"/>
      <c r="CP41" s="116"/>
      <c r="CQ41" s="636"/>
      <c r="CR41" s="228"/>
      <c r="CS41" s="116"/>
      <c r="CT41" s="637"/>
      <c r="CU41" s="637"/>
      <c r="CV41" s="637"/>
      <c r="CW41" s="637"/>
      <c r="CX41" s="636"/>
      <c r="CY41" s="636"/>
      <c r="CZ41" s="637"/>
      <c r="DA41" s="637"/>
      <c r="DB41" s="637"/>
      <c r="DC41" s="637"/>
      <c r="DD41" s="636"/>
      <c r="DE41" s="267"/>
      <c r="DF41" s="218"/>
    </row>
    <row r="42" spans="1:110" s="236" customFormat="1" ht="15" customHeight="1" thickBot="1" x14ac:dyDescent="0.35">
      <c r="A42" s="4"/>
      <c r="B42" s="227"/>
      <c r="C42" s="4"/>
      <c r="D42" s="4"/>
      <c r="E42" s="4"/>
      <c r="F42" s="4"/>
      <c r="G42" s="4"/>
      <c r="H42" s="4"/>
      <c r="I42" s="4"/>
      <c r="J42" s="4"/>
      <c r="K42" s="317"/>
      <c r="L42" s="4"/>
      <c r="M42" s="4"/>
      <c r="N42" s="4"/>
      <c r="O42" s="4"/>
      <c r="P42" s="317"/>
      <c r="Q42" s="317"/>
      <c r="R42" s="603"/>
      <c r="S42" s="603"/>
      <c r="T42" s="317"/>
      <c r="U42" s="603"/>
      <c r="V42" s="4"/>
      <c r="W42" s="317"/>
      <c r="X42" s="318"/>
      <c r="Y42" s="318"/>
      <c r="Z42" s="591"/>
      <c r="AA42" s="603"/>
      <c r="AB42" s="4"/>
      <c r="AC42" s="317"/>
      <c r="AD42" s="7"/>
      <c r="AE42" s="591"/>
      <c r="AF42" s="591"/>
      <c r="AG42" s="591"/>
      <c r="AH42" s="591"/>
      <c r="AI42" s="591"/>
      <c r="AJ42" s="591"/>
      <c r="AK42" s="7"/>
      <c r="AL42" s="594"/>
      <c r="AM42" s="594"/>
      <c r="AN42" s="7"/>
      <c r="AO42" s="7"/>
      <c r="AP42" s="591"/>
      <c r="AQ42" s="591"/>
      <c r="AR42" s="591"/>
      <c r="AS42" s="592"/>
      <c r="AT42" s="593"/>
      <c r="AU42" s="591"/>
      <c r="AV42" s="592"/>
      <c r="AW42" s="7"/>
      <c r="AX42" s="7"/>
      <c r="AY42" s="7"/>
      <c r="AZ42" s="594"/>
      <c r="BA42" s="4"/>
      <c r="BB42" s="318"/>
      <c r="BC42" s="591"/>
      <c r="BD42" s="603"/>
      <c r="BE42" s="603"/>
      <c r="BF42" s="7"/>
      <c r="BG42" s="591"/>
      <c r="BH42" s="591"/>
      <c r="BI42" s="591"/>
      <c r="BJ42" s="591"/>
      <c r="BK42" s="594"/>
      <c r="BL42" s="591"/>
      <c r="BM42" s="5" t="s">
        <v>144</v>
      </c>
      <c r="BN42" s="237"/>
      <c r="BO42" s="237"/>
      <c r="BP42" s="790"/>
      <c r="BQ42" s="790"/>
      <c r="BR42" s="790"/>
      <c r="BS42" s="210"/>
      <c r="BT42" s="210"/>
      <c r="BU42" s="210"/>
      <c r="BV42" s="607"/>
      <c r="BW42" s="607"/>
      <c r="BX42" s="237"/>
      <c r="BY42" s="790"/>
      <c r="BZ42" s="607"/>
      <c r="CC42" s="606"/>
      <c r="CD42" s="607"/>
      <c r="CE42" s="620"/>
      <c r="CF42" s="230"/>
      <c r="CG42" s="638"/>
      <c r="CH42" s="231"/>
      <c r="CI42" s="639"/>
      <c r="CJ42" s="232"/>
      <c r="CK42" s="640"/>
      <c r="CL42" s="233"/>
      <c r="CM42" s="641"/>
      <c r="CN42" s="641"/>
      <c r="CO42" s="641"/>
      <c r="CP42" s="234"/>
      <c r="CQ42" s="642"/>
      <c r="CR42" s="231"/>
      <c r="CS42" s="234"/>
      <c r="CT42" s="643"/>
      <c r="CU42" s="643"/>
      <c r="CV42" s="643"/>
      <c r="CW42" s="643"/>
      <c r="CX42" s="642"/>
      <c r="CY42" s="642"/>
      <c r="CZ42" s="643"/>
      <c r="DA42" s="643"/>
      <c r="DB42" s="643"/>
      <c r="DC42" s="643"/>
      <c r="DD42" s="642"/>
      <c r="DE42" s="231"/>
      <c r="DF42" s="225"/>
    </row>
    <row r="43" spans="1:110" s="236" customFormat="1" ht="15" customHeight="1" x14ac:dyDescent="0.3">
      <c r="A43" s="4"/>
      <c r="B43" s="227"/>
      <c r="C43" s="4"/>
      <c r="D43" s="4"/>
      <c r="E43" s="4"/>
      <c r="F43" s="4"/>
      <c r="G43" s="4"/>
      <c r="H43" s="4"/>
      <c r="I43" s="4"/>
      <c r="J43" s="4"/>
      <c r="K43" s="317"/>
      <c r="L43" s="4"/>
      <c r="M43" s="4"/>
      <c r="N43" s="4"/>
      <c r="O43" s="4"/>
      <c r="P43" s="317"/>
      <c r="Q43" s="317"/>
      <c r="R43" s="603"/>
      <c r="S43" s="603"/>
      <c r="T43" s="317"/>
      <c r="U43" s="603"/>
      <c r="V43" s="4"/>
      <c r="W43" s="317"/>
      <c r="X43" s="318"/>
      <c r="Y43" s="318"/>
      <c r="Z43" s="591"/>
      <c r="AA43" s="603"/>
      <c r="AB43" s="4"/>
      <c r="AC43" s="317"/>
      <c r="AD43" s="7"/>
      <c r="AE43" s="591"/>
      <c r="AF43" s="591"/>
      <c r="AG43" s="591"/>
      <c r="AH43" s="591"/>
      <c r="AI43" s="591"/>
      <c r="AJ43" s="591"/>
      <c r="AK43" s="7"/>
      <c r="AL43" s="594"/>
      <c r="AM43" s="594"/>
      <c r="AN43" s="7"/>
      <c r="AO43" s="7"/>
      <c r="AP43" s="591"/>
      <c r="AQ43" s="591"/>
      <c r="AR43" s="591"/>
      <c r="AS43" s="592"/>
      <c r="AT43" s="593"/>
      <c r="AU43" s="591"/>
      <c r="AV43" s="592"/>
      <c r="AW43" s="7"/>
      <c r="AX43" s="7"/>
      <c r="AY43" s="7"/>
      <c r="AZ43" s="594"/>
      <c r="BA43" s="4"/>
      <c r="BB43" s="318"/>
      <c r="BC43" s="591"/>
      <c r="BD43" s="603"/>
      <c r="BE43" s="603"/>
      <c r="BF43" s="7"/>
      <c r="BG43" s="591"/>
      <c r="BH43" s="591"/>
      <c r="BI43" s="591"/>
      <c r="BJ43" s="591"/>
      <c r="BK43" s="594"/>
      <c r="BL43" s="591"/>
      <c r="BM43" s="823" t="s">
        <v>467</v>
      </c>
      <c r="BN43" s="824"/>
      <c r="BO43" s="824"/>
      <c r="BP43" s="824"/>
      <c r="BQ43" s="824"/>
      <c r="BR43" s="824"/>
      <c r="BS43" s="816"/>
      <c r="BT43" s="816"/>
      <c r="BU43" s="816"/>
      <c r="BV43" s="815"/>
      <c r="BW43" s="815"/>
      <c r="BX43" s="816"/>
      <c r="BY43" s="824"/>
      <c r="BZ43" s="842"/>
      <c r="CA43" s="836"/>
      <c r="CC43" s="606"/>
      <c r="CD43" s="607"/>
      <c r="CE43" s="620"/>
      <c r="CF43" s="195" t="s">
        <v>146</v>
      </c>
      <c r="CG43" s="608"/>
      <c r="CH43" s="238"/>
      <c r="CI43" s="644"/>
      <c r="CJ43" s="239"/>
      <c r="CK43" s="645"/>
      <c r="CL43" s="240"/>
      <c r="CM43" s="646"/>
      <c r="CN43" s="646"/>
      <c r="CO43" s="646"/>
      <c r="CP43" s="241"/>
      <c r="CQ43" s="647"/>
      <c r="CR43" s="238"/>
      <c r="CS43" s="241"/>
      <c r="CT43" s="648"/>
      <c r="CU43" s="648"/>
      <c r="CV43" s="648"/>
      <c r="CW43" s="648"/>
      <c r="CX43" s="647"/>
      <c r="CY43" s="647"/>
      <c r="CZ43" s="648"/>
      <c r="DA43" s="648"/>
      <c r="DB43" s="648"/>
      <c r="DC43" s="648"/>
      <c r="DD43" s="647"/>
      <c r="DE43" s="729"/>
      <c r="DF43" s="225"/>
    </row>
    <row r="44" spans="1:110" s="236" customFormat="1" ht="15" customHeight="1" x14ac:dyDescent="0.2">
      <c r="K44" s="649"/>
      <c r="P44" s="649"/>
      <c r="Q44" s="649"/>
      <c r="R44" s="650"/>
      <c r="S44" s="650"/>
      <c r="T44" s="649"/>
      <c r="U44" s="650"/>
      <c r="W44" s="649"/>
      <c r="X44" s="651"/>
      <c r="Y44" s="651"/>
      <c r="Z44" s="651"/>
      <c r="AA44" s="650"/>
      <c r="AC44" s="649"/>
      <c r="AE44" s="651"/>
      <c r="AF44" s="651"/>
      <c r="AG44" s="651"/>
      <c r="AH44" s="651"/>
      <c r="AI44" s="651"/>
      <c r="AJ44" s="651"/>
      <c r="AL44" s="649"/>
      <c r="AM44" s="649"/>
      <c r="AP44" s="651"/>
      <c r="AQ44" s="651"/>
      <c r="AR44" s="651"/>
      <c r="AS44" s="650"/>
      <c r="AT44" s="652"/>
      <c r="AU44" s="651"/>
      <c r="AV44" s="650"/>
      <c r="AZ44" s="649"/>
      <c r="BB44" s="651"/>
      <c r="BC44" s="651"/>
      <c r="BD44" s="650"/>
      <c r="BE44" s="650"/>
      <c r="BG44" s="651"/>
      <c r="BH44" s="651"/>
      <c r="BI44" s="651"/>
      <c r="BJ44" s="651"/>
      <c r="BK44" s="649"/>
      <c r="BL44" s="651"/>
      <c r="BM44" s="221" t="s">
        <v>145</v>
      </c>
      <c r="BN44" s="825"/>
      <c r="BO44" s="825"/>
      <c r="BP44" s="825"/>
      <c r="BQ44" s="825"/>
      <c r="BR44" s="825"/>
      <c r="BS44" s="825"/>
      <c r="BT44" s="825"/>
      <c r="BU44" s="825"/>
      <c r="BV44" s="653"/>
      <c r="BW44" s="653"/>
      <c r="BX44" s="242"/>
      <c r="BY44" s="826"/>
      <c r="BZ44" s="845"/>
      <c r="CA44" s="837"/>
      <c r="CC44" s="654"/>
      <c r="CD44" s="653"/>
      <c r="CE44" s="620"/>
      <c r="CF44" s="1045" t="s">
        <v>147</v>
      </c>
      <c r="CG44" s="655"/>
      <c r="CH44" s="880" t="s">
        <v>148</v>
      </c>
      <c r="CI44" s="622"/>
      <c r="CJ44" s="211" t="s">
        <v>149</v>
      </c>
      <c r="CK44" s="617"/>
      <c r="CM44" s="656"/>
      <c r="CN44" s="656"/>
      <c r="CO44" s="656"/>
      <c r="CP44" s="1048" t="s">
        <v>150</v>
      </c>
      <c r="CQ44" s="622"/>
      <c r="CR44" s="211"/>
      <c r="CS44" s="213"/>
      <c r="CT44" s="623"/>
      <c r="CU44" s="623"/>
      <c r="CV44" s="623"/>
      <c r="CW44" s="623"/>
      <c r="CX44" s="622"/>
      <c r="CY44" s="622"/>
      <c r="CZ44" s="623"/>
      <c r="DA44" s="623"/>
      <c r="DB44" s="623"/>
      <c r="DC44" s="623"/>
      <c r="DD44" s="622"/>
      <c r="DE44" s="214"/>
      <c r="DF44" s="225"/>
    </row>
    <row r="45" spans="1:110" ht="15" customHeight="1" x14ac:dyDescent="0.25">
      <c r="A45" s="236"/>
      <c r="B45" s="236"/>
      <c r="C45" s="236"/>
      <c r="D45" s="236"/>
      <c r="E45" s="236"/>
      <c r="F45" s="236"/>
      <c r="G45" s="236"/>
      <c r="H45" s="236"/>
      <c r="I45" s="236"/>
      <c r="J45" s="236"/>
      <c r="K45" s="649"/>
      <c r="L45" s="236"/>
      <c r="M45" s="236"/>
      <c r="N45" s="236"/>
      <c r="O45" s="236"/>
      <c r="P45" s="649"/>
      <c r="Q45" s="649"/>
      <c r="R45" s="650"/>
      <c r="S45" s="650"/>
      <c r="T45" s="649"/>
      <c r="U45" s="650"/>
      <c r="V45" s="236"/>
      <c r="W45" s="649"/>
      <c r="X45" s="651"/>
      <c r="Y45" s="651"/>
      <c r="Z45" s="651"/>
      <c r="AA45" s="650"/>
      <c r="AB45" s="236"/>
      <c r="AC45" s="649"/>
      <c r="AD45" s="236"/>
      <c r="AE45" s="651"/>
      <c r="AF45" s="651"/>
      <c r="AG45" s="651"/>
      <c r="AH45" s="651"/>
      <c r="AI45" s="651"/>
      <c r="AJ45" s="651"/>
      <c r="AK45" s="236"/>
      <c r="AL45" s="649"/>
      <c r="AM45" s="649"/>
      <c r="AN45" s="236"/>
      <c r="AO45" s="236"/>
      <c r="AP45" s="651"/>
      <c r="AQ45" s="651"/>
      <c r="AR45" s="651"/>
      <c r="AS45" s="650"/>
      <c r="AT45" s="652"/>
      <c r="AU45" s="651"/>
      <c r="AV45" s="650"/>
      <c r="AW45" s="236"/>
      <c r="AX45" s="236"/>
      <c r="AY45" s="236"/>
      <c r="AZ45" s="649"/>
      <c r="BA45" s="236"/>
      <c r="BB45" s="651"/>
      <c r="BC45" s="651"/>
      <c r="BD45" s="650"/>
      <c r="BE45" s="650"/>
      <c r="BF45" s="236"/>
      <c r="BG45" s="651"/>
      <c r="BH45" s="651"/>
      <c r="BI45" s="651"/>
      <c r="BJ45" s="651"/>
      <c r="BK45" s="649"/>
      <c r="BL45" s="651"/>
      <c r="BM45" s="221" t="s">
        <v>456</v>
      </c>
      <c r="BN45" s="825"/>
      <c r="BO45" s="825"/>
      <c r="BP45" s="825"/>
      <c r="BQ45" s="825"/>
      <c r="BR45" s="825"/>
      <c r="BS45" s="825"/>
      <c r="BT45" s="825"/>
      <c r="BU45" s="825"/>
      <c r="BV45" s="653"/>
      <c r="BW45" s="653"/>
      <c r="BX45" s="242"/>
      <c r="BY45" s="826"/>
      <c r="BZ45" s="845"/>
      <c r="CA45" s="248"/>
      <c r="CC45" s="654"/>
      <c r="CD45" s="653"/>
      <c r="CE45" s="620"/>
      <c r="CF45" s="1046"/>
      <c r="CG45" s="657"/>
      <c r="CH45" s="879" t="s">
        <v>151</v>
      </c>
      <c r="CI45" s="620"/>
      <c r="CJ45" s="210" t="s">
        <v>152</v>
      </c>
      <c r="CK45" s="617"/>
      <c r="CM45" s="658"/>
      <c r="CN45" s="658"/>
      <c r="CO45" s="658"/>
      <c r="CP45" s="1049"/>
      <c r="CQ45" s="620"/>
      <c r="CR45" s="879" t="s">
        <v>153</v>
      </c>
      <c r="CS45" s="210" t="s">
        <v>154</v>
      </c>
      <c r="CT45" s="631"/>
      <c r="CU45" s="631"/>
      <c r="CV45" s="631"/>
      <c r="CW45" s="631"/>
      <c r="CX45" s="620"/>
      <c r="CY45" s="620"/>
      <c r="CZ45" s="631"/>
      <c r="DA45" s="631"/>
      <c r="DB45" s="631"/>
      <c r="DC45" s="631"/>
      <c r="DD45" s="620"/>
      <c r="DE45" s="217"/>
      <c r="DF45" s="225"/>
    </row>
    <row r="46" spans="1:110" ht="15" customHeight="1" x14ac:dyDescent="0.25">
      <c r="A46" s="7"/>
      <c r="C46" s="7"/>
      <c r="D46" s="7"/>
      <c r="E46" s="7"/>
      <c r="F46" s="7"/>
      <c r="G46" s="7"/>
      <c r="H46" s="7"/>
      <c r="I46" s="7"/>
      <c r="J46" s="7"/>
      <c r="K46" s="594"/>
      <c r="L46" s="7"/>
      <c r="M46" s="7"/>
      <c r="N46" s="7"/>
      <c r="O46" s="7"/>
      <c r="P46" s="594"/>
      <c r="Q46" s="594"/>
      <c r="R46" s="592"/>
      <c r="S46" s="592"/>
      <c r="T46" s="594"/>
      <c r="U46" s="592"/>
      <c r="V46" s="7"/>
      <c r="W46" s="594"/>
      <c r="X46" s="591"/>
      <c r="Y46" s="591"/>
      <c r="Z46" s="591"/>
      <c r="AA46" s="592"/>
      <c r="AB46" s="7"/>
      <c r="AC46" s="594"/>
      <c r="AD46" s="7"/>
      <c r="AE46" s="591"/>
      <c r="AF46" s="591"/>
      <c r="AG46" s="591"/>
      <c r="AH46" s="591"/>
      <c r="AI46" s="591"/>
      <c r="AJ46" s="591"/>
      <c r="AK46" s="7"/>
      <c r="AL46" s="594"/>
      <c r="AM46" s="594"/>
      <c r="AN46" s="7"/>
      <c r="AO46" s="7"/>
      <c r="AP46" s="591"/>
      <c r="AQ46" s="591"/>
      <c r="AR46" s="591"/>
      <c r="AS46" s="592"/>
      <c r="AT46" s="593"/>
      <c r="AU46" s="591"/>
      <c r="AV46" s="592"/>
      <c r="AW46" s="7"/>
      <c r="AX46" s="7"/>
      <c r="AY46" s="7"/>
      <c r="AZ46" s="594"/>
      <c r="BA46" s="7"/>
      <c r="BB46" s="591"/>
      <c r="BC46" s="591"/>
      <c r="BD46" s="592"/>
      <c r="BE46" s="592"/>
      <c r="BF46" s="7"/>
      <c r="BG46" s="591"/>
      <c r="BH46" s="591"/>
      <c r="BI46" s="591"/>
      <c r="BJ46" s="591"/>
      <c r="BK46" s="594"/>
      <c r="BL46" s="591"/>
      <c r="BM46" s="827" t="s">
        <v>155</v>
      </c>
      <c r="BN46" s="222"/>
      <c r="BO46" s="222"/>
      <c r="BP46" s="222"/>
      <c r="BQ46" s="222"/>
      <c r="BR46" s="222"/>
      <c r="BS46" s="222"/>
      <c r="BT46" s="222"/>
      <c r="BU46" s="222"/>
      <c r="BV46" s="631"/>
      <c r="BW46" s="631"/>
      <c r="BX46" s="220"/>
      <c r="BY46" s="828"/>
      <c r="BZ46" s="846"/>
      <c r="CA46" s="248"/>
      <c r="CC46" s="620"/>
      <c r="CD46" s="631"/>
      <c r="CE46" s="654"/>
      <c r="CF46" s="1046"/>
      <c r="CG46" s="657"/>
      <c r="CH46" s="879" t="s">
        <v>156</v>
      </c>
      <c r="CI46" s="620"/>
      <c r="CJ46" s="210" t="s">
        <v>157</v>
      </c>
      <c r="CK46" s="617"/>
      <c r="CM46" s="658"/>
      <c r="CN46" s="658"/>
      <c r="CO46" s="658"/>
      <c r="CP46" s="1049"/>
      <c r="CQ46" s="620"/>
      <c r="CR46" s="879" t="s">
        <v>158</v>
      </c>
      <c r="CS46" s="210" t="s">
        <v>159</v>
      </c>
      <c r="CT46" s="631"/>
      <c r="CU46" s="631"/>
      <c r="CV46" s="631"/>
      <c r="CW46" s="631"/>
      <c r="CX46" s="620"/>
      <c r="CY46" s="620"/>
      <c r="CZ46" s="631"/>
      <c r="DA46" s="631"/>
      <c r="DB46" s="631"/>
      <c r="DC46" s="631"/>
      <c r="DD46" s="620"/>
      <c r="DE46" s="217"/>
      <c r="DF46" s="243"/>
    </row>
    <row r="47" spans="1:110" ht="15" customHeight="1" x14ac:dyDescent="0.25">
      <c r="A47" s="7"/>
      <c r="C47" s="7"/>
      <c r="D47" s="7"/>
      <c r="E47" s="7"/>
      <c r="F47" s="7"/>
      <c r="G47" s="7"/>
      <c r="H47" s="7"/>
      <c r="I47" s="7"/>
      <c r="J47" s="7"/>
      <c r="K47" s="594"/>
      <c r="L47" s="7"/>
      <c r="M47" s="7"/>
      <c r="N47" s="7"/>
      <c r="O47" s="7"/>
      <c r="P47" s="594"/>
      <c r="Q47" s="594"/>
      <c r="R47" s="592"/>
      <c r="S47" s="592"/>
      <c r="T47" s="594"/>
      <c r="U47" s="592"/>
      <c r="V47" s="7"/>
      <c r="W47" s="594"/>
      <c r="X47" s="591"/>
      <c r="Y47" s="591"/>
      <c r="Z47" s="591"/>
      <c r="AA47" s="592"/>
      <c r="AB47" s="7"/>
      <c r="AC47" s="594"/>
      <c r="AD47" s="7"/>
      <c r="AE47" s="591"/>
      <c r="AF47" s="591"/>
      <c r="AG47" s="591"/>
      <c r="AH47" s="591"/>
      <c r="AI47" s="591"/>
      <c r="AJ47" s="591"/>
      <c r="AK47" s="7"/>
      <c r="AL47" s="594"/>
      <c r="AM47" s="594"/>
      <c r="AN47" s="7"/>
      <c r="AO47" s="7"/>
      <c r="AP47" s="591"/>
      <c r="AQ47" s="591"/>
      <c r="AR47" s="591"/>
      <c r="AS47" s="592"/>
      <c r="AT47" s="593"/>
      <c r="AU47" s="591"/>
      <c r="AV47" s="592"/>
      <c r="AW47" s="7"/>
      <c r="AX47" s="7"/>
      <c r="AY47" s="7"/>
      <c r="AZ47" s="594"/>
      <c r="BA47" s="7"/>
      <c r="BB47" s="591"/>
      <c r="BC47" s="591"/>
      <c r="BD47" s="592"/>
      <c r="BE47" s="592"/>
      <c r="BL47" s="318"/>
      <c r="BM47" s="221" t="s">
        <v>160</v>
      </c>
      <c r="BN47" s="222"/>
      <c r="BO47" s="222"/>
      <c r="BP47" s="222"/>
      <c r="BQ47" s="222"/>
      <c r="BR47" s="222"/>
      <c r="BS47" s="222"/>
      <c r="BT47" s="222"/>
      <c r="BU47" s="222"/>
      <c r="BV47" s="631"/>
      <c r="BW47" s="631"/>
      <c r="BX47" s="220"/>
      <c r="BY47" s="210"/>
      <c r="BZ47" s="846"/>
      <c r="CA47" s="248"/>
      <c r="CC47" s="620"/>
      <c r="CD47" s="631"/>
      <c r="CE47" s="620"/>
      <c r="CF47" s="1046"/>
      <c r="CG47" s="657"/>
      <c r="CH47" s="879" t="s">
        <v>161</v>
      </c>
      <c r="CI47" s="620"/>
      <c r="CJ47" s="210" t="s">
        <v>162</v>
      </c>
      <c r="CK47" s="617"/>
      <c r="CM47" s="658"/>
      <c r="CN47" s="658"/>
      <c r="CO47" s="658"/>
      <c r="CP47" s="1049"/>
      <c r="CQ47" s="620"/>
      <c r="CR47" s="879" t="s">
        <v>163</v>
      </c>
      <c r="CS47" s="210" t="s">
        <v>164</v>
      </c>
      <c r="CT47" s="631"/>
      <c r="CU47" s="631"/>
      <c r="CV47" s="631"/>
      <c r="CW47" s="631"/>
      <c r="CX47" s="620"/>
      <c r="CY47" s="620"/>
      <c r="CZ47" s="631"/>
      <c r="DA47" s="631"/>
      <c r="DB47" s="631"/>
      <c r="DC47" s="631"/>
      <c r="DD47" s="620"/>
      <c r="DE47" s="217"/>
      <c r="DF47" s="243"/>
    </row>
    <row r="48" spans="1:110" ht="15" customHeight="1" thickBot="1" x14ac:dyDescent="0.3">
      <c r="A48" s="235"/>
      <c r="I48" s="245"/>
      <c r="J48" s="245"/>
      <c r="K48" s="660"/>
      <c r="L48" s="246"/>
      <c r="M48" s="247"/>
      <c r="N48" s="247"/>
      <c r="O48" s="247"/>
      <c r="P48" s="319"/>
      <c r="Q48" s="319"/>
      <c r="R48" s="661"/>
      <c r="S48" s="661"/>
      <c r="T48" s="319"/>
      <c r="U48" s="661"/>
      <c r="V48" s="247"/>
      <c r="W48" s="319"/>
      <c r="X48" s="320"/>
      <c r="Y48" s="320"/>
      <c r="Z48" s="320"/>
      <c r="AA48" s="661"/>
      <c r="AB48" s="247"/>
      <c r="AC48" s="319"/>
      <c r="AY48" s="235"/>
      <c r="AZ48" s="663"/>
      <c r="BL48" s="318"/>
      <c r="BM48" s="221" t="s">
        <v>165</v>
      </c>
      <c r="BN48" s="220"/>
      <c r="BO48" s="220"/>
      <c r="BP48" s="220"/>
      <c r="BQ48" s="220"/>
      <c r="BR48" s="220"/>
      <c r="BS48" s="222"/>
      <c r="BT48" s="222"/>
      <c r="BU48" s="222"/>
      <c r="BV48" s="631"/>
      <c r="BW48" s="631"/>
      <c r="BX48" s="220"/>
      <c r="BY48" s="210"/>
      <c r="BZ48" s="846"/>
      <c r="CA48" s="248"/>
      <c r="CC48" s="620"/>
      <c r="CD48" s="631"/>
      <c r="CE48" s="620"/>
      <c r="CF48" s="1046"/>
      <c r="CG48" s="657"/>
      <c r="CH48" s="879"/>
      <c r="CI48" s="620"/>
      <c r="CJ48" s="210"/>
      <c r="CK48" s="617"/>
      <c r="CM48" s="658"/>
      <c r="CN48" s="658"/>
      <c r="CO48" s="658"/>
      <c r="CP48" s="1049"/>
      <c r="CQ48" s="620"/>
      <c r="CR48" s="879" t="s">
        <v>508</v>
      </c>
      <c r="CS48" s="210" t="s">
        <v>513</v>
      </c>
      <c r="CT48" s="631"/>
      <c r="CU48" s="631"/>
      <c r="CV48" s="631"/>
      <c r="CW48" s="631"/>
      <c r="CX48" s="620"/>
      <c r="CY48" s="620"/>
      <c r="CZ48" s="631"/>
      <c r="DA48" s="631"/>
      <c r="DB48" s="631"/>
      <c r="DC48" s="631"/>
      <c r="DD48" s="620"/>
      <c r="DE48" s="217"/>
      <c r="DF48" s="243"/>
    </row>
    <row r="49" spans="1:110" ht="15" customHeight="1" x14ac:dyDescent="0.25">
      <c r="F49" s="247"/>
      <c r="G49" s="247"/>
      <c r="P49" s="319"/>
      <c r="Q49" s="319"/>
      <c r="R49" s="661"/>
      <c r="S49" s="661"/>
      <c r="T49" s="319"/>
      <c r="U49" s="661"/>
      <c r="V49" s="247"/>
      <c r="W49" s="319"/>
      <c r="X49" s="320"/>
      <c r="Y49" s="320"/>
      <c r="Z49" s="664"/>
      <c r="AA49" s="661"/>
      <c r="AN49" s="247"/>
      <c r="BB49" s="320"/>
      <c r="BC49" s="665"/>
      <c r="BD49" s="661"/>
      <c r="BE49" s="661"/>
      <c r="BL49" s="318"/>
      <c r="BM49" s="221" t="s">
        <v>166</v>
      </c>
      <c r="BN49" s="210"/>
      <c r="BO49" s="210"/>
      <c r="BP49" s="220"/>
      <c r="BQ49" s="220"/>
      <c r="BR49" s="220"/>
      <c r="BS49" s="220"/>
      <c r="BT49" s="220"/>
      <c r="BU49" s="220"/>
      <c r="BV49" s="631"/>
      <c r="BW49" s="631"/>
      <c r="BX49" s="220"/>
      <c r="BY49" s="210"/>
      <c r="BZ49" s="846"/>
      <c r="CA49" s="248"/>
      <c r="CC49" s="620"/>
      <c r="CD49" s="631"/>
      <c r="CE49" s="620"/>
      <c r="CF49" s="1046"/>
      <c r="CG49" s="657"/>
      <c r="CH49" s="879" t="s">
        <v>167</v>
      </c>
      <c r="CI49" s="620"/>
      <c r="CJ49" s="210" t="s">
        <v>168</v>
      </c>
      <c r="CK49" s="617"/>
      <c r="CM49" s="658"/>
      <c r="CN49" s="658"/>
      <c r="CO49" s="658"/>
      <c r="CP49" s="1050"/>
      <c r="CQ49" s="620"/>
      <c r="CR49" s="879" t="s">
        <v>509</v>
      </c>
      <c r="CS49" s="210" t="s">
        <v>514</v>
      </c>
      <c r="CT49" s="631"/>
      <c r="CU49" s="631"/>
      <c r="CV49" s="631"/>
      <c r="CW49" s="631"/>
      <c r="CX49" s="620"/>
      <c r="CY49" s="620"/>
      <c r="CZ49" s="631"/>
      <c r="DA49" s="631"/>
      <c r="DB49" s="631"/>
      <c r="DC49" s="631"/>
      <c r="DD49" s="620"/>
      <c r="DE49" s="217"/>
      <c r="DF49" s="243"/>
    </row>
    <row r="50" spans="1:110" ht="15" customHeight="1" x14ac:dyDescent="0.25">
      <c r="F50" s="247"/>
      <c r="G50" s="247"/>
      <c r="P50" s="319"/>
      <c r="Q50" s="319"/>
      <c r="R50" s="661"/>
      <c r="S50" s="661"/>
      <c r="T50" s="319"/>
      <c r="U50" s="661"/>
      <c r="V50" s="247"/>
      <c r="W50" s="319"/>
      <c r="X50" s="320"/>
      <c r="Y50" s="320"/>
      <c r="Z50" s="666"/>
      <c r="AA50" s="661"/>
      <c r="AN50" s="247"/>
      <c r="BB50" s="607"/>
      <c r="BC50" s="666"/>
      <c r="BD50" s="667"/>
      <c r="BE50" s="667"/>
      <c r="BL50" s="318"/>
      <c r="BM50" s="221" t="s">
        <v>170</v>
      </c>
      <c r="BN50" s="210"/>
      <c r="BO50" s="210"/>
      <c r="BP50" s="220"/>
      <c r="BQ50" s="220"/>
      <c r="BR50" s="220"/>
      <c r="BS50" s="220"/>
      <c r="BT50" s="220"/>
      <c r="BU50" s="220"/>
      <c r="BV50" s="631"/>
      <c r="BW50" s="631"/>
      <c r="BX50" s="220"/>
      <c r="BY50" s="210"/>
      <c r="BZ50" s="846"/>
      <c r="CA50" s="248"/>
      <c r="CC50" s="620"/>
      <c r="CD50" s="631"/>
      <c r="CE50" s="620"/>
      <c r="CF50" s="1046"/>
      <c r="CG50" s="657"/>
      <c r="CH50" s="879" t="s">
        <v>171</v>
      </c>
      <c r="CI50" s="620"/>
      <c r="CJ50" s="210" t="s">
        <v>172</v>
      </c>
      <c r="CK50" s="617"/>
      <c r="CM50" s="668"/>
      <c r="CN50" s="655"/>
      <c r="CO50" s="655"/>
      <c r="CP50" s="1048" t="s">
        <v>169</v>
      </c>
      <c r="CQ50" s="319"/>
      <c r="CR50" s="883"/>
      <c r="CS50" s="884"/>
      <c r="CT50" s="885"/>
      <c r="CU50" s="885"/>
      <c r="CV50" s="885"/>
      <c r="CW50" s="885"/>
      <c r="CX50" s="886"/>
      <c r="CY50" s="886"/>
      <c r="CZ50" s="885"/>
      <c r="DA50" s="885"/>
      <c r="DB50" s="885"/>
      <c r="DC50" s="885"/>
      <c r="DD50" s="886"/>
      <c r="DE50" s="887"/>
      <c r="DF50" s="243"/>
    </row>
    <row r="51" spans="1:110" ht="15" customHeight="1" x14ac:dyDescent="0.25">
      <c r="E51" s="247"/>
      <c r="F51" s="246"/>
      <c r="G51" s="246"/>
      <c r="P51" s="319"/>
      <c r="Q51" s="319"/>
      <c r="R51" s="661"/>
      <c r="S51" s="661"/>
      <c r="T51" s="319"/>
      <c r="U51" s="661"/>
      <c r="V51" s="247"/>
      <c r="W51" s="319"/>
      <c r="X51" s="320"/>
      <c r="Y51" s="320"/>
      <c r="Z51" s="666"/>
      <c r="AA51" s="661"/>
      <c r="AN51" s="247"/>
      <c r="BB51" s="607"/>
      <c r="BC51" s="666"/>
      <c r="BD51" s="667"/>
      <c r="BE51" s="667"/>
      <c r="BF51" s="246"/>
      <c r="BG51" s="669"/>
      <c r="BH51" s="669"/>
      <c r="BI51" s="669"/>
      <c r="BJ51" s="669"/>
      <c r="BK51" s="670"/>
      <c r="BL51" s="669"/>
      <c r="BM51" s="221" t="s">
        <v>175</v>
      </c>
      <c r="BN51" s="220"/>
      <c r="BO51" s="220"/>
      <c r="BP51" s="220"/>
      <c r="BQ51" s="220"/>
      <c r="BR51" s="220"/>
      <c r="BS51" s="220"/>
      <c r="BT51" s="220"/>
      <c r="BU51" s="220"/>
      <c r="BV51" s="631"/>
      <c r="BW51" s="631"/>
      <c r="BX51" s="220"/>
      <c r="BY51" s="210"/>
      <c r="BZ51" s="846"/>
      <c r="CA51" s="248"/>
      <c r="CC51" s="620"/>
      <c r="CD51" s="631"/>
      <c r="CE51" s="620"/>
      <c r="CF51" s="1046"/>
      <c r="CG51" s="657"/>
      <c r="CH51" s="879" t="s">
        <v>176</v>
      </c>
      <c r="CI51" s="620"/>
      <c r="CJ51" s="210" t="s">
        <v>177</v>
      </c>
      <c r="CK51" s="617"/>
      <c r="CM51" s="671"/>
      <c r="CN51" s="671"/>
      <c r="CO51" s="671"/>
      <c r="CP51" s="1049"/>
      <c r="CQ51" s="622"/>
      <c r="CR51" s="879" t="s">
        <v>173</v>
      </c>
      <c r="CS51" s="210" t="s">
        <v>174</v>
      </c>
      <c r="CT51" s="631"/>
      <c r="CU51" s="631"/>
      <c r="CV51" s="631"/>
      <c r="CW51" s="631"/>
      <c r="CX51" s="620"/>
      <c r="CY51" s="620"/>
      <c r="CZ51" s="631"/>
      <c r="DA51" s="631"/>
      <c r="DB51" s="631"/>
      <c r="DC51" s="631"/>
      <c r="DD51" s="620"/>
      <c r="DE51" s="217"/>
    </row>
    <row r="52" spans="1:110" ht="15" customHeight="1" x14ac:dyDescent="0.25">
      <c r="E52" s="247"/>
      <c r="F52" s="247"/>
      <c r="G52" s="247"/>
      <c r="M52" s="247"/>
      <c r="N52" s="247"/>
      <c r="O52" s="247"/>
      <c r="P52" s="319"/>
      <c r="Q52" s="319"/>
      <c r="R52" s="661"/>
      <c r="S52" s="661"/>
      <c r="T52" s="319"/>
      <c r="U52" s="661"/>
      <c r="V52" s="247"/>
      <c r="W52" s="319"/>
      <c r="X52" s="320"/>
      <c r="Y52" s="320"/>
      <c r="Z52" s="666"/>
      <c r="AA52" s="661"/>
      <c r="AB52" s="247"/>
      <c r="AN52" s="247"/>
      <c r="BB52" s="607"/>
      <c r="BC52" s="666"/>
      <c r="BD52" s="667"/>
      <c r="BE52" s="667"/>
      <c r="BF52" s="246"/>
      <c r="BG52" s="669"/>
      <c r="BH52" s="669"/>
      <c r="BI52" s="669"/>
      <c r="BJ52" s="669"/>
      <c r="BK52" s="670"/>
      <c r="BL52" s="669"/>
      <c r="BM52" s="221" t="s">
        <v>501</v>
      </c>
      <c r="BN52" s="210"/>
      <c r="BO52" s="210"/>
      <c r="BP52" s="220"/>
      <c r="BQ52" s="220"/>
      <c r="BR52" s="220"/>
      <c r="BS52" s="220"/>
      <c r="BT52" s="220"/>
      <c r="BU52" s="220"/>
      <c r="BV52" s="631"/>
      <c r="BW52" s="631"/>
      <c r="BX52" s="220"/>
      <c r="BY52" s="210"/>
      <c r="BZ52" s="847"/>
      <c r="CA52" s="248"/>
      <c r="CC52" s="617"/>
      <c r="CD52" s="618"/>
      <c r="CE52" s="620"/>
      <c r="CF52" s="1046"/>
      <c r="CG52" s="657"/>
      <c r="CH52" s="879" t="s">
        <v>180</v>
      </c>
      <c r="CI52" s="620"/>
      <c r="CJ52" s="210" t="s">
        <v>181</v>
      </c>
      <c r="CK52" s="617"/>
      <c r="CM52" s="671"/>
      <c r="CN52" s="671"/>
      <c r="CO52" s="671"/>
      <c r="CP52" s="1049"/>
      <c r="CQ52" s="620"/>
      <c r="CR52" s="879" t="s">
        <v>178</v>
      </c>
      <c r="CS52" s="210" t="s">
        <v>179</v>
      </c>
      <c r="CT52" s="631"/>
      <c r="CU52" s="631"/>
      <c r="CV52" s="631"/>
      <c r="CW52" s="631"/>
      <c r="CX52" s="620"/>
      <c r="CY52" s="620"/>
      <c r="CZ52" s="631"/>
      <c r="DA52" s="631"/>
      <c r="DB52" s="631"/>
      <c r="DC52" s="631"/>
      <c r="DD52" s="620"/>
      <c r="DE52" s="217"/>
    </row>
    <row r="53" spans="1:110" ht="15" customHeight="1" x14ac:dyDescent="0.25">
      <c r="A53" s="247"/>
      <c r="B53" s="246"/>
      <c r="C53" s="247"/>
      <c r="D53" s="247"/>
      <c r="E53" s="247"/>
      <c r="M53" s="247"/>
      <c r="N53" s="247"/>
      <c r="O53" s="247"/>
      <c r="P53" s="319"/>
      <c r="Q53" s="319"/>
      <c r="R53" s="661"/>
      <c r="S53" s="661"/>
      <c r="T53" s="319"/>
      <c r="U53" s="661"/>
      <c r="V53" s="247"/>
      <c r="W53" s="319"/>
      <c r="X53" s="320"/>
      <c r="Y53" s="320"/>
      <c r="Z53" s="666"/>
      <c r="AA53" s="661"/>
      <c r="AB53" s="247"/>
      <c r="AD53" s="247"/>
      <c r="AN53" s="247"/>
      <c r="AO53" s="247"/>
      <c r="AP53" s="320"/>
      <c r="AQ53" s="320"/>
      <c r="AR53" s="320"/>
      <c r="AS53" s="661"/>
      <c r="AT53" s="734"/>
      <c r="AU53" s="320"/>
      <c r="AV53" s="661"/>
      <c r="AW53" s="247"/>
      <c r="AX53" s="247"/>
      <c r="AY53" s="247"/>
      <c r="AZ53" s="319"/>
      <c r="BA53" s="247"/>
      <c r="BB53" s="607"/>
      <c r="BC53" s="666"/>
      <c r="BD53" s="667"/>
      <c r="BE53" s="667"/>
      <c r="BF53" s="246"/>
      <c r="BG53" s="669"/>
      <c r="BH53" s="669"/>
      <c r="BI53" s="669"/>
      <c r="BJ53" s="669"/>
      <c r="BK53" s="670"/>
      <c r="BL53" s="669"/>
      <c r="BM53" s="221" t="s">
        <v>502</v>
      </c>
      <c r="BN53" s="210"/>
      <c r="BO53" s="210"/>
      <c r="BP53" s="220"/>
      <c r="BQ53" s="220"/>
      <c r="BR53" s="220"/>
      <c r="BS53" s="220"/>
      <c r="BT53" s="220"/>
      <c r="BU53" s="220"/>
      <c r="BV53" s="631"/>
      <c r="BW53" s="631"/>
      <c r="BX53" s="220"/>
      <c r="BY53" s="210"/>
      <c r="BZ53" s="847"/>
      <c r="CA53" s="248"/>
      <c r="CC53" s="620"/>
      <c r="CD53" s="631"/>
      <c r="CE53" s="620"/>
      <c r="CF53" s="1046"/>
      <c r="CG53" s="657"/>
      <c r="CH53" s="879" t="s">
        <v>185</v>
      </c>
      <c r="CI53" s="620"/>
      <c r="CJ53" s="210" t="s">
        <v>186</v>
      </c>
      <c r="CK53" s="617"/>
      <c r="CM53" s="671"/>
      <c r="CN53" s="671"/>
      <c r="CO53" s="671"/>
      <c r="CP53" s="1049"/>
      <c r="CQ53" s="620"/>
      <c r="CR53" s="879" t="s">
        <v>182</v>
      </c>
      <c r="CS53" s="210" t="s">
        <v>183</v>
      </c>
      <c r="CT53" s="631"/>
      <c r="CU53" s="631"/>
      <c r="CV53" s="631"/>
      <c r="CW53" s="631"/>
      <c r="CX53" s="620"/>
      <c r="CY53" s="620"/>
      <c r="CZ53" s="631"/>
      <c r="DA53" s="631"/>
      <c r="DB53" s="631"/>
      <c r="DC53" s="631"/>
      <c r="DD53" s="620"/>
      <c r="DE53" s="217"/>
    </row>
    <row r="54" spans="1:110" ht="15" customHeight="1" x14ac:dyDescent="0.25">
      <c r="E54" s="247"/>
      <c r="M54" s="247"/>
      <c r="AC54" s="319"/>
      <c r="AD54" s="247"/>
      <c r="AE54" s="320"/>
      <c r="AF54" s="320"/>
      <c r="AG54" s="320"/>
      <c r="AH54" s="320"/>
      <c r="AI54" s="320"/>
      <c r="AJ54" s="320"/>
      <c r="AK54" s="247"/>
      <c r="AL54" s="319"/>
      <c r="AM54" s="319"/>
      <c r="BB54" s="607"/>
      <c r="BC54" s="666"/>
      <c r="BD54" s="667"/>
      <c r="BE54" s="667"/>
      <c r="BF54" s="251"/>
      <c r="BG54" s="673"/>
      <c r="BH54" s="673"/>
      <c r="BI54" s="673"/>
      <c r="BJ54" s="673"/>
      <c r="BK54" s="674"/>
      <c r="BL54" s="673"/>
      <c r="BM54" s="221" t="s">
        <v>184</v>
      </c>
      <c r="BN54" s="220"/>
      <c r="BO54" s="220"/>
      <c r="BP54" s="220"/>
      <c r="BQ54" s="220"/>
      <c r="BR54" s="220"/>
      <c r="BS54" s="220"/>
      <c r="BT54" s="220"/>
      <c r="BU54" s="220"/>
      <c r="BV54" s="672"/>
      <c r="BW54" s="672"/>
      <c r="BX54" s="250"/>
      <c r="BY54" s="210"/>
      <c r="BZ54" s="846"/>
      <c r="CA54" s="248"/>
      <c r="CC54" s="620"/>
      <c r="CD54" s="631"/>
      <c r="CE54" s="620"/>
      <c r="CF54" s="1046"/>
      <c r="CG54" s="657"/>
      <c r="CH54" s="879" t="s">
        <v>190</v>
      </c>
      <c r="CI54" s="620"/>
      <c r="CJ54" s="210" t="s">
        <v>191</v>
      </c>
      <c r="CK54" s="617"/>
      <c r="CM54" s="671"/>
      <c r="CN54" s="671"/>
      <c r="CO54" s="671"/>
      <c r="CP54" s="1049"/>
      <c r="CQ54" s="620"/>
      <c r="CR54" s="879" t="s">
        <v>187</v>
      </c>
      <c r="CS54" s="210" t="s">
        <v>188</v>
      </c>
      <c r="CT54" s="631"/>
      <c r="CU54" s="631"/>
      <c r="CV54" s="631"/>
      <c r="CW54" s="631"/>
      <c r="CX54" s="620"/>
      <c r="CY54" s="620"/>
      <c r="CZ54" s="631"/>
      <c r="DA54" s="631"/>
      <c r="DB54" s="631"/>
      <c r="DC54" s="631"/>
      <c r="DD54" s="620"/>
      <c r="DE54" s="217"/>
    </row>
    <row r="55" spans="1:110" ht="15" customHeight="1" x14ac:dyDescent="0.25">
      <c r="E55" s="247"/>
      <c r="M55" s="247"/>
      <c r="AC55" s="319"/>
      <c r="AD55" s="247"/>
      <c r="AE55" s="320"/>
      <c r="AF55" s="320"/>
      <c r="AG55" s="320"/>
      <c r="AH55" s="320"/>
      <c r="AI55" s="320"/>
      <c r="AJ55" s="320"/>
      <c r="AK55" s="247"/>
      <c r="AL55" s="319"/>
      <c r="AM55" s="319"/>
      <c r="BB55" s="607"/>
      <c r="BC55" s="666"/>
      <c r="BD55" s="667"/>
      <c r="BE55" s="667"/>
      <c r="BF55" s="251"/>
      <c r="BG55" s="673"/>
      <c r="BH55" s="673"/>
      <c r="BI55" s="673"/>
      <c r="BJ55" s="673"/>
      <c r="BK55" s="674"/>
      <c r="BL55" s="673"/>
      <c r="BM55" s="221" t="s">
        <v>189</v>
      </c>
      <c r="BN55" s="220"/>
      <c r="BO55" s="220"/>
      <c r="BP55" s="220"/>
      <c r="BQ55" s="220"/>
      <c r="BR55" s="220"/>
      <c r="BS55" s="220"/>
      <c r="BT55" s="220"/>
      <c r="BU55" s="220"/>
      <c r="BV55" s="672"/>
      <c r="BW55" s="672"/>
      <c r="BX55" s="250"/>
      <c r="BY55" s="210"/>
      <c r="BZ55" s="846"/>
      <c r="CA55" s="248"/>
      <c r="CC55" s="680"/>
      <c r="CD55" s="679"/>
      <c r="CE55" s="620"/>
      <c r="CF55" s="1046"/>
      <c r="CG55" s="657"/>
      <c r="CH55" s="879"/>
      <c r="CI55" s="620"/>
      <c r="CJ55" s="210"/>
      <c r="CK55" s="617"/>
      <c r="CM55" s="671"/>
      <c r="CN55" s="671"/>
      <c r="CO55" s="671"/>
      <c r="CP55" s="1049"/>
      <c r="CQ55" s="620"/>
      <c r="CR55" s="879" t="s">
        <v>192</v>
      </c>
      <c r="CS55" s="210" t="s">
        <v>193</v>
      </c>
      <c r="CT55" s="631"/>
      <c r="CU55" s="631"/>
      <c r="CV55" s="631"/>
      <c r="CW55" s="631"/>
      <c r="CX55" s="620"/>
      <c r="CY55" s="620"/>
      <c r="CZ55" s="631"/>
      <c r="DA55" s="631"/>
      <c r="DB55" s="631"/>
      <c r="DC55" s="631"/>
      <c r="DD55" s="620"/>
      <c r="DE55" s="217"/>
    </row>
    <row r="56" spans="1:110" ht="15" customHeight="1" x14ac:dyDescent="0.25">
      <c r="E56" s="246"/>
      <c r="M56" s="247"/>
      <c r="AC56" s="319"/>
      <c r="AD56" s="247"/>
      <c r="AE56" s="320"/>
      <c r="AF56" s="320"/>
      <c r="AG56" s="320"/>
      <c r="AH56" s="320"/>
      <c r="AI56" s="320"/>
      <c r="AJ56" s="320"/>
      <c r="AK56" s="247"/>
      <c r="AL56" s="319"/>
      <c r="AM56" s="319"/>
      <c r="BB56" s="607"/>
      <c r="BC56" s="666"/>
      <c r="BD56" s="667"/>
      <c r="BE56" s="667"/>
      <c r="BF56" s="251"/>
      <c r="BG56" s="673"/>
      <c r="BH56" s="673"/>
      <c r="BI56" s="673"/>
      <c r="BJ56" s="673"/>
      <c r="BK56" s="674"/>
      <c r="BL56" s="673"/>
      <c r="BM56" s="221" t="s">
        <v>195</v>
      </c>
      <c r="BN56" s="220"/>
      <c r="BO56" s="220"/>
      <c r="BP56" s="220"/>
      <c r="BQ56" s="220"/>
      <c r="BR56" s="220"/>
      <c r="BS56" s="210"/>
      <c r="BT56" s="210"/>
      <c r="BU56" s="210"/>
      <c r="BV56" s="679"/>
      <c r="BW56" s="679"/>
      <c r="BX56" s="253"/>
      <c r="BY56" s="253"/>
      <c r="BZ56" s="848"/>
      <c r="CA56" s="248"/>
      <c r="CC56" s="617"/>
      <c r="CD56" s="618"/>
      <c r="CE56" s="620"/>
      <c r="CF56" s="1046"/>
      <c r="CG56" s="657"/>
      <c r="CH56" s="879" t="s">
        <v>197</v>
      </c>
      <c r="CI56" s="620"/>
      <c r="CJ56" s="222" t="s">
        <v>198</v>
      </c>
      <c r="CK56" s="617"/>
      <c r="CM56" s="671"/>
      <c r="CN56" s="657"/>
      <c r="CO56" s="657"/>
      <c r="CP56" s="1049"/>
      <c r="CQ56" s="319"/>
      <c r="CR56" s="830" t="s">
        <v>443</v>
      </c>
      <c r="CS56" s="249" t="s">
        <v>444</v>
      </c>
      <c r="CT56" s="320"/>
      <c r="CU56" s="320"/>
      <c r="CV56" s="320"/>
      <c r="CW56" s="320"/>
      <c r="CX56" s="319"/>
      <c r="CY56" s="319"/>
      <c r="CZ56" s="320"/>
      <c r="DA56" s="320"/>
      <c r="DB56" s="320"/>
      <c r="DC56" s="320"/>
      <c r="DD56" s="319"/>
      <c r="DE56" s="217"/>
      <c r="DF56" s="247"/>
    </row>
    <row r="57" spans="1:110" ht="15" customHeight="1" x14ac:dyDescent="0.25">
      <c r="E57" s="247"/>
      <c r="M57" s="247"/>
      <c r="AC57" s="319"/>
      <c r="AD57" s="247"/>
      <c r="AE57" s="320"/>
      <c r="AF57" s="320"/>
      <c r="AG57" s="320"/>
      <c r="AH57" s="320"/>
      <c r="AI57" s="320"/>
      <c r="AJ57" s="320"/>
      <c r="AK57" s="247"/>
      <c r="AL57" s="319"/>
      <c r="AM57" s="319"/>
      <c r="BB57" s="684"/>
      <c r="BC57" s="666"/>
      <c r="BD57" s="685"/>
      <c r="BE57" s="685"/>
      <c r="BF57" s="246"/>
      <c r="BG57" s="669"/>
      <c r="BH57" s="669"/>
      <c r="BI57" s="669"/>
      <c r="BJ57" s="669"/>
      <c r="BK57" s="670"/>
      <c r="BL57" s="669"/>
      <c r="BM57" s="829"/>
      <c r="BN57" s="210"/>
      <c r="BO57" s="210"/>
      <c r="BP57" s="210"/>
      <c r="BQ57" s="210"/>
      <c r="BR57" s="210"/>
      <c r="BS57" s="210"/>
      <c r="BT57" s="210"/>
      <c r="BU57" s="210"/>
      <c r="BV57" s="681"/>
      <c r="BW57" s="681"/>
      <c r="BX57" s="256"/>
      <c r="BY57" s="830" t="s">
        <v>196</v>
      </c>
      <c r="BZ57" s="847"/>
      <c r="CA57" s="248"/>
      <c r="CC57" s="687"/>
      <c r="CD57" s="688"/>
      <c r="CE57" s="680"/>
      <c r="CF57" s="1046"/>
      <c r="CG57" s="657"/>
      <c r="CH57" s="881"/>
      <c r="CI57" s="620"/>
      <c r="CK57" s="632"/>
      <c r="CM57" s="671"/>
      <c r="CN57" s="671"/>
      <c r="CO57" s="671"/>
      <c r="CP57" s="1049"/>
      <c r="CQ57" s="620"/>
      <c r="CR57" s="879" t="s">
        <v>199</v>
      </c>
      <c r="CS57" s="210" t="s">
        <v>200</v>
      </c>
      <c r="CT57" s="631"/>
      <c r="CU57" s="631"/>
      <c r="CV57" s="631"/>
      <c r="CW57" s="631"/>
      <c r="CX57" s="620"/>
      <c r="CY57" s="620"/>
      <c r="CZ57" s="631"/>
      <c r="DA57" s="631"/>
      <c r="DB57" s="631"/>
      <c r="DC57" s="631"/>
      <c r="DD57" s="620"/>
      <c r="DE57" s="217"/>
      <c r="DF57" s="247"/>
    </row>
    <row r="58" spans="1:110" ht="14.25" customHeight="1" thickBot="1" x14ac:dyDescent="0.3">
      <c r="E58" s="247"/>
      <c r="M58" s="247"/>
      <c r="AC58" s="319"/>
      <c r="AD58" s="247"/>
      <c r="AE58" s="320"/>
      <c r="AF58" s="320"/>
      <c r="AG58" s="320"/>
      <c r="AH58" s="320"/>
      <c r="AI58" s="320"/>
      <c r="AJ58" s="320"/>
      <c r="AK58" s="247"/>
      <c r="AL58" s="319"/>
      <c r="AM58" s="319"/>
      <c r="BB58" s="607"/>
      <c r="BC58" s="666"/>
      <c r="BD58" s="667"/>
      <c r="BE58" s="667"/>
      <c r="BF58" s="735"/>
      <c r="BG58" s="689"/>
      <c r="BH58" s="689"/>
      <c r="BI58" s="689"/>
      <c r="BJ58" s="689"/>
      <c r="BK58" s="690"/>
      <c r="BL58" s="689"/>
      <c r="BM58" s="822"/>
      <c r="BN58" s="228"/>
      <c r="BO58" s="228"/>
      <c r="BP58" s="228"/>
      <c r="BQ58" s="228"/>
      <c r="BR58" s="228"/>
      <c r="BS58" s="228"/>
      <c r="BT58" s="228"/>
      <c r="BU58" s="228"/>
      <c r="BV58" s="686"/>
      <c r="BW58" s="686"/>
      <c r="BX58" s="259"/>
      <c r="BY58" s="264"/>
      <c r="BZ58" s="849"/>
      <c r="CA58" s="257"/>
      <c r="CC58" s="691"/>
      <c r="CD58" s="692"/>
      <c r="CE58" s="617"/>
      <c r="CF58" s="1047"/>
      <c r="CG58" s="657"/>
      <c r="CH58" s="882"/>
      <c r="CI58" s="693"/>
      <c r="CJ58" s="260"/>
      <c r="CK58" s="687"/>
      <c r="CM58" s="671"/>
      <c r="CN58" s="671"/>
      <c r="CO58" s="671"/>
      <c r="CP58" s="1049"/>
      <c r="CQ58" s="620"/>
      <c r="CR58" s="879" t="s">
        <v>202</v>
      </c>
      <c r="CS58" s="210" t="s">
        <v>203</v>
      </c>
      <c r="CT58" s="631"/>
      <c r="CU58" s="631"/>
      <c r="CV58" s="631"/>
      <c r="CW58" s="631"/>
      <c r="CX58" s="620"/>
      <c r="CY58" s="620"/>
      <c r="CZ58" s="631"/>
      <c r="DA58" s="631"/>
      <c r="DB58" s="631"/>
      <c r="DC58" s="631"/>
      <c r="DD58" s="620"/>
      <c r="DE58" s="217"/>
    </row>
    <row r="59" spans="1:110" ht="14.25" customHeight="1" thickBot="1" x14ac:dyDescent="0.3">
      <c r="E59" s="247"/>
      <c r="M59" s="247"/>
      <c r="AC59" s="319"/>
      <c r="AD59" s="247"/>
      <c r="AE59" s="320"/>
      <c r="AF59" s="320"/>
      <c r="AG59" s="320"/>
      <c r="AH59" s="320"/>
      <c r="AI59" s="320"/>
      <c r="AJ59" s="320"/>
      <c r="AK59" s="247"/>
      <c r="AL59" s="319"/>
      <c r="AM59" s="319"/>
      <c r="BB59" s="684"/>
      <c r="BC59" s="666"/>
      <c r="BD59" s="685"/>
      <c r="BE59" s="685"/>
      <c r="BF59" s="735"/>
      <c r="BG59" s="689"/>
      <c r="BH59" s="689"/>
      <c r="BI59" s="689"/>
      <c r="BJ59" s="689"/>
      <c r="BK59" s="690"/>
      <c r="BL59" s="689"/>
      <c r="BM59" s="5" t="s">
        <v>201</v>
      </c>
      <c r="BN59" s="838"/>
      <c r="BO59" s="838"/>
      <c r="BP59" s="838"/>
      <c r="BQ59" s="838"/>
      <c r="BR59" s="838"/>
      <c r="BS59" s="838"/>
      <c r="BT59" s="838"/>
      <c r="BU59" s="838"/>
      <c r="BV59" s="692"/>
      <c r="BW59" s="692"/>
      <c r="BX59" s="838"/>
      <c r="BY59" s="838"/>
      <c r="BZ59" s="692"/>
      <c r="CC59" s="617"/>
      <c r="CD59" s="618"/>
      <c r="CE59" s="617"/>
      <c r="CF59" s="1045" t="s">
        <v>205</v>
      </c>
      <c r="CG59" s="694"/>
      <c r="CH59" s="880" t="s">
        <v>206</v>
      </c>
      <c r="CI59" s="622"/>
      <c r="CJ59" s="211" t="s">
        <v>207</v>
      </c>
      <c r="CK59" s="617"/>
      <c r="CL59" s="261"/>
      <c r="CM59" s="671"/>
      <c r="CN59" s="671"/>
      <c r="CO59" s="671"/>
      <c r="CP59" s="1050"/>
      <c r="CQ59" s="620"/>
      <c r="CR59" s="879" t="s">
        <v>208</v>
      </c>
      <c r="CS59" s="210" t="s">
        <v>209</v>
      </c>
      <c r="CT59" s="631"/>
      <c r="CU59" s="631"/>
      <c r="CV59" s="631"/>
      <c r="CW59" s="631"/>
      <c r="CX59" s="620"/>
      <c r="CY59" s="620"/>
      <c r="CZ59" s="631"/>
      <c r="DA59" s="631"/>
      <c r="DB59" s="631"/>
      <c r="DC59" s="631"/>
      <c r="DD59" s="620"/>
      <c r="DE59" s="217"/>
    </row>
    <row r="60" spans="1:110" ht="14.25" customHeight="1" x14ac:dyDescent="0.25">
      <c r="A60" s="247"/>
      <c r="B60" s="246"/>
      <c r="C60" s="247"/>
      <c r="D60" s="247"/>
      <c r="E60" s="247"/>
      <c r="F60" s="247"/>
      <c r="G60" s="247"/>
      <c r="H60" s="262"/>
      <c r="I60" s="252"/>
      <c r="J60" s="252"/>
      <c r="K60" s="675"/>
      <c r="L60" s="194"/>
      <c r="M60" s="247"/>
      <c r="N60" s="247"/>
      <c r="O60" s="247"/>
      <c r="P60" s="319"/>
      <c r="Q60" s="319"/>
      <c r="R60" s="661"/>
      <c r="S60" s="661"/>
      <c r="T60" s="319"/>
      <c r="U60" s="661"/>
      <c r="V60" s="247"/>
      <c r="W60" s="319"/>
      <c r="X60" s="320"/>
      <c r="Y60" s="320"/>
      <c r="Z60" s="666"/>
      <c r="AA60" s="661"/>
      <c r="AB60" s="247"/>
      <c r="AC60" s="319"/>
      <c r="AD60" s="247"/>
      <c r="AE60" s="320"/>
      <c r="AF60" s="320"/>
      <c r="AG60" s="320"/>
      <c r="AH60" s="320"/>
      <c r="AI60" s="320"/>
      <c r="AJ60" s="320"/>
      <c r="AK60" s="247"/>
      <c r="AL60" s="319"/>
      <c r="AM60" s="319"/>
      <c r="AN60" s="247"/>
      <c r="AO60" s="262"/>
      <c r="AP60" s="666"/>
      <c r="AQ60" s="666"/>
      <c r="AR60" s="666"/>
      <c r="AS60" s="677"/>
      <c r="AT60" s="678"/>
      <c r="AU60" s="666"/>
      <c r="AV60" s="677"/>
      <c r="AW60" s="252"/>
      <c r="AX60" s="255"/>
      <c r="AY60" s="194"/>
      <c r="AZ60" s="606"/>
      <c r="BA60" s="194"/>
      <c r="BB60" s="692"/>
      <c r="BC60" s="692"/>
      <c r="BD60" s="731"/>
      <c r="BE60" s="731"/>
      <c r="BF60" s="735"/>
      <c r="BG60" s="689"/>
      <c r="BH60" s="689"/>
      <c r="BI60" s="689"/>
      <c r="BJ60" s="689"/>
      <c r="BK60" s="690"/>
      <c r="BL60" s="689"/>
      <c r="BM60" s="831" t="s">
        <v>204</v>
      </c>
      <c r="BN60" s="832"/>
      <c r="BO60" s="832"/>
      <c r="BP60" s="832"/>
      <c r="BQ60" s="832"/>
      <c r="BR60" s="832"/>
      <c r="BS60" s="832"/>
      <c r="BT60" s="832"/>
      <c r="BU60" s="832"/>
      <c r="BV60" s="814"/>
      <c r="BW60" s="814"/>
      <c r="BX60" s="813"/>
      <c r="BY60" s="833"/>
      <c r="BZ60" s="850"/>
      <c r="CA60" s="3"/>
      <c r="CC60" s="617"/>
      <c r="CD60" s="618"/>
      <c r="CE60" s="617"/>
      <c r="CF60" s="1046"/>
      <c r="CG60" s="695"/>
      <c r="CH60" s="879" t="s">
        <v>210</v>
      </c>
      <c r="CI60" s="620"/>
      <c r="CJ60" s="210" t="s">
        <v>445</v>
      </c>
      <c r="CK60" s="617"/>
      <c r="CM60" s="668"/>
      <c r="CN60" s="668"/>
      <c r="CO60" s="668"/>
      <c r="CP60" s="1048" t="s">
        <v>211</v>
      </c>
      <c r="CQ60" s="622"/>
      <c r="CR60" s="880" t="s">
        <v>212</v>
      </c>
      <c r="CS60" s="211" t="s">
        <v>494</v>
      </c>
      <c r="CT60" s="623"/>
      <c r="CU60" s="623"/>
      <c r="CV60" s="623"/>
      <c r="CW60" s="623"/>
      <c r="CX60" s="622"/>
      <c r="CY60" s="622"/>
      <c r="CZ60" s="623"/>
      <c r="DA60" s="623"/>
      <c r="DB60" s="623"/>
      <c r="DC60" s="623"/>
      <c r="DD60" s="622"/>
      <c r="DE60" s="214"/>
    </row>
    <row r="61" spans="1:110" ht="14.25" customHeight="1" thickBot="1" x14ac:dyDescent="0.3">
      <c r="A61" s="41"/>
      <c r="H61" s="245"/>
      <c r="I61" s="246"/>
      <c r="J61" s="246"/>
      <c r="K61" s="670"/>
      <c r="L61" s="247"/>
      <c r="M61" s="247"/>
      <c r="N61" s="247"/>
      <c r="O61" s="247"/>
      <c r="P61" s="319"/>
      <c r="Q61" s="319"/>
      <c r="R61" s="661"/>
      <c r="S61" s="661"/>
      <c r="T61" s="319"/>
      <c r="U61" s="661"/>
      <c r="V61" s="247"/>
      <c r="W61" s="319"/>
      <c r="X61" s="320"/>
      <c r="Y61" s="320"/>
      <c r="AA61" s="661"/>
      <c r="AN61" s="247"/>
      <c r="AO61" s="730"/>
      <c r="AP61" s="666"/>
      <c r="AQ61" s="666"/>
      <c r="AR61" s="666"/>
      <c r="AS61" s="677"/>
      <c r="AT61" s="678"/>
      <c r="AU61" s="666"/>
      <c r="AV61" s="677"/>
      <c r="AW61" s="252"/>
      <c r="AX61" s="252"/>
      <c r="AY61" s="194"/>
      <c r="AZ61" s="606"/>
      <c r="BA61" s="194"/>
      <c r="BB61" s="664"/>
      <c r="BC61" s="320"/>
      <c r="BD61" s="696"/>
      <c r="BE61" s="696"/>
      <c r="BF61" s="735"/>
      <c r="BG61" s="689"/>
      <c r="BH61" s="689"/>
      <c r="BI61" s="689"/>
      <c r="BJ61" s="689"/>
      <c r="BK61" s="690"/>
      <c r="BL61" s="689"/>
      <c r="BM61" s="221" t="s">
        <v>512</v>
      </c>
      <c r="BN61" s="210"/>
      <c r="BO61" s="210"/>
      <c r="BP61" s="210"/>
      <c r="BQ61" s="210"/>
      <c r="BR61" s="210"/>
      <c r="BS61" s="210"/>
      <c r="BT61" s="210"/>
      <c r="BU61" s="210"/>
      <c r="BV61" s="681"/>
      <c r="BW61" s="681"/>
      <c r="BX61" s="256"/>
      <c r="BY61" s="834"/>
      <c r="BZ61" s="847"/>
      <c r="CA61" s="248"/>
      <c r="CC61" s="617"/>
      <c r="CD61" s="618"/>
      <c r="CE61" s="617"/>
      <c r="CF61" s="1046"/>
      <c r="CG61" s="695"/>
      <c r="CH61" s="879" t="s">
        <v>214</v>
      </c>
      <c r="CI61" s="620"/>
      <c r="CJ61" s="210" t="s">
        <v>446</v>
      </c>
      <c r="CK61" s="617"/>
      <c r="CM61" s="671"/>
      <c r="CN61" s="671"/>
      <c r="CO61" s="671"/>
      <c r="CP61" s="1049"/>
      <c r="CQ61" s="620"/>
      <c r="CR61" s="879" t="s">
        <v>492</v>
      </c>
      <c r="CS61" s="210" t="s">
        <v>495</v>
      </c>
      <c r="CT61" s="631"/>
      <c r="CU61" s="631"/>
      <c r="CV61" s="631"/>
      <c r="CW61" s="631"/>
      <c r="CX61" s="620"/>
      <c r="CY61" s="620"/>
      <c r="CZ61" s="631"/>
      <c r="DA61" s="631"/>
      <c r="DB61" s="631"/>
      <c r="DC61" s="631"/>
      <c r="DD61" s="620"/>
      <c r="DE61" s="217"/>
    </row>
    <row r="62" spans="1:110" ht="14.25" customHeight="1" x14ac:dyDescent="0.3">
      <c r="A62" s="750"/>
      <c r="B62" s="751"/>
      <c r="C62" s="752"/>
      <c r="D62" s="753"/>
      <c r="F62" s="785"/>
      <c r="G62" s="751"/>
      <c r="H62" s="751"/>
      <c r="I62" s="761"/>
      <c r="J62" s="752"/>
      <c r="K62" s="752"/>
      <c r="L62" s="753"/>
      <c r="M62" s="247"/>
      <c r="N62" s="750"/>
      <c r="O62" s="752"/>
      <c r="P62" s="767"/>
      <c r="Q62" s="767"/>
      <c r="R62" s="768"/>
      <c r="S62" s="768"/>
      <c r="T62" s="767"/>
      <c r="U62" s="768"/>
      <c r="V62" s="752"/>
      <c r="W62" s="767"/>
      <c r="X62" s="769"/>
      <c r="Y62" s="769"/>
      <c r="Z62" s="769"/>
      <c r="AA62" s="768"/>
      <c r="AB62" s="753"/>
      <c r="AC62" s="319"/>
      <c r="AD62" s="247"/>
      <c r="AE62" s="320"/>
      <c r="AF62" s="320"/>
      <c r="AG62" s="320"/>
      <c r="AH62" s="320"/>
      <c r="AI62" s="320"/>
      <c r="AJ62" s="320"/>
      <c r="AK62" s="247"/>
      <c r="AL62" s="319"/>
      <c r="AM62" s="319"/>
      <c r="AN62" s="750"/>
      <c r="AO62" s="751"/>
      <c r="AP62" s="773"/>
      <c r="AQ62" s="773"/>
      <c r="AR62" s="773"/>
      <c r="AS62" s="774"/>
      <c r="AT62" s="775"/>
      <c r="AU62" s="773"/>
      <c r="AV62" s="774"/>
      <c r="AW62" s="752"/>
      <c r="AX62" s="751"/>
      <c r="AY62" s="751"/>
      <c r="AZ62" s="776"/>
      <c r="BA62" s="753"/>
      <c r="BB62" s="320"/>
      <c r="BC62" s="320"/>
      <c r="BD62" s="661"/>
      <c r="BE62" s="661"/>
      <c r="BF62" s="735"/>
      <c r="BG62" s="689"/>
      <c r="BH62" s="689"/>
      <c r="BI62" s="689"/>
      <c r="BJ62" s="689"/>
      <c r="BK62" s="690"/>
      <c r="BL62" s="689"/>
      <c r="BM62" s="829"/>
      <c r="BN62" s="263"/>
      <c r="BO62" s="263"/>
      <c r="BP62" s="263"/>
      <c r="BQ62" s="263"/>
      <c r="BR62" s="210" t="s">
        <v>471</v>
      </c>
      <c r="BS62" s="263"/>
      <c r="BT62" s="263"/>
      <c r="BW62" s="320"/>
      <c r="BX62" s="263"/>
      <c r="BY62" s="263"/>
      <c r="BZ62" s="851"/>
      <c r="CA62" s="248"/>
      <c r="CC62" s="319"/>
      <c r="CD62" s="320"/>
      <c r="CE62" s="617"/>
      <c r="CF62" s="1046"/>
      <c r="CG62" s="695"/>
      <c r="CH62" s="879" t="s">
        <v>216</v>
      </c>
      <c r="CI62" s="620"/>
      <c r="CJ62" s="210" t="s">
        <v>217</v>
      </c>
      <c r="CK62" s="617"/>
      <c r="CM62" s="671"/>
      <c r="CN62" s="671"/>
      <c r="CO62" s="671"/>
      <c r="CP62" s="1049"/>
      <c r="CQ62" s="620"/>
      <c r="CR62" s="879" t="s">
        <v>493</v>
      </c>
      <c r="CS62" s="210" t="s">
        <v>496</v>
      </c>
      <c r="CT62" s="631"/>
      <c r="CU62" s="631"/>
      <c r="CV62" s="631"/>
      <c r="CW62" s="631"/>
      <c r="CX62" s="620"/>
      <c r="CY62" s="620"/>
      <c r="CZ62" s="631"/>
      <c r="DA62" s="631"/>
      <c r="DB62" s="631"/>
      <c r="DC62" s="631"/>
      <c r="DD62" s="620"/>
      <c r="DE62" s="217"/>
    </row>
    <row r="63" spans="1:110" ht="14.25" customHeight="1" x14ac:dyDescent="0.3">
      <c r="A63" s="1110" t="s">
        <v>447</v>
      </c>
      <c r="B63" s="1111"/>
      <c r="C63" s="1111"/>
      <c r="D63" s="1112"/>
      <c r="F63" s="1113" t="s">
        <v>448</v>
      </c>
      <c r="G63" s="1114"/>
      <c r="H63" s="1114"/>
      <c r="I63" s="1114"/>
      <c r="J63" s="1114"/>
      <c r="K63" s="1114"/>
      <c r="L63" s="1115"/>
      <c r="M63" s="247"/>
      <c r="N63" s="1110" t="s">
        <v>449</v>
      </c>
      <c r="O63" s="1111"/>
      <c r="P63" s="1111"/>
      <c r="Q63" s="1111"/>
      <c r="R63" s="1111"/>
      <c r="S63" s="1111"/>
      <c r="T63" s="1111"/>
      <c r="U63" s="1111"/>
      <c r="V63" s="1111"/>
      <c r="W63" s="1111"/>
      <c r="X63" s="1111"/>
      <c r="Y63" s="1111"/>
      <c r="Z63" s="1111"/>
      <c r="AA63" s="1111"/>
      <c r="AB63" s="1112"/>
      <c r="AC63" s="319"/>
      <c r="AD63" s="247"/>
      <c r="AE63" s="320"/>
      <c r="AF63" s="320"/>
      <c r="AG63" s="320"/>
      <c r="AH63" s="320"/>
      <c r="AI63" s="320"/>
      <c r="AJ63" s="320"/>
      <c r="AK63" s="247"/>
      <c r="AL63" s="319"/>
      <c r="AM63" s="319"/>
      <c r="AN63" s="1113" t="s">
        <v>450</v>
      </c>
      <c r="AO63" s="1114"/>
      <c r="AP63" s="1114"/>
      <c r="AQ63" s="1114"/>
      <c r="AR63" s="1114"/>
      <c r="AS63" s="1114"/>
      <c r="AT63" s="1114"/>
      <c r="AU63" s="1114"/>
      <c r="AV63" s="1114"/>
      <c r="AW63" s="1114"/>
      <c r="AX63" s="1114"/>
      <c r="AY63" s="1114"/>
      <c r="AZ63" s="1114"/>
      <c r="BA63" s="1115"/>
      <c r="BB63" s="320"/>
      <c r="BC63" s="320"/>
      <c r="BD63" s="661"/>
      <c r="BE63" s="661"/>
      <c r="BF63" s="735"/>
      <c r="BG63" s="689"/>
      <c r="BH63" s="689"/>
      <c r="BI63" s="689"/>
      <c r="BJ63" s="689"/>
      <c r="BK63" s="690"/>
      <c r="BL63" s="689"/>
      <c r="BM63" s="221" t="s">
        <v>213</v>
      </c>
      <c r="BN63" s="210"/>
      <c r="BO63" s="210"/>
      <c r="BP63" s="210"/>
      <c r="BQ63" s="210"/>
      <c r="BR63" s="210"/>
      <c r="BS63" s="210"/>
      <c r="BT63" s="210"/>
      <c r="BU63" s="210"/>
      <c r="BV63" s="681"/>
      <c r="BW63" s="681"/>
      <c r="BX63" s="256"/>
      <c r="BY63" s="834"/>
      <c r="BZ63" s="847"/>
      <c r="CA63" s="248"/>
      <c r="CC63" s="319"/>
      <c r="CD63" s="320"/>
      <c r="CE63" s="617"/>
      <c r="CF63" s="1046"/>
      <c r="CG63" s="695"/>
      <c r="CH63" s="879" t="s">
        <v>219</v>
      </c>
      <c r="CI63" s="620"/>
      <c r="CJ63" s="210" t="s">
        <v>220</v>
      </c>
      <c r="CK63" s="617"/>
      <c r="CM63" s="671"/>
      <c r="CN63" s="671"/>
      <c r="CO63" s="671"/>
      <c r="CP63" s="1049"/>
      <c r="CQ63" s="620"/>
      <c r="CR63" s="728"/>
      <c r="CS63" s="210" t="s">
        <v>503</v>
      </c>
      <c r="CT63" s="631"/>
      <c r="CU63" s="631"/>
      <c r="CV63" s="631"/>
      <c r="CW63" s="631"/>
      <c r="CX63" s="620"/>
      <c r="CY63" s="620"/>
      <c r="CZ63" s="631"/>
      <c r="DA63" s="631"/>
      <c r="DB63" s="631"/>
      <c r="DC63" s="631"/>
      <c r="DD63" s="620"/>
      <c r="DE63" s="224"/>
    </row>
    <row r="64" spans="1:110" ht="14.25" customHeight="1" x14ac:dyDescent="0.3">
      <c r="A64" s="756"/>
      <c r="B64" s="736"/>
      <c r="C64" s="736"/>
      <c r="D64" s="755"/>
      <c r="E64" s="7"/>
      <c r="F64" s="762"/>
      <c r="G64" s="738"/>
      <c r="H64" s="738"/>
      <c r="I64" s="743"/>
      <c r="J64" s="744"/>
      <c r="K64" s="736"/>
      <c r="L64" s="755"/>
      <c r="M64" s="7"/>
      <c r="N64" s="754"/>
      <c r="O64" s="737"/>
      <c r="P64" s="745"/>
      <c r="Q64" s="745"/>
      <c r="R64" s="746"/>
      <c r="S64" s="746"/>
      <c r="T64" s="745"/>
      <c r="U64" s="746"/>
      <c r="V64" s="736"/>
      <c r="W64" s="745"/>
      <c r="X64" s="747"/>
      <c r="Y64" s="747"/>
      <c r="Z64" s="747"/>
      <c r="AA64" s="746"/>
      <c r="AB64" s="755"/>
      <c r="AC64" s="6"/>
      <c r="AD64" s="6"/>
      <c r="AE64" s="428"/>
      <c r="AF64" s="428"/>
      <c r="AG64" s="428"/>
      <c r="AH64" s="428"/>
      <c r="AI64" s="428"/>
      <c r="AJ64" s="428"/>
      <c r="AK64" s="254"/>
      <c r="AL64" s="732"/>
      <c r="AM64" s="732"/>
      <c r="AN64" s="756"/>
      <c r="AO64" s="739"/>
      <c r="AP64" s="740"/>
      <c r="AQ64" s="740"/>
      <c r="AR64" s="740"/>
      <c r="AS64" s="741"/>
      <c r="AT64" s="742"/>
      <c r="AU64" s="740"/>
      <c r="AV64" s="741"/>
      <c r="AW64" s="738"/>
      <c r="AX64" s="748"/>
      <c r="AY64" s="744"/>
      <c r="AZ64" s="749"/>
      <c r="BA64" s="777"/>
      <c r="BB64" s="320"/>
      <c r="BC64" s="320"/>
      <c r="BD64" s="661"/>
      <c r="BE64" s="661"/>
      <c r="BF64" s="735"/>
      <c r="BG64" s="689"/>
      <c r="BH64" s="689"/>
      <c r="BI64" s="689"/>
      <c r="BJ64" s="689"/>
      <c r="BK64" s="690"/>
      <c r="BL64" s="689"/>
      <c r="BM64" s="221"/>
      <c r="BO64" s="249" t="s">
        <v>472</v>
      </c>
      <c r="BP64" s="263"/>
      <c r="BQ64" s="263"/>
      <c r="BR64" s="263"/>
      <c r="BS64" s="263"/>
      <c r="BT64" s="263"/>
      <c r="BU64" s="263"/>
      <c r="BV64" s="320"/>
      <c r="BW64" s="320"/>
      <c r="BX64" s="263"/>
      <c r="BY64" s="263"/>
      <c r="BZ64" s="851"/>
      <c r="CA64" s="248"/>
      <c r="CC64" s="319"/>
      <c r="CD64" s="320"/>
      <c r="CE64" s="617"/>
      <c r="CF64" s="1046"/>
      <c r="CG64" s="695"/>
      <c r="CH64" s="879" t="s">
        <v>222</v>
      </c>
      <c r="CI64" s="620"/>
      <c r="CJ64" s="210" t="s">
        <v>223</v>
      </c>
      <c r="CK64" s="617"/>
      <c r="CM64" s="671"/>
      <c r="CN64" s="671"/>
      <c r="CO64" s="671"/>
      <c r="CP64" s="1049"/>
      <c r="CQ64" s="620"/>
      <c r="CR64" s="728"/>
      <c r="CS64" s="210"/>
      <c r="CT64" s="631"/>
      <c r="CU64" s="631"/>
      <c r="CV64" s="631"/>
      <c r="CW64" s="631"/>
      <c r="CX64" s="620"/>
      <c r="CY64" s="620"/>
      <c r="CZ64" s="631"/>
      <c r="DA64" s="631"/>
      <c r="DB64" s="631"/>
      <c r="DC64" s="631"/>
      <c r="DD64" s="620"/>
      <c r="DE64" s="857"/>
    </row>
    <row r="65" spans="1:110" ht="15" customHeight="1" thickBot="1" x14ac:dyDescent="0.35">
      <c r="A65" s="1110" t="s">
        <v>451</v>
      </c>
      <c r="B65" s="1111"/>
      <c r="C65" s="1111"/>
      <c r="D65" s="1112"/>
      <c r="F65" s="1113" t="s">
        <v>451</v>
      </c>
      <c r="G65" s="1114"/>
      <c r="H65" s="1114"/>
      <c r="I65" s="1114"/>
      <c r="J65" s="1114"/>
      <c r="K65" s="1114"/>
      <c r="L65" s="1115"/>
      <c r="N65" s="1110" t="s">
        <v>452</v>
      </c>
      <c r="O65" s="1111"/>
      <c r="P65" s="1111"/>
      <c r="Q65" s="1111"/>
      <c r="R65" s="1111"/>
      <c r="S65" s="1111"/>
      <c r="T65" s="1111"/>
      <c r="U65" s="1111"/>
      <c r="V65" s="1111"/>
      <c r="W65" s="1111"/>
      <c r="X65" s="1111"/>
      <c r="Y65" s="1111"/>
      <c r="Z65" s="1111"/>
      <c r="AA65" s="1111"/>
      <c r="AB65" s="1112"/>
      <c r="AC65" s="252"/>
      <c r="AD65" s="252"/>
      <c r="AE65" s="676"/>
      <c r="AF65" s="676"/>
      <c r="AG65" s="676"/>
      <c r="AH65" s="676"/>
      <c r="AI65" s="676"/>
      <c r="AJ65" s="676"/>
      <c r="AK65" s="252"/>
      <c r="AL65" s="675"/>
      <c r="AM65" s="675"/>
      <c r="AN65" s="1110" t="s">
        <v>453</v>
      </c>
      <c r="AO65" s="1111"/>
      <c r="AP65" s="1111"/>
      <c r="AQ65" s="1111"/>
      <c r="AR65" s="1111"/>
      <c r="AS65" s="1111"/>
      <c r="AT65" s="1111"/>
      <c r="AU65" s="1111"/>
      <c r="AV65" s="1111"/>
      <c r="AW65" s="1111"/>
      <c r="AX65" s="1111"/>
      <c r="AY65" s="1111"/>
      <c r="AZ65" s="1111"/>
      <c r="BA65" s="1112"/>
      <c r="BB65" s="320"/>
      <c r="BC65" s="320"/>
      <c r="BD65" s="661"/>
      <c r="BE65" s="661"/>
      <c r="BF65" s="247"/>
      <c r="BL65" s="318"/>
      <c r="BM65" s="221" t="s">
        <v>215</v>
      </c>
      <c r="BN65" s="263"/>
      <c r="BO65" s="263"/>
      <c r="BP65" s="263"/>
      <c r="BQ65" s="263"/>
      <c r="BR65" s="263"/>
      <c r="BS65" s="263"/>
      <c r="BT65" s="263"/>
      <c r="BU65" s="263"/>
      <c r="BV65" s="320"/>
      <c r="BW65" s="320"/>
      <c r="BX65" s="263"/>
      <c r="BY65" s="263"/>
      <c r="BZ65" s="851"/>
      <c r="CA65" s="248"/>
      <c r="CC65" s="319"/>
      <c r="CD65" s="320"/>
      <c r="CE65" s="617"/>
      <c r="CF65" s="1051"/>
      <c r="CG65" s="698"/>
      <c r="CH65" s="265"/>
      <c r="CI65" s="636"/>
      <c r="CJ65" s="228"/>
      <c r="CK65" s="633"/>
      <c r="CL65" s="266"/>
      <c r="CM65" s="699"/>
      <c r="CN65" s="699"/>
      <c r="CO65" s="699"/>
      <c r="CP65" s="1052"/>
      <c r="CQ65" s="636"/>
      <c r="CR65" s="265"/>
      <c r="CS65" s="116"/>
      <c r="CT65" s="637"/>
      <c r="CU65" s="637"/>
      <c r="CV65" s="637"/>
      <c r="CW65" s="637"/>
      <c r="CX65" s="636"/>
      <c r="CY65" s="636"/>
      <c r="CZ65" s="637"/>
      <c r="DA65" s="637"/>
      <c r="DB65" s="637"/>
      <c r="DC65" s="637"/>
      <c r="DD65" s="636"/>
      <c r="DE65" s="267"/>
    </row>
    <row r="66" spans="1:110" ht="14.25" customHeight="1" x14ac:dyDescent="0.3">
      <c r="A66" s="756"/>
      <c r="B66" s="246" t="str">
        <f>"= Coulisses monobloc"</f>
        <v>= Coulisses monobloc</v>
      </c>
      <c r="C66" s="736"/>
      <c r="D66" s="755"/>
      <c r="F66" s="762"/>
      <c r="G66" s="252"/>
      <c r="H66" s="252" t="str">
        <f>"= Coulisses tapées"</f>
        <v>= Coulisses tapées</v>
      </c>
      <c r="I66" s="743"/>
      <c r="J66" s="744"/>
      <c r="K66" s="736"/>
      <c r="L66" s="755"/>
      <c r="N66" s="756"/>
      <c r="O66" s="736"/>
      <c r="P66" s="745"/>
      <c r="Q66" s="745"/>
      <c r="R66" s="746"/>
      <c r="S66" s="746"/>
      <c r="T66" s="745"/>
      <c r="U66" s="746"/>
      <c r="V66" s="736"/>
      <c r="W66" s="745"/>
      <c r="X66" s="747"/>
      <c r="Y66" s="747"/>
      <c r="Z66" s="747"/>
      <c r="AA66" s="746"/>
      <c r="AB66" s="755"/>
      <c r="AC66" s="252"/>
      <c r="AD66" s="252"/>
      <c r="AE66" s="676"/>
      <c r="AF66" s="676"/>
      <c r="AG66" s="676"/>
      <c r="AH66" s="676"/>
      <c r="AI66" s="676"/>
      <c r="AJ66" s="676"/>
      <c r="AK66" s="252"/>
      <c r="AL66" s="675"/>
      <c r="AM66" s="675"/>
      <c r="AN66" s="756"/>
      <c r="AO66" s="739"/>
      <c r="AP66" s="740"/>
      <c r="AQ66" s="740"/>
      <c r="AR66" s="740"/>
      <c r="AS66" s="741"/>
      <c r="AT66" s="742"/>
      <c r="AU66" s="740"/>
      <c r="AV66" s="741"/>
      <c r="AW66" s="738"/>
      <c r="AX66" s="748"/>
      <c r="AY66" s="744"/>
      <c r="AZ66" s="749"/>
      <c r="BA66" s="777"/>
      <c r="BB66" s="320"/>
      <c r="BC66" s="320"/>
      <c r="BD66" s="661"/>
      <c r="BE66" s="661"/>
      <c r="BF66" s="247"/>
      <c r="BL66" s="318"/>
      <c r="BM66" s="221" t="s">
        <v>218</v>
      </c>
      <c r="BN66" s="263"/>
      <c r="BO66" s="263"/>
      <c r="BP66" s="263"/>
      <c r="BQ66" s="263"/>
      <c r="BR66" s="263"/>
      <c r="BS66" s="263"/>
      <c r="BT66" s="263"/>
      <c r="BU66" s="263"/>
      <c r="BV66" s="320"/>
      <c r="BW66" s="320"/>
      <c r="BX66" s="263"/>
      <c r="BY66" s="263"/>
      <c r="BZ66" s="851"/>
      <c r="CA66" s="248"/>
      <c r="CC66" s="319"/>
      <c r="CD66" s="320"/>
      <c r="CE66" s="617"/>
      <c r="CF66" s="268"/>
      <c r="CG66" s="695"/>
      <c r="CH66" s="220"/>
      <c r="CI66" s="620"/>
      <c r="CJ66" s="210"/>
      <c r="CK66" s="617"/>
      <c r="CL66" s="269"/>
      <c r="CM66" s="691"/>
      <c r="CN66" s="691"/>
      <c r="CO66" s="691"/>
      <c r="CP66" s="119"/>
      <c r="CQ66" s="620"/>
      <c r="CR66" s="119"/>
      <c r="CS66" s="220"/>
      <c r="CT66" s="631"/>
      <c r="CU66" s="631"/>
      <c r="CV66" s="631"/>
      <c r="CW66" s="631"/>
      <c r="CX66" s="620"/>
      <c r="CY66" s="620"/>
      <c r="CZ66" s="631"/>
      <c r="DA66" s="631"/>
      <c r="DB66" s="631"/>
      <c r="DC66" s="631"/>
      <c r="DD66" s="620"/>
      <c r="DE66" s="209"/>
    </row>
    <row r="67" spans="1:110" s="90" customFormat="1" ht="14.25" customHeight="1" thickBot="1" x14ac:dyDescent="0.35">
      <c r="A67" s="757"/>
      <c r="B67" s="758"/>
      <c r="C67" s="759"/>
      <c r="D67" s="760"/>
      <c r="E67" s="91"/>
      <c r="F67" s="763"/>
      <c r="G67" s="764"/>
      <c r="H67" s="764"/>
      <c r="I67" s="765"/>
      <c r="J67" s="766"/>
      <c r="K67" s="759"/>
      <c r="L67" s="760"/>
      <c r="M67" s="91"/>
      <c r="N67" s="757"/>
      <c r="O67" s="759"/>
      <c r="P67" s="770"/>
      <c r="Q67" s="770"/>
      <c r="R67" s="771"/>
      <c r="S67" s="771"/>
      <c r="T67" s="770"/>
      <c r="U67" s="771"/>
      <c r="V67" s="759"/>
      <c r="W67" s="770"/>
      <c r="X67" s="772"/>
      <c r="Y67" s="772"/>
      <c r="Z67" s="772"/>
      <c r="AA67" s="771"/>
      <c r="AB67" s="760"/>
      <c r="AC67" s="258"/>
      <c r="AD67" s="258"/>
      <c r="AE67" s="682"/>
      <c r="AF67" s="682"/>
      <c r="AG67" s="682"/>
      <c r="AH67" s="682"/>
      <c r="AI67" s="682"/>
      <c r="AJ67" s="682"/>
      <c r="AK67" s="258"/>
      <c r="AL67" s="683"/>
      <c r="AM67" s="683"/>
      <c r="AN67" s="757"/>
      <c r="AO67" s="778"/>
      <c r="AP67" s="779"/>
      <c r="AQ67" s="779"/>
      <c r="AR67" s="779"/>
      <c r="AS67" s="780"/>
      <c r="AT67" s="781"/>
      <c r="AU67" s="779"/>
      <c r="AV67" s="780"/>
      <c r="AW67" s="764"/>
      <c r="AX67" s="782"/>
      <c r="AY67" s="766"/>
      <c r="AZ67" s="783"/>
      <c r="BA67" s="784"/>
      <c r="BB67" s="438"/>
      <c r="BC67" s="438"/>
      <c r="BD67" s="733"/>
      <c r="BE67" s="733"/>
      <c r="BF67" s="96"/>
      <c r="BG67" s="700"/>
      <c r="BH67" s="700"/>
      <c r="BI67" s="700"/>
      <c r="BJ67" s="700"/>
      <c r="BK67" s="624"/>
      <c r="BL67" s="700"/>
      <c r="BM67" s="221" t="s">
        <v>221</v>
      </c>
      <c r="BN67" s="263"/>
      <c r="BO67" s="263"/>
      <c r="BP67" s="263"/>
      <c r="BQ67" s="263"/>
      <c r="BR67" s="263"/>
      <c r="BS67" s="263"/>
      <c r="BT67" s="263"/>
      <c r="BU67" s="263"/>
      <c r="BV67" s="320"/>
      <c r="BW67" s="320"/>
      <c r="BX67" s="263"/>
      <c r="BY67" s="263"/>
      <c r="BZ67" s="851"/>
      <c r="CA67" s="248"/>
      <c r="CC67" s="701"/>
      <c r="CD67" s="438"/>
      <c r="CE67" s="702"/>
      <c r="CF67" s="271"/>
      <c r="CG67" s="703"/>
      <c r="CH67" s="209"/>
      <c r="CI67" s="617"/>
      <c r="CJ67" s="119"/>
      <c r="CK67" s="620"/>
      <c r="CL67" s="119"/>
      <c r="CM67" s="620"/>
      <c r="CN67" s="620"/>
      <c r="CO67" s="620"/>
      <c r="CQ67" s="704"/>
      <c r="CR67" s="272"/>
      <c r="CS67" s="791"/>
      <c r="CT67" s="705"/>
      <c r="CU67" s="705"/>
      <c r="CV67" s="705"/>
      <c r="CW67" s="705"/>
      <c r="CX67" s="704"/>
      <c r="CY67" s="704"/>
      <c r="CZ67" s="705"/>
      <c r="DA67" s="705"/>
      <c r="DB67" s="705"/>
      <c r="DC67" s="705"/>
      <c r="DD67" s="704"/>
      <c r="DF67" s="91"/>
    </row>
    <row r="68" spans="1:110" ht="16.5" thickBot="1" x14ac:dyDescent="0.3">
      <c r="BM68" s="822" t="s">
        <v>224</v>
      </c>
      <c r="BN68" s="264"/>
      <c r="BO68" s="264"/>
      <c r="BP68" s="264"/>
      <c r="BQ68" s="264"/>
      <c r="BR68" s="264"/>
      <c r="BS68" s="264"/>
      <c r="BT68" s="264"/>
      <c r="BU68" s="264"/>
      <c r="BV68" s="697"/>
      <c r="BW68" s="697"/>
      <c r="BX68" s="264"/>
      <c r="BY68" s="264"/>
      <c r="BZ68" s="852"/>
      <c r="CA68" s="839"/>
      <c r="CB68" s="96"/>
    </row>
    <row r="69" spans="1:110" ht="15.75" x14ac:dyDescent="0.25">
      <c r="A69" s="91" t="s">
        <v>439</v>
      </c>
      <c r="BO69" s="91"/>
      <c r="BP69" s="91"/>
      <c r="BQ69" s="624"/>
      <c r="BR69" s="91"/>
      <c r="BS69" s="624"/>
      <c r="BT69" s="624"/>
      <c r="BU69" s="91"/>
      <c r="BV69" s="700"/>
      <c r="BW69" s="700"/>
      <c r="BX69" s="270"/>
      <c r="BY69" s="91"/>
      <c r="BZ69" s="700"/>
      <c r="CA69" s="91"/>
      <c r="DE69" s="272">
        <v>42156</v>
      </c>
    </row>
  </sheetData>
  <mergeCells count="65">
    <mergeCell ref="A65:D65"/>
    <mergeCell ref="F65:L65"/>
    <mergeCell ref="N65:AB65"/>
    <mergeCell ref="AN65:BA65"/>
    <mergeCell ref="AN63:BA63"/>
    <mergeCell ref="N63:AB63"/>
    <mergeCell ref="F63:L63"/>
    <mergeCell ref="A63:D63"/>
    <mergeCell ref="V1:V2"/>
    <mergeCell ref="AB1:AY2"/>
    <mergeCell ref="BA1:BA2"/>
    <mergeCell ref="BF1:BR2"/>
    <mergeCell ref="AB5:AX5"/>
    <mergeCell ref="BF5:BR5"/>
    <mergeCell ref="AB6:AX6"/>
    <mergeCell ref="BF6:BR6"/>
    <mergeCell ref="AB4:AX4"/>
    <mergeCell ref="BF4:BR4"/>
    <mergeCell ref="AB7:AX7"/>
    <mergeCell ref="BF7:BR7"/>
    <mergeCell ref="BF8:BR8"/>
    <mergeCell ref="I11:J11"/>
    <mergeCell ref="A11:A14"/>
    <mergeCell ref="B11:B14"/>
    <mergeCell ref="C11:E11"/>
    <mergeCell ref="F11:G11"/>
    <mergeCell ref="H11:H14"/>
    <mergeCell ref="L11:V11"/>
    <mergeCell ref="AD11:AO11"/>
    <mergeCell ref="AW11:AY11"/>
    <mergeCell ref="BF11:BR11"/>
    <mergeCell ref="I12:I13"/>
    <mergeCell ref="N12:O12"/>
    <mergeCell ref="P12:P13"/>
    <mergeCell ref="AO12:AO14"/>
    <mergeCell ref="AY12:AY14"/>
    <mergeCell ref="N13:O13"/>
    <mergeCell ref="I14:J14"/>
    <mergeCell ref="AD8:AN8"/>
    <mergeCell ref="AW8:AY8"/>
    <mergeCell ref="B27:B30"/>
    <mergeCell ref="C27:H27"/>
    <mergeCell ref="I29:AO29"/>
    <mergeCell ref="I30:AO30"/>
    <mergeCell ref="DE31:DE32"/>
    <mergeCell ref="CL31:CS32"/>
    <mergeCell ref="BU27:CF30"/>
    <mergeCell ref="CF35:CF41"/>
    <mergeCell ref="CF44:CF58"/>
    <mergeCell ref="CP44:CP49"/>
    <mergeCell ref="CP50:CP59"/>
    <mergeCell ref="CF59:CF65"/>
    <mergeCell ref="CP60:CP65"/>
    <mergeCell ref="CB8:CL8"/>
    <mergeCell ref="CB11:CD11"/>
    <mergeCell ref="BU11:BY11"/>
    <mergeCell ref="BY1:DE2"/>
    <mergeCell ref="CB4:CL4"/>
    <mergeCell ref="CB5:CL5"/>
    <mergeCell ref="CB6:CL6"/>
    <mergeCell ref="CB7:CL7"/>
    <mergeCell ref="CR4:DE4"/>
    <mergeCell ref="CR6:DE6"/>
    <mergeCell ref="CS11:CS14"/>
    <mergeCell ref="CR11:CR14"/>
  </mergeCells>
  <conditionalFormatting sqref="AY15:AY23 AY26">
    <cfRule type="expression" dxfId="44" priority="20" stopIfTrue="1">
      <formula>ISERROR(AZ15)=TRUE</formula>
    </cfRule>
  </conditionalFormatting>
  <conditionalFormatting sqref="V15:V26">
    <cfRule type="expression" dxfId="43" priority="21" stopIfTrue="1">
      <formula>Y15=1</formula>
    </cfRule>
  </conditionalFormatting>
  <conditionalFormatting sqref="BP15:BP26">
    <cfRule type="expression" dxfId="42" priority="22" stopIfTrue="1">
      <formula>OR(AND(BF15="T",BP15&lt;&gt;""),AND(BF15="S",BP15&lt;&gt;""),AND(BF15="D",BP15&lt;&gt;""),AND(BF15="G",BP15&lt;&gt;""))</formula>
    </cfRule>
  </conditionalFormatting>
  <conditionalFormatting sqref="C15:C26">
    <cfRule type="expression" dxfId="41" priority="23" stopIfTrue="1">
      <formula>AD15=""</formula>
    </cfRule>
    <cfRule type="expression" dxfId="40" priority="24" stopIfTrue="1">
      <formula>AH15+AI15+AJ15&lt;&gt;0</formula>
    </cfRule>
  </conditionalFormatting>
  <conditionalFormatting sqref="F15:F26">
    <cfRule type="expression" dxfId="39" priority="25" stopIfTrue="1">
      <formula>AD15=""</formula>
    </cfRule>
    <cfRule type="expression" dxfId="38" priority="26" stopIfTrue="1">
      <formula>AH15+AI15+AJ15&lt;&gt;0</formula>
    </cfRule>
  </conditionalFormatting>
  <conditionalFormatting sqref="G15:G26">
    <cfRule type="expression" dxfId="37" priority="27" stopIfTrue="1">
      <formula>AD15=""</formula>
    </cfRule>
    <cfRule type="expression" dxfId="36" priority="28" stopIfTrue="1">
      <formula>AH15+AI15+AJ15&lt;&gt;0</formula>
    </cfRule>
  </conditionalFormatting>
  <conditionalFormatting sqref="BR29">
    <cfRule type="expression" dxfId="35" priority="29" stopIfTrue="1">
      <formula>OR(AND(BF30="T",BR29&lt;&gt;""),AND(BF30="S",BR29&lt;&gt;""),AND(BF30="D",BR29&lt;&gt;""),AND(BF30="G",BR29&lt;&gt;""))</formula>
    </cfRule>
  </conditionalFormatting>
  <conditionalFormatting sqref="BR15:BR27">
    <cfRule type="expression" dxfId="34" priority="30" stopIfTrue="1">
      <formula>OR(AND(BF15="S",BR15&lt;&gt;""),AND(BF15="D",BR15&lt;&gt;""))</formula>
    </cfRule>
  </conditionalFormatting>
  <conditionalFormatting sqref="B27 DE30:DE31 B29:B30 DE15:DE27">
    <cfRule type="cellIs" dxfId="33" priority="31" stopIfTrue="1" operator="equal">
      <formula>0</formula>
    </cfRule>
  </conditionalFormatting>
  <conditionalFormatting sqref="BR28">
    <cfRule type="expression" dxfId="32" priority="18" stopIfTrue="1">
      <formula>OR(AND(BF29="T",BR28&lt;&gt;""),AND(BF29="S",BR28&lt;&gt;""),AND(BF29="D",BR28&lt;&gt;""),AND(BF29="G",BR28&lt;&gt;""))</formula>
    </cfRule>
  </conditionalFormatting>
  <conditionalFormatting sqref="B28 DE28:DE29">
    <cfRule type="cellIs" dxfId="31" priority="19" stopIfTrue="1" operator="equal">
      <formula>0</formula>
    </cfRule>
  </conditionalFormatting>
  <conditionalFormatting sqref="BA15:BA26">
    <cfRule type="expression" dxfId="30" priority="32" stopIfTrue="1">
      <formula>BB15=1</formula>
    </cfRule>
  </conditionalFormatting>
  <conditionalFormatting sqref="AO15:AO26">
    <cfRule type="expression" dxfId="29" priority="16" stopIfTrue="1">
      <formula>(AQ15+AT15)&gt;0</formula>
    </cfRule>
  </conditionalFormatting>
  <conditionalFormatting sqref="CS29">
    <cfRule type="expression" dxfId="28" priority="33" stopIfTrue="1">
      <formula xml:space="preserve"> SUM(Q15:Q26) &gt; 0</formula>
    </cfRule>
  </conditionalFormatting>
  <conditionalFormatting sqref="M15:M26">
    <cfRule type="expression" dxfId="27" priority="13" stopIfTrue="1">
      <formula>OR(AND(L15=225,LEFT(M15,2)="WI"),AND(L15=195,M15="7016P"))</formula>
    </cfRule>
  </conditionalFormatting>
  <conditionalFormatting sqref="AX15:AX23 AX26">
    <cfRule type="expression" dxfId="26" priority="34" stopIfTrue="1">
      <formula>AND(E15&gt;1600,AW15=8,AX15="PVC")</formula>
    </cfRule>
    <cfRule type="expression" dxfId="25" priority="35" stopIfTrue="1">
      <formula>AND(E15&gt;2400,AW15=11,AX15="PVC")</formula>
    </cfRule>
    <cfRule type="expression" dxfId="24" priority="36" stopIfTrue="1">
      <formula>AND(E15&gt;3000,AW15=8,AX15="ALU")</formula>
    </cfRule>
  </conditionalFormatting>
  <conditionalFormatting sqref="CB15:CB26">
    <cfRule type="expression" dxfId="23" priority="12">
      <formula>AND(CC15="NON",OR(BF15="D",BF15="S"))</formula>
    </cfRule>
  </conditionalFormatting>
  <conditionalFormatting sqref="BF15:BF26">
    <cfRule type="expression" dxfId="22" priority="11">
      <formula>AND(OR(BF15="S",BF15="D"),CC15="NON")</formula>
    </cfRule>
  </conditionalFormatting>
  <conditionalFormatting sqref="CR15:CR26">
    <cfRule type="cellIs" dxfId="21" priority="37" operator="equal">
      <formula>"NON"</formula>
    </cfRule>
  </conditionalFormatting>
  <conditionalFormatting sqref="AY24:AY25">
    <cfRule type="expression" dxfId="20" priority="2" stopIfTrue="1">
      <formula>ISERROR(AZ24)=TRUE</formula>
    </cfRule>
  </conditionalFormatting>
  <conditionalFormatting sqref="AX24:AX25">
    <cfRule type="expression" dxfId="19" priority="3" stopIfTrue="1">
      <formula>AND(E24&gt;1600,AW24=8,AX24="PVC")</formula>
    </cfRule>
    <cfRule type="expression" dxfId="18" priority="4" stopIfTrue="1">
      <formula>AND(E24&gt;2400,AW24=11,AX24="PVC")</formula>
    </cfRule>
    <cfRule type="expression" dxfId="17" priority="5" stopIfTrue="1">
      <formula>AND(E24&gt;3000,AW24=8,AX24="ALU")</formula>
    </cfRule>
  </conditionalFormatting>
  <conditionalFormatting sqref="DG19">
    <cfRule type="cellIs" dxfId="16" priority="1" stopIfTrue="1" operator="equal">
      <formula>0</formula>
    </cfRule>
  </conditionalFormatting>
  <dataValidations xWindow="886" yWindow="494" count="62">
    <dataValidation type="list" allowBlank="1" showInputMessage="1" showErrorMessage="1" sqref="AY983040:AY983051 AY65536:AY65547 AY131072:AY131083 AY196608:AY196619 AY262144:AY262155 AY327680:AY327691 AY393216:AY393227 AY458752:AY458763 AY524288:AY524299 AY589824:AY589835 AY655360:AY655371 AY720896:AY720907 AY786432:AY786443 AY851968:AY851979 AY917504:AY917515">
      <formula1>IF(AND(AW65536 = "8", AX65536 = "ALU"), COL_TABLIER, COL_TABLIER_8_ALU)</formula1>
    </dataValidation>
    <dataValidation type="list" allowBlank="1" showInputMessage="1" showErrorMessage="1" promptTitle="SAISIE OBLIGATOIRE :" prompt="1F=1 face (extérieure)_x000a_2F=2 faces (intérieures)_x000a_3F=3 faces_x000a_3FI=3 faces (intérieures)_x000a_4F=4 faces (si aucun plaxage)" sqref="O983040:O983051 O65536:O65547 O131072:O131083 O196608:O196619 O262144:O262155 O327680:O327691 O393216:O393227 O458752:O458763 O524288:O524299 O589824:O589835 O655360:O655371 O720896:O720907 O786432:O786443 O851968:O851979 O917504:O917515 O16:O26">
      <formula1>IF(AND(LEFT(M16,2) &lt;&gt; "GO", LEFT(M16,2) &lt;&gt; "WI", M16 &lt;&gt; "7016P"),FACE_LAQUE,CODE_QTE_FACE_LAQUEE)</formula1>
    </dataValidation>
    <dataValidation type="list" showInputMessage="1" showErrorMessage="1" sqref="BM983041:BM983052 BM917505:BM917516 BM851969:BM851980 BM786433:BM786444 BM720897:BM720908 BM655361:BM655372 BM589825:BM589836 BM524289:BM524300 BM458753:BM458764 BM393217:BM393228 BM327681:BM327692 BM262145:BM262156 BM196609:BM196620 BM131073:BM131084 BM65537:BM65548">
      <formula1>IF(BF65536="T",TYPE_TREUIL,TYPE_TREUIL_VIDE)</formula1>
    </dataValidation>
    <dataValidation allowBlank="1" showInputMessage="1" showErrorMessage="1" promptTitle="TEINTE+ASPECT COLORIS :" prompt="xxxxS=Satiné_x000a_xxxxB=Brillant_x000a_xxxxSA=Sablé_x000a_Laquage de caches standard en rénovation non disponible avec un type de sortie de treuil" sqref="N983040:N983051 N65536:N65547 N131072:N131083 N196608:N196619 N262144:N262155 N327680:N327691 N393216:N393227 N458752:N458763 N524288:N524299 N589824:N589835 N655360:N655371 N720896:N720907 N786432:N786443 N851968:N851979 N917504:N917515"/>
    <dataValidation type="list" allowBlank="1" showInputMessage="1" showErrorMessage="1" sqref="BN15:BN26">
      <formula1>IF(BG15="T",TYPE_TREUIL,TYPE_TREUIL_VIDE)</formula1>
    </dataValidation>
    <dataValidation type="list" allowBlank="1" showInputMessage="1" showErrorMessage="1" sqref="J983040:J983051 J65536:J65547 J131072:J131083 J196608:J196619 J262144:J262155 J327680:J327691 J393216:J393227 J458752:J458763 J524288:J524299 J589824:J589835 J655360:J655371 J720896:J720907 J786432:J786443 J851968:J851979 J917504:J917515">
      <formula1>IF(LEFT(I65536,1)="4",DISPO_4,DISPO_AUTRE)</formula1>
    </dataValidation>
    <dataValidation type="list" allowBlank="1" showInputMessage="1" showErrorMessage="1" promptTitle="PLAXAGE :" prompt="7016 = Face extérieure 225 seulement_x000a_GO = Golden Oak_x000a_WI = Winchester / Disponible seulement en 195-RENO avec Boîtier Cache_x000a__x000a_GO1/WI1=1 face (extérieure)_x000a_GO2/WI2=2 faces (intérieures)_x000a_GO3/WI3=3 faces_x000a_GO2C/WI2C=2F+caches plaxés_x000a_GO3C/WI3C=3F+caches plaxés" sqref="M983040:M983051 M65536:M65547 M131072:M131083 M196608:M196619 M262144:M262155 M327680:M327691 M393216:M393227 M458752:M458763 M524288:M524299 M589824:M589835 M655360:M655371 M720896:M720907 M786432:M786443 M851968:M851979 M917504:M917515">
      <formula1>COL_COFFRE</formula1>
    </dataValidation>
    <dataValidation type="list" allowBlank="1" showInputMessage="1" showErrorMessage="1" sqref="CP15:CP26 CP65536:CP65547 CP131072:CP131083 CP196608:CP196619 CP262144:CP262155 CP327680:CP327691 CP393216:CP393227 CP458752:CP458763 CP524288:CP524299 CP589824:CP589835 CP655360:CP655371 CP720896:CP720907 CP786432:CP786443 CP851968:CP851979 CP917504:CP917515 CP983040:CP983051">
      <formula1>PROFIL_FINITION</formula1>
    </dataValidation>
    <dataValidation type="list" allowBlank="1" showInputMessage="1" showErrorMessage="1" sqref="BP10 BF65548 BF131084 BF196620 BF262156 BF327692 BF393228 BF458764 BF524300 BF589836 BF655372 BF720908 BF786444 BF851980 BF917516 BF983052">
      <formula1>MOTEUR</formula1>
    </dataValidation>
    <dataValidation type="list" allowBlank="1" showInputMessage="1" showErrorMessage="1" sqref="CR983040:CR983051 CR65536:CR65547 CR131072:CR131083 CR196608:CR196619 CR262144:CR262155 CR327680:CR327691 CR393216:CR393227 CR458752:CR458763 CR524288:CR524299 CR589824:CR589835 CR655360:CR655371 CR720896:CR720907 CR786432:CR786443 CR851968:CR851979 CR917504:CR917515">
      <formula1>MOUSTIQUAIRE</formula1>
    </dataValidation>
    <dataValidation type="list" allowBlank="1" showInputMessage="1" showErrorMessage="1" sqref="CL15:CL26 CL65536:CL65547 CL131072:CL131083 CL196608:CL196619 CL262144:CL262155 CL327680:CL327691 CL393216:CL393227 CL458752:CL458763 CL524288:CL524299 CL589824:CL589835 CL655360:CL655371 CL720896:CL720907 CL786432:CL786443 CL851968:CL851979 CL917504:CL917515 CL983040:CL983051">
      <formula1>PATTE_FEUILLARD</formula1>
    </dataValidation>
    <dataValidation type="list" allowBlank="1" showInputMessage="1" showErrorMessage="1" promptTitle="Information" prompt="Si T45 et G alors G5_x000a_Si T60 et G alors G20_x000a_Si T65 et G alors G25" sqref="CJ15:CJ26 CJ65536:CJ65547 CJ131072:CJ131083 CJ196608:CJ196619 CJ262144:CJ262155 CJ327680:CJ327691 CJ393216:CJ393227 CJ458752:CJ458763 CJ524288:CJ524299 CJ589824:CJ589835 CJ655360:CJ655371 CJ720896:CJ720907 CJ786432:CJ786443 CJ851968:CJ851979 CJ917504:CJ917515 CJ983040:CJ983051">
      <formula1>GUIDE_TABLIER</formula1>
    </dataValidation>
    <dataValidation type="list" allowBlank="1" showInputMessage="1" showErrorMessage="1" sqref="CH15:CH26 CH65536:CH65547 CH131072:CH131083 CH196608:CH196619 CH262144:CH262155 CH327680:CH327691 CH393216:CH393227 CH458752:CH458763 CH524288:CH524299 CH589824:CH589835 CH655360:CH655371 CH720896:CH720907 CH786432:CH786443 CH851968:CH851979 CH917504:CH917515 CH983040:CH983051">
      <formula1>RENFORT</formula1>
    </dataValidation>
    <dataValidation type="list" allowBlank="1" showInputMessage="1" showErrorMessage="1" sqref="CF15:CF26 CF65536:CF65547 CF131072:CF131083 CF196608:CF196619 CF262144:CF262155 CF327680:CF327691 CF393216:CF393227 CF458752:CF458763 CF524288:CF524299 CF589824:CF589835 CF655360:CF655371 CF720896:CF720907 CF786432:CF786443 CF851968:CF851979 CF917504:CF917515 CF983040:CF983051">
      <formula1>DECOUPE_VENTILATION</formula1>
    </dataValidation>
    <dataValidation type="list" allowBlank="1" showInputMessage="1" showErrorMessage="1" sqref="CB983041:CB983052 CB65537:CB65548 CB131073:CB131084 CB196609:CB196620 CB262145:CB262156 CB327681:CB327692 CB393217:CB393228 CB458753:CB458764 CB524289:CB524300 CB589825:CB589836 CB655361:CB655372 CB720897:CB720908 CB786433:CB786444 CB851969:CB851980 CB917505:CB917516 CB16:CB26">
      <formula1>VERROU</formula1>
    </dataValidation>
    <dataValidation type="list" allowBlank="1" showInputMessage="1" showErrorMessage="1" sqref="BR65538:BR65553 BR131074:BR131089 BR196610:BR196625 BR262146:BR262161 BR327682:BR327697 BR393218:BR393233 BR458754:BR458769 BR524290:BR524305 BR589826:BR589841 BR655362:BR655377 BR720898:BR720913 BR786434:BR786449 BR851970:BR851985 BR917506:BR917521 BR983042:BR983057 BR27">
      <formula1>AUTOMATISMES</formula1>
    </dataValidation>
    <dataValidation type="list" allowBlank="1" showInputMessage="1" showErrorMessage="1" sqref="BP983042:BP983053 BP65538:BP65549 BP131074:BP131085 BP196610:BP196621 BP262146:BP262157 BP327682:BP327693 BP393218:BP393229 BP458754:BP458765 BP524290:BP524301 BP589826:BP589837 BP655362:BP655373 BP720898:BP720909 BP786434:BP786445 BP851970:BP851981 BP917506:BP917517">
      <formula1>FILAIRE_RADIO</formula1>
    </dataValidation>
    <dataValidation type="list" allowBlank="1" showInputMessage="1" showErrorMessage="1" sqref="BO15:BO26 BO65538:BO65549 BO131074:BO131085 BO196610:BO196621 BO262146:BO262157 BO327682:BO327693 BO393218:BO393229 BO458754:BO458765 BO524290:BO524301 BO589826:BO589837 BO655362:BO655373 BO720898:BO720909 BO786434:BO786445 BO851970:BO851981 BO917506:BO917517 BO983042:BO983053">
      <formula1>SENS_MANOEUVRE</formula1>
    </dataValidation>
    <dataValidation type="list" allowBlank="1" showInputMessage="1" showErrorMessage="1" sqref="BF15:BF26 BF65536:BF65547 BF131072:BF131083 BF196608:BF196619 BF262144:BF262155 BF327680:BF327691 BF393216:BF393227 BF458752:BF458763 BF524288:BF524299 BF589824:BF589835 BF655360:BF655371 BF720896:BF720907 BF786432:BF786443 BF851968:BF851979 BF917504:BF917515 BF983040:BF983051">
      <formula1>TYPE_MANOEUVRE</formula1>
    </dataValidation>
    <dataValidation type="list" allowBlank="1" showInputMessage="1" showErrorMessage="1" promptTitle="Information" prompt="Stock = fond blanc_x000a_Standard = fond jaune_x000a_Spécial = fond vert" sqref="BA983040:BA983051 BA65536:BA65547 BA131072:BA131083 BA196608:BA196619 BA262144:BA262155 BA327680:BA327691 BA393216:BA393227 BA458752:BA458763 BA524288:BA524299 BA589824:BA589835 BA655360:BA655371 BA720896:BA720907 BA786432:BA786443 BA851968:BA851979 BA917504:BA917515 BA15:BA26">
      <formula1>COL_LF</formula1>
    </dataValidation>
    <dataValidation type="list" allowBlank="1" showInputMessage="1" showErrorMessage="1" sqref="AX983040:AX983051 AX65536:AX65547 AX131072:AX131083 AX196608:AX196619 AX262144:AX262155 AX327680:AX327691 AX393216:AX393227 AX458752:AX458763 AX524288:AX524299 AX589824:AX589835 AX655360:AX655371 AX720896:AX720907 AX786432:AX786443 AX851968:AX851979 AX917504:AX917515 AX15:AX26">
      <formula1>MAT_TABLIER</formula1>
    </dataValidation>
    <dataValidation type="list" allowBlank="1" showInputMessage="1" showErrorMessage="1" sqref="AW983040:AW983051 AW65536:AW65547 AW131072:AW131083 AW196608:AW196619 AW262144:AW262155 AW327680:AW327691 AW393216:AW393227 AW458752:AW458763 AW524288:AW524299 AW589824:AW589835 AW655360:AW655371 AW720896:AW720907 AW786432:AW786443 AW851968:AW851979 AW917504:AW917515 AW15:AW26">
      <formula1>LAME_TABLIER</formula1>
    </dataValidation>
    <dataValidation type="list" allowBlank="1" showInputMessage="1" showErrorMessage="1" promptTitle="Information" prompt="Stock = fond blanc_x000a_Standard = fond jaune_x000a_Spécial = fond vert" sqref="AO983040:AO983051 AO65536:AO65547 AO131072:AO131083 AO196608:AO196619 AO262144:AO262155 AO327680:AO327691 AO393216:AO393227 AO458752:AO458763 AO524288:AO524299 AO589824:AO589835 AO655360:AO655371 AO720896:AO720907 AO786432:AO786443 AO851968:AO851979 AO917504:AO917515 AO16:AO26">
      <formula1>COL_COUL</formula1>
    </dataValidation>
    <dataValidation type="list" allowBlank="1" showInputMessage="1" showErrorMessage="1" sqref="AN983040:AN983051 AN65536:AN65547 AN131072:AN131083 AN196608:AN196619 AN262144:AN262155 AN327680:AN327691 AN393216:AN393227 AN458752:AN458763 AN524288:AN524299 AN589824:AN589835 AN655360:AN655371 AN720896:AN720907 AN786432:AN786443 AN851968:AN851979 AN917504:AN917515 AN16:AN26">
      <formula1>PENTE_BAS</formula1>
    </dataValidation>
    <dataValidation type="list" allowBlank="1" showInputMessage="1" showErrorMessage="1" sqref="AK983040:AK983051 AK65536:AK65547 AK131072:AK131083 AK196608:AK196619 AK262144:AK262155 AK327680:AK327691 AK393216:AK393227 AK458752:AK458763 AK524288:AK524299 AK589824:AK589835 AK655360:AK655371 AK720896:AK720907 AK786432:AK786443 AK851968:AK851979 AK917504:AK917515 AK16:AK26">
      <formula1>PERCAGE_COUL</formula1>
    </dataValidation>
    <dataValidation type="list" allowBlank="1" showInputMessage="1" showErrorMessage="1" sqref="AD983040:AD983051 AD65536:AD65547 AD131072:AD131083 AD196608:AD196619 AD262144:AD262155 AD327680:AD327691 AD393216:AD393227 AD458752:AD458763 AD524288:AD524299 AD589824:AD589835 AD655360:AD655371 AD720896:AD720907 AD786432:AD786443 AD851968:AD851979 AD917504:AD917515 AD16:AD26">
      <formula1>TYPE_COULISSE</formula1>
    </dataValidation>
    <dataValidation type="list" allowBlank="1" showInputMessage="1" showErrorMessage="1" sqref="AB983040:AB983051 AB65536:AB65547 AB131072:AB131083 AB196608:AB196619 AB262144:AB262155 AB327680:AB327691 AB393216:AB393227 AB458752:AB458763 AB524288:AB524299 AB589824:AB589835 AB655360:AB655371 AB720896:AB720907 AB786432:AB786443 AB851968:AB851979 AB917504:AB917515 AB16:AB26">
      <formula1>ISOLATION1</formula1>
    </dataValidation>
    <dataValidation type="list" allowBlank="1" showInputMessage="1" showErrorMessage="1" promptTitle="Information" prompt="PVC : ne rien saisir_x000a_ALU : saisir le coloris_x000a__x000a_Stock = fond blanc_x000a_Spécial = fond vert" sqref="V15:V26 V65536:V65547 V131072:V131083 V196608:V196619 V262144:V262155 V327680:V327691 V393216:V393227 V458752:V458763 V524288:V524299 V589824:V589835 V655360:V655371 V720896:V720907 V786432:V786443 V851968:V851979 V917504:V917515 V983040:V983051">
      <formula1>COL_FACE_EXT</formula1>
    </dataValidation>
    <dataValidation type="list" allowBlank="1" showInputMessage="1" showErrorMessage="1" sqref="L983040:L983051 L65536:L65547 L131072:L131083 L196608:L196619 L262144:L262155 L327680:L327691 L393216:L393227 L458752:L458763 L524288:L524299 L589824:L589835 L655360:L655371 L720896:L720907 L786432:L786443 L851968:L851979 L917504:L917515 L15:L26">
      <formula1>TAILLE_COFFRE</formula1>
    </dataValidation>
    <dataValidation type="list" allowBlank="1" showInputMessage="1" showErrorMessage="1" sqref="DE65522:DE65523 DE131058:DE131059 DE196594:DE196595 DE262130:DE262131 DE327666:DE327667 DE393202:DE393203 DE458738:DE458739 DE524274:DE524275 DE589810:DE589811 DE655346:DE655347 DE720882:DE720883 DE786418:DE786419 DE851954:DE851955 DE917490:DE917491 DE983026:DE983027">
      <formula1>OUI_NON</formula1>
    </dataValidation>
    <dataValidation type="list" allowBlank="1" showInputMessage="1" showErrorMessage="1" sqref="I983040:I983051 I65536:I65547 I131072:I131083 I196608:I196619 I262144:I262155 I327680:I327691 I393216:I393227 I458752:I458763 I524288:I524299 I589824:I589835 I655360:I655371 I720896:I720907 I786432:I786443 I851968:I851979 I917504:I917515 I15:I21 I23:I26">
      <formula1>DISPOSITIONS</formula1>
    </dataValidation>
    <dataValidation type="list" allowBlank="1" showInputMessage="1" showErrorMessage="1" sqref="BG983052:BJ983054 BG65548:BJ65550 BG131084:BJ131086 BG196620:BJ196622 BG262156:BJ262158 BG327692:BJ327694 BG393228:BJ393230 BG458764:BJ458766 BG524300:BJ524302 BG589836:BJ589838 BG655372:BJ655374 BG720908:BJ720910 BG786444:BJ786446 BG851980:BJ851982 BG917516:BJ917518 BG28:BJ29">
      <formula1>#REF!</formula1>
    </dataValidation>
    <dataValidation allowBlank="1" showInputMessage="1" sqref="Z31 BA65552:BE65553 BA131088:BE131089 BA196624:BE196625 BA262160:BE262161 BA327696:BE327697 BA393232:BE393233 BA458768:BE458769 BA524304:BE524305 BA589840:BE589841 BA655376:BE655377 BA720912:BE720913 BA786448:BE786449 BA851984:BE851985 BA917520:BE917521 BA983056:BE983057 R31:S31 R65552:S65552 R131088:S131088 R196624:S196624 R262160:S262160 R327696:S327696 R393232:S393232 R458768:S458768 R524304:S524304 R589840:S589840 R655376:S655376 R720912:S720912 R786448:S786448 R851984:S851984 R917520:S917520 R983056:S983056 AO983056 V65552:AA65553 V131088:AA131089 V196624:AA196625 V262160:AA262161 V327696:AA327697 V393232:AA393233 V458768:AA458769 V524304:AA524305 V589840:AA589841 V655376:AA655377 V720912:AA720913 V786448:AA786449 V851984:AA851985 V917520:AA917521 V983056:AA983057 X32 AP65552:AV65553 AP131088:AV131089 AP196624:AV196625 AP262160:AV262161 AP327696:AV327697 AP393232:AV393233 AP458768:AV458769 AP524304:AV524305 AP589840:AV589841 AP655376:AV655377 AP720912:AV720913 AP786448:AV786449 AP851984:AV851985 AP917520:AV917521 AP983056:AV983057 AO31 AO65552 AO131088 AO196624 AO262160 AO327696 AO393232 AO458768 AO524304 AO589840 AO655376 AO720912 AO786448 AO851984 AO917520 V31:W32 BC31 BA31:BB32 BD31:BE32 Y31:Y32 AA31:AA32 AP31:AV32"/>
    <dataValidation type="list" allowBlank="1" showInputMessage="1" showErrorMessage="1" sqref="BR16:BR26">
      <formula1>IF(OR(BF16="G",BF16="T"),COLORIS_TO,AUTOMATISMES)</formula1>
    </dataValidation>
    <dataValidation type="list" allowBlank="1" showInputMessage="1" showErrorMessage="1" sqref="BP15:BP26">
      <formula1>IF($BF$27="ECOFIL", FILAIRE, IF($BF$27="SIMU", FILAIRE_RADIO, IF($BF$27="DELTA D", M_DELTA, FILAIRE_RADIO_IO)))</formula1>
    </dataValidation>
    <dataValidation type="list" showInputMessage="1" showErrorMessage="1" sqref="J15">
      <formula1>IF(LEFT(I15,1)="4",DISPO_4,DISPO_AUTRE)</formula1>
    </dataValidation>
    <dataValidation type="list" showInputMessage="1" showErrorMessage="1" sqref="J16">
      <formula1>IF(LEFT(I15,1)="4",DISPO_4,DISPO_AUTRE)</formula1>
    </dataValidation>
    <dataValidation type="list" showInputMessage="1" showErrorMessage="1" sqref="J17">
      <formula1>IF(LEFT(I15,1)="4",DISPO_4,DISPO_AUTRE)</formula1>
    </dataValidation>
    <dataValidation type="list" showInputMessage="1" showErrorMessage="1" sqref="J18">
      <formula1>IF(LEFT(I15,1)="4",DISPO_4,DISPO_AUTRE)</formula1>
    </dataValidation>
    <dataValidation type="list" showInputMessage="1" showErrorMessage="1" sqref="J19">
      <formula1>IF(LEFT(I15,1)="4",DISPO_4,DISPO_AUTRE)</formula1>
    </dataValidation>
    <dataValidation type="list" showInputMessage="1" showErrorMessage="1" sqref="J20">
      <formula1>IF(LEFT(I15,1)="4",DISPO_4,DISPO_AUTRE)</formula1>
    </dataValidation>
    <dataValidation type="list" showInputMessage="1" showErrorMessage="1" sqref="J21">
      <formula1>IF(LEFT(I15,1)="4",DISPO_4,DISPO_AUTRE)</formula1>
    </dataValidation>
    <dataValidation type="list" showInputMessage="1" showErrorMessage="1" sqref="J22">
      <formula1>IF(LEFT(I15,1)="4",DISPO_4,DISPO_AUTRE)</formula1>
    </dataValidation>
    <dataValidation type="list" showInputMessage="1" showErrorMessage="1" sqref="J23">
      <formula1>IF(LEFT(I15,1)="4",DISPO_4,DISPO_AUTRE)</formula1>
    </dataValidation>
    <dataValidation type="list" showInputMessage="1" showErrorMessage="1" sqref="J24">
      <formula1>IF(LEFT(I15,1)="4",DISPO_4,DISPO_AUTRE)</formula1>
    </dataValidation>
    <dataValidation type="list" showInputMessage="1" showErrorMessage="1" sqref="J25">
      <formula1>IF(LEFT(I15,1)="4",DISPO_4,DISPO_AUTRE)</formula1>
    </dataValidation>
    <dataValidation type="list" showInputMessage="1" showErrorMessage="1" sqref="J26">
      <formula1>IF(LEFT(I15,1)="4",DISPO_4,DISPO_AUTRE)</formula1>
    </dataValidation>
    <dataValidation type="list" allowBlank="1" showInputMessage="1" showErrorMessage="1" sqref="BM15:BM26">
      <formula1>IF(BF15="T",IF(AND(J15&lt;&gt;"BC",OR(I15=1,I15=2,I15=3)), TYPE_TREUIL_NEUF,TYPE_TREUIL),TYPE_TREUIL_VIDE)</formula1>
    </dataValidation>
    <dataValidation type="list" allowBlank="1" showInputMessage="1" showErrorMessage="1" promptTitle="PLAXAGE :" prompt="GO = Golden Oak_x000a_WI = Winchester / Disponible seulement en 195-RENO avec Boîtier Cache_x000a__x000a_GO1/WI1/7016P1=1 face (extérieure)_x000a_GO2/WI2/7016P2=2 faces (intérieures)_x000a_GO3/WI3/7016P3=3 faces_x000a_GO2C/WI2C/7016P2C=2F+caches plaxés_x000a_GO3C/WI3C/7016P2C=3F+caches plaxés" sqref="M15:M26">
      <formula1>COL_COFFRE</formula1>
    </dataValidation>
    <dataValidation type="list" allowBlank="1" showInputMessage="1" showErrorMessage="1" sqref="BN65537:BN65548 BN983041:BN983052 BN917505:BN917516 BN851969:BN851980 BN786433:BN786444 BN720897:BN720908 BN655361:BN655372 BN589825:BN589836 BN524289:BN524300 BN458753:BN458764 BN393217:BN393228 BN327681:BN327692 BN262145:BN262156 BN196609:BN196620 BN131073:BN131084">
      <formula1>IF(BG65536="T",TYPE_TREUIL,TYPE_TREUIL_VIDE)</formula1>
    </dataValidation>
    <dataValidation type="textLength" allowBlank="1" showInputMessage="1" showErrorMessage="1" errorTitle="Précision laquage" error="CODE FINITION LAQUAGE OBLIGATOIRE : S, B, SA, GI ou GR" promptTitle="TEINTE+ASPECT COLORIS :" prompt="xxxxS=Satiné_x000a_xxxxB=Brillant_x000a_xxxxSA=Sablé_x000a_Laquage de caches standard en rénovation non disponible avec un type de sortie de treuil" sqref="N16:N26">
      <formula1>5</formula1>
      <formula2>7</formula2>
    </dataValidation>
    <dataValidation type="list" allowBlank="1" showInputMessage="1" showErrorMessage="1" sqref="AY16:AY26">
      <formula1>IF(AND(AW16 =8, AX16 = "ALU"), COL_TABLIER_8_ALU, COL_TABLIER)</formula1>
    </dataValidation>
    <dataValidation type="textLength" allowBlank="1" showInputMessage="1" showErrorMessage="1" errorTitle="Précision laquage" error="CODE FINITION LAQUAGE OBLIGATOIRE : S, B, SA, GI ou GR" promptTitle="TEINTE+ASPECT COLORIS :" prompt="xxxxS=Satiné_x000a_xxxxB=Brillant_x000a_xxxxSA=Sablé_x000a_Laquage de caches standard en rénovation non disponible avec un type de sortie de treuil" sqref="N15">
      <formula1>5</formula1>
      <formula2>7</formula2>
    </dataValidation>
    <dataValidation type="list" allowBlank="1" showInputMessage="1" showErrorMessage="1" promptTitle="SAISIE OBLIGATOIRE :" prompt="1F=1 face (extérieure)_x000a_2F=2 faces (intérieures)_x000a_3F=3 faces_x000a_3FI=3 faces (intérieures)_x000a_4F=4 faces (si aucun plaxage)" sqref="O15">
      <formula1>IF(AND(LEFT(M15,2) &lt;&gt; "GO", LEFT(M15,2) &lt;&gt; "WI", M15 &lt;&gt; "7016P"),FACE_LAQUE,CODE_QTE_FACE_LAQUEE)</formula1>
    </dataValidation>
    <dataValidation type="list" allowBlank="1" showInputMessage="1" showErrorMessage="1" sqref="AK15">
      <formula1>PERCAGE_COUL</formula1>
    </dataValidation>
    <dataValidation type="list" allowBlank="1" showInputMessage="1" showErrorMessage="1" sqref="AN15">
      <formula1>PENTE_BAS</formula1>
    </dataValidation>
    <dataValidation type="list" allowBlank="1" showInputMessage="1" showErrorMessage="1" promptTitle="Information" prompt="Stock = fond blanc_x000a_Standard = fond jaune_x000a_Spécial = fond vert" sqref="AO15">
      <formula1>COL_COUL</formula1>
    </dataValidation>
    <dataValidation type="list" allowBlank="1" showInputMessage="1" showErrorMessage="1" sqref="BR15">
      <formula1>IF(OR(BF15="G",BF15="T"),COLORIS_TO,AUTOMATISMES)</formula1>
    </dataValidation>
    <dataValidation type="list" allowBlank="1" showInputMessage="1" showErrorMessage="1" sqref="AB15">
      <formula1>ISOLATION1</formula1>
    </dataValidation>
    <dataValidation type="list" allowBlank="1" showInputMessage="1" showErrorMessage="1" sqref="CB15">
      <formula1>VERROU</formula1>
    </dataValidation>
    <dataValidation type="list" allowBlank="1" showInputMessage="1" showErrorMessage="1" sqref="AD15">
      <formula1>TYPE_COULISSE</formula1>
    </dataValidation>
    <dataValidation type="list" allowBlank="1" showInputMessage="1" showErrorMessage="1" sqref="AY15">
      <formula1>IF(AND(AW15 =8, AX15 = "ALU"), COL_TABLIER_8_ALU, COL_TABLIER)</formula1>
    </dataValidation>
  </dataValidations>
  <printOptions horizontalCentered="1"/>
  <pageMargins left="0" right="0" top="0" bottom="0" header="0.31496062992125984" footer="0.31496062992125984"/>
  <pageSetup paperSize="9" scale="3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_xludf.save">
                <anchor moveWithCells="1">
                  <from>
                    <xdr:col>93</xdr:col>
                    <xdr:colOff>619125</xdr:colOff>
                    <xdr:row>6</xdr:row>
                    <xdr:rowOff>66675</xdr:rowOff>
                  </from>
                  <to>
                    <xdr:col>96</xdr:col>
                    <xdr:colOff>514350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sendMail">
                <anchor moveWithCells="1">
                  <from>
                    <xdr:col>96</xdr:col>
                    <xdr:colOff>847725</xdr:colOff>
                    <xdr:row>6</xdr:row>
                    <xdr:rowOff>66675</xdr:rowOff>
                  </from>
                  <to>
                    <xdr:col>108</xdr:col>
                    <xdr:colOff>1362075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stopIfTrue="1" operator="containsText" id="{5668C6EC-2A88-48FA-B0B0-09005DBECA02}">
            <xm:f>NOT(ISERROR(SEARCH($CR$17,BU27)))</xm:f>
            <xm:f>$CR$17</xm:f>
            <x14:dxf>
              <fill>
                <patternFill>
                  <bgColor theme="5" tint="0.59996337778862885"/>
                </patternFill>
              </fill>
            </x14:dxf>
          </x14:cfRule>
          <xm:sqref>BU27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18"/>
  <sheetViews>
    <sheetView workbookViewId="0">
      <selection activeCell="C19" sqref="C19"/>
    </sheetView>
  </sheetViews>
  <sheetFormatPr baseColWidth="10" defaultRowHeight="15" x14ac:dyDescent="0.25"/>
  <sheetData>
    <row r="1" spans="1:9" ht="32.25" customHeight="1" thickBot="1" x14ac:dyDescent="0.3">
      <c r="A1" s="1118" t="s">
        <v>435</v>
      </c>
      <c r="B1" s="1119"/>
      <c r="C1" s="1119"/>
      <c r="D1" s="1120"/>
      <c r="E1" s="1121"/>
      <c r="F1" s="707"/>
      <c r="G1" s="708"/>
    </row>
    <row r="2" spans="1:9" ht="15.75" thickBot="1" x14ac:dyDescent="0.3">
      <c r="A2" s="1122" t="s">
        <v>820</v>
      </c>
      <c r="B2" s="1123"/>
      <c r="C2" s="1123"/>
      <c r="D2" s="1123"/>
      <c r="E2" s="1123"/>
      <c r="F2" s="1124"/>
    </row>
    <row r="3" spans="1:9" ht="15.75" thickBot="1" x14ac:dyDescent="0.3">
      <c r="A3" s="709"/>
      <c r="B3" s="709"/>
      <c r="C3" s="709"/>
      <c r="D3" s="709"/>
      <c r="E3" s="709"/>
      <c r="F3" s="709"/>
      <c r="G3" s="709"/>
      <c r="H3" s="709"/>
    </row>
    <row r="4" spans="1:9" x14ac:dyDescent="0.25">
      <c r="A4" s="1125" t="s">
        <v>436</v>
      </c>
      <c r="B4" s="1126"/>
      <c r="C4" s="1127" t="s">
        <v>821</v>
      </c>
      <c r="D4" s="1128"/>
      <c r="E4" s="1128"/>
      <c r="F4" s="1128"/>
      <c r="G4" s="1128"/>
      <c r="H4" s="1129"/>
    </row>
    <row r="5" spans="1:9" ht="15.75" thickBot="1" x14ac:dyDescent="0.3">
      <c r="A5" s="710" t="s">
        <v>437</v>
      </c>
      <c r="B5" s="711"/>
      <c r="C5" s="1130"/>
      <c r="D5" s="1131"/>
      <c r="E5" s="1131"/>
      <c r="F5" s="1131"/>
      <c r="G5" s="1131"/>
      <c r="H5" s="1132"/>
    </row>
    <row r="6" spans="1:9" x14ac:dyDescent="0.25">
      <c r="A6" s="708"/>
      <c r="B6" s="712"/>
      <c r="C6" s="1131"/>
      <c r="D6" s="1131"/>
      <c r="E6" s="1131"/>
      <c r="F6" s="1131"/>
      <c r="G6" s="1131"/>
      <c r="H6" s="1132"/>
    </row>
    <row r="7" spans="1:9" x14ac:dyDescent="0.25">
      <c r="A7" s="708"/>
      <c r="B7" s="712"/>
      <c r="C7" s="1131"/>
      <c r="D7" s="1131"/>
      <c r="E7" s="1131"/>
      <c r="F7" s="1131"/>
      <c r="G7" s="1131"/>
      <c r="H7" s="1132"/>
    </row>
    <row r="8" spans="1:9" x14ac:dyDescent="0.25">
      <c r="A8" s="708"/>
      <c r="B8" s="712"/>
      <c r="C8" s="1131"/>
      <c r="D8" s="1131"/>
      <c r="E8" s="1131"/>
      <c r="F8" s="1131"/>
      <c r="G8" s="1131"/>
      <c r="H8" s="1132"/>
    </row>
    <row r="9" spans="1:9" x14ac:dyDescent="0.25">
      <c r="B9" s="712"/>
      <c r="C9" s="1131"/>
      <c r="D9" s="1131"/>
      <c r="E9" s="1131"/>
      <c r="F9" s="1131"/>
      <c r="G9" s="1131"/>
      <c r="H9" s="1132"/>
    </row>
    <row r="10" spans="1:9" x14ac:dyDescent="0.25">
      <c r="A10" s="708"/>
      <c r="B10" s="712"/>
      <c r="C10" s="1131"/>
      <c r="D10" s="1131"/>
      <c r="E10" s="1131"/>
      <c r="F10" s="1131"/>
      <c r="G10" s="1131"/>
      <c r="H10" s="1132"/>
    </row>
    <row r="11" spans="1:9" x14ac:dyDescent="0.25">
      <c r="B11" s="712"/>
      <c r="C11" s="1131"/>
      <c r="D11" s="1131"/>
      <c r="E11" s="1131"/>
      <c r="F11" s="1131"/>
      <c r="G11" s="1131"/>
      <c r="H11" s="1132"/>
    </row>
    <row r="12" spans="1:9" x14ac:dyDescent="0.25">
      <c r="B12" s="712"/>
      <c r="C12" s="1131"/>
      <c r="D12" s="1131"/>
      <c r="E12" s="1131"/>
      <c r="F12" s="1131"/>
      <c r="G12" s="1131"/>
      <c r="H12" s="1132"/>
    </row>
    <row r="13" spans="1:9" x14ac:dyDescent="0.25">
      <c r="B13" s="712"/>
      <c r="C13" s="1131"/>
      <c r="D13" s="1131"/>
      <c r="E13" s="1131"/>
      <c r="F13" s="1131"/>
      <c r="G13" s="1131"/>
      <c r="H13" s="1132"/>
    </row>
    <row r="14" spans="1:9" x14ac:dyDescent="0.25">
      <c r="B14" s="712"/>
      <c r="C14" s="1131"/>
      <c r="D14" s="1131"/>
      <c r="E14" s="1131"/>
      <c r="F14" s="1131"/>
      <c r="G14" s="1131"/>
      <c r="H14" s="1132"/>
    </row>
    <row r="15" spans="1:9" x14ac:dyDescent="0.25">
      <c r="B15" s="712"/>
      <c r="C15" s="1131"/>
      <c r="D15" s="1131"/>
      <c r="E15" s="1131"/>
      <c r="F15" s="1131"/>
      <c r="G15" s="1131"/>
      <c r="H15" s="1132"/>
    </row>
    <row r="16" spans="1:9" ht="15.75" thickBot="1" x14ac:dyDescent="0.3">
      <c r="B16" s="712"/>
      <c r="C16" s="1133"/>
      <c r="D16" s="1133"/>
      <c r="E16" s="1133"/>
      <c r="F16" s="1133"/>
      <c r="G16" s="1133"/>
      <c r="H16" s="1134"/>
      <c r="I16" s="713"/>
    </row>
    <row r="17" spans="1:6" ht="15.75" thickBot="1" x14ac:dyDescent="0.3">
      <c r="A17" s="709"/>
      <c r="B17" s="709"/>
      <c r="C17" s="709"/>
      <c r="D17" s="709"/>
      <c r="E17" s="709"/>
    </row>
    <row r="18" spans="1:6" ht="15.75" thickBot="1" x14ac:dyDescent="0.3">
      <c r="A18" s="714" t="s">
        <v>438</v>
      </c>
      <c r="B18" s="715"/>
      <c r="C18" s="1116" t="s">
        <v>822</v>
      </c>
      <c r="D18" s="1117"/>
      <c r="E18" s="716" t="str">
        <f>"@sppf.fr"</f>
        <v>@sppf.fr</v>
      </c>
      <c r="F18" s="169"/>
    </row>
  </sheetData>
  <sheetProtection algorithmName="SHA-512" hashValue="HA1wWtVU8oMrv3e+bGJC+6X7WHj00EBw0igy7wCsjQCd0n0vdDDEyARXkdCgf3Rp7JCsVdNV+jzww0fO+qYafQ==" saltValue="IEnSQMCuerhMwkkIgXeRtg==" spinCount="100000" sheet="1" objects="1" scenarios="1"/>
  <mergeCells count="6">
    <mergeCell ref="C18:D18"/>
    <mergeCell ref="A1:C1"/>
    <mergeCell ref="D1:E1"/>
    <mergeCell ref="A2:F2"/>
    <mergeCell ref="A4:B4"/>
    <mergeCell ref="C4:H1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openFileDialog">
                <anchor moveWithCells="1">
                  <from>
                    <xdr:col>3</xdr:col>
                    <xdr:colOff>66675</xdr:colOff>
                    <xdr:row>0</xdr:row>
                    <xdr:rowOff>66675</xdr:rowOff>
                  </from>
                  <to>
                    <xdr:col>4</xdr:col>
                    <xdr:colOff>723900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J108"/>
  <sheetViews>
    <sheetView topLeftCell="D1048576" zoomScale="70" zoomScaleNormal="70" workbookViewId="0">
      <selection activeCell="D1" sqref="A1:XFD1048576"/>
    </sheetView>
  </sheetViews>
  <sheetFormatPr baseColWidth="10" defaultColWidth="11.42578125" defaultRowHeight="12.75" zeroHeight="1" x14ac:dyDescent="0.2"/>
  <cols>
    <col min="1" max="9" width="11.42578125" style="4"/>
    <col min="10" max="10" width="11.42578125" style="306"/>
    <col min="11" max="13" width="11.42578125" style="4"/>
    <col min="14" max="14" width="11.42578125" style="61"/>
    <col min="15" max="18" width="11.42578125" style="307"/>
    <col min="19" max="19" width="11.42578125" style="4"/>
    <col min="20" max="24" width="11.42578125" style="306"/>
    <col min="25" max="25" width="11.42578125" style="4"/>
    <col min="26" max="26" width="11.42578125" style="306"/>
    <col min="27" max="27" width="11.42578125" style="4"/>
    <col min="28" max="33" width="11.42578125" style="306"/>
    <col min="34" max="34" width="11.42578125" style="4"/>
    <col min="35" max="35" width="11.42578125" style="306"/>
    <col min="36" max="37" width="11.42578125" style="4"/>
    <col min="38" max="43" width="11.42578125" style="306"/>
    <col min="44" max="46" width="11.42578125" style="4"/>
    <col min="47" max="47" width="11.42578125" style="306"/>
    <col min="48" max="48" width="11.42578125" style="4"/>
    <col min="49" max="51" width="11.42578125" style="306"/>
    <col min="52" max="52" width="11.42578125" style="4"/>
    <col min="53" max="56" width="11.42578125" style="306"/>
    <col min="57" max="57" width="11.42578125" style="308"/>
    <col min="58" max="59" width="11.42578125" style="4"/>
    <col min="60" max="60" width="11.42578125" style="306"/>
    <col min="61" max="61" width="11.42578125" style="4"/>
    <col min="62" max="62" width="11.42578125" style="306"/>
    <col min="63" max="66" width="11.42578125" style="4"/>
    <col min="67" max="69" width="11.42578125" style="306"/>
    <col min="70" max="70" width="11.42578125" style="4"/>
    <col min="71" max="72" width="11.42578125" style="306"/>
    <col min="73" max="73" width="11.42578125" style="4"/>
    <col min="74" max="74" width="11.42578125" style="306"/>
    <col min="75" max="75" width="11.42578125" style="4"/>
    <col min="76" max="76" width="11.42578125" style="306"/>
    <col min="77" max="77" width="11.42578125" style="4"/>
    <col min="78" max="78" width="11.42578125" style="306"/>
    <col min="79" max="79" width="11.42578125" style="4"/>
    <col min="80" max="80" width="11.42578125" style="306"/>
    <col min="81" max="81" width="11.42578125" style="4"/>
    <col min="82" max="82" width="11.42578125" style="306"/>
    <col min="83" max="83" width="11.42578125" style="4"/>
    <col min="84" max="84" width="11.42578125" style="306"/>
    <col min="85" max="85" width="11.42578125" style="4"/>
    <col min="86" max="86" width="11.42578125" style="306"/>
    <col min="87" max="87" width="11.42578125" style="4"/>
    <col min="88" max="97" width="11.42578125" style="306"/>
    <col min="98" max="140" width="11.42578125" style="4"/>
    <col min="141" max="16384" width="11.42578125" style="7"/>
  </cols>
  <sheetData>
    <row r="1" spans="1:140" s="276" customFormat="1" ht="17.25" hidden="1" customHeight="1" x14ac:dyDescent="0.25">
      <c r="A1" s="274"/>
      <c r="B1" s="274"/>
      <c r="C1" s="275"/>
      <c r="D1" s="275"/>
      <c r="E1" s="275"/>
      <c r="H1" s="274"/>
      <c r="I1" s="301">
        <v>1</v>
      </c>
      <c r="J1" s="278"/>
      <c r="K1" s="274">
        <v>195</v>
      </c>
      <c r="L1" s="274" t="s">
        <v>226</v>
      </c>
      <c r="M1" s="274" t="s">
        <v>226</v>
      </c>
      <c r="N1" s="281" t="s">
        <v>227</v>
      </c>
      <c r="O1" s="282"/>
      <c r="P1" s="282"/>
      <c r="Q1" s="282"/>
      <c r="R1" s="283"/>
      <c r="S1" s="274"/>
      <c r="T1" s="282"/>
      <c r="U1" s="282"/>
      <c r="V1" s="282"/>
      <c r="W1" s="282"/>
      <c r="X1" s="282"/>
      <c r="Y1" s="274" t="s">
        <v>47</v>
      </c>
      <c r="Z1" s="282"/>
      <c r="AA1" s="274" t="s">
        <v>228</v>
      </c>
      <c r="AB1" s="284"/>
      <c r="AC1" s="284"/>
      <c r="AD1" s="284"/>
      <c r="AE1" s="284"/>
      <c r="AF1" s="284"/>
      <c r="AG1" s="284"/>
      <c r="AH1" s="274" t="s">
        <v>229</v>
      </c>
      <c r="AI1" s="282"/>
      <c r="AJ1" s="274">
        <v>0</v>
      </c>
      <c r="AK1" s="4"/>
      <c r="AL1" s="282"/>
      <c r="AM1" s="282"/>
      <c r="AN1" s="282"/>
      <c r="AO1" s="282"/>
      <c r="AP1" s="282"/>
      <c r="AQ1" s="282"/>
      <c r="AR1" s="274">
        <v>8</v>
      </c>
      <c r="AS1" s="274" t="s">
        <v>52</v>
      </c>
      <c r="AT1" s="274" t="s">
        <v>226</v>
      </c>
      <c r="AU1" s="282"/>
      <c r="AV1" s="274"/>
      <c r="AW1" s="282"/>
      <c r="AX1" s="282"/>
      <c r="AY1" s="282"/>
      <c r="AZ1" s="274" t="s">
        <v>230</v>
      </c>
      <c r="BA1" s="282"/>
      <c r="BB1" s="282"/>
      <c r="BC1" s="282"/>
      <c r="BD1" s="282"/>
      <c r="BE1" s="285"/>
      <c r="BF1" s="274" t="s">
        <v>40</v>
      </c>
      <c r="BG1" s="286" t="s">
        <v>231</v>
      </c>
      <c r="BH1" s="287"/>
      <c r="BI1" s="288">
        <v>0</v>
      </c>
      <c r="BJ1" s="282"/>
      <c r="BK1" s="275"/>
      <c r="BL1" s="274" t="s">
        <v>274</v>
      </c>
      <c r="BM1" s="274"/>
      <c r="BN1" s="274"/>
      <c r="BO1" s="289"/>
      <c r="BP1" s="289"/>
      <c r="BQ1" s="289"/>
      <c r="BR1" s="274" t="s">
        <v>61</v>
      </c>
      <c r="BS1" s="282"/>
      <c r="BT1" s="282"/>
      <c r="BU1" s="274"/>
      <c r="BV1" s="282"/>
      <c r="BX1" s="282"/>
      <c r="BY1" s="274"/>
      <c r="BZ1" s="282"/>
      <c r="CA1" s="286"/>
      <c r="CB1" s="287"/>
      <c r="CC1" s="290"/>
      <c r="CD1" s="291"/>
      <c r="CE1" s="290"/>
      <c r="CF1" s="291"/>
      <c r="CG1" s="290"/>
      <c r="CH1" s="291"/>
      <c r="CI1" s="290"/>
      <c r="CJ1" s="291"/>
      <c r="CK1" s="291"/>
      <c r="CL1" s="291"/>
      <c r="CM1" s="291"/>
      <c r="CN1" s="291"/>
      <c r="CO1" s="282"/>
      <c r="CP1" s="282"/>
      <c r="CQ1" s="282"/>
      <c r="CR1" s="282"/>
      <c r="CS1" s="282"/>
      <c r="CT1" s="274" t="s">
        <v>229</v>
      </c>
      <c r="CU1" s="292"/>
      <c r="CV1" s="292"/>
      <c r="CW1" s="292"/>
      <c r="CX1" s="292"/>
      <c r="CY1" s="293"/>
      <c r="CZ1" s="288"/>
      <c r="DA1" s="288"/>
      <c r="DB1" s="288"/>
      <c r="DC1" s="288"/>
      <c r="DD1" s="288"/>
      <c r="DE1" s="288"/>
      <c r="DF1" s="288"/>
      <c r="DG1" s="288"/>
      <c r="DH1" s="288"/>
      <c r="DI1" s="288"/>
      <c r="DJ1" s="288"/>
      <c r="DK1" s="288"/>
      <c r="DL1" s="288"/>
      <c r="DM1" s="288"/>
      <c r="DN1" s="288"/>
      <c r="DO1" s="288"/>
      <c r="DP1" s="288"/>
      <c r="DQ1" s="288"/>
      <c r="DR1" s="288"/>
      <c r="DS1" s="288"/>
      <c r="DT1" s="288"/>
      <c r="DU1" s="288"/>
      <c r="DV1" s="288"/>
      <c r="DW1" s="288"/>
      <c r="DX1" s="288"/>
      <c r="DY1" s="288"/>
      <c r="DZ1" s="288"/>
      <c r="EA1" s="288"/>
      <c r="EB1" s="288"/>
      <c r="EC1" s="288"/>
      <c r="ED1" s="288"/>
      <c r="EE1" s="288"/>
      <c r="EF1" s="288"/>
      <c r="EG1" s="288"/>
      <c r="EH1" s="288"/>
      <c r="EI1" s="288"/>
      <c r="EJ1" s="288"/>
    </row>
    <row r="2" spans="1:140" s="276" customFormat="1" ht="17.25" hidden="1" customHeight="1" x14ac:dyDescent="0.25">
      <c r="A2" s="274"/>
      <c r="B2" s="274"/>
      <c r="C2" s="275"/>
      <c r="D2" s="275" t="s">
        <v>240</v>
      </c>
      <c r="E2" s="275"/>
      <c r="F2" s="275" t="s">
        <v>43</v>
      </c>
      <c r="G2" s="275" t="s">
        <v>43</v>
      </c>
      <c r="H2" s="274"/>
      <c r="I2" s="301">
        <v>2</v>
      </c>
      <c r="J2" s="278"/>
      <c r="K2" s="274">
        <v>225</v>
      </c>
      <c r="L2" s="274" t="s">
        <v>233</v>
      </c>
      <c r="M2" s="274" t="s">
        <v>233</v>
      </c>
      <c r="N2" s="281" t="s">
        <v>234</v>
      </c>
      <c r="O2" s="282"/>
      <c r="P2" s="282"/>
      <c r="Q2" s="282"/>
      <c r="R2" s="282"/>
      <c r="S2" s="855" t="s">
        <v>235</v>
      </c>
      <c r="T2" s="282"/>
      <c r="U2" s="282"/>
      <c r="V2" s="282"/>
      <c r="W2" s="282"/>
      <c r="X2" s="282"/>
      <c r="Y2" s="274" t="s">
        <v>236</v>
      </c>
      <c r="Z2" s="282"/>
      <c r="AA2" s="274" t="s">
        <v>237</v>
      </c>
      <c r="AB2" s="284"/>
      <c r="AC2" s="284"/>
      <c r="AD2" s="284"/>
      <c r="AE2" s="284"/>
      <c r="AF2" s="284"/>
      <c r="AG2" s="284"/>
      <c r="AH2" s="274" t="s">
        <v>238</v>
      </c>
      <c r="AI2" s="282"/>
      <c r="AJ2" s="274">
        <v>2</v>
      </c>
      <c r="AK2" s="295" t="s">
        <v>226</v>
      </c>
      <c r="AL2" s="282"/>
      <c r="AM2" s="282"/>
      <c r="AN2" s="282"/>
      <c r="AO2" s="282"/>
      <c r="AP2" s="282"/>
      <c r="AQ2" s="282"/>
      <c r="AR2" s="274">
        <v>11</v>
      </c>
      <c r="AS2" s="274" t="s">
        <v>77</v>
      </c>
      <c r="AT2" s="274" t="s">
        <v>239</v>
      </c>
      <c r="AU2" s="282"/>
      <c r="AV2" s="855" t="s">
        <v>235</v>
      </c>
      <c r="AW2" s="282"/>
      <c r="AX2" s="282"/>
      <c r="AY2" s="282"/>
      <c r="AZ2" s="274" t="s">
        <v>240</v>
      </c>
      <c r="BA2" s="282"/>
      <c r="BB2" s="282"/>
      <c r="BC2" s="282"/>
      <c r="BD2" s="282"/>
      <c r="BE2" s="285"/>
      <c r="BF2" s="274" t="s">
        <v>41</v>
      </c>
      <c r="BG2" s="286" t="s">
        <v>91</v>
      </c>
      <c r="BH2" s="287"/>
      <c r="BI2" s="274" t="s">
        <v>241</v>
      </c>
      <c r="BJ2" s="282"/>
      <c r="BK2" s="275"/>
      <c r="BL2" s="274" t="s">
        <v>239</v>
      </c>
      <c r="BM2" s="274"/>
      <c r="BN2" s="274"/>
      <c r="BO2" s="289"/>
      <c r="BP2" s="289"/>
      <c r="BQ2" s="289"/>
      <c r="BR2" s="274" t="s">
        <v>82</v>
      </c>
      <c r="BS2" s="282"/>
      <c r="BT2" s="282"/>
      <c r="BV2" s="282"/>
      <c r="BW2" s="274" t="s">
        <v>49</v>
      </c>
      <c r="BX2" s="282"/>
      <c r="BY2" s="274" t="s">
        <v>91</v>
      </c>
      <c r="BZ2" s="282"/>
      <c r="CA2" s="286" t="s">
        <v>243</v>
      </c>
      <c r="CB2" s="287"/>
      <c r="CC2" s="290" t="s">
        <v>41</v>
      </c>
      <c r="CD2" s="291"/>
      <c r="CE2" s="290" t="s">
        <v>92</v>
      </c>
      <c r="CF2" s="291"/>
      <c r="CG2" s="290" t="s">
        <v>93</v>
      </c>
      <c r="CH2" s="291"/>
      <c r="CI2" s="290" t="s">
        <v>230</v>
      </c>
      <c r="CJ2" s="291"/>
      <c r="CK2" s="291"/>
      <c r="CL2" s="291"/>
      <c r="CM2" s="291"/>
      <c r="CN2" s="291"/>
      <c r="CO2" s="282"/>
      <c r="CP2" s="282"/>
      <c r="CQ2" s="282"/>
      <c r="CR2" s="282"/>
      <c r="CS2" s="282"/>
      <c r="CT2" s="274" t="s">
        <v>238</v>
      </c>
      <c r="CU2" s="292"/>
      <c r="CV2" s="292"/>
      <c r="CW2" s="292"/>
      <c r="CX2" s="292"/>
      <c r="CY2" s="293"/>
      <c r="CZ2" s="288"/>
      <c r="DA2" s="288"/>
      <c r="DB2" s="288"/>
      <c r="DC2" s="288"/>
      <c r="DD2" s="288"/>
      <c r="DE2" s="288"/>
      <c r="DF2" s="288"/>
      <c r="DG2" s="288"/>
      <c r="DH2" s="288"/>
      <c r="DI2" s="288"/>
      <c r="DJ2" s="288"/>
      <c r="DK2" s="288"/>
      <c r="DL2" s="288"/>
      <c r="DM2" s="288"/>
      <c r="DN2" s="288"/>
      <c r="DO2" s="288"/>
      <c r="DP2" s="288"/>
      <c r="DQ2" s="288"/>
      <c r="DR2" s="288"/>
      <c r="DS2" s="288"/>
      <c r="DT2" s="288"/>
      <c r="DU2" s="288"/>
      <c r="DV2" s="288"/>
      <c r="DW2" s="288"/>
      <c r="DX2" s="288"/>
      <c r="DY2" s="288"/>
      <c r="DZ2" s="288"/>
      <c r="EA2" s="288"/>
      <c r="EB2" s="288"/>
      <c r="EC2" s="288"/>
      <c r="ED2" s="288"/>
      <c r="EE2" s="288"/>
      <c r="EF2" s="288"/>
      <c r="EG2" s="288"/>
      <c r="EH2" s="288"/>
      <c r="EI2" s="288"/>
      <c r="EJ2" s="288"/>
    </row>
    <row r="3" spans="1:140" s="276" customFormat="1" ht="17.25" hidden="1" customHeight="1" x14ac:dyDescent="0.25">
      <c r="A3" s="274"/>
      <c r="B3" s="274"/>
      <c r="C3" s="275"/>
      <c r="D3" s="275" t="s">
        <v>232</v>
      </c>
      <c r="E3" s="275"/>
      <c r="F3" s="275"/>
      <c r="G3" s="275" t="s">
        <v>71</v>
      </c>
      <c r="H3" s="274"/>
      <c r="I3" s="301">
        <v>3</v>
      </c>
      <c r="J3" s="278"/>
      <c r="K3" s="274"/>
      <c r="L3" s="274" t="s">
        <v>239</v>
      </c>
      <c r="M3" s="274" t="s">
        <v>239</v>
      </c>
      <c r="N3" s="281" t="s">
        <v>244</v>
      </c>
      <c r="O3" s="282"/>
      <c r="P3" s="282"/>
      <c r="Q3" s="282"/>
      <c r="R3" s="282"/>
      <c r="S3" s="855" t="s">
        <v>245</v>
      </c>
      <c r="T3" s="282"/>
      <c r="U3" s="282"/>
      <c r="V3" s="282"/>
      <c r="W3" s="282"/>
      <c r="X3" s="282"/>
      <c r="Y3" s="274" t="s">
        <v>246</v>
      </c>
      <c r="Z3" s="282"/>
      <c r="AA3" s="274" t="s">
        <v>91</v>
      </c>
      <c r="AB3" s="284"/>
      <c r="AC3" s="284"/>
      <c r="AD3" s="284"/>
      <c r="AE3" s="284"/>
      <c r="AF3" s="284"/>
      <c r="AG3" s="284"/>
      <c r="AH3" s="274"/>
      <c r="AI3" s="282"/>
      <c r="AJ3" s="274">
        <v>3</v>
      </c>
      <c r="AK3" s="295" t="s">
        <v>233</v>
      </c>
      <c r="AL3" s="282"/>
      <c r="AM3" s="282"/>
      <c r="AN3" s="282"/>
      <c r="AO3" s="282"/>
      <c r="AP3" s="282"/>
      <c r="AQ3" s="282"/>
      <c r="AR3" s="274"/>
      <c r="AS3" s="274"/>
      <c r="AT3" s="274">
        <v>7035</v>
      </c>
      <c r="AU3" s="282"/>
      <c r="AV3" s="855" t="s">
        <v>245</v>
      </c>
      <c r="AW3" s="282"/>
      <c r="AX3" s="282"/>
      <c r="AY3" s="282"/>
      <c r="AZ3" s="274" t="s">
        <v>47</v>
      </c>
      <c r="BA3" s="282"/>
      <c r="BB3" s="282"/>
      <c r="BC3" s="282"/>
      <c r="BD3" s="282"/>
      <c r="BE3" s="285"/>
      <c r="BF3" s="274"/>
      <c r="BG3" s="286" t="s">
        <v>247</v>
      </c>
      <c r="BH3" s="287"/>
      <c r="BI3" s="274" t="s">
        <v>248</v>
      </c>
      <c r="BJ3" s="282"/>
      <c r="BK3" s="275"/>
      <c r="BL3" s="274" t="s">
        <v>441</v>
      </c>
      <c r="BM3" s="274"/>
      <c r="BN3" s="274"/>
      <c r="BO3" s="289"/>
      <c r="BP3" s="289"/>
      <c r="BQ3" s="289"/>
      <c r="BR3" s="274" t="s">
        <v>231</v>
      </c>
      <c r="BS3" s="282"/>
      <c r="BT3" s="282"/>
      <c r="BV3" s="282"/>
      <c r="BW3" s="274" t="s">
        <v>242</v>
      </c>
      <c r="BX3" s="282"/>
      <c r="BY3" s="274"/>
      <c r="BZ3" s="282"/>
      <c r="CA3" s="274" t="s">
        <v>250</v>
      </c>
      <c r="CB3" s="287"/>
      <c r="CC3" s="290"/>
      <c r="CD3" s="291"/>
      <c r="CE3" s="290"/>
      <c r="CF3" s="291"/>
      <c r="CG3" s="290"/>
      <c r="CH3" s="291"/>
      <c r="CI3" s="290"/>
      <c r="CJ3" s="291"/>
      <c r="CK3" s="291"/>
      <c r="CL3" s="291"/>
      <c r="CM3" s="291"/>
      <c r="CN3" s="291"/>
      <c r="CO3" s="282"/>
      <c r="CP3" s="282"/>
      <c r="CQ3" s="282"/>
      <c r="CR3" s="282"/>
      <c r="CS3" s="282"/>
      <c r="CT3" s="274"/>
      <c r="CU3" s="292"/>
      <c r="CV3" s="292"/>
      <c r="CW3" s="292"/>
      <c r="CX3" s="292"/>
      <c r="CY3" s="293"/>
      <c r="CZ3" s="288"/>
      <c r="DA3" s="288"/>
      <c r="DB3" s="288"/>
      <c r="DC3" s="288"/>
      <c r="DD3" s="288"/>
      <c r="DE3" s="288"/>
      <c r="DF3" s="288"/>
      <c r="DG3" s="288"/>
      <c r="DH3" s="288"/>
      <c r="DI3" s="288"/>
      <c r="DJ3" s="288"/>
      <c r="DK3" s="288"/>
      <c r="DL3" s="288"/>
      <c r="DM3" s="288"/>
      <c r="DN3" s="288"/>
      <c r="DO3" s="288"/>
      <c r="DP3" s="288"/>
      <c r="DQ3" s="288"/>
      <c r="DR3" s="288"/>
      <c r="DS3" s="288"/>
      <c r="DT3" s="288"/>
      <c r="DU3" s="288"/>
      <c r="DV3" s="288"/>
      <c r="DW3" s="288"/>
      <c r="DX3" s="288"/>
      <c r="DY3" s="288"/>
      <c r="DZ3" s="288"/>
      <c r="EA3" s="288"/>
      <c r="EB3" s="288"/>
      <c r="EC3" s="288"/>
      <c r="ED3" s="288"/>
      <c r="EE3" s="288"/>
      <c r="EF3" s="288"/>
      <c r="EG3" s="288"/>
      <c r="EH3" s="288"/>
      <c r="EI3" s="288"/>
      <c r="EJ3" s="288"/>
    </row>
    <row r="4" spans="1:140" s="276" customFormat="1" ht="17.25" hidden="1" customHeight="1" x14ac:dyDescent="0.3">
      <c r="A4" s="274"/>
      <c r="B4" s="274"/>
      <c r="C4" s="275"/>
      <c r="D4" s="275"/>
      <c r="E4" s="275"/>
      <c r="F4" s="275"/>
      <c r="G4" s="275"/>
      <c r="H4" s="274"/>
      <c r="I4" s="185">
        <v>4</v>
      </c>
      <c r="J4" s="278"/>
      <c r="K4" s="274"/>
      <c r="L4" s="274">
        <v>7035</v>
      </c>
      <c r="M4" s="274">
        <v>7035</v>
      </c>
      <c r="N4" s="288" t="s">
        <v>251</v>
      </c>
      <c r="O4" s="282"/>
      <c r="P4" s="282"/>
      <c r="Q4" s="282"/>
      <c r="R4" s="282"/>
      <c r="S4" s="855" t="s">
        <v>255</v>
      </c>
      <c r="T4" s="282"/>
      <c r="U4" s="282"/>
      <c r="V4" s="282"/>
      <c r="W4" s="282"/>
      <c r="X4" s="282"/>
      <c r="Y4" s="274" t="s">
        <v>253</v>
      </c>
      <c r="Z4" s="282"/>
      <c r="AA4" s="274" t="s">
        <v>254</v>
      </c>
      <c r="AB4" s="284"/>
      <c r="AC4" s="284"/>
      <c r="AD4" s="284"/>
      <c r="AE4" s="284"/>
      <c r="AF4" s="284"/>
      <c r="AG4" s="284"/>
      <c r="AH4" s="274"/>
      <c r="AI4" s="282"/>
      <c r="AJ4" s="274">
        <v>4</v>
      </c>
      <c r="AK4" s="295" t="s">
        <v>239</v>
      </c>
      <c r="AL4" s="282"/>
      <c r="AM4" s="282"/>
      <c r="AN4" s="282"/>
      <c r="AO4" s="282"/>
      <c r="AP4" s="282"/>
      <c r="AQ4" s="282"/>
      <c r="AR4" s="274"/>
      <c r="AS4" s="274"/>
      <c r="AT4" s="274">
        <v>7047</v>
      </c>
      <c r="AU4" s="282"/>
      <c r="AV4" s="855" t="s">
        <v>255</v>
      </c>
      <c r="AW4" s="282"/>
      <c r="AX4" s="282"/>
      <c r="AY4" s="282"/>
      <c r="AZ4" s="274" t="s">
        <v>41</v>
      </c>
      <c r="BA4" s="282"/>
      <c r="BB4" s="282"/>
      <c r="BC4" s="282"/>
      <c r="BD4" s="282"/>
      <c r="BE4" s="285"/>
      <c r="BF4" s="274"/>
      <c r="BG4" s="286" t="s">
        <v>465</v>
      </c>
      <c r="BH4" s="287"/>
      <c r="BI4" s="274" t="s">
        <v>256</v>
      </c>
      <c r="BJ4" s="282"/>
      <c r="BK4" s="275"/>
      <c r="BL4" s="274" t="s">
        <v>442</v>
      </c>
      <c r="BM4" s="274"/>
      <c r="BN4" s="274"/>
      <c r="BO4" s="289"/>
      <c r="BP4" s="289"/>
      <c r="BQ4" s="289"/>
      <c r="BR4" s="274" t="s">
        <v>257</v>
      </c>
      <c r="BS4" s="282"/>
      <c r="BT4" s="282"/>
      <c r="BU4" s="274"/>
      <c r="BV4" s="282"/>
      <c r="BW4" s="274" t="s">
        <v>249</v>
      </c>
      <c r="BX4" s="282"/>
      <c r="BY4" s="274"/>
      <c r="BZ4" s="282"/>
      <c r="CA4" s="286" t="s">
        <v>258</v>
      </c>
      <c r="CB4" s="287"/>
      <c r="CC4" s="290"/>
      <c r="CD4" s="291"/>
      <c r="CE4" s="290"/>
      <c r="CF4" s="291"/>
      <c r="CG4" s="290"/>
      <c r="CH4" s="291"/>
      <c r="CI4" s="290"/>
      <c r="CJ4" s="291"/>
      <c r="CK4" s="291"/>
      <c r="CL4" s="291"/>
      <c r="CM4" s="291"/>
      <c r="CN4" s="291"/>
      <c r="CO4" s="282"/>
      <c r="CP4" s="282"/>
      <c r="CQ4" s="282"/>
      <c r="CR4" s="282"/>
      <c r="CS4" s="282"/>
      <c r="CT4" s="274"/>
      <c r="CU4" s="292"/>
      <c r="CV4" s="292"/>
      <c r="CW4" s="292"/>
      <c r="CX4" s="292"/>
      <c r="CY4" s="293"/>
      <c r="CZ4" s="288"/>
      <c r="DA4" s="288"/>
      <c r="DB4" s="288"/>
      <c r="DC4" s="288"/>
      <c r="DD4" s="288"/>
      <c r="DE4" s="288"/>
      <c r="DF4" s="288"/>
      <c r="DG4" s="288"/>
      <c r="DH4" s="288"/>
      <c r="DI4" s="288"/>
      <c r="DJ4" s="288"/>
      <c r="DK4" s="288"/>
      <c r="DL4" s="288"/>
      <c r="DM4" s="288"/>
      <c r="DN4" s="288"/>
      <c r="DO4" s="288"/>
      <c r="DP4" s="288"/>
      <c r="DQ4" s="288"/>
      <c r="DR4" s="288"/>
      <c r="DS4" s="288"/>
      <c r="DT4" s="288"/>
      <c r="DU4" s="288"/>
      <c r="DV4" s="288"/>
      <c r="DW4" s="288"/>
      <c r="DX4" s="288"/>
      <c r="DY4" s="288"/>
      <c r="DZ4" s="288"/>
      <c r="EA4" s="288"/>
      <c r="EB4" s="288"/>
      <c r="EC4" s="288"/>
      <c r="ED4" s="288"/>
      <c r="EE4" s="288"/>
      <c r="EF4" s="288"/>
      <c r="EG4" s="288"/>
      <c r="EH4" s="288"/>
      <c r="EI4" s="288"/>
      <c r="EJ4" s="288"/>
    </row>
    <row r="5" spans="1:140" s="276" customFormat="1" ht="17.25" hidden="1" customHeight="1" x14ac:dyDescent="0.3">
      <c r="A5" s="274"/>
      <c r="B5" s="274"/>
      <c r="C5" s="275"/>
      <c r="D5" s="275"/>
      <c r="E5" s="275"/>
      <c r="F5" s="275"/>
      <c r="G5" s="275"/>
      <c r="H5" s="274"/>
      <c r="I5" s="277"/>
      <c r="J5" s="278"/>
      <c r="K5" s="274"/>
      <c r="L5" s="274">
        <v>7047</v>
      </c>
      <c r="M5" s="274">
        <v>7047</v>
      </c>
      <c r="N5" s="281" t="s">
        <v>259</v>
      </c>
      <c r="O5" s="282"/>
      <c r="P5" s="282"/>
      <c r="Q5" s="282"/>
      <c r="R5" s="282"/>
      <c r="S5" s="855" t="s">
        <v>260</v>
      </c>
      <c r="T5" s="282"/>
      <c r="U5" s="282"/>
      <c r="V5" s="282"/>
      <c r="W5" s="282"/>
      <c r="X5" s="282"/>
      <c r="Y5" s="274" t="s">
        <v>261</v>
      </c>
      <c r="Z5" s="282"/>
      <c r="AA5" s="274" t="s">
        <v>262</v>
      </c>
      <c r="AB5" s="284"/>
      <c r="AC5" s="284"/>
      <c r="AD5" s="284"/>
      <c r="AE5" s="284"/>
      <c r="AF5" s="284"/>
      <c r="AG5" s="284"/>
      <c r="AH5" s="274"/>
      <c r="AI5" s="282"/>
      <c r="AJ5" s="274">
        <v>5</v>
      </c>
      <c r="AK5" s="295">
        <v>7035</v>
      </c>
      <c r="AL5" s="282"/>
      <c r="AM5" s="282"/>
      <c r="AN5" s="282"/>
      <c r="AO5" s="282"/>
      <c r="AP5" s="282"/>
      <c r="AQ5" s="282"/>
      <c r="AR5" s="274"/>
      <c r="AS5" s="274"/>
      <c r="AT5" s="274">
        <v>9001</v>
      </c>
      <c r="AU5" s="282"/>
      <c r="AV5" s="855" t="s">
        <v>260</v>
      </c>
      <c r="AW5" s="282"/>
      <c r="AX5" s="282"/>
      <c r="AY5" s="282"/>
      <c r="AZ5" s="274" t="s">
        <v>40</v>
      </c>
      <c r="BA5" s="282"/>
      <c r="BB5" s="282"/>
      <c r="BC5" s="282"/>
      <c r="BD5" s="282"/>
      <c r="BE5" s="285"/>
      <c r="BF5" s="274"/>
      <c r="BG5" s="286" t="s">
        <v>466</v>
      </c>
      <c r="BH5" s="287"/>
      <c r="BI5" s="274" t="s">
        <v>263</v>
      </c>
      <c r="BJ5" s="282"/>
      <c r="BK5" s="275"/>
      <c r="BL5" s="274" t="s">
        <v>463</v>
      </c>
      <c r="BM5" s="274"/>
      <c r="BN5" s="274"/>
      <c r="BO5" s="289"/>
      <c r="BP5" s="289"/>
      <c r="BQ5" s="289"/>
      <c r="BR5" s="274"/>
      <c r="BS5" s="282"/>
      <c r="BT5" s="282"/>
      <c r="BU5" s="274"/>
      <c r="BV5" s="282"/>
      <c r="BW5" s="274" t="s">
        <v>41</v>
      </c>
      <c r="BX5" s="282"/>
      <c r="BY5" s="274"/>
      <c r="BZ5" s="282"/>
      <c r="CA5" s="286" t="s">
        <v>265</v>
      </c>
      <c r="CB5" s="287"/>
      <c r="CC5" s="290"/>
      <c r="CD5" s="291"/>
      <c r="CE5" s="290"/>
      <c r="CF5" s="291"/>
      <c r="CG5" s="290"/>
      <c r="CH5" s="291"/>
      <c r="CI5" s="290"/>
      <c r="CJ5" s="291"/>
      <c r="CK5" s="291"/>
      <c r="CL5" s="291"/>
      <c r="CM5" s="291"/>
      <c r="CN5" s="291"/>
      <c r="CO5" s="282"/>
      <c r="CP5" s="282"/>
      <c r="CQ5" s="282"/>
      <c r="CR5" s="282"/>
      <c r="CS5" s="282"/>
      <c r="CT5" s="274"/>
      <c r="CU5" s="292"/>
      <c r="CV5" s="292"/>
      <c r="CW5" s="292"/>
      <c r="CX5" s="292"/>
      <c r="CY5" s="293"/>
      <c r="CZ5" s="288"/>
      <c r="DA5" s="288"/>
      <c r="DB5" s="288"/>
      <c r="DC5" s="288"/>
      <c r="DD5" s="288"/>
      <c r="DE5" s="288"/>
      <c r="DF5" s="288"/>
      <c r="DG5" s="288"/>
      <c r="DH5" s="288"/>
      <c r="DI5" s="288"/>
      <c r="DJ5" s="288"/>
      <c r="DK5" s="288"/>
      <c r="DL5" s="288"/>
      <c r="DM5" s="288"/>
      <c r="DN5" s="288"/>
      <c r="DO5" s="288"/>
      <c r="DP5" s="288"/>
      <c r="DQ5" s="288"/>
      <c r="DR5" s="288"/>
      <c r="DS5" s="288"/>
      <c r="DT5" s="288"/>
      <c r="DU5" s="288"/>
      <c r="DV5" s="288"/>
      <c r="DW5" s="288"/>
      <c r="DX5" s="288"/>
      <c r="DY5" s="288"/>
      <c r="DZ5" s="288"/>
      <c r="EA5" s="288"/>
      <c r="EB5" s="288"/>
      <c r="EC5" s="288"/>
      <c r="ED5" s="288"/>
      <c r="EE5" s="288"/>
      <c r="EF5" s="288"/>
      <c r="EG5" s="288"/>
      <c r="EH5" s="288"/>
      <c r="EI5" s="288"/>
      <c r="EJ5" s="288"/>
    </row>
    <row r="6" spans="1:140" s="276" customFormat="1" ht="17.25" hidden="1" customHeight="1" x14ac:dyDescent="0.3">
      <c r="A6" s="274"/>
      <c r="B6" s="274"/>
      <c r="C6" s="275"/>
      <c r="D6" s="275"/>
      <c r="E6" s="275"/>
      <c r="F6" s="275"/>
      <c r="G6" s="275"/>
      <c r="H6" s="274"/>
      <c r="I6" s="277"/>
      <c r="J6" s="278"/>
      <c r="K6" s="274"/>
      <c r="L6" s="274">
        <v>9001</v>
      </c>
      <c r="M6" s="274">
        <v>9001</v>
      </c>
      <c r="O6" s="282"/>
      <c r="P6" s="282"/>
      <c r="Q6" s="282"/>
      <c r="R6" s="282"/>
      <c r="S6" s="855" t="s">
        <v>266</v>
      </c>
      <c r="T6" s="282"/>
      <c r="U6" s="282"/>
      <c r="V6" s="282"/>
      <c r="W6" s="282"/>
      <c r="X6" s="282"/>
      <c r="Y6" s="274"/>
      <c r="Z6" s="282"/>
      <c r="AA6" s="274" t="s">
        <v>267</v>
      </c>
      <c r="AB6" s="284"/>
      <c r="AC6" s="284"/>
      <c r="AD6" s="284"/>
      <c r="AE6" s="284"/>
      <c r="AF6" s="284"/>
      <c r="AG6" s="284"/>
      <c r="AH6" s="274"/>
      <c r="AI6" s="282"/>
      <c r="AJ6" s="274">
        <v>6</v>
      </c>
      <c r="AK6" s="295">
        <v>7047</v>
      </c>
      <c r="AL6" s="282"/>
      <c r="AM6" s="282"/>
      <c r="AN6" s="282"/>
      <c r="AO6" s="282"/>
      <c r="AP6" s="282"/>
      <c r="AQ6" s="282"/>
      <c r="AR6" s="274"/>
      <c r="AS6" s="274"/>
      <c r="AT6" s="274" t="s">
        <v>268</v>
      </c>
      <c r="AU6" s="282"/>
      <c r="AV6" s="855" t="s">
        <v>266</v>
      </c>
      <c r="AW6" s="282"/>
      <c r="AX6" s="282"/>
      <c r="AY6" s="282"/>
      <c r="AZ6" s="274" t="s">
        <v>249</v>
      </c>
      <c r="BA6" s="282"/>
      <c r="BB6" s="282"/>
      <c r="BC6" s="282"/>
      <c r="BD6" s="282"/>
      <c r="BE6" s="285"/>
      <c r="BF6" s="274"/>
      <c r="BG6" s="286"/>
      <c r="BH6" s="287"/>
      <c r="BI6" s="274" t="s">
        <v>269</v>
      </c>
      <c r="BJ6" s="282"/>
      <c r="BK6" s="275"/>
      <c r="BL6" s="274"/>
      <c r="BM6" s="274"/>
      <c r="BN6" s="274"/>
      <c r="BO6" s="289"/>
      <c r="BP6" s="289"/>
      <c r="BQ6" s="289"/>
      <c r="BR6" s="274"/>
      <c r="BS6" s="282"/>
      <c r="BT6" s="282"/>
      <c r="BU6" s="274"/>
      <c r="BV6" s="282"/>
      <c r="BW6" s="274" t="s">
        <v>264</v>
      </c>
      <c r="BX6" s="282"/>
      <c r="BY6" s="274"/>
      <c r="BZ6" s="282"/>
      <c r="CA6" s="286" t="s">
        <v>270</v>
      </c>
      <c r="CB6" s="287"/>
      <c r="CC6" s="290"/>
      <c r="CD6" s="291"/>
      <c r="CE6" s="290"/>
      <c r="CF6" s="291"/>
      <c r="CG6" s="290"/>
      <c r="CH6" s="291"/>
      <c r="CI6" s="290"/>
      <c r="CJ6" s="291"/>
      <c r="CK6" s="291"/>
      <c r="CL6" s="291"/>
      <c r="CM6" s="291"/>
      <c r="CN6" s="291"/>
      <c r="CO6" s="282"/>
      <c r="CP6" s="282"/>
      <c r="CQ6" s="282"/>
      <c r="CR6" s="282"/>
      <c r="CS6" s="282"/>
      <c r="CT6" s="274"/>
      <c r="CU6" s="292"/>
      <c r="CV6" s="292"/>
      <c r="CW6" s="292"/>
      <c r="CX6" s="292"/>
      <c r="CY6" s="293"/>
      <c r="CZ6" s="288"/>
      <c r="DA6" s="288"/>
      <c r="DB6" s="288"/>
      <c r="DC6" s="288"/>
      <c r="DD6" s="288"/>
      <c r="DE6" s="288"/>
      <c r="DF6" s="288"/>
      <c r="DG6" s="288"/>
      <c r="DH6" s="288"/>
      <c r="DI6" s="288"/>
      <c r="DJ6" s="288"/>
      <c r="DK6" s="288"/>
      <c r="DL6" s="288"/>
      <c r="DM6" s="288"/>
      <c r="DN6" s="288"/>
      <c r="DO6" s="288"/>
      <c r="DP6" s="288"/>
      <c r="DQ6" s="288"/>
      <c r="DR6" s="288"/>
      <c r="DS6" s="288"/>
      <c r="DT6" s="288"/>
      <c r="DU6" s="288"/>
      <c r="DV6" s="288"/>
      <c r="DW6" s="288"/>
      <c r="DX6" s="288"/>
      <c r="DY6" s="288"/>
      <c r="DZ6" s="288"/>
      <c r="EA6" s="288"/>
      <c r="EB6" s="288"/>
      <c r="EC6" s="288"/>
      <c r="ED6" s="288"/>
      <c r="EE6" s="288"/>
      <c r="EF6" s="288"/>
      <c r="EG6" s="288"/>
      <c r="EH6" s="288"/>
      <c r="EI6" s="288"/>
      <c r="EJ6" s="288"/>
    </row>
    <row r="7" spans="1:140" s="276" customFormat="1" ht="17.25" hidden="1" customHeight="1" x14ac:dyDescent="0.3">
      <c r="A7" s="274"/>
      <c r="B7" s="274"/>
      <c r="C7" s="275"/>
      <c r="D7" s="275"/>
      <c r="E7" s="275"/>
      <c r="F7" s="275"/>
      <c r="G7" s="275"/>
      <c r="H7" s="274"/>
      <c r="I7" s="277"/>
      <c r="J7" s="278"/>
      <c r="K7" s="274"/>
      <c r="L7" s="274" t="s">
        <v>487</v>
      </c>
      <c r="M7" s="274" t="s">
        <v>277</v>
      </c>
      <c r="N7" s="281"/>
      <c r="O7" s="282"/>
      <c r="P7" s="282"/>
      <c r="Q7" s="282"/>
      <c r="R7" s="282"/>
      <c r="S7" s="855" t="s">
        <v>278</v>
      </c>
      <c r="T7" s="282"/>
      <c r="U7" s="282"/>
      <c r="V7" s="282"/>
      <c r="W7" s="282"/>
      <c r="X7" s="282"/>
      <c r="Y7" s="274"/>
      <c r="Z7" s="282"/>
      <c r="AA7" s="274" t="s">
        <v>273</v>
      </c>
      <c r="AB7" s="284"/>
      <c r="AC7" s="284"/>
      <c r="AD7" s="284"/>
      <c r="AE7" s="284"/>
      <c r="AF7" s="284"/>
      <c r="AG7" s="284"/>
      <c r="AH7" s="274"/>
      <c r="AI7" s="282"/>
      <c r="AJ7" s="274">
        <v>7</v>
      </c>
      <c r="AK7" s="295">
        <v>9001</v>
      </c>
      <c r="AL7" s="282"/>
      <c r="AM7" s="282"/>
      <c r="AN7" s="282"/>
      <c r="AO7" s="282"/>
      <c r="AP7" s="282"/>
      <c r="AQ7" s="282"/>
      <c r="AR7" s="274"/>
      <c r="AS7" s="274"/>
      <c r="AT7" s="274" t="s">
        <v>274</v>
      </c>
      <c r="AU7" s="282"/>
      <c r="AV7" s="855" t="s">
        <v>278</v>
      </c>
      <c r="AW7" s="282"/>
      <c r="AX7" s="282"/>
      <c r="AY7" s="282"/>
      <c r="AZ7" s="274"/>
      <c r="BA7" s="282"/>
      <c r="BB7" s="282"/>
      <c r="BC7" s="282"/>
      <c r="BD7" s="282"/>
      <c r="BE7" s="285"/>
      <c r="BF7" s="274"/>
      <c r="BG7" s="286"/>
      <c r="BH7" s="287"/>
      <c r="BI7" s="274" t="s">
        <v>275</v>
      </c>
      <c r="BJ7" s="282"/>
      <c r="BK7" s="275"/>
      <c r="BL7" s="274"/>
      <c r="BM7" s="274"/>
      <c r="BN7" s="274"/>
      <c r="BO7" s="289"/>
      <c r="BP7" s="289"/>
      <c r="BQ7" s="289"/>
      <c r="BR7" s="274"/>
      <c r="BS7" s="282"/>
      <c r="BT7" s="282"/>
      <c r="BU7" s="274"/>
      <c r="BV7" s="282"/>
      <c r="BW7" s="274" t="s">
        <v>231</v>
      </c>
      <c r="BX7" s="282"/>
      <c r="BY7" s="274"/>
      <c r="BZ7" s="282"/>
      <c r="CA7" s="286" t="s">
        <v>276</v>
      </c>
      <c r="CB7" s="287"/>
      <c r="CC7" s="290"/>
      <c r="CD7" s="291"/>
      <c r="CE7" s="290"/>
      <c r="CF7" s="291"/>
      <c r="CG7" s="290"/>
      <c r="CH7" s="291"/>
      <c r="CI7" s="290"/>
      <c r="CJ7" s="291"/>
      <c r="CK7" s="291"/>
      <c r="CL7" s="291"/>
      <c r="CM7" s="291"/>
      <c r="CN7" s="291"/>
      <c r="CO7" s="282"/>
      <c r="CP7" s="282"/>
      <c r="CQ7" s="282"/>
      <c r="CR7" s="282"/>
      <c r="CS7" s="282"/>
      <c r="CT7" s="274"/>
      <c r="CU7" s="292"/>
      <c r="CV7" s="292"/>
      <c r="CW7" s="292"/>
      <c r="CX7" s="292"/>
      <c r="CY7" s="293"/>
      <c r="CZ7" s="288"/>
      <c r="DA7" s="288"/>
      <c r="DB7" s="288"/>
      <c r="DC7" s="288"/>
      <c r="DD7" s="288"/>
      <c r="DE7" s="288"/>
      <c r="DF7" s="288"/>
      <c r="DG7" s="288"/>
      <c r="DH7" s="288"/>
      <c r="DI7" s="288"/>
      <c r="DJ7" s="288"/>
      <c r="DK7" s="288"/>
      <c r="DL7" s="288"/>
      <c r="DM7" s="288"/>
      <c r="DN7" s="288"/>
      <c r="DO7" s="288"/>
      <c r="DP7" s="288"/>
      <c r="DQ7" s="288"/>
      <c r="DR7" s="288"/>
      <c r="DS7" s="288"/>
      <c r="DT7" s="288"/>
      <c r="DU7" s="288"/>
      <c r="DV7" s="288"/>
      <c r="DW7" s="288"/>
      <c r="DX7" s="288"/>
      <c r="DY7" s="288"/>
      <c r="DZ7" s="288"/>
      <c r="EA7" s="288"/>
      <c r="EB7" s="288"/>
      <c r="EC7" s="288"/>
      <c r="ED7" s="288"/>
      <c r="EE7" s="288"/>
      <c r="EF7" s="288"/>
      <c r="EG7" s="288"/>
      <c r="EH7" s="288"/>
      <c r="EI7" s="288"/>
      <c r="EJ7" s="288"/>
    </row>
    <row r="8" spans="1:140" s="276" customFormat="1" ht="17.25" hidden="1" customHeight="1" x14ac:dyDescent="0.3">
      <c r="A8" s="274"/>
      <c r="B8" s="274"/>
      <c r="C8" s="275"/>
      <c r="D8" s="275"/>
      <c r="E8" s="275"/>
      <c r="F8" s="275"/>
      <c r="G8" s="275"/>
      <c r="H8" s="274"/>
      <c r="I8" s="277"/>
      <c r="J8" s="278"/>
      <c r="K8" s="274"/>
      <c r="L8" s="274" t="s">
        <v>488</v>
      </c>
      <c r="M8" s="274" t="s">
        <v>283</v>
      </c>
      <c r="N8" s="281"/>
      <c r="O8" s="282"/>
      <c r="P8" s="282"/>
      <c r="Q8" s="282"/>
      <c r="R8" s="282"/>
      <c r="S8" s="855" t="s">
        <v>481</v>
      </c>
      <c r="T8" s="282"/>
      <c r="U8" s="282"/>
      <c r="V8" s="282"/>
      <c r="W8" s="282"/>
      <c r="X8" s="282"/>
      <c r="Y8" s="274"/>
      <c r="Z8" s="282"/>
      <c r="AA8" s="274" t="s">
        <v>279</v>
      </c>
      <c r="AB8" s="284"/>
      <c r="AC8" s="284"/>
      <c r="AD8" s="284"/>
      <c r="AE8" s="284"/>
      <c r="AF8" s="284"/>
      <c r="AG8" s="284"/>
      <c r="AH8" s="274"/>
      <c r="AI8" s="282"/>
      <c r="AJ8" s="274">
        <v>9</v>
      </c>
      <c r="AK8" s="295" t="s">
        <v>268</v>
      </c>
      <c r="AL8" s="282"/>
      <c r="AM8" s="282"/>
      <c r="AN8" s="282"/>
      <c r="AO8" s="282"/>
      <c r="AP8" s="282"/>
      <c r="AQ8" s="282"/>
      <c r="AR8" s="274"/>
      <c r="AS8" s="274"/>
      <c r="AT8" s="274" t="s">
        <v>280</v>
      </c>
      <c r="AU8" s="282"/>
      <c r="AV8" s="855" t="s">
        <v>481</v>
      </c>
      <c r="AW8" s="282"/>
      <c r="AX8" s="282"/>
      <c r="AY8" s="282"/>
      <c r="AZ8" s="274"/>
      <c r="BA8" s="282"/>
      <c r="BB8" s="282"/>
      <c r="BC8" s="282"/>
      <c r="BD8" s="282"/>
      <c r="BE8" s="285"/>
      <c r="BF8" s="274"/>
      <c r="BG8" s="286"/>
      <c r="BH8" s="287"/>
      <c r="BI8" s="274" t="s">
        <v>281</v>
      </c>
      <c r="BJ8" s="282"/>
      <c r="BK8" s="275"/>
      <c r="BL8" s="274"/>
      <c r="BM8" s="274"/>
      <c r="BN8" s="274"/>
      <c r="BO8" s="289"/>
      <c r="BP8" s="289"/>
      <c r="BQ8" s="289"/>
      <c r="BR8" s="274"/>
      <c r="BS8" s="282"/>
      <c r="BT8" s="282"/>
      <c r="BU8" s="274"/>
      <c r="BV8" s="282"/>
      <c r="BW8" s="274" t="s">
        <v>40</v>
      </c>
      <c r="BX8" s="282"/>
      <c r="BY8" s="274"/>
      <c r="BZ8" s="282"/>
      <c r="CA8" s="286" t="s">
        <v>282</v>
      </c>
      <c r="CB8" s="287"/>
      <c r="CC8" s="290"/>
      <c r="CD8" s="291"/>
      <c r="CE8" s="290"/>
      <c r="CF8" s="291"/>
      <c r="CG8" s="290"/>
      <c r="CH8" s="291"/>
      <c r="CI8" s="290"/>
      <c r="CJ8" s="291"/>
      <c r="CK8" s="291"/>
      <c r="CL8" s="291"/>
      <c r="CM8" s="291"/>
      <c r="CN8" s="291"/>
      <c r="CO8" s="282"/>
      <c r="CP8" s="282"/>
      <c r="CQ8" s="282"/>
      <c r="CR8" s="282"/>
      <c r="CS8" s="282"/>
      <c r="CT8" s="274"/>
      <c r="CU8" s="292"/>
      <c r="CV8" s="292"/>
      <c r="CW8" s="292"/>
      <c r="CX8" s="292"/>
      <c r="CY8" s="293"/>
      <c r="CZ8" s="288"/>
      <c r="DA8" s="288"/>
      <c r="DB8" s="288"/>
      <c r="DC8" s="288"/>
      <c r="DD8" s="288"/>
      <c r="DE8" s="288"/>
      <c r="DF8" s="288"/>
      <c r="DG8" s="288"/>
      <c r="DH8" s="288"/>
      <c r="DI8" s="288"/>
      <c r="DJ8" s="288"/>
      <c r="DK8" s="288"/>
      <c r="DL8" s="288"/>
      <c r="DM8" s="288"/>
      <c r="DN8" s="288"/>
      <c r="DO8" s="288"/>
      <c r="DP8" s="288"/>
      <c r="DQ8" s="288"/>
      <c r="DR8" s="288"/>
      <c r="DS8" s="288"/>
      <c r="DT8" s="288"/>
      <c r="DU8" s="288"/>
      <c r="DV8" s="288"/>
      <c r="DW8" s="288"/>
      <c r="DX8" s="288"/>
      <c r="DY8" s="288"/>
      <c r="DZ8" s="288"/>
      <c r="EA8" s="288"/>
      <c r="EB8" s="288"/>
      <c r="EC8" s="288"/>
      <c r="ED8" s="288"/>
      <c r="EE8" s="288"/>
      <c r="EF8" s="288"/>
      <c r="EG8" s="288"/>
      <c r="EH8" s="288"/>
      <c r="EI8" s="288"/>
      <c r="EJ8" s="288"/>
    </row>
    <row r="9" spans="1:140" s="276" customFormat="1" ht="17.25" hidden="1" customHeight="1" x14ac:dyDescent="0.3">
      <c r="A9" s="274"/>
      <c r="B9" s="274"/>
      <c r="C9" s="275"/>
      <c r="D9" s="275"/>
      <c r="E9" s="275"/>
      <c r="F9" s="275"/>
      <c r="G9" s="275"/>
      <c r="H9" s="274"/>
      <c r="I9" s="277"/>
      <c r="J9" s="278"/>
      <c r="K9" s="274"/>
      <c r="L9" s="274" t="s">
        <v>489</v>
      </c>
      <c r="M9" s="274" t="s">
        <v>289</v>
      </c>
      <c r="N9" s="281"/>
      <c r="O9" s="282"/>
      <c r="P9" s="282"/>
      <c r="Q9" s="282"/>
      <c r="R9" s="282"/>
      <c r="S9" s="855" t="s">
        <v>290</v>
      </c>
      <c r="T9" s="282"/>
      <c r="U9" s="282"/>
      <c r="V9" s="282"/>
      <c r="W9" s="282"/>
      <c r="X9" s="282"/>
      <c r="Y9" s="274"/>
      <c r="Z9" s="282"/>
      <c r="AA9" s="274" t="s">
        <v>49</v>
      </c>
      <c r="AB9" s="284"/>
      <c r="AC9" s="284"/>
      <c r="AD9" s="284"/>
      <c r="AE9" s="284"/>
      <c r="AF9" s="284"/>
      <c r="AG9" s="284"/>
      <c r="AH9" s="274"/>
      <c r="AI9" s="282"/>
      <c r="AJ9" s="274">
        <v>10</v>
      </c>
      <c r="AK9" s="295" t="s">
        <v>271</v>
      </c>
      <c r="AL9" s="282"/>
      <c r="AM9" s="282"/>
      <c r="AN9" s="282"/>
      <c r="AO9" s="282"/>
      <c r="AP9" s="282"/>
      <c r="AQ9" s="282"/>
      <c r="AR9" s="274"/>
      <c r="AS9" s="274"/>
      <c r="AT9" s="274" t="s">
        <v>286</v>
      </c>
      <c r="AU9" s="282"/>
      <c r="AV9" s="855" t="s">
        <v>290</v>
      </c>
      <c r="AW9" s="282"/>
      <c r="AX9" s="282"/>
      <c r="AY9" s="282"/>
      <c r="AZ9" s="274"/>
      <c r="BA9" s="282"/>
      <c r="BB9" s="282"/>
      <c r="BC9" s="282"/>
      <c r="BD9" s="282"/>
      <c r="BE9" s="285"/>
      <c r="BF9" s="274"/>
      <c r="BG9" s="286"/>
      <c r="BH9" s="287"/>
      <c r="BI9" s="274" t="s">
        <v>287</v>
      </c>
      <c r="BJ9" s="282"/>
      <c r="BK9" s="275"/>
      <c r="BL9" s="274"/>
      <c r="BM9" s="274"/>
      <c r="BN9" s="274"/>
      <c r="BO9" s="289"/>
      <c r="BP9" s="289"/>
      <c r="BQ9" s="289"/>
      <c r="BR9" s="274"/>
      <c r="BS9" s="282"/>
      <c r="BT9" s="282"/>
      <c r="BU9" s="274"/>
      <c r="BV9" s="282"/>
      <c r="BW9" s="274" t="s">
        <v>92</v>
      </c>
      <c r="BX9" s="282"/>
      <c r="BY9" s="274"/>
      <c r="BZ9" s="282"/>
      <c r="CA9" s="286" t="s">
        <v>288</v>
      </c>
      <c r="CB9" s="287"/>
      <c r="CC9" s="290"/>
      <c r="CD9" s="291"/>
      <c r="CE9" s="290"/>
      <c r="CF9" s="291"/>
      <c r="CG9" s="290"/>
      <c r="CH9" s="291"/>
      <c r="CI9" s="290"/>
      <c r="CJ9" s="291"/>
      <c r="CK9" s="291"/>
      <c r="CL9" s="291"/>
      <c r="CM9" s="291"/>
      <c r="CN9" s="291"/>
      <c r="CO9" s="282"/>
      <c r="CP9" s="282"/>
      <c r="CQ9" s="282"/>
      <c r="CR9" s="282"/>
      <c r="CS9" s="282"/>
      <c r="CT9" s="274"/>
      <c r="CU9" s="292"/>
      <c r="CV9" s="292"/>
      <c r="CW9" s="292"/>
      <c r="CX9" s="292"/>
      <c r="CY9" s="293"/>
      <c r="CZ9" s="288"/>
      <c r="DA9" s="288"/>
      <c r="DB9" s="288"/>
      <c r="DC9" s="288"/>
      <c r="DD9" s="288"/>
      <c r="DE9" s="288"/>
      <c r="DF9" s="288"/>
      <c r="DG9" s="288"/>
      <c r="DH9" s="288"/>
      <c r="DI9" s="288"/>
      <c r="DJ9" s="288"/>
      <c r="DK9" s="288"/>
      <c r="DL9" s="288"/>
      <c r="DM9" s="288"/>
      <c r="DN9" s="288"/>
      <c r="DO9" s="288"/>
      <c r="DP9" s="288"/>
      <c r="DQ9" s="288"/>
      <c r="DR9" s="288"/>
      <c r="DS9" s="288"/>
      <c r="DT9" s="288"/>
      <c r="DU9" s="288"/>
      <c r="DV9" s="288"/>
      <c r="DW9" s="288"/>
      <c r="DX9" s="288"/>
      <c r="DY9" s="288"/>
      <c r="DZ9" s="288"/>
      <c r="EA9" s="288"/>
      <c r="EB9" s="288"/>
      <c r="EC9" s="288"/>
      <c r="ED9" s="288"/>
      <c r="EE9" s="288"/>
      <c r="EF9" s="288"/>
      <c r="EG9" s="288"/>
      <c r="EH9" s="288"/>
      <c r="EI9" s="288"/>
      <c r="EJ9" s="288"/>
    </row>
    <row r="10" spans="1:140" s="276" customFormat="1" ht="17.25" hidden="1" customHeight="1" x14ac:dyDescent="0.3">
      <c r="A10" s="274"/>
      <c r="B10" s="274"/>
      <c r="C10" s="275"/>
      <c r="D10" s="275"/>
      <c r="E10" s="275"/>
      <c r="F10" s="275"/>
      <c r="G10" s="275"/>
      <c r="H10" s="274"/>
      <c r="I10" s="277"/>
      <c r="J10" s="278"/>
      <c r="K10" s="274"/>
      <c r="L10" s="274" t="s">
        <v>490</v>
      </c>
      <c r="M10" s="274" t="s">
        <v>306</v>
      </c>
      <c r="N10" s="281"/>
      <c r="O10" s="282"/>
      <c r="P10" s="282"/>
      <c r="Q10" s="282"/>
      <c r="R10" s="282"/>
      <c r="S10" s="855" t="s">
        <v>295</v>
      </c>
      <c r="T10" s="282"/>
      <c r="U10" s="282"/>
      <c r="V10" s="282"/>
      <c r="W10" s="282"/>
      <c r="X10" s="282"/>
      <c r="Y10" s="274"/>
      <c r="Z10" s="282"/>
      <c r="AA10" s="274" t="s">
        <v>291</v>
      </c>
      <c r="AB10" s="284"/>
      <c r="AC10" s="284"/>
      <c r="AD10" s="284"/>
      <c r="AE10" s="284"/>
      <c r="AF10" s="284"/>
      <c r="AG10" s="284"/>
      <c r="AH10" s="274"/>
      <c r="AI10" s="282"/>
      <c r="AJ10" s="274">
        <v>15</v>
      </c>
      <c r="AK10" s="295" t="s">
        <v>296</v>
      </c>
      <c r="AL10" s="282"/>
      <c r="AM10" s="282"/>
      <c r="AN10" s="282"/>
      <c r="AO10" s="282"/>
      <c r="AP10" s="282"/>
      <c r="AQ10" s="282"/>
      <c r="AR10" s="274"/>
      <c r="AS10" s="274"/>
      <c r="AT10" s="274">
        <v>7035</v>
      </c>
      <c r="AU10" s="282"/>
      <c r="AV10" s="855" t="s">
        <v>295</v>
      </c>
      <c r="AW10" s="282"/>
      <c r="AX10" s="282"/>
      <c r="AY10" s="282"/>
      <c r="AZ10" s="274"/>
      <c r="BA10" s="282"/>
      <c r="BB10" s="282"/>
      <c r="BC10" s="282"/>
      <c r="BD10" s="282"/>
      <c r="BE10" s="285"/>
      <c r="BF10" s="274"/>
      <c r="BG10" s="286"/>
      <c r="BH10" s="287"/>
      <c r="BI10" s="274" t="s">
        <v>292</v>
      </c>
      <c r="BJ10" s="282"/>
      <c r="BK10" s="275"/>
      <c r="BL10" s="274"/>
      <c r="BM10" s="274"/>
      <c r="BN10" s="274"/>
      <c r="BO10" s="289"/>
      <c r="BP10" s="289"/>
      <c r="BQ10" s="289"/>
      <c r="BR10" s="274"/>
      <c r="BS10" s="282"/>
      <c r="BT10" s="282"/>
      <c r="BU10" s="274"/>
      <c r="BV10" s="282"/>
      <c r="BW10" s="274" t="s">
        <v>247</v>
      </c>
      <c r="BX10" s="282"/>
      <c r="BY10" s="274"/>
      <c r="BZ10" s="282"/>
      <c r="CA10" s="286" t="s">
        <v>40</v>
      </c>
      <c r="CB10" s="287"/>
      <c r="CC10" s="290"/>
      <c r="CD10" s="291"/>
      <c r="CE10" s="290"/>
      <c r="CF10" s="291"/>
      <c r="CG10" s="290"/>
      <c r="CH10" s="291"/>
      <c r="CI10" s="290"/>
      <c r="CJ10" s="291"/>
      <c r="CK10" s="291"/>
      <c r="CL10" s="291"/>
      <c r="CM10" s="291"/>
      <c r="CN10" s="291"/>
      <c r="CO10" s="282"/>
      <c r="CP10" s="282"/>
      <c r="CQ10" s="282"/>
      <c r="CR10" s="282"/>
      <c r="CS10" s="282"/>
      <c r="CT10" s="274"/>
      <c r="CU10" s="292"/>
      <c r="CV10" s="292"/>
      <c r="CW10" s="292"/>
      <c r="CX10" s="292"/>
      <c r="CY10" s="293"/>
      <c r="CZ10" s="288"/>
      <c r="DA10" s="288"/>
      <c r="DB10" s="288"/>
      <c r="DC10" s="288"/>
      <c r="DD10" s="288"/>
      <c r="DE10" s="288"/>
      <c r="DF10" s="288"/>
      <c r="DG10" s="288"/>
      <c r="DH10" s="288"/>
      <c r="DI10" s="288"/>
      <c r="DJ10" s="288"/>
      <c r="DK10" s="288"/>
      <c r="DL10" s="288"/>
      <c r="DM10" s="288"/>
      <c r="DN10" s="288"/>
      <c r="DO10" s="288"/>
      <c r="DP10" s="288"/>
      <c r="DQ10" s="288"/>
      <c r="DR10" s="288"/>
      <c r="DS10" s="288"/>
      <c r="DT10" s="288"/>
      <c r="DU10" s="288"/>
      <c r="DV10" s="288"/>
      <c r="DW10" s="288"/>
      <c r="DX10" s="288"/>
      <c r="DY10" s="288"/>
      <c r="DZ10" s="288"/>
      <c r="EA10" s="288"/>
      <c r="EB10" s="288"/>
      <c r="EC10" s="288"/>
      <c r="ED10" s="288"/>
      <c r="EE10" s="288"/>
      <c r="EF10" s="288"/>
      <c r="EG10" s="288"/>
      <c r="EH10" s="288"/>
      <c r="EI10" s="288"/>
      <c r="EJ10" s="288"/>
    </row>
    <row r="11" spans="1:140" s="276" customFormat="1" ht="17.25" hidden="1" customHeight="1" x14ac:dyDescent="0.3">
      <c r="A11" s="274"/>
      <c r="B11" s="274"/>
      <c r="C11" s="275"/>
      <c r="D11" s="275"/>
      <c r="E11" s="275"/>
      <c r="F11" s="275"/>
      <c r="G11" s="275"/>
      <c r="H11" s="274"/>
      <c r="I11" s="277"/>
      <c r="J11" s="278"/>
      <c r="K11" s="274"/>
      <c r="L11" s="274" t="s">
        <v>491</v>
      </c>
      <c r="M11" s="274" t="s">
        <v>311</v>
      </c>
      <c r="N11" s="281"/>
      <c r="O11" s="282"/>
      <c r="P11" s="282"/>
      <c r="Q11" s="282"/>
      <c r="R11" s="282"/>
      <c r="S11" s="855" t="s">
        <v>320</v>
      </c>
      <c r="T11" s="282"/>
      <c r="U11" s="282"/>
      <c r="V11" s="282"/>
      <c r="W11" s="282"/>
      <c r="X11" s="282"/>
      <c r="Y11" s="274"/>
      <c r="Z11" s="282"/>
      <c r="AA11" s="274" t="s">
        <v>302</v>
      </c>
      <c r="AB11" s="284"/>
      <c r="AC11" s="284"/>
      <c r="AD11" s="284"/>
      <c r="AE11" s="284"/>
      <c r="AF11" s="284"/>
      <c r="AG11" s="284"/>
      <c r="AH11" s="274"/>
      <c r="AI11" s="282"/>
      <c r="AJ11" s="274">
        <v>20</v>
      </c>
      <c r="AK11" s="295" t="s">
        <v>252</v>
      </c>
      <c r="AL11" s="282"/>
      <c r="AM11" s="282"/>
      <c r="AN11" s="282"/>
      <c r="AO11" s="282"/>
      <c r="AP11" s="282"/>
      <c r="AQ11" s="282"/>
      <c r="AR11" s="274"/>
      <c r="AS11" s="274"/>
      <c r="AT11" s="274">
        <v>1015</v>
      </c>
      <c r="AU11" s="282"/>
      <c r="AV11" s="855" t="s">
        <v>320</v>
      </c>
      <c r="AW11" s="282"/>
      <c r="AX11" s="282"/>
      <c r="AY11" s="282"/>
      <c r="AZ11" s="274"/>
      <c r="BA11" s="282"/>
      <c r="BB11" s="282"/>
      <c r="BC11" s="282"/>
      <c r="BD11" s="282"/>
      <c r="BE11" s="285"/>
      <c r="BF11" s="274"/>
      <c r="BG11" s="286"/>
      <c r="BH11" s="287"/>
      <c r="BI11" s="274" t="s">
        <v>297</v>
      </c>
      <c r="BJ11" s="282"/>
      <c r="BK11" s="275"/>
      <c r="BL11" s="274"/>
      <c r="BM11" s="274"/>
      <c r="BN11" s="274"/>
      <c r="BO11" s="289"/>
      <c r="BP11" s="289"/>
      <c r="BQ11" s="289"/>
      <c r="BR11" s="274"/>
      <c r="BS11" s="282"/>
      <c r="BT11" s="282"/>
      <c r="BU11" s="274"/>
      <c r="BV11" s="282"/>
      <c r="BW11" s="274" t="s">
        <v>293</v>
      </c>
      <c r="BX11" s="282"/>
      <c r="BY11" s="274"/>
      <c r="BZ11" s="282"/>
      <c r="CA11" s="274" t="s">
        <v>299</v>
      </c>
      <c r="CB11" s="287"/>
      <c r="CC11" s="290"/>
      <c r="CD11" s="291"/>
      <c r="CE11" s="290"/>
      <c r="CF11" s="291"/>
      <c r="CG11" s="290"/>
      <c r="CH11" s="291"/>
      <c r="CI11" s="290"/>
      <c r="CJ11" s="291"/>
      <c r="CK11" s="291"/>
      <c r="CL11" s="291"/>
      <c r="CM11" s="291"/>
      <c r="CN11" s="291"/>
      <c r="CO11" s="282"/>
      <c r="CP11" s="282"/>
      <c r="CQ11" s="282"/>
      <c r="CR11" s="282"/>
      <c r="CS11" s="282"/>
      <c r="CT11" s="274"/>
      <c r="CU11" s="292"/>
      <c r="CV11" s="292"/>
      <c r="CW11" s="292"/>
      <c r="CX11" s="292"/>
      <c r="CY11" s="293"/>
      <c r="CZ11" s="288"/>
      <c r="DA11" s="288"/>
      <c r="DB11" s="288"/>
      <c r="DC11" s="288"/>
      <c r="DD11" s="288"/>
      <c r="DE11" s="288"/>
      <c r="DF11" s="288"/>
      <c r="DG11" s="288"/>
      <c r="DH11" s="288"/>
      <c r="DI11" s="288"/>
      <c r="DJ11" s="288"/>
      <c r="DK11" s="288"/>
      <c r="DL11" s="288"/>
      <c r="DM11" s="288"/>
      <c r="DN11" s="288"/>
      <c r="DO11" s="288"/>
      <c r="DP11" s="288"/>
      <c r="DQ11" s="288"/>
      <c r="DR11" s="288"/>
      <c r="DS11" s="288"/>
      <c r="DT11" s="288"/>
      <c r="DU11" s="288"/>
      <c r="DV11" s="288"/>
      <c r="DW11" s="288"/>
      <c r="DX11" s="288"/>
      <c r="DY11" s="288"/>
      <c r="DZ11" s="288"/>
      <c r="EA11" s="288"/>
      <c r="EB11" s="288"/>
      <c r="EC11" s="288"/>
      <c r="ED11" s="288"/>
      <c r="EE11" s="288"/>
      <c r="EF11" s="288"/>
      <c r="EG11" s="288"/>
      <c r="EH11" s="288"/>
      <c r="EI11" s="288"/>
      <c r="EJ11" s="288"/>
    </row>
    <row r="12" spans="1:140" s="276" customFormat="1" ht="17.25" hidden="1" customHeight="1" x14ac:dyDescent="0.3">
      <c r="A12" s="274"/>
      <c r="B12" s="274"/>
      <c r="C12" s="275"/>
      <c r="D12" s="275"/>
      <c r="E12" s="275"/>
      <c r="F12" s="275"/>
      <c r="G12" s="275"/>
      <c r="H12" s="274"/>
      <c r="I12" s="277"/>
      <c r="J12" s="278"/>
      <c r="K12" s="274"/>
      <c r="L12" s="274" t="s">
        <v>277</v>
      </c>
      <c r="M12" s="274" t="s">
        <v>315</v>
      </c>
      <c r="N12" s="281"/>
      <c r="O12" s="282"/>
      <c r="P12" s="282"/>
      <c r="Q12" s="282"/>
      <c r="R12" s="282"/>
      <c r="S12" s="855" t="s">
        <v>324</v>
      </c>
      <c r="T12" s="282"/>
      <c r="U12" s="282"/>
      <c r="V12" s="282"/>
      <c r="W12" s="282"/>
      <c r="X12" s="282"/>
      <c r="Y12" s="274"/>
      <c r="Z12" s="282"/>
      <c r="AA12" s="274" t="s">
        <v>308</v>
      </c>
      <c r="AB12" s="284"/>
      <c r="AC12" s="284"/>
      <c r="AD12" s="284"/>
      <c r="AE12" s="284"/>
      <c r="AF12" s="284"/>
      <c r="AG12" s="284"/>
      <c r="AH12" s="274"/>
      <c r="AI12" s="282"/>
      <c r="AJ12" s="274">
        <v>25</v>
      </c>
      <c r="AK12" s="295" t="s">
        <v>284</v>
      </c>
      <c r="AL12" s="282"/>
      <c r="AM12" s="282"/>
      <c r="AN12" s="282"/>
      <c r="AO12" s="282"/>
      <c r="AP12" s="282"/>
      <c r="AQ12" s="282"/>
      <c r="AR12" s="274"/>
      <c r="AS12" s="274"/>
      <c r="AT12" s="274" t="s">
        <v>303</v>
      </c>
      <c r="AU12" s="282"/>
      <c r="AV12" s="855" t="s">
        <v>324</v>
      </c>
      <c r="AW12" s="282"/>
      <c r="AX12" s="282"/>
      <c r="AY12" s="282"/>
      <c r="AZ12" s="274"/>
      <c r="BA12" s="282"/>
      <c r="BB12" s="282"/>
      <c r="BC12" s="282"/>
      <c r="BD12" s="282"/>
      <c r="BE12" s="285"/>
      <c r="BF12" s="274"/>
      <c r="BG12" s="286"/>
      <c r="BH12" s="287"/>
      <c r="BI12" s="274" t="s">
        <v>304</v>
      </c>
      <c r="BJ12" s="282"/>
      <c r="BK12" s="275"/>
      <c r="BL12" s="274"/>
      <c r="BM12" s="274"/>
      <c r="BN12" s="274"/>
      <c r="BO12" s="289"/>
      <c r="BP12" s="289"/>
      <c r="BQ12" s="289"/>
      <c r="BR12" s="274"/>
      <c r="BS12" s="282"/>
      <c r="BT12" s="282"/>
      <c r="BU12" s="274"/>
      <c r="BV12" s="282"/>
      <c r="BW12" s="274" t="s">
        <v>298</v>
      </c>
      <c r="BX12" s="282"/>
      <c r="BY12" s="274"/>
      <c r="BZ12" s="282"/>
      <c r="CA12" s="274" t="s">
        <v>305</v>
      </c>
      <c r="CB12" s="287"/>
      <c r="CC12" s="290"/>
      <c r="CD12" s="291"/>
      <c r="CE12" s="290"/>
      <c r="CF12" s="291"/>
      <c r="CG12" s="290"/>
      <c r="CH12" s="291"/>
      <c r="CI12" s="290"/>
      <c r="CJ12" s="291"/>
      <c r="CK12" s="291"/>
      <c r="CL12" s="291"/>
      <c r="CM12" s="291"/>
      <c r="CN12" s="291"/>
      <c r="CO12" s="282"/>
      <c r="CP12" s="282"/>
      <c r="CQ12" s="282"/>
      <c r="CR12" s="282"/>
      <c r="CS12" s="282"/>
      <c r="CT12" s="274"/>
      <c r="CU12" s="292"/>
      <c r="CV12" s="292"/>
      <c r="CW12" s="292"/>
      <c r="CX12" s="292"/>
      <c r="CY12" s="293"/>
      <c r="CZ12" s="288"/>
      <c r="DA12" s="288"/>
      <c r="DB12" s="288"/>
      <c r="DC12" s="288"/>
      <c r="DD12" s="288"/>
      <c r="DE12" s="288"/>
      <c r="DF12" s="288"/>
      <c r="DG12" s="288"/>
      <c r="DH12" s="288"/>
      <c r="DI12" s="288"/>
      <c r="DJ12" s="288"/>
      <c r="DK12" s="288"/>
      <c r="DL12" s="288"/>
      <c r="DM12" s="288"/>
      <c r="DN12" s="288"/>
      <c r="DO12" s="288"/>
      <c r="DP12" s="288"/>
      <c r="DQ12" s="288"/>
      <c r="DR12" s="288"/>
      <c r="DS12" s="288"/>
      <c r="DT12" s="288"/>
      <c r="DU12" s="288"/>
      <c r="DV12" s="288"/>
      <c r="DW12" s="288"/>
      <c r="DX12" s="288"/>
      <c r="DY12" s="288"/>
      <c r="DZ12" s="288"/>
      <c r="EA12" s="288"/>
      <c r="EB12" s="288"/>
      <c r="EC12" s="288"/>
      <c r="ED12" s="288"/>
      <c r="EE12" s="288"/>
      <c r="EF12" s="288"/>
      <c r="EG12" s="288"/>
      <c r="EH12" s="288"/>
      <c r="EI12" s="288"/>
      <c r="EJ12" s="288"/>
    </row>
    <row r="13" spans="1:140" s="276" customFormat="1" ht="17.25" hidden="1" customHeight="1" x14ac:dyDescent="0.3">
      <c r="A13" s="274"/>
      <c r="B13" s="274"/>
      <c r="C13" s="275"/>
      <c r="D13" s="275"/>
      <c r="E13" s="275"/>
      <c r="F13" s="275"/>
      <c r="G13" s="275"/>
      <c r="H13" s="274"/>
      <c r="I13" s="277"/>
      <c r="J13" s="278"/>
      <c r="K13" s="274"/>
      <c r="L13" s="274" t="s">
        <v>283</v>
      </c>
      <c r="N13" s="281"/>
      <c r="O13" s="282"/>
      <c r="P13" s="282"/>
      <c r="Q13" s="282"/>
      <c r="R13" s="282"/>
      <c r="S13" s="855" t="s">
        <v>482</v>
      </c>
      <c r="T13" s="282"/>
      <c r="U13" s="282"/>
      <c r="V13" s="282"/>
      <c r="W13" s="282"/>
      <c r="X13" s="282"/>
      <c r="Y13" s="274"/>
      <c r="Z13" s="282"/>
      <c r="AA13" s="274" t="s">
        <v>480</v>
      </c>
      <c r="AB13" s="284"/>
      <c r="AC13" s="284"/>
      <c r="AD13" s="284"/>
      <c r="AE13" s="284"/>
      <c r="AF13" s="284"/>
      <c r="AG13" s="284"/>
      <c r="AH13" s="274"/>
      <c r="AI13" s="282"/>
      <c r="AJ13" s="274"/>
      <c r="AK13" s="295" t="s">
        <v>301</v>
      </c>
      <c r="AL13" s="282"/>
      <c r="AM13" s="282"/>
      <c r="AN13" s="282"/>
      <c r="AO13" s="282"/>
      <c r="AP13" s="282"/>
      <c r="AQ13" s="282"/>
      <c r="AR13" s="274"/>
      <c r="AS13" s="274"/>
      <c r="AT13" s="274" t="s">
        <v>285</v>
      </c>
      <c r="AU13" s="282"/>
      <c r="AV13" s="855" t="s">
        <v>482</v>
      </c>
      <c r="AW13" s="282"/>
      <c r="AX13" s="282"/>
      <c r="AY13" s="282"/>
      <c r="AZ13" s="274"/>
      <c r="BA13" s="282"/>
      <c r="BB13" s="282"/>
      <c r="BC13" s="282"/>
      <c r="BD13" s="282"/>
      <c r="BE13" s="285"/>
      <c r="BF13" s="274"/>
      <c r="BG13" s="286"/>
      <c r="BH13" s="287"/>
      <c r="BI13" s="274" t="s">
        <v>309</v>
      </c>
      <c r="BJ13" s="282"/>
      <c r="BK13" s="275"/>
      <c r="BL13" s="274"/>
      <c r="BM13" s="274"/>
      <c r="BN13" s="274"/>
      <c r="BO13" s="289"/>
      <c r="BP13" s="289"/>
      <c r="BQ13" s="289"/>
      <c r="BR13" s="274"/>
      <c r="BS13" s="282"/>
      <c r="BT13" s="282"/>
      <c r="BU13" s="274"/>
      <c r="BV13" s="282"/>
      <c r="BW13" s="274" t="s">
        <v>232</v>
      </c>
      <c r="BX13" s="282"/>
      <c r="BY13" s="274"/>
      <c r="BZ13" s="282"/>
      <c r="CA13" s="274" t="s">
        <v>310</v>
      </c>
      <c r="CB13" s="287"/>
      <c r="CC13" s="290"/>
      <c r="CD13" s="291"/>
      <c r="CE13" s="290"/>
      <c r="CF13" s="291"/>
      <c r="CG13" s="290"/>
      <c r="CH13" s="291"/>
      <c r="CI13" s="290"/>
      <c r="CJ13" s="291"/>
      <c r="CK13" s="291"/>
      <c r="CL13" s="291"/>
      <c r="CM13" s="291"/>
      <c r="CN13" s="291"/>
      <c r="CO13" s="282"/>
      <c r="CP13" s="282"/>
      <c r="CQ13" s="282"/>
      <c r="CR13" s="282"/>
      <c r="CS13" s="282"/>
      <c r="CT13" s="274"/>
      <c r="CU13" s="292"/>
      <c r="CV13" s="292"/>
      <c r="CW13" s="292"/>
      <c r="CX13" s="292"/>
      <c r="CY13" s="293"/>
      <c r="CZ13" s="288"/>
      <c r="DA13" s="288"/>
      <c r="DB13" s="288"/>
      <c r="DC13" s="288"/>
      <c r="DD13" s="288"/>
      <c r="DE13" s="288"/>
      <c r="DF13" s="288"/>
      <c r="DG13" s="288"/>
      <c r="DH13" s="288"/>
      <c r="DI13" s="288"/>
      <c r="DJ13" s="288"/>
      <c r="DK13" s="288"/>
      <c r="DL13" s="288"/>
      <c r="DM13" s="288"/>
      <c r="DN13" s="288"/>
      <c r="DO13" s="288"/>
      <c r="DP13" s="288"/>
      <c r="DQ13" s="288"/>
      <c r="DR13" s="288"/>
      <c r="DS13" s="288"/>
      <c r="DT13" s="288"/>
      <c r="DU13" s="288"/>
      <c r="DV13" s="288"/>
      <c r="DW13" s="288"/>
      <c r="DX13" s="288"/>
      <c r="DY13" s="288"/>
      <c r="DZ13" s="288"/>
      <c r="EA13" s="288"/>
      <c r="EB13" s="288"/>
      <c r="EC13" s="288"/>
      <c r="ED13" s="288"/>
      <c r="EE13" s="288"/>
      <c r="EF13" s="288"/>
      <c r="EG13" s="288"/>
      <c r="EH13" s="288"/>
      <c r="EI13" s="288"/>
      <c r="EJ13" s="288"/>
    </row>
    <row r="14" spans="1:140" s="276" customFormat="1" ht="17.25" hidden="1" customHeight="1" x14ac:dyDescent="0.3">
      <c r="A14" s="274"/>
      <c r="B14" s="274"/>
      <c r="C14" s="275"/>
      <c r="D14" s="275"/>
      <c r="E14" s="275"/>
      <c r="F14" s="275"/>
      <c r="G14" s="275"/>
      <c r="H14" s="274"/>
      <c r="I14" s="277"/>
      <c r="J14" s="278"/>
      <c r="K14" s="274"/>
      <c r="L14" s="274" t="s">
        <v>289</v>
      </c>
      <c r="M14" s="274"/>
      <c r="N14" s="281"/>
      <c r="O14" s="282"/>
      <c r="P14" s="282"/>
      <c r="Q14" s="282"/>
      <c r="R14" s="282"/>
      <c r="S14" s="855" t="s">
        <v>327</v>
      </c>
      <c r="T14" s="282"/>
      <c r="U14" s="282"/>
      <c r="V14" s="282"/>
      <c r="W14" s="282"/>
      <c r="X14" s="282"/>
      <c r="Y14" s="274"/>
      <c r="Z14" s="282"/>
      <c r="AA14" s="274" t="s">
        <v>486</v>
      </c>
      <c r="AB14" s="284"/>
      <c r="AC14" s="284"/>
      <c r="AD14" s="284"/>
      <c r="AE14" s="284"/>
      <c r="AF14" s="284"/>
      <c r="AG14" s="284"/>
      <c r="AH14" s="274"/>
      <c r="AI14" s="282"/>
      <c r="AJ14" s="274"/>
      <c r="AK14" s="295" t="s">
        <v>307</v>
      </c>
      <c r="AL14" s="282"/>
      <c r="AM14" s="282"/>
      <c r="AN14" s="282"/>
      <c r="AO14" s="282"/>
      <c r="AP14" s="282"/>
      <c r="AQ14" s="282"/>
      <c r="AR14" s="274"/>
      <c r="AS14" s="274"/>
      <c r="AT14" s="274" t="s">
        <v>296</v>
      </c>
      <c r="AU14" s="282"/>
      <c r="AV14" s="855" t="s">
        <v>327</v>
      </c>
      <c r="AW14" s="282"/>
      <c r="AX14" s="282"/>
      <c r="AY14" s="282"/>
      <c r="AZ14" s="274"/>
      <c r="BA14" s="282"/>
      <c r="BB14" s="282"/>
      <c r="BC14" s="282"/>
      <c r="BD14" s="282"/>
      <c r="BE14" s="285"/>
      <c r="BF14" s="274"/>
      <c r="BG14" s="286"/>
      <c r="BH14" s="287"/>
      <c r="BI14" s="274" t="s">
        <v>313</v>
      </c>
      <c r="BJ14" s="282"/>
      <c r="BK14" s="275"/>
      <c r="BL14" s="274"/>
      <c r="BM14" s="274"/>
      <c r="BN14" s="274"/>
      <c r="BO14" s="289"/>
      <c r="BP14" s="289"/>
      <c r="BQ14" s="289"/>
      <c r="BR14" s="274"/>
      <c r="BS14" s="282"/>
      <c r="BT14" s="282"/>
      <c r="BU14" s="274"/>
      <c r="BV14" s="282"/>
      <c r="BW14" s="274" t="s">
        <v>230</v>
      </c>
      <c r="BX14" s="282"/>
      <c r="BY14" s="274"/>
      <c r="BZ14" s="282"/>
      <c r="CA14" s="274" t="s">
        <v>314</v>
      </c>
      <c r="CB14" s="287"/>
      <c r="CC14" s="290"/>
      <c r="CD14" s="291"/>
      <c r="CE14" s="290"/>
      <c r="CF14" s="291"/>
      <c r="CG14" s="290"/>
      <c r="CH14" s="291"/>
      <c r="CI14" s="290"/>
      <c r="CJ14" s="291"/>
      <c r="CK14" s="291"/>
      <c r="CL14" s="291"/>
      <c r="CM14" s="291"/>
      <c r="CN14" s="291"/>
      <c r="CO14" s="282"/>
      <c r="CP14" s="282"/>
      <c r="CQ14" s="282"/>
      <c r="CR14" s="282"/>
      <c r="CS14" s="282"/>
      <c r="CT14" s="274"/>
      <c r="CU14" s="292"/>
      <c r="CV14" s="292"/>
      <c r="CW14" s="292"/>
      <c r="CX14" s="292"/>
      <c r="CY14" s="293"/>
      <c r="CZ14" s="288"/>
      <c r="DA14" s="288"/>
      <c r="DB14" s="288"/>
      <c r="DC14" s="288"/>
      <c r="DD14" s="288"/>
      <c r="DE14" s="288"/>
      <c r="DF14" s="288"/>
      <c r="DG14" s="288"/>
      <c r="DH14" s="288"/>
      <c r="DI14" s="288"/>
      <c r="DJ14" s="288"/>
      <c r="DK14" s="288"/>
      <c r="DL14" s="288"/>
      <c r="DM14" s="288"/>
      <c r="DN14" s="288"/>
      <c r="DO14" s="288"/>
      <c r="DP14" s="288"/>
      <c r="DQ14" s="288"/>
      <c r="DR14" s="288"/>
      <c r="DS14" s="288"/>
      <c r="DT14" s="288"/>
      <c r="DU14" s="288"/>
      <c r="DV14" s="288"/>
      <c r="DW14" s="288"/>
      <c r="DX14" s="288"/>
      <c r="DY14" s="288"/>
      <c r="DZ14" s="288"/>
      <c r="EA14" s="288"/>
      <c r="EB14" s="288"/>
      <c r="EC14" s="288"/>
      <c r="ED14" s="288"/>
      <c r="EE14" s="288"/>
      <c r="EF14" s="288"/>
      <c r="EG14" s="288"/>
      <c r="EH14" s="288"/>
      <c r="EI14" s="288"/>
      <c r="EJ14" s="288"/>
    </row>
    <row r="15" spans="1:140" s="276" customFormat="1" ht="17.25" hidden="1" customHeight="1" x14ac:dyDescent="0.3">
      <c r="A15" s="274"/>
      <c r="B15" s="274"/>
      <c r="C15" s="275"/>
      <c r="D15" s="275"/>
      <c r="E15" s="275"/>
      <c r="F15" s="275"/>
      <c r="G15" s="275"/>
      <c r="H15" s="274"/>
      <c r="I15" s="277"/>
      <c r="J15" s="278"/>
      <c r="K15" s="274"/>
      <c r="L15" s="274" t="s">
        <v>294</v>
      </c>
      <c r="M15" s="274"/>
      <c r="N15" s="281"/>
      <c r="O15" s="282"/>
      <c r="P15" s="282"/>
      <c r="Q15" s="282"/>
      <c r="R15" s="282"/>
      <c r="S15" s="855" t="s">
        <v>330</v>
      </c>
      <c r="T15" s="282"/>
      <c r="U15" s="282"/>
      <c r="V15" s="282"/>
      <c r="W15" s="282"/>
      <c r="X15" s="282"/>
      <c r="Y15" s="274"/>
      <c r="Z15" s="282"/>
      <c r="AA15" s="274"/>
      <c r="AB15" s="284"/>
      <c r="AC15" s="284"/>
      <c r="AD15" s="284"/>
      <c r="AE15" s="284"/>
      <c r="AF15" s="284"/>
      <c r="AG15" s="284"/>
      <c r="AH15" s="274"/>
      <c r="AI15" s="282"/>
      <c r="AJ15" s="274"/>
      <c r="AK15" s="295" t="s">
        <v>312</v>
      </c>
      <c r="AL15" s="282"/>
      <c r="AM15" s="282"/>
      <c r="AN15" s="282"/>
      <c r="AO15" s="282"/>
      <c r="AP15" s="282"/>
      <c r="AQ15" s="282"/>
      <c r="AR15" s="274"/>
      <c r="AS15" s="274"/>
      <c r="AT15" s="274">
        <v>3004</v>
      </c>
      <c r="AU15" s="282"/>
      <c r="AV15" s="855" t="s">
        <v>330</v>
      </c>
      <c r="AW15" s="282"/>
      <c r="AX15" s="282"/>
      <c r="AY15" s="282"/>
      <c r="AZ15" s="274"/>
      <c r="BA15" s="282"/>
      <c r="BB15" s="282"/>
      <c r="BC15" s="282"/>
      <c r="BD15" s="282"/>
      <c r="BE15" s="285"/>
      <c r="BF15" s="274"/>
      <c r="BG15" s="286"/>
      <c r="BH15" s="287"/>
      <c r="BI15" s="274" t="s">
        <v>317</v>
      </c>
      <c r="BJ15" s="282"/>
      <c r="BK15" s="275"/>
      <c r="BL15" s="274"/>
      <c r="BM15" s="274"/>
      <c r="BN15" s="274"/>
      <c r="BO15" s="289"/>
      <c r="BP15" s="289"/>
      <c r="BQ15" s="289"/>
      <c r="BR15" s="274"/>
      <c r="BS15" s="282"/>
      <c r="BT15" s="282"/>
      <c r="BU15" s="274"/>
      <c r="BV15" s="282"/>
      <c r="BW15" s="274" t="s">
        <v>238</v>
      </c>
      <c r="BX15" s="282"/>
      <c r="BY15" s="274"/>
      <c r="BZ15" s="282"/>
      <c r="CA15" s="274" t="s">
        <v>318</v>
      </c>
      <c r="CB15" s="287"/>
      <c r="CC15" s="290"/>
      <c r="CD15" s="291"/>
      <c r="CE15" s="290"/>
      <c r="CF15" s="291"/>
      <c r="CG15" s="290"/>
      <c r="CH15" s="291"/>
      <c r="CI15" s="290"/>
      <c r="CJ15" s="291"/>
      <c r="CK15" s="291"/>
      <c r="CL15" s="291"/>
      <c r="CM15" s="291"/>
      <c r="CN15" s="291"/>
      <c r="CO15" s="282"/>
      <c r="CP15" s="282"/>
      <c r="CQ15" s="282"/>
      <c r="CR15" s="282"/>
      <c r="CS15" s="282"/>
      <c r="CT15" s="274"/>
      <c r="CU15" s="292"/>
      <c r="CV15" s="292"/>
      <c r="CW15" s="292"/>
      <c r="CX15" s="292"/>
      <c r="CY15" s="293"/>
      <c r="CZ15" s="288"/>
      <c r="DA15" s="288"/>
      <c r="DB15" s="288"/>
      <c r="DC15" s="288"/>
      <c r="DD15" s="288"/>
      <c r="DE15" s="288"/>
      <c r="DF15" s="288"/>
      <c r="DG15" s="288"/>
      <c r="DH15" s="288"/>
      <c r="DI15" s="288"/>
      <c r="DJ15" s="288"/>
      <c r="DK15" s="288"/>
      <c r="DL15" s="288"/>
      <c r="DM15" s="288"/>
      <c r="DN15" s="288"/>
      <c r="DO15" s="288"/>
      <c r="DP15" s="288"/>
      <c r="DQ15" s="288"/>
      <c r="DR15" s="288"/>
      <c r="DS15" s="288"/>
      <c r="DT15" s="288"/>
      <c r="DU15" s="288"/>
      <c r="DV15" s="288"/>
      <c r="DW15" s="288"/>
      <c r="DX15" s="288"/>
      <c r="DY15" s="288"/>
      <c r="DZ15" s="288"/>
      <c r="EA15" s="288"/>
      <c r="EB15" s="288"/>
      <c r="EC15" s="288"/>
      <c r="ED15" s="288"/>
      <c r="EE15" s="288"/>
      <c r="EF15" s="288"/>
      <c r="EG15" s="288"/>
      <c r="EH15" s="288"/>
      <c r="EI15" s="288"/>
      <c r="EJ15" s="288"/>
    </row>
    <row r="16" spans="1:140" s="276" customFormat="1" ht="17.25" hidden="1" customHeight="1" x14ac:dyDescent="0.3">
      <c r="A16" s="274"/>
      <c r="B16" s="274"/>
      <c r="C16" s="275"/>
      <c r="D16" s="275"/>
      <c r="E16" s="275"/>
      <c r="F16" s="275"/>
      <c r="G16" s="275"/>
      <c r="H16" s="274"/>
      <c r="I16" s="277"/>
      <c r="J16" s="278"/>
      <c r="K16" s="274"/>
      <c r="L16" s="274" t="s">
        <v>300</v>
      </c>
      <c r="M16" s="274"/>
      <c r="N16" s="281"/>
      <c r="O16" s="282"/>
      <c r="P16" s="282"/>
      <c r="Q16" s="282"/>
      <c r="R16" s="282"/>
      <c r="S16" s="855" t="s">
        <v>333</v>
      </c>
      <c r="T16" s="282"/>
      <c r="U16" s="282"/>
      <c r="V16" s="282"/>
      <c r="W16" s="282"/>
      <c r="X16" s="282"/>
      <c r="Y16" s="274"/>
      <c r="Z16" s="282"/>
      <c r="AA16" s="274"/>
      <c r="AB16" s="284"/>
      <c r="AC16" s="284"/>
      <c r="AD16" s="284"/>
      <c r="AE16" s="284"/>
      <c r="AF16" s="284"/>
      <c r="AG16" s="284"/>
      <c r="AH16" s="274"/>
      <c r="AI16" s="282"/>
      <c r="AJ16" s="274"/>
      <c r="AK16" s="295" t="s">
        <v>316</v>
      </c>
      <c r="AL16" s="282"/>
      <c r="AM16" s="282"/>
      <c r="AN16" s="282"/>
      <c r="AO16" s="282"/>
      <c r="AP16" s="282"/>
      <c r="AQ16" s="282"/>
      <c r="AR16" s="274"/>
      <c r="AS16" s="274"/>
      <c r="AT16" s="274">
        <v>5008</v>
      </c>
      <c r="AU16" s="282"/>
      <c r="AV16" s="855" t="s">
        <v>333</v>
      </c>
      <c r="AW16" s="282"/>
      <c r="AX16" s="282"/>
      <c r="AY16" s="282"/>
      <c r="AZ16" s="274"/>
      <c r="BA16" s="282"/>
      <c r="BB16" s="282"/>
      <c r="BC16" s="282"/>
      <c r="BD16" s="282"/>
      <c r="BE16" s="285"/>
      <c r="BF16" s="274"/>
      <c r="BG16" s="286"/>
      <c r="BH16" s="287"/>
      <c r="BI16" s="274" t="s">
        <v>321</v>
      </c>
      <c r="BJ16" s="282"/>
      <c r="BK16" s="275"/>
      <c r="BL16" s="274"/>
      <c r="BM16" s="274"/>
      <c r="BN16" s="274"/>
      <c r="BO16" s="289"/>
      <c r="BP16" s="289"/>
      <c r="BQ16" s="289"/>
      <c r="BR16" s="274"/>
      <c r="BS16" s="282"/>
      <c r="BT16" s="282"/>
      <c r="BU16" s="274"/>
      <c r="BV16" s="282"/>
      <c r="BW16" s="274" t="s">
        <v>91</v>
      </c>
      <c r="BX16" s="282"/>
      <c r="BY16" s="274"/>
      <c r="BZ16" s="282"/>
      <c r="CA16" s="274" t="s">
        <v>322</v>
      </c>
      <c r="CB16" s="287"/>
      <c r="CC16" s="290"/>
      <c r="CD16" s="291"/>
      <c r="CE16" s="290"/>
      <c r="CF16" s="291"/>
      <c r="CG16" s="290"/>
      <c r="CH16" s="291"/>
      <c r="CI16" s="290"/>
      <c r="CJ16" s="291"/>
      <c r="CK16" s="291"/>
      <c r="CL16" s="291"/>
      <c r="CM16" s="291"/>
      <c r="CN16" s="291"/>
      <c r="CO16" s="282"/>
      <c r="CP16" s="282"/>
      <c r="CQ16" s="282"/>
      <c r="CR16" s="282"/>
      <c r="CS16" s="282"/>
      <c r="CT16" s="274"/>
      <c r="CU16" s="292"/>
      <c r="CV16" s="292"/>
      <c r="CW16" s="292"/>
      <c r="CX16" s="292"/>
      <c r="CY16" s="293"/>
      <c r="CZ16" s="288"/>
      <c r="DA16" s="288"/>
      <c r="DB16" s="288"/>
      <c r="DC16" s="288"/>
      <c r="DD16" s="288"/>
      <c r="DE16" s="288"/>
      <c r="DF16" s="288"/>
      <c r="DG16" s="288"/>
      <c r="DH16" s="288"/>
      <c r="DI16" s="288"/>
      <c r="DJ16" s="288"/>
      <c r="DK16" s="288"/>
      <c r="DL16" s="288"/>
      <c r="DM16" s="288"/>
      <c r="DN16" s="288"/>
      <c r="DO16" s="288"/>
      <c r="DP16" s="288"/>
      <c r="DQ16" s="288"/>
      <c r="DR16" s="288"/>
      <c r="DS16" s="288"/>
      <c r="DT16" s="288"/>
      <c r="DU16" s="288"/>
      <c r="DV16" s="288"/>
      <c r="DW16" s="288"/>
      <c r="DX16" s="288"/>
      <c r="DY16" s="288"/>
      <c r="DZ16" s="288"/>
      <c r="EA16" s="288"/>
      <c r="EB16" s="288"/>
      <c r="EC16" s="288"/>
      <c r="ED16" s="288"/>
      <c r="EE16" s="288"/>
      <c r="EF16" s="288"/>
      <c r="EG16" s="288"/>
      <c r="EH16" s="288"/>
      <c r="EI16" s="288"/>
      <c r="EJ16" s="288"/>
    </row>
    <row r="17" spans="1:140" s="276" customFormat="1" ht="17.25" hidden="1" customHeight="1" x14ac:dyDescent="0.3">
      <c r="A17" s="274"/>
      <c r="B17" s="274"/>
      <c r="C17" s="275"/>
      <c r="D17" s="275"/>
      <c r="E17" s="275"/>
      <c r="F17" s="275"/>
      <c r="G17" s="275"/>
      <c r="H17" s="274"/>
      <c r="I17" s="279"/>
      <c r="J17" s="278"/>
      <c r="K17" s="274"/>
      <c r="L17" s="274" t="s">
        <v>306</v>
      </c>
      <c r="M17" s="274"/>
      <c r="N17" s="281"/>
      <c r="O17" s="282"/>
      <c r="P17" s="282"/>
      <c r="Q17" s="282"/>
      <c r="R17" s="282"/>
      <c r="S17" s="855" t="s">
        <v>336</v>
      </c>
      <c r="T17" s="282"/>
      <c r="U17" s="282"/>
      <c r="V17" s="282"/>
      <c r="W17" s="282"/>
      <c r="X17" s="282"/>
      <c r="Y17" s="274"/>
      <c r="Z17" s="282"/>
      <c r="AA17" s="274"/>
      <c r="AB17" s="284"/>
      <c r="AC17" s="284"/>
      <c r="AD17" s="284"/>
      <c r="AE17" s="284"/>
      <c r="AF17" s="284"/>
      <c r="AG17" s="284"/>
      <c r="AH17" s="274"/>
      <c r="AI17" s="282"/>
      <c r="AJ17" s="274"/>
      <c r="AK17" s="295" t="s">
        <v>342</v>
      </c>
      <c r="AL17" s="282"/>
      <c r="AM17" s="282"/>
      <c r="AN17" s="282"/>
      <c r="AO17" s="282"/>
      <c r="AP17" s="282"/>
      <c r="AQ17" s="282"/>
      <c r="AR17" s="274"/>
      <c r="AS17" s="274"/>
      <c r="AT17" s="274">
        <v>5010</v>
      </c>
      <c r="AU17" s="282"/>
      <c r="AV17" s="855" t="s">
        <v>336</v>
      </c>
      <c r="AW17" s="282"/>
      <c r="AX17" s="282"/>
      <c r="AY17" s="282"/>
      <c r="AZ17" s="274"/>
      <c r="BA17" s="282"/>
      <c r="BB17" s="282"/>
      <c r="BC17" s="282"/>
      <c r="BD17" s="282"/>
      <c r="BE17" s="285"/>
      <c r="BF17" s="274"/>
      <c r="BG17" s="286"/>
      <c r="BH17" s="287"/>
      <c r="BI17" s="274" t="s">
        <v>325</v>
      </c>
      <c r="BJ17" s="282"/>
      <c r="BK17" s="275"/>
      <c r="BL17" s="274"/>
      <c r="BM17" s="274"/>
      <c r="BN17" s="274"/>
      <c r="BO17" s="289"/>
      <c r="BP17" s="289"/>
      <c r="BQ17" s="289"/>
      <c r="BR17" s="274"/>
      <c r="BS17" s="282"/>
      <c r="BT17" s="282"/>
      <c r="BU17" s="274"/>
      <c r="BV17" s="282"/>
      <c r="BW17" s="274"/>
      <c r="BX17" s="282"/>
      <c r="BY17" s="274"/>
      <c r="BZ17" s="282"/>
      <c r="CA17" s="274" t="s">
        <v>326</v>
      </c>
      <c r="CB17" s="287"/>
      <c r="CC17" s="290"/>
      <c r="CD17" s="291"/>
      <c r="CE17" s="290"/>
      <c r="CF17" s="291"/>
      <c r="CG17" s="290"/>
      <c r="CH17" s="291"/>
      <c r="CI17" s="290"/>
      <c r="CJ17" s="291"/>
      <c r="CK17" s="291"/>
      <c r="CL17" s="291"/>
      <c r="CM17" s="291"/>
      <c r="CN17" s="291"/>
      <c r="CO17" s="282"/>
      <c r="CP17" s="282"/>
      <c r="CQ17" s="282"/>
      <c r="CR17" s="282"/>
      <c r="CS17" s="282"/>
      <c r="CT17" s="274"/>
      <c r="CU17" s="292"/>
      <c r="CV17" s="292"/>
      <c r="CW17" s="292"/>
      <c r="CX17" s="292"/>
      <c r="CY17" s="293"/>
      <c r="CZ17" s="288"/>
      <c r="DA17" s="288"/>
      <c r="DB17" s="288"/>
      <c r="DC17" s="288"/>
      <c r="DD17" s="288"/>
      <c r="DE17" s="288"/>
      <c r="DF17" s="288"/>
      <c r="DG17" s="288"/>
      <c r="DH17" s="288"/>
      <c r="DI17" s="288"/>
      <c r="DJ17" s="288"/>
      <c r="DK17" s="288"/>
      <c r="DL17" s="288"/>
      <c r="DM17" s="288"/>
      <c r="DN17" s="288"/>
      <c r="DO17" s="288"/>
      <c r="DP17" s="288"/>
      <c r="DQ17" s="288"/>
      <c r="DR17" s="288"/>
      <c r="DS17" s="288"/>
      <c r="DT17" s="288"/>
      <c r="DU17" s="288"/>
      <c r="DV17" s="288"/>
      <c r="DW17" s="288"/>
      <c r="DX17" s="288"/>
      <c r="DY17" s="288"/>
      <c r="DZ17" s="288"/>
      <c r="EA17" s="288"/>
      <c r="EB17" s="288"/>
      <c r="EC17" s="288"/>
      <c r="ED17" s="288"/>
      <c r="EE17" s="288"/>
      <c r="EF17" s="288"/>
      <c r="EG17" s="288"/>
      <c r="EH17" s="288"/>
      <c r="EI17" s="288"/>
      <c r="EJ17" s="288"/>
    </row>
    <row r="18" spans="1:140" s="276" customFormat="1" ht="17.25" hidden="1" customHeight="1" x14ac:dyDescent="0.3">
      <c r="A18" s="274"/>
      <c r="B18" s="274"/>
      <c r="C18" s="275"/>
      <c r="D18" s="275"/>
      <c r="E18" s="275"/>
      <c r="F18" s="275"/>
      <c r="G18" s="275"/>
      <c r="H18" s="274"/>
      <c r="I18" s="279"/>
      <c r="J18" s="278"/>
      <c r="K18" s="274"/>
      <c r="L18" s="274" t="s">
        <v>311</v>
      </c>
      <c r="M18" s="274"/>
      <c r="N18" s="281"/>
      <c r="O18" s="282"/>
      <c r="P18" s="282"/>
      <c r="Q18" s="282"/>
      <c r="R18" s="282"/>
      <c r="S18" s="855" t="s">
        <v>483</v>
      </c>
      <c r="T18" s="282"/>
      <c r="U18" s="282"/>
      <c r="V18" s="282"/>
      <c r="W18" s="282"/>
      <c r="X18" s="282"/>
      <c r="Y18" s="274"/>
      <c r="Z18" s="282"/>
      <c r="AA18" s="274"/>
      <c r="AB18" s="284"/>
      <c r="AC18" s="284"/>
      <c r="AD18" s="284"/>
      <c r="AE18" s="284"/>
      <c r="AF18" s="284"/>
      <c r="AG18" s="284"/>
      <c r="AH18" s="274"/>
      <c r="AI18" s="282"/>
      <c r="AJ18" s="274"/>
      <c r="AK18" s="295" t="s">
        <v>345</v>
      </c>
      <c r="AL18" s="282"/>
      <c r="AM18" s="282"/>
      <c r="AN18" s="282"/>
      <c r="AO18" s="282"/>
      <c r="AP18" s="282"/>
      <c r="AQ18" s="282"/>
      <c r="AR18" s="274"/>
      <c r="AS18" s="274"/>
      <c r="AT18" s="274">
        <v>5013</v>
      </c>
      <c r="AU18" s="282"/>
      <c r="AV18" s="855" t="s">
        <v>483</v>
      </c>
      <c r="AW18" s="282"/>
      <c r="AX18" s="282"/>
      <c r="AY18" s="282"/>
      <c r="AZ18" s="274"/>
      <c r="BA18" s="282"/>
      <c r="BB18" s="282"/>
      <c r="BC18" s="282"/>
      <c r="BD18" s="282"/>
      <c r="BE18" s="285"/>
      <c r="BF18" s="274"/>
      <c r="BG18" s="286"/>
      <c r="BH18" s="287"/>
      <c r="BI18" s="274" t="s">
        <v>328</v>
      </c>
      <c r="BJ18" s="282"/>
      <c r="BK18" s="275"/>
      <c r="BL18" s="274"/>
      <c r="BM18" s="274"/>
      <c r="BN18" s="274"/>
      <c r="BO18" s="289"/>
      <c r="BP18" s="289"/>
      <c r="BQ18" s="289"/>
      <c r="BR18" s="274"/>
      <c r="BS18" s="282"/>
      <c r="BT18" s="282"/>
      <c r="BU18" s="274"/>
      <c r="BV18" s="282"/>
      <c r="BW18" s="274"/>
      <c r="BX18" s="282"/>
      <c r="BY18" s="274"/>
      <c r="BZ18" s="282"/>
      <c r="CA18" s="274" t="s">
        <v>329</v>
      </c>
      <c r="CB18" s="287"/>
      <c r="CC18" s="290"/>
      <c r="CD18" s="291"/>
      <c r="CE18" s="290"/>
      <c r="CF18" s="291"/>
      <c r="CG18" s="290"/>
      <c r="CH18" s="291"/>
      <c r="CI18" s="290"/>
      <c r="CJ18" s="291"/>
      <c r="CK18" s="291"/>
      <c r="CL18" s="291"/>
      <c r="CM18" s="291"/>
      <c r="CN18" s="291"/>
      <c r="CO18" s="282"/>
      <c r="CP18" s="282"/>
      <c r="CQ18" s="282"/>
      <c r="CR18" s="282"/>
      <c r="CS18" s="282"/>
      <c r="CT18" s="274"/>
      <c r="CU18" s="292"/>
      <c r="CV18" s="292"/>
      <c r="CW18" s="292"/>
      <c r="CX18" s="292"/>
      <c r="CY18" s="293"/>
      <c r="CZ18" s="288"/>
      <c r="DA18" s="288"/>
      <c r="DB18" s="288"/>
      <c r="DC18" s="288"/>
      <c r="DD18" s="288"/>
      <c r="DE18" s="288"/>
      <c r="DF18" s="288"/>
      <c r="DG18" s="288"/>
      <c r="DH18" s="288"/>
      <c r="DI18" s="288"/>
      <c r="DJ18" s="288"/>
      <c r="DK18" s="288"/>
      <c r="DL18" s="288"/>
      <c r="DM18" s="288"/>
      <c r="DN18" s="288"/>
      <c r="DO18" s="288"/>
      <c r="DP18" s="288"/>
      <c r="DQ18" s="288"/>
      <c r="DR18" s="288"/>
      <c r="DS18" s="288"/>
      <c r="DT18" s="288"/>
      <c r="DU18" s="288"/>
      <c r="DV18" s="288"/>
      <c r="DW18" s="288"/>
      <c r="DX18" s="288"/>
      <c r="DY18" s="288"/>
      <c r="DZ18" s="288"/>
      <c r="EA18" s="288"/>
      <c r="EB18" s="288"/>
      <c r="EC18" s="288"/>
      <c r="ED18" s="288"/>
      <c r="EE18" s="288"/>
      <c r="EF18" s="288"/>
      <c r="EG18" s="288"/>
      <c r="EH18" s="288"/>
      <c r="EI18" s="288"/>
      <c r="EJ18" s="288"/>
    </row>
    <row r="19" spans="1:140" s="276" customFormat="1" ht="17.25" hidden="1" customHeight="1" x14ac:dyDescent="0.3">
      <c r="A19" s="274"/>
      <c r="B19" s="274"/>
      <c r="C19" s="275"/>
      <c r="D19" s="275"/>
      <c r="E19" s="275"/>
      <c r="F19" s="275"/>
      <c r="G19" s="275"/>
      <c r="H19" s="274"/>
      <c r="I19" s="277"/>
      <c r="J19" s="278"/>
      <c r="K19" s="274"/>
      <c r="L19" s="274" t="s">
        <v>315</v>
      </c>
      <c r="M19" s="274"/>
      <c r="N19" s="281"/>
      <c r="O19" s="282"/>
      <c r="P19" s="282"/>
      <c r="Q19" s="282"/>
      <c r="R19" s="282"/>
      <c r="S19" s="855" t="s">
        <v>339</v>
      </c>
      <c r="T19" s="282"/>
      <c r="U19" s="282"/>
      <c r="V19" s="282"/>
      <c r="W19" s="282"/>
      <c r="X19" s="282"/>
      <c r="Y19" s="274"/>
      <c r="Z19" s="282"/>
      <c r="AA19" s="274"/>
      <c r="AB19" s="284"/>
      <c r="AC19" s="284"/>
      <c r="AD19" s="284"/>
      <c r="AE19" s="284"/>
      <c r="AF19" s="284"/>
      <c r="AG19" s="284"/>
      <c r="AH19" s="274"/>
      <c r="AI19" s="282"/>
      <c r="AJ19" s="274"/>
      <c r="AK19" s="295" t="s">
        <v>390</v>
      </c>
      <c r="AL19" s="282"/>
      <c r="AM19" s="282"/>
      <c r="AN19" s="282"/>
      <c r="AO19" s="282"/>
      <c r="AP19" s="282"/>
      <c r="AQ19" s="282"/>
      <c r="AR19" s="274"/>
      <c r="AS19" s="274"/>
      <c r="AT19" s="274">
        <v>5023</v>
      </c>
      <c r="AU19" s="282"/>
      <c r="AV19" s="855" t="s">
        <v>339</v>
      </c>
      <c r="AW19" s="282"/>
      <c r="AX19" s="282"/>
      <c r="AY19" s="282"/>
      <c r="AZ19" s="274"/>
      <c r="BA19" s="282"/>
      <c r="BB19" s="282"/>
      <c r="BC19" s="282"/>
      <c r="BD19" s="282"/>
      <c r="BE19" s="285"/>
      <c r="BF19" s="274"/>
      <c r="BG19" s="286"/>
      <c r="BH19" s="287"/>
      <c r="BI19" s="274" t="s">
        <v>331</v>
      </c>
      <c r="BJ19" s="282"/>
      <c r="BK19" s="275"/>
      <c r="BL19" s="274"/>
      <c r="BM19" s="274"/>
      <c r="BN19" s="274"/>
      <c r="BO19" s="289"/>
      <c r="BP19" s="289"/>
      <c r="BQ19" s="289"/>
      <c r="BR19" s="274"/>
      <c r="BS19" s="282"/>
      <c r="BT19" s="282"/>
      <c r="BU19" s="274"/>
      <c r="BV19" s="282"/>
      <c r="BW19" s="274"/>
      <c r="BX19" s="282"/>
      <c r="BY19" s="274"/>
      <c r="BZ19" s="282"/>
      <c r="CA19" s="274" t="s">
        <v>332</v>
      </c>
      <c r="CB19" s="287"/>
      <c r="CC19" s="290"/>
      <c r="CD19" s="291"/>
      <c r="CE19" s="290"/>
      <c r="CF19" s="291"/>
      <c r="CG19" s="290"/>
      <c r="CH19" s="291"/>
      <c r="CI19" s="290"/>
      <c r="CJ19" s="291"/>
      <c r="CK19" s="291"/>
      <c r="CL19" s="291"/>
      <c r="CM19" s="291"/>
      <c r="CN19" s="291"/>
      <c r="CO19" s="282"/>
      <c r="CP19" s="282"/>
      <c r="CQ19" s="282"/>
      <c r="CR19" s="282"/>
      <c r="CS19" s="282"/>
      <c r="CT19" s="274"/>
      <c r="CU19" s="292"/>
      <c r="CV19" s="292"/>
      <c r="CW19" s="292"/>
      <c r="CX19" s="292"/>
      <c r="CY19" s="293"/>
      <c r="CZ19" s="288"/>
      <c r="DA19" s="288"/>
      <c r="DB19" s="288"/>
      <c r="DC19" s="288"/>
      <c r="DD19" s="288"/>
      <c r="DE19" s="288"/>
      <c r="DF19" s="288"/>
      <c r="DG19" s="288"/>
      <c r="DH19" s="288"/>
      <c r="DI19" s="288"/>
      <c r="DJ19" s="288"/>
      <c r="DK19" s="288"/>
      <c r="DL19" s="288"/>
      <c r="DM19" s="288"/>
      <c r="DN19" s="288"/>
      <c r="DO19" s="288"/>
      <c r="DP19" s="288"/>
      <c r="DQ19" s="288"/>
      <c r="DR19" s="288"/>
      <c r="DS19" s="288"/>
      <c r="DT19" s="288"/>
      <c r="DU19" s="288"/>
      <c r="DV19" s="288"/>
      <c r="DW19" s="288"/>
      <c r="DX19" s="288"/>
      <c r="DY19" s="288"/>
      <c r="DZ19" s="288"/>
      <c r="EA19" s="288"/>
      <c r="EB19" s="288"/>
      <c r="EC19" s="288"/>
      <c r="ED19" s="288"/>
      <c r="EE19" s="288"/>
      <c r="EF19" s="288"/>
      <c r="EG19" s="288"/>
      <c r="EH19" s="288"/>
      <c r="EI19" s="288"/>
      <c r="EJ19" s="288"/>
    </row>
    <row r="20" spans="1:140" s="300" customFormat="1" ht="17.25" hidden="1" customHeight="1" x14ac:dyDescent="0.3">
      <c r="A20" s="274"/>
      <c r="B20" s="274"/>
      <c r="C20" s="275"/>
      <c r="D20" s="275"/>
      <c r="E20" s="275"/>
      <c r="F20" s="275"/>
      <c r="G20" s="275"/>
      <c r="H20" s="274"/>
      <c r="I20" s="277"/>
      <c r="J20" s="278"/>
      <c r="K20" s="274"/>
      <c r="L20" s="274" t="s">
        <v>319</v>
      </c>
      <c r="M20" s="274"/>
      <c r="N20" s="281"/>
      <c r="O20" s="282"/>
      <c r="P20" s="282"/>
      <c r="Q20" s="282"/>
      <c r="R20" s="282"/>
      <c r="S20" s="855" t="s">
        <v>348</v>
      </c>
      <c r="T20" s="282"/>
      <c r="U20" s="282"/>
      <c r="V20" s="282"/>
      <c r="W20" s="282"/>
      <c r="X20" s="282"/>
      <c r="Y20" s="274"/>
      <c r="Z20" s="282"/>
      <c r="AA20" s="274"/>
      <c r="AB20" s="284"/>
      <c r="AC20" s="284"/>
      <c r="AD20" s="284"/>
      <c r="AE20" s="284"/>
      <c r="AF20" s="284"/>
      <c r="AG20" s="284"/>
      <c r="AH20" s="274"/>
      <c r="AI20" s="282"/>
      <c r="AJ20" s="274"/>
      <c r="AK20" s="853" t="s">
        <v>260</v>
      </c>
      <c r="AL20" s="282"/>
      <c r="AM20" s="282"/>
      <c r="AN20" s="282"/>
      <c r="AO20" s="282"/>
      <c r="AP20" s="282"/>
      <c r="AQ20" s="282"/>
      <c r="AR20" s="274"/>
      <c r="AS20" s="274"/>
      <c r="AT20" s="274">
        <v>6005</v>
      </c>
      <c r="AU20" s="282"/>
      <c r="AV20" s="855" t="s">
        <v>348</v>
      </c>
      <c r="AW20" s="282"/>
      <c r="AX20" s="282"/>
      <c r="AY20" s="282"/>
      <c r="AZ20" s="274"/>
      <c r="BA20" s="282"/>
      <c r="BB20" s="282"/>
      <c r="BC20" s="282"/>
      <c r="BD20" s="282"/>
      <c r="BE20" s="285"/>
      <c r="BF20" s="274"/>
      <c r="BG20" s="286"/>
      <c r="BH20" s="287"/>
      <c r="BI20" s="274" t="s">
        <v>334</v>
      </c>
      <c r="BJ20" s="282"/>
      <c r="BK20" s="294"/>
      <c r="BL20" s="295"/>
      <c r="BM20" s="295"/>
      <c r="BN20" s="295"/>
      <c r="BO20" s="289"/>
      <c r="BP20" s="289"/>
      <c r="BQ20" s="289"/>
      <c r="BR20" s="295"/>
      <c r="BS20" s="282"/>
      <c r="BT20" s="282"/>
      <c r="BU20" s="295"/>
      <c r="BV20" s="282"/>
      <c r="BW20" s="295"/>
      <c r="BX20" s="282"/>
      <c r="BY20" s="295"/>
      <c r="BZ20" s="282"/>
      <c r="CA20" s="274" t="s">
        <v>335</v>
      </c>
      <c r="CB20" s="287"/>
      <c r="CC20" s="296"/>
      <c r="CD20" s="291"/>
      <c r="CE20" s="296"/>
      <c r="CF20" s="291"/>
      <c r="CG20" s="296"/>
      <c r="CH20" s="291"/>
      <c r="CI20" s="296"/>
      <c r="CJ20" s="291"/>
      <c r="CK20" s="291"/>
      <c r="CL20" s="291"/>
      <c r="CM20" s="291"/>
      <c r="CN20" s="291"/>
      <c r="CO20" s="282"/>
      <c r="CP20" s="282"/>
      <c r="CQ20" s="282"/>
      <c r="CR20" s="282"/>
      <c r="CS20" s="282"/>
      <c r="CT20" s="295"/>
      <c r="CU20" s="297"/>
      <c r="CV20" s="297"/>
      <c r="CW20" s="297"/>
      <c r="CX20" s="297"/>
      <c r="CY20" s="298"/>
      <c r="CZ20" s="299"/>
      <c r="DA20" s="299"/>
      <c r="DB20" s="299"/>
      <c r="DC20" s="299"/>
      <c r="DD20" s="299"/>
      <c r="DE20" s="299"/>
      <c r="DF20" s="299"/>
      <c r="DG20" s="299"/>
      <c r="DH20" s="299"/>
      <c r="DI20" s="299"/>
      <c r="DJ20" s="299"/>
      <c r="DK20" s="299"/>
      <c r="DL20" s="299"/>
      <c r="DM20" s="299"/>
      <c r="DN20" s="299"/>
      <c r="DO20" s="299"/>
      <c r="DP20" s="299"/>
      <c r="DQ20" s="299"/>
      <c r="DR20" s="299"/>
      <c r="DS20" s="299"/>
      <c r="DT20" s="299"/>
      <c r="DU20" s="299"/>
      <c r="DV20" s="299"/>
      <c r="DW20" s="299"/>
      <c r="DX20" s="299"/>
      <c r="DY20" s="299"/>
      <c r="DZ20" s="299"/>
      <c r="EA20" s="299"/>
      <c r="EB20" s="299"/>
      <c r="EC20" s="299"/>
      <c r="ED20" s="299"/>
      <c r="EE20" s="299"/>
      <c r="EF20" s="299"/>
      <c r="EG20" s="299"/>
      <c r="EH20" s="299"/>
      <c r="EI20" s="299"/>
      <c r="EJ20" s="299"/>
    </row>
    <row r="21" spans="1:140" s="276" customFormat="1" ht="17.25" hidden="1" customHeight="1" x14ac:dyDescent="0.3">
      <c r="A21" s="274"/>
      <c r="B21" s="274"/>
      <c r="C21" s="275"/>
      <c r="D21" s="275"/>
      <c r="E21" s="275"/>
      <c r="F21" s="275"/>
      <c r="G21" s="275"/>
      <c r="H21" s="274"/>
      <c r="I21" s="277"/>
      <c r="J21" s="278"/>
      <c r="K21" s="274"/>
      <c r="L21" s="274" t="s">
        <v>323</v>
      </c>
      <c r="M21" s="274"/>
      <c r="N21" s="281"/>
      <c r="O21" s="282"/>
      <c r="P21" s="282"/>
      <c r="Q21" s="282"/>
      <c r="R21" s="282"/>
      <c r="S21" s="855" t="s">
        <v>351</v>
      </c>
      <c r="T21" s="282"/>
      <c r="U21" s="282"/>
      <c r="V21" s="282"/>
      <c r="W21" s="282"/>
      <c r="X21" s="282"/>
      <c r="Y21" s="274"/>
      <c r="Z21" s="282"/>
      <c r="AA21" s="274"/>
      <c r="AB21" s="284"/>
      <c r="AC21" s="284"/>
      <c r="AD21" s="284"/>
      <c r="AE21" s="284"/>
      <c r="AF21" s="284"/>
      <c r="AG21" s="284"/>
      <c r="AH21" s="274"/>
      <c r="AI21" s="282"/>
      <c r="AJ21" s="274"/>
      <c r="AK21" s="853" t="s">
        <v>266</v>
      </c>
      <c r="AL21" s="282"/>
      <c r="AM21" s="282"/>
      <c r="AN21" s="282"/>
      <c r="AO21" s="282"/>
      <c r="AP21" s="282"/>
      <c r="AQ21" s="282"/>
      <c r="AR21" s="274"/>
      <c r="AS21" s="274"/>
      <c r="AT21" s="274">
        <v>6021</v>
      </c>
      <c r="AU21" s="282"/>
      <c r="AV21" s="855" t="s">
        <v>351</v>
      </c>
      <c r="AW21" s="282"/>
      <c r="AX21" s="282"/>
      <c r="AY21" s="282"/>
      <c r="AZ21" s="274"/>
      <c r="BA21" s="282"/>
      <c r="BB21" s="282"/>
      <c r="BC21" s="282"/>
      <c r="BD21" s="282"/>
      <c r="BE21" s="285"/>
      <c r="BF21" s="274"/>
      <c r="BG21" s="286"/>
      <c r="BH21" s="287"/>
      <c r="BI21" s="274" t="s">
        <v>337</v>
      </c>
      <c r="BJ21" s="282"/>
      <c r="BK21" s="275"/>
      <c r="BL21" s="274"/>
      <c r="BM21" s="274"/>
      <c r="BN21" s="274"/>
      <c r="BO21" s="289"/>
      <c r="BP21" s="289"/>
      <c r="BQ21" s="289"/>
      <c r="BR21" s="274"/>
      <c r="BS21" s="282"/>
      <c r="BT21" s="282"/>
      <c r="BU21" s="274"/>
      <c r="BV21" s="282"/>
      <c r="BW21" s="274"/>
      <c r="BX21" s="282"/>
      <c r="BY21" s="274"/>
      <c r="BZ21" s="282"/>
      <c r="CA21" s="274" t="s">
        <v>338</v>
      </c>
      <c r="CB21" s="287"/>
      <c r="CC21" s="290"/>
      <c r="CD21" s="291"/>
      <c r="CE21" s="290"/>
      <c r="CF21" s="291"/>
      <c r="CG21" s="290"/>
      <c r="CH21" s="291"/>
      <c r="CI21" s="290"/>
      <c r="CJ21" s="291"/>
      <c r="CK21" s="291"/>
      <c r="CL21" s="291"/>
      <c r="CM21" s="291"/>
      <c r="CN21" s="291"/>
      <c r="CO21" s="282"/>
      <c r="CP21" s="282"/>
      <c r="CQ21" s="282"/>
      <c r="CR21" s="282"/>
      <c r="CS21" s="282"/>
      <c r="CT21" s="274"/>
      <c r="CU21" s="292"/>
      <c r="CV21" s="292"/>
      <c r="CW21" s="292"/>
      <c r="CX21" s="292"/>
      <c r="CY21" s="293"/>
      <c r="CZ21" s="288"/>
      <c r="DA21" s="288"/>
      <c r="DB21" s="288"/>
      <c r="DC21" s="288"/>
      <c r="DD21" s="288"/>
      <c r="DE21" s="288"/>
      <c r="DF21" s="288"/>
      <c r="DG21" s="288"/>
      <c r="DH21" s="288"/>
      <c r="DI21" s="288"/>
      <c r="DJ21" s="288"/>
      <c r="DK21" s="288"/>
      <c r="DL21" s="288"/>
      <c r="DM21" s="288"/>
      <c r="DN21" s="288"/>
      <c r="DO21" s="288"/>
      <c r="DP21" s="288"/>
      <c r="DQ21" s="288"/>
      <c r="DR21" s="288"/>
      <c r="DS21" s="288"/>
      <c r="DT21" s="288"/>
      <c r="DU21" s="288"/>
      <c r="DV21" s="288"/>
      <c r="DW21" s="288"/>
      <c r="DX21" s="288"/>
      <c r="DY21" s="288"/>
      <c r="DZ21" s="288"/>
      <c r="EA21" s="288"/>
      <c r="EB21" s="288"/>
      <c r="EC21" s="288"/>
      <c r="ED21" s="288"/>
      <c r="EE21" s="288"/>
      <c r="EF21" s="288"/>
      <c r="EG21" s="288"/>
      <c r="EH21" s="288"/>
      <c r="EI21" s="288"/>
      <c r="EJ21" s="288"/>
    </row>
    <row r="22" spans="1:140" s="276" customFormat="1" ht="17.25" hidden="1" customHeight="1" x14ac:dyDescent="0.3">
      <c r="A22" s="274"/>
      <c r="B22" s="274"/>
      <c r="C22" s="275"/>
      <c r="D22" s="275"/>
      <c r="E22" s="275"/>
      <c r="F22" s="275"/>
      <c r="G22" s="275"/>
      <c r="H22" s="274"/>
      <c r="I22" s="277"/>
      <c r="J22" s="278"/>
      <c r="K22" s="274"/>
      <c r="L22" s="274"/>
      <c r="M22" s="274"/>
      <c r="N22" s="281"/>
      <c r="O22" s="282"/>
      <c r="P22" s="282"/>
      <c r="Q22" s="282"/>
      <c r="R22" s="282"/>
      <c r="S22" s="855" t="s">
        <v>484</v>
      </c>
      <c r="T22" s="282"/>
      <c r="U22" s="282"/>
      <c r="V22" s="282"/>
      <c r="W22" s="282"/>
      <c r="X22" s="282"/>
      <c r="Y22" s="274"/>
      <c r="Z22" s="282"/>
      <c r="AA22" s="274"/>
      <c r="AB22" s="284"/>
      <c r="AC22" s="284"/>
      <c r="AD22" s="284"/>
      <c r="AE22" s="284"/>
      <c r="AF22" s="284"/>
      <c r="AG22" s="284"/>
      <c r="AH22" s="274"/>
      <c r="AI22" s="282"/>
      <c r="AJ22" s="274"/>
      <c r="AK22" s="853" t="s">
        <v>278</v>
      </c>
      <c r="AL22" s="282"/>
      <c r="AM22" s="282"/>
      <c r="AN22" s="282"/>
      <c r="AO22" s="282"/>
      <c r="AP22" s="282"/>
      <c r="AQ22" s="282"/>
      <c r="AR22" s="274"/>
      <c r="AS22" s="274"/>
      <c r="AT22" s="274">
        <v>7011</v>
      </c>
      <c r="AU22" s="282"/>
      <c r="AV22" s="855" t="s">
        <v>484</v>
      </c>
      <c r="AW22" s="282"/>
      <c r="AX22" s="282"/>
      <c r="AY22" s="282"/>
      <c r="AZ22" s="274"/>
      <c r="BA22" s="282"/>
      <c r="BB22" s="282"/>
      <c r="BC22" s="282"/>
      <c r="BD22" s="282"/>
      <c r="BE22" s="285"/>
      <c r="BF22" s="274"/>
      <c r="BG22" s="286"/>
      <c r="BH22" s="287"/>
      <c r="BI22" s="274" t="s">
        <v>340</v>
      </c>
      <c r="BJ22" s="282"/>
      <c r="BK22" s="275"/>
      <c r="BL22" s="274"/>
      <c r="BM22" s="274"/>
      <c r="BN22" s="274"/>
      <c r="BO22" s="289"/>
      <c r="BP22" s="289"/>
      <c r="BQ22" s="289"/>
      <c r="BR22" s="274"/>
      <c r="BS22" s="282"/>
      <c r="BT22" s="282"/>
      <c r="BU22" s="274"/>
      <c r="BV22" s="282"/>
      <c r="BW22" s="274"/>
      <c r="BX22" s="282"/>
      <c r="BY22" s="274"/>
      <c r="BZ22" s="282"/>
      <c r="CA22" s="274" t="s">
        <v>341</v>
      </c>
      <c r="CB22" s="287"/>
      <c r="CC22" s="290"/>
      <c r="CD22" s="291"/>
      <c r="CE22" s="290"/>
      <c r="CF22" s="291"/>
      <c r="CG22" s="290"/>
      <c r="CH22" s="291"/>
      <c r="CI22" s="290"/>
      <c r="CJ22" s="291"/>
      <c r="CK22" s="291"/>
      <c r="CL22" s="291"/>
      <c r="CM22" s="291"/>
      <c r="CN22" s="291"/>
      <c r="CO22" s="282"/>
      <c r="CP22" s="282"/>
      <c r="CQ22" s="282"/>
      <c r="CR22" s="282"/>
      <c r="CS22" s="282"/>
      <c r="CT22" s="274"/>
      <c r="CU22" s="292"/>
      <c r="CV22" s="292"/>
      <c r="CW22" s="292"/>
      <c r="CX22" s="292"/>
      <c r="CY22" s="293"/>
      <c r="CZ22" s="288"/>
      <c r="DA22" s="288"/>
      <c r="DB22" s="288"/>
      <c r="DC22" s="288"/>
      <c r="DD22" s="288"/>
      <c r="DE22" s="288"/>
      <c r="DF22" s="288"/>
      <c r="DG22" s="288"/>
      <c r="DH22" s="288"/>
      <c r="DI22" s="288"/>
      <c r="DJ22" s="288"/>
      <c r="DK22" s="288"/>
      <c r="DL22" s="288"/>
      <c r="DM22" s="288"/>
      <c r="DN22" s="288"/>
      <c r="DO22" s="288"/>
      <c r="DP22" s="288"/>
      <c r="DQ22" s="288"/>
      <c r="DR22" s="288"/>
      <c r="DS22" s="288"/>
      <c r="DT22" s="288"/>
      <c r="DU22" s="288"/>
      <c r="DV22" s="288"/>
      <c r="DW22" s="288"/>
      <c r="DX22" s="288"/>
      <c r="DY22" s="288"/>
      <c r="DZ22" s="288"/>
      <c r="EA22" s="288"/>
      <c r="EB22" s="288"/>
      <c r="EC22" s="288"/>
      <c r="ED22" s="288"/>
      <c r="EE22" s="288"/>
      <c r="EF22" s="288"/>
      <c r="EG22" s="288"/>
      <c r="EH22" s="288"/>
      <c r="EI22" s="288"/>
      <c r="EJ22" s="288"/>
    </row>
    <row r="23" spans="1:140" s="276" customFormat="1" ht="17.25" hidden="1" customHeight="1" x14ac:dyDescent="0.3">
      <c r="A23" s="274"/>
      <c r="B23" s="274"/>
      <c r="C23" s="275"/>
      <c r="D23" s="275"/>
      <c r="E23" s="275"/>
      <c r="F23" s="275"/>
      <c r="G23" s="275"/>
      <c r="H23" s="274"/>
      <c r="I23" s="301"/>
      <c r="J23" s="278"/>
      <c r="K23" s="274"/>
      <c r="L23" s="295"/>
      <c r="M23" s="274"/>
      <c r="N23" s="281"/>
      <c r="O23" s="282"/>
      <c r="P23" s="282"/>
      <c r="Q23" s="282"/>
      <c r="R23" s="282"/>
      <c r="S23" s="855" t="s">
        <v>354</v>
      </c>
      <c r="T23" s="282"/>
      <c r="U23" s="282"/>
      <c r="V23" s="282"/>
      <c r="W23" s="282"/>
      <c r="X23" s="282"/>
      <c r="Y23" s="274"/>
      <c r="Z23" s="282"/>
      <c r="AA23" s="274"/>
      <c r="AB23" s="284"/>
      <c r="AC23" s="284"/>
      <c r="AD23" s="284"/>
      <c r="AE23" s="284"/>
      <c r="AF23" s="284"/>
      <c r="AG23" s="284"/>
      <c r="AH23" s="274"/>
      <c r="AI23" s="282"/>
      <c r="AJ23" s="274"/>
      <c r="AK23" s="853" t="s">
        <v>481</v>
      </c>
      <c r="AL23" s="282"/>
      <c r="AM23" s="282"/>
      <c r="AN23" s="282"/>
      <c r="AO23" s="282"/>
      <c r="AP23" s="282"/>
      <c r="AQ23" s="282"/>
      <c r="AR23" s="274"/>
      <c r="AS23" s="274"/>
      <c r="AT23" s="274">
        <v>7016</v>
      </c>
      <c r="AU23" s="282"/>
      <c r="AV23" s="855" t="s">
        <v>354</v>
      </c>
      <c r="AW23" s="282"/>
      <c r="AX23" s="282"/>
      <c r="AY23" s="282"/>
      <c r="AZ23" s="274"/>
      <c r="BA23" s="282"/>
      <c r="BB23" s="282"/>
      <c r="BC23" s="282"/>
      <c r="BD23" s="282"/>
      <c r="BE23" s="285"/>
      <c r="BF23" s="274"/>
      <c r="BG23" s="302"/>
      <c r="BH23" s="287"/>
      <c r="BI23" s="274" t="s">
        <v>343</v>
      </c>
      <c r="BJ23" s="282"/>
      <c r="BK23" s="275"/>
      <c r="BL23" s="274"/>
      <c r="BM23" s="274"/>
      <c r="BN23" s="274"/>
      <c r="BO23" s="289"/>
      <c r="BP23" s="289"/>
      <c r="BQ23" s="289"/>
      <c r="BR23" s="274"/>
      <c r="BS23" s="282"/>
      <c r="BT23" s="282"/>
      <c r="BU23" s="274"/>
      <c r="BV23" s="282"/>
      <c r="BW23" s="274"/>
      <c r="BX23" s="282"/>
      <c r="BY23" s="274"/>
      <c r="BZ23" s="282"/>
      <c r="CA23" s="274" t="s">
        <v>344</v>
      </c>
      <c r="CB23" s="287"/>
      <c r="CC23" s="290"/>
      <c r="CD23" s="291"/>
      <c r="CE23" s="290"/>
      <c r="CF23" s="291"/>
      <c r="CG23" s="290"/>
      <c r="CH23" s="291"/>
      <c r="CI23" s="290"/>
      <c r="CJ23" s="291"/>
      <c r="CK23" s="291"/>
      <c r="CL23" s="291"/>
      <c r="CM23" s="291"/>
      <c r="CN23" s="291"/>
      <c r="CO23" s="282"/>
      <c r="CP23" s="282"/>
      <c r="CQ23" s="282"/>
      <c r="CR23" s="282"/>
      <c r="CS23" s="282"/>
      <c r="CT23" s="274"/>
      <c r="CU23" s="292"/>
      <c r="CV23" s="292"/>
      <c r="CW23" s="292"/>
      <c r="CX23" s="292"/>
      <c r="CY23" s="293"/>
      <c r="CZ23" s="288"/>
      <c r="DA23" s="288"/>
      <c r="DB23" s="288"/>
      <c r="DC23" s="288"/>
      <c r="DD23" s="288"/>
      <c r="DE23" s="288"/>
      <c r="DF23" s="288"/>
      <c r="DG23" s="288"/>
      <c r="DH23" s="288"/>
      <c r="DI23" s="288"/>
      <c r="DJ23" s="288"/>
      <c r="DK23" s="288"/>
      <c r="DL23" s="288"/>
      <c r="DM23" s="288"/>
      <c r="DN23" s="288"/>
      <c r="DO23" s="288"/>
      <c r="DP23" s="288"/>
      <c r="DQ23" s="288"/>
      <c r="DR23" s="288"/>
      <c r="DS23" s="288"/>
      <c r="DT23" s="288"/>
      <c r="DU23" s="288"/>
      <c r="DV23" s="288"/>
      <c r="DW23" s="288"/>
      <c r="DX23" s="288"/>
      <c r="DY23" s="288"/>
      <c r="DZ23" s="288"/>
      <c r="EA23" s="288"/>
      <c r="EB23" s="288"/>
      <c r="EC23" s="288"/>
      <c r="ED23" s="288"/>
      <c r="EE23" s="288"/>
      <c r="EF23" s="288"/>
      <c r="EG23" s="288"/>
      <c r="EH23" s="288"/>
      <c r="EI23" s="288"/>
      <c r="EJ23" s="288"/>
    </row>
    <row r="24" spans="1:140" s="276" customFormat="1" ht="17.25" hidden="1" customHeight="1" x14ac:dyDescent="0.3">
      <c r="A24" s="295"/>
      <c r="B24" s="295"/>
      <c r="C24" s="294"/>
      <c r="D24" s="294"/>
      <c r="E24" s="294"/>
      <c r="F24" s="294"/>
      <c r="G24" s="294"/>
      <c r="H24" s="295"/>
      <c r="I24" s="301"/>
      <c r="J24" s="278"/>
      <c r="K24" s="295"/>
      <c r="L24" s="274"/>
      <c r="M24" s="274"/>
      <c r="N24" s="281"/>
      <c r="O24" s="282"/>
      <c r="P24" s="282"/>
      <c r="Q24" s="282"/>
      <c r="R24" s="282"/>
      <c r="S24" s="855" t="s">
        <v>357</v>
      </c>
      <c r="T24" s="282"/>
      <c r="U24" s="282"/>
      <c r="V24" s="282"/>
      <c r="W24" s="282"/>
      <c r="X24" s="282"/>
      <c r="Y24" s="295"/>
      <c r="Z24" s="282"/>
      <c r="AA24" s="295"/>
      <c r="AB24" s="284"/>
      <c r="AC24" s="284"/>
      <c r="AD24" s="284"/>
      <c r="AE24" s="284"/>
      <c r="AF24" s="284"/>
      <c r="AG24" s="284"/>
      <c r="AH24" s="295"/>
      <c r="AI24" s="282"/>
      <c r="AJ24" s="295"/>
      <c r="AK24" s="853" t="s">
        <v>290</v>
      </c>
      <c r="AL24" s="282"/>
      <c r="AM24" s="282"/>
      <c r="AN24" s="282"/>
      <c r="AO24" s="282"/>
      <c r="AP24" s="282"/>
      <c r="AQ24" s="282"/>
      <c r="AR24" s="295"/>
      <c r="AS24" s="295"/>
      <c r="AT24" s="274">
        <v>7022</v>
      </c>
      <c r="AU24" s="282"/>
      <c r="AV24" s="855" t="s">
        <v>357</v>
      </c>
      <c r="AW24" s="282"/>
      <c r="AX24" s="282"/>
      <c r="AY24" s="282"/>
      <c r="AZ24" s="295"/>
      <c r="BA24" s="282"/>
      <c r="BB24" s="282"/>
      <c r="BC24" s="282"/>
      <c r="BD24" s="282"/>
      <c r="BE24" s="285"/>
      <c r="BF24" s="295"/>
      <c r="BG24" s="286"/>
      <c r="BH24" s="287"/>
      <c r="BI24" s="295" t="s">
        <v>346</v>
      </c>
      <c r="BJ24" s="282"/>
      <c r="BK24" s="275"/>
      <c r="BL24" s="274"/>
      <c r="BM24" s="274"/>
      <c r="BN24" s="274"/>
      <c r="BO24" s="289"/>
      <c r="BP24" s="289"/>
      <c r="BQ24" s="289"/>
      <c r="BR24" s="274"/>
      <c r="BS24" s="282"/>
      <c r="BT24" s="282"/>
      <c r="BU24" s="274"/>
      <c r="BV24" s="282"/>
      <c r="BW24" s="274"/>
      <c r="BX24" s="282"/>
      <c r="BY24" s="274"/>
      <c r="BZ24" s="282"/>
      <c r="CA24" s="274" t="s">
        <v>347</v>
      </c>
      <c r="CB24" s="287"/>
      <c r="CC24" s="290"/>
      <c r="CD24" s="291"/>
      <c r="CE24" s="290"/>
      <c r="CF24" s="291"/>
      <c r="CG24" s="290"/>
      <c r="CH24" s="291"/>
      <c r="CI24" s="290"/>
      <c r="CJ24" s="291"/>
      <c r="CK24" s="291"/>
      <c r="CL24" s="291"/>
      <c r="CM24" s="291"/>
      <c r="CN24" s="291"/>
      <c r="CO24" s="282"/>
      <c r="CP24" s="282"/>
      <c r="CQ24" s="282"/>
      <c r="CR24" s="282"/>
      <c r="CS24" s="282"/>
      <c r="CT24" s="274"/>
      <c r="CU24" s="292"/>
      <c r="CV24" s="292"/>
      <c r="CW24" s="292"/>
      <c r="CX24" s="292"/>
      <c r="CY24" s="293"/>
      <c r="CZ24" s="288"/>
      <c r="DA24" s="288"/>
      <c r="DB24" s="288"/>
      <c r="DC24" s="288"/>
      <c r="DD24" s="288"/>
      <c r="DE24" s="288"/>
      <c r="DF24" s="288"/>
      <c r="DG24" s="288"/>
      <c r="DH24" s="288"/>
      <c r="DI24" s="288"/>
      <c r="DJ24" s="288"/>
      <c r="DK24" s="288"/>
      <c r="DL24" s="288"/>
      <c r="DM24" s="288"/>
      <c r="DN24" s="288"/>
      <c r="DO24" s="288"/>
      <c r="DP24" s="288"/>
      <c r="DQ24" s="288"/>
      <c r="DR24" s="288"/>
      <c r="DS24" s="288"/>
      <c r="DT24" s="288"/>
      <c r="DU24" s="288"/>
      <c r="DV24" s="288"/>
      <c r="DW24" s="288"/>
      <c r="DX24" s="288"/>
      <c r="DY24" s="288"/>
      <c r="DZ24" s="288"/>
      <c r="EA24" s="288"/>
      <c r="EB24" s="288"/>
      <c r="EC24" s="288"/>
      <c r="ED24" s="288"/>
      <c r="EE24" s="288"/>
      <c r="EF24" s="288"/>
      <c r="EG24" s="288"/>
      <c r="EH24" s="288"/>
      <c r="EI24" s="288"/>
      <c r="EJ24" s="288"/>
    </row>
    <row r="25" spans="1:140" s="276" customFormat="1" ht="17.25" hidden="1" customHeight="1" x14ac:dyDescent="0.3">
      <c r="A25" s="274"/>
      <c r="B25" s="274"/>
      <c r="C25" s="275"/>
      <c r="D25" s="275"/>
      <c r="E25" s="275"/>
      <c r="F25" s="275"/>
      <c r="G25" s="275"/>
      <c r="H25" s="274"/>
      <c r="I25" s="303"/>
      <c r="J25" s="278"/>
      <c r="K25" s="274"/>
      <c r="L25" s="274"/>
      <c r="M25" s="295"/>
      <c r="N25" s="281"/>
      <c r="O25" s="282"/>
      <c r="P25" s="282"/>
      <c r="Q25" s="282"/>
      <c r="R25" s="282"/>
      <c r="S25" s="855" t="s">
        <v>366</v>
      </c>
      <c r="T25" s="282"/>
      <c r="U25" s="282"/>
      <c r="V25" s="282"/>
      <c r="W25" s="282"/>
      <c r="X25" s="282"/>
      <c r="Y25" s="274"/>
      <c r="Z25" s="282"/>
      <c r="AA25" s="274"/>
      <c r="AB25" s="284"/>
      <c r="AC25" s="284"/>
      <c r="AD25" s="284"/>
      <c r="AE25" s="284"/>
      <c r="AF25" s="284"/>
      <c r="AG25" s="284"/>
      <c r="AH25" s="274"/>
      <c r="AI25" s="282"/>
      <c r="AJ25" s="274"/>
      <c r="AK25" s="853" t="s">
        <v>295</v>
      </c>
      <c r="AL25" s="282"/>
      <c r="AM25" s="282"/>
      <c r="AN25" s="282"/>
      <c r="AO25" s="282"/>
      <c r="AP25" s="282"/>
      <c r="AQ25" s="282"/>
      <c r="AR25" s="274"/>
      <c r="AS25" s="274"/>
      <c r="AT25" s="274">
        <v>7047</v>
      </c>
      <c r="AU25" s="282"/>
      <c r="AV25" s="855" t="s">
        <v>366</v>
      </c>
      <c r="AW25" s="282"/>
      <c r="AX25" s="282"/>
      <c r="AY25" s="282"/>
      <c r="AZ25" s="274"/>
      <c r="BA25" s="282"/>
      <c r="BB25" s="282"/>
      <c r="BC25" s="282"/>
      <c r="BD25" s="282"/>
      <c r="BE25" s="285"/>
      <c r="BF25" s="274"/>
      <c r="BG25" s="286"/>
      <c r="BH25" s="287"/>
      <c r="BI25" s="298" t="s">
        <v>510</v>
      </c>
      <c r="BJ25" s="282"/>
      <c r="BK25" s="275"/>
      <c r="BL25" s="274"/>
      <c r="BM25" s="274"/>
      <c r="BN25" s="274"/>
      <c r="BO25" s="289"/>
      <c r="BP25" s="289"/>
      <c r="BQ25" s="289"/>
      <c r="BR25" s="274"/>
      <c r="BS25" s="282"/>
      <c r="BT25" s="282"/>
      <c r="BU25" s="274"/>
      <c r="BV25" s="282"/>
      <c r="BW25" s="274"/>
      <c r="BX25" s="282"/>
      <c r="BY25" s="274"/>
      <c r="BZ25" s="282"/>
      <c r="CA25" s="274" t="s">
        <v>350</v>
      </c>
      <c r="CB25" s="287"/>
      <c r="CC25" s="290"/>
      <c r="CD25" s="291"/>
      <c r="CE25" s="290"/>
      <c r="CF25" s="291"/>
      <c r="CG25" s="290"/>
      <c r="CH25" s="291"/>
      <c r="CI25" s="290"/>
      <c r="CJ25" s="291"/>
      <c r="CK25" s="291"/>
      <c r="CL25" s="291"/>
      <c r="CM25" s="291"/>
      <c r="CN25" s="291"/>
      <c r="CO25" s="282"/>
      <c r="CP25" s="282"/>
      <c r="CQ25" s="282"/>
      <c r="CR25" s="282"/>
      <c r="CS25" s="282"/>
      <c r="CT25" s="274"/>
      <c r="CU25" s="292"/>
      <c r="CV25" s="292"/>
      <c r="CW25" s="292"/>
      <c r="CX25" s="292"/>
      <c r="CY25" s="293"/>
      <c r="CZ25" s="288"/>
      <c r="DA25" s="288"/>
      <c r="DB25" s="288"/>
      <c r="DC25" s="288"/>
      <c r="DD25" s="288"/>
      <c r="DE25" s="288"/>
      <c r="DF25" s="288"/>
      <c r="DG25" s="288"/>
      <c r="DH25" s="288"/>
      <c r="DI25" s="288"/>
      <c r="DJ25" s="288"/>
      <c r="DK25" s="288"/>
      <c r="DL25" s="288"/>
      <c r="DM25" s="288"/>
      <c r="DN25" s="288"/>
      <c r="DO25" s="288"/>
      <c r="DP25" s="288"/>
      <c r="DQ25" s="288"/>
      <c r="DR25" s="288"/>
      <c r="DS25" s="288"/>
      <c r="DT25" s="288"/>
      <c r="DU25" s="288"/>
      <c r="DV25" s="288"/>
      <c r="DW25" s="288"/>
      <c r="DX25" s="288"/>
      <c r="DY25" s="288"/>
      <c r="DZ25" s="288"/>
      <c r="EA25" s="288"/>
      <c r="EB25" s="288"/>
      <c r="EC25" s="288"/>
      <c r="ED25" s="288"/>
      <c r="EE25" s="288"/>
      <c r="EF25" s="288"/>
      <c r="EG25" s="288"/>
      <c r="EH25" s="288"/>
      <c r="EI25" s="288"/>
      <c r="EJ25" s="288"/>
    </row>
    <row r="26" spans="1:140" s="300" customFormat="1" ht="17.25" hidden="1" customHeight="1" x14ac:dyDescent="0.3">
      <c r="A26" s="274"/>
      <c r="B26" s="274"/>
      <c r="C26" s="275"/>
      <c r="D26" s="275"/>
      <c r="E26" s="275"/>
      <c r="F26" s="275"/>
      <c r="G26" s="275"/>
      <c r="H26" s="274"/>
      <c r="I26" s="301"/>
      <c r="J26" s="278"/>
      <c r="K26" s="274"/>
      <c r="L26" s="274"/>
      <c r="M26" s="274"/>
      <c r="N26" s="281"/>
      <c r="O26" s="282"/>
      <c r="P26" s="282"/>
      <c r="Q26" s="282"/>
      <c r="R26" s="282"/>
      <c r="S26" s="855" t="s">
        <v>360</v>
      </c>
      <c r="T26" s="282"/>
      <c r="U26" s="282"/>
      <c r="V26" s="282"/>
      <c r="W26" s="282"/>
      <c r="X26" s="282"/>
      <c r="Y26" s="274"/>
      <c r="Z26" s="282"/>
      <c r="AA26" s="274"/>
      <c r="AB26" s="284"/>
      <c r="AC26" s="284"/>
      <c r="AD26" s="284"/>
      <c r="AE26" s="284"/>
      <c r="AF26" s="284"/>
      <c r="AG26" s="284"/>
      <c r="AH26" s="274"/>
      <c r="AI26" s="282"/>
      <c r="AJ26" s="274"/>
      <c r="AK26" s="853" t="s">
        <v>320</v>
      </c>
      <c r="AL26" s="282"/>
      <c r="AM26" s="282"/>
      <c r="AN26" s="282"/>
      <c r="AO26" s="282"/>
      <c r="AP26" s="282"/>
      <c r="AQ26" s="282"/>
      <c r="AR26" s="274"/>
      <c r="AS26" s="274"/>
      <c r="AT26" s="288">
        <v>8019</v>
      </c>
      <c r="AU26" s="282"/>
      <c r="AV26" s="855" t="s">
        <v>360</v>
      </c>
      <c r="AW26" s="282"/>
      <c r="AX26" s="282"/>
      <c r="AY26" s="282"/>
      <c r="AZ26" s="274"/>
      <c r="BA26" s="282"/>
      <c r="BB26" s="282"/>
      <c r="BC26" s="282"/>
      <c r="BD26" s="282"/>
      <c r="BE26" s="285"/>
      <c r="BF26" s="274"/>
      <c r="BG26" s="286"/>
      <c r="BH26" s="287"/>
      <c r="BI26" s="298" t="s">
        <v>511</v>
      </c>
      <c r="BJ26" s="282"/>
      <c r="BK26" s="294"/>
      <c r="BL26" s="295"/>
      <c r="BM26" s="295"/>
      <c r="BN26" s="295"/>
      <c r="BO26" s="289"/>
      <c r="BP26" s="289"/>
      <c r="BQ26" s="289"/>
      <c r="BR26" s="295"/>
      <c r="BS26" s="282"/>
      <c r="BT26" s="282"/>
      <c r="BU26" s="295"/>
      <c r="BV26" s="282"/>
      <c r="BW26" s="295"/>
      <c r="BX26" s="282"/>
      <c r="BY26" s="295"/>
      <c r="BZ26" s="282"/>
      <c r="CA26" s="274" t="s">
        <v>353</v>
      </c>
      <c r="CB26" s="287"/>
      <c r="CC26" s="296"/>
      <c r="CD26" s="291"/>
      <c r="CE26" s="296"/>
      <c r="CF26" s="291"/>
      <c r="CG26" s="296"/>
      <c r="CH26" s="291"/>
      <c r="CI26" s="296"/>
      <c r="CJ26" s="291"/>
      <c r="CK26" s="291"/>
      <c r="CL26" s="291"/>
      <c r="CM26" s="291"/>
      <c r="CN26" s="291"/>
      <c r="CO26" s="282"/>
      <c r="CP26" s="282"/>
      <c r="CQ26" s="282"/>
      <c r="CR26" s="282"/>
      <c r="CS26" s="282"/>
      <c r="CT26" s="295"/>
      <c r="CU26" s="297"/>
      <c r="CV26" s="297"/>
      <c r="CW26" s="297"/>
      <c r="CX26" s="297"/>
      <c r="CY26" s="298"/>
      <c r="CZ26" s="299"/>
      <c r="DA26" s="299"/>
      <c r="DB26" s="299"/>
      <c r="DC26" s="299"/>
      <c r="DD26" s="299"/>
      <c r="DE26" s="299"/>
      <c r="DF26" s="299"/>
      <c r="DG26" s="299"/>
      <c r="DH26" s="299"/>
      <c r="DI26" s="299"/>
      <c r="DJ26" s="299"/>
      <c r="DK26" s="299"/>
      <c r="DL26" s="299"/>
      <c r="DM26" s="299"/>
      <c r="DN26" s="299"/>
      <c r="DO26" s="299"/>
      <c r="DP26" s="299"/>
      <c r="DQ26" s="299"/>
      <c r="DR26" s="299"/>
      <c r="DS26" s="299"/>
      <c r="DT26" s="299"/>
      <c r="DU26" s="299"/>
      <c r="DV26" s="299"/>
      <c r="DW26" s="299"/>
      <c r="DX26" s="299"/>
      <c r="DY26" s="299"/>
      <c r="DZ26" s="299"/>
      <c r="EA26" s="299"/>
      <c r="EB26" s="299"/>
      <c r="EC26" s="299"/>
      <c r="ED26" s="299"/>
      <c r="EE26" s="299"/>
      <c r="EF26" s="299"/>
      <c r="EG26" s="299"/>
      <c r="EH26" s="299"/>
      <c r="EI26" s="299"/>
      <c r="EJ26" s="299"/>
    </row>
    <row r="27" spans="1:140" s="276" customFormat="1" ht="17.25" hidden="1" customHeight="1" x14ac:dyDescent="0.3">
      <c r="A27" s="274"/>
      <c r="B27" s="274"/>
      <c r="C27" s="275"/>
      <c r="D27" s="275"/>
      <c r="E27" s="275"/>
      <c r="F27" s="275"/>
      <c r="G27" s="275"/>
      <c r="H27" s="274"/>
      <c r="I27" s="301"/>
      <c r="J27" s="278"/>
      <c r="K27" s="274"/>
      <c r="L27" s="274"/>
      <c r="M27" s="274"/>
      <c r="N27" s="281"/>
      <c r="O27" s="282"/>
      <c r="P27" s="282"/>
      <c r="Q27" s="282"/>
      <c r="R27" s="282"/>
      <c r="S27" s="855" t="s">
        <v>485</v>
      </c>
      <c r="T27" s="282"/>
      <c r="U27" s="282"/>
      <c r="V27" s="282"/>
      <c r="W27" s="282"/>
      <c r="X27" s="282"/>
      <c r="Y27" s="274"/>
      <c r="Z27" s="282"/>
      <c r="AA27" s="274"/>
      <c r="AB27" s="284"/>
      <c r="AC27" s="284"/>
      <c r="AD27" s="284"/>
      <c r="AE27" s="284"/>
      <c r="AF27" s="284"/>
      <c r="AG27" s="284"/>
      <c r="AH27" s="274"/>
      <c r="AI27" s="282"/>
      <c r="AJ27" s="274"/>
      <c r="AK27" s="853" t="s">
        <v>324</v>
      </c>
      <c r="AL27" s="282"/>
      <c r="AM27" s="282"/>
      <c r="AN27" s="282"/>
      <c r="AO27" s="282"/>
      <c r="AP27" s="282"/>
      <c r="AQ27" s="282"/>
      <c r="AR27" s="274"/>
      <c r="AS27" s="274"/>
      <c r="AT27" s="274">
        <v>9001</v>
      </c>
      <c r="AU27" s="282"/>
      <c r="AV27" s="855" t="s">
        <v>485</v>
      </c>
      <c r="AW27" s="282"/>
      <c r="AX27" s="282"/>
      <c r="AY27" s="282"/>
      <c r="AZ27" s="274"/>
      <c r="BA27" s="282"/>
      <c r="BB27" s="282"/>
      <c r="BC27" s="282"/>
      <c r="BD27" s="282"/>
      <c r="BE27" s="285"/>
      <c r="BF27" s="274"/>
      <c r="BG27" s="286"/>
      <c r="BH27" s="287"/>
      <c r="BI27" s="288" t="s">
        <v>349</v>
      </c>
      <c r="BJ27" s="282"/>
      <c r="BK27" s="275"/>
      <c r="BL27" s="274"/>
      <c r="BM27" s="274"/>
      <c r="BN27" s="274"/>
      <c r="BO27" s="289"/>
      <c r="BP27" s="289"/>
      <c r="BQ27" s="289"/>
      <c r="BR27" s="274"/>
      <c r="BS27" s="282"/>
      <c r="BT27" s="282"/>
      <c r="BU27" s="274"/>
      <c r="BV27" s="282"/>
      <c r="BW27" s="274"/>
      <c r="BX27" s="282"/>
      <c r="BY27" s="274"/>
      <c r="BZ27" s="282"/>
      <c r="CA27" s="274" t="s">
        <v>356</v>
      </c>
      <c r="CB27" s="287"/>
      <c r="CC27" s="290"/>
      <c r="CD27" s="291"/>
      <c r="CE27" s="290"/>
      <c r="CF27" s="291"/>
      <c r="CG27" s="290"/>
      <c r="CH27" s="291"/>
      <c r="CI27" s="290"/>
      <c r="CJ27" s="291"/>
      <c r="CK27" s="291"/>
      <c r="CL27" s="291"/>
      <c r="CM27" s="291"/>
      <c r="CN27" s="291"/>
      <c r="CO27" s="282"/>
      <c r="CP27" s="282"/>
      <c r="CQ27" s="282"/>
      <c r="CR27" s="282"/>
      <c r="CS27" s="282"/>
      <c r="CT27" s="274"/>
      <c r="CU27" s="292"/>
      <c r="CV27" s="292"/>
      <c r="CW27" s="292"/>
      <c r="CX27" s="292"/>
      <c r="CY27" s="293"/>
      <c r="CZ27" s="288"/>
      <c r="DA27" s="288"/>
      <c r="DB27" s="288"/>
      <c r="DC27" s="288"/>
      <c r="DD27" s="288"/>
      <c r="DE27" s="288"/>
      <c r="DF27" s="288"/>
      <c r="DG27" s="288"/>
      <c r="DH27" s="288"/>
      <c r="DI27" s="288"/>
      <c r="DJ27" s="288"/>
      <c r="DK27" s="288"/>
      <c r="DL27" s="288"/>
      <c r="DM27" s="288"/>
      <c r="DN27" s="288"/>
      <c r="DO27" s="288"/>
      <c r="DP27" s="288"/>
      <c r="DQ27" s="288"/>
      <c r="DR27" s="288"/>
      <c r="DS27" s="288"/>
      <c r="DT27" s="288"/>
      <c r="DU27" s="288"/>
      <c r="DV27" s="288"/>
      <c r="DW27" s="288"/>
      <c r="DX27" s="288"/>
      <c r="DY27" s="288"/>
      <c r="DZ27" s="288"/>
      <c r="EA27" s="288"/>
      <c r="EB27" s="288"/>
      <c r="EC27" s="288"/>
      <c r="ED27" s="288"/>
      <c r="EE27" s="288"/>
      <c r="EF27" s="288"/>
      <c r="EG27" s="288"/>
      <c r="EH27" s="288"/>
      <c r="EI27" s="288"/>
      <c r="EJ27" s="288"/>
    </row>
    <row r="28" spans="1:140" s="276" customFormat="1" ht="17.25" hidden="1" customHeight="1" x14ac:dyDescent="0.3">
      <c r="A28" s="274"/>
      <c r="B28" s="274"/>
      <c r="C28" s="275"/>
      <c r="D28" s="275"/>
      <c r="E28" s="275"/>
      <c r="F28" s="275"/>
      <c r="G28" s="275"/>
      <c r="H28" s="274"/>
      <c r="I28" s="301"/>
      <c r="J28" s="278"/>
      <c r="K28" s="274"/>
      <c r="L28" s="274"/>
      <c r="M28" s="274"/>
      <c r="N28" s="281"/>
      <c r="O28" s="282"/>
      <c r="P28" s="282"/>
      <c r="Q28" s="282"/>
      <c r="R28" s="282"/>
      <c r="S28" s="855" t="s">
        <v>369</v>
      </c>
      <c r="T28" s="282"/>
      <c r="U28" s="282"/>
      <c r="V28" s="282"/>
      <c r="W28" s="282"/>
      <c r="X28" s="282"/>
      <c r="Y28" s="274"/>
      <c r="Z28" s="282"/>
      <c r="AA28" s="274"/>
      <c r="AB28" s="284"/>
      <c r="AC28" s="284"/>
      <c r="AD28" s="284"/>
      <c r="AE28" s="284"/>
      <c r="AF28" s="284"/>
      <c r="AG28" s="284"/>
      <c r="AH28" s="274"/>
      <c r="AI28" s="282"/>
      <c r="AJ28" s="274"/>
      <c r="AK28" s="853" t="s">
        <v>482</v>
      </c>
      <c r="AL28" s="282"/>
      <c r="AM28" s="282"/>
      <c r="AN28" s="282"/>
      <c r="AO28" s="282"/>
      <c r="AP28" s="282"/>
      <c r="AQ28" s="282"/>
      <c r="AR28" s="274"/>
      <c r="AS28" s="274"/>
      <c r="AT28" s="274">
        <v>9005</v>
      </c>
      <c r="AU28" s="282"/>
      <c r="AV28" s="855" t="s">
        <v>369</v>
      </c>
      <c r="AW28" s="282"/>
      <c r="AX28" s="282"/>
      <c r="AY28" s="282"/>
      <c r="AZ28" s="274"/>
      <c r="BA28" s="282"/>
      <c r="BB28" s="282"/>
      <c r="BC28" s="282"/>
      <c r="BD28" s="282"/>
      <c r="BE28" s="285"/>
      <c r="BF28" s="274"/>
      <c r="BG28" s="286"/>
      <c r="BH28" s="287"/>
      <c r="BI28" s="274" t="s">
        <v>352</v>
      </c>
      <c r="BJ28" s="282"/>
      <c r="BK28" s="275"/>
      <c r="BL28" s="274"/>
      <c r="BM28" s="274"/>
      <c r="BN28" s="274"/>
      <c r="BO28" s="289"/>
      <c r="BP28" s="289"/>
      <c r="BQ28" s="289"/>
      <c r="BR28" s="274"/>
      <c r="BS28" s="282"/>
      <c r="BT28" s="282"/>
      <c r="BU28" s="274"/>
      <c r="BV28" s="282"/>
      <c r="BW28" s="274"/>
      <c r="BX28" s="282"/>
      <c r="BY28" s="274"/>
      <c r="BZ28" s="282"/>
      <c r="CA28" s="274" t="s">
        <v>359</v>
      </c>
      <c r="CB28" s="287"/>
      <c r="CC28" s="290"/>
      <c r="CD28" s="291"/>
      <c r="CE28" s="290"/>
      <c r="CF28" s="291"/>
      <c r="CG28" s="290"/>
      <c r="CH28" s="291"/>
      <c r="CI28" s="290"/>
      <c r="CJ28" s="291"/>
      <c r="CK28" s="291"/>
      <c r="CL28" s="291"/>
      <c r="CM28" s="291"/>
      <c r="CN28" s="291"/>
      <c r="CO28" s="282"/>
      <c r="CP28" s="282"/>
      <c r="CQ28" s="282"/>
      <c r="CR28" s="282"/>
      <c r="CS28" s="282"/>
      <c r="CT28" s="274"/>
      <c r="CU28" s="292"/>
      <c r="CV28" s="292"/>
      <c r="CW28" s="292"/>
      <c r="CX28" s="292"/>
      <c r="CY28" s="293"/>
      <c r="CZ28" s="288"/>
      <c r="DA28" s="288"/>
      <c r="DB28" s="288"/>
      <c r="DC28" s="288"/>
      <c r="DD28" s="288"/>
      <c r="DE28" s="288"/>
      <c r="DF28" s="288"/>
      <c r="DG28" s="288"/>
      <c r="DH28" s="288"/>
      <c r="DI28" s="288"/>
      <c r="DJ28" s="288"/>
      <c r="DK28" s="288"/>
      <c r="DL28" s="288"/>
      <c r="DM28" s="288"/>
      <c r="DN28" s="288"/>
      <c r="DO28" s="288"/>
      <c r="DP28" s="288"/>
      <c r="DQ28" s="288"/>
      <c r="DR28" s="288"/>
      <c r="DS28" s="288"/>
      <c r="DT28" s="288"/>
      <c r="DU28" s="288"/>
      <c r="DV28" s="288"/>
      <c r="DW28" s="288"/>
      <c r="DX28" s="288"/>
      <c r="DY28" s="288"/>
      <c r="DZ28" s="288"/>
      <c r="EA28" s="288"/>
      <c r="EB28" s="288"/>
      <c r="EC28" s="288"/>
      <c r="ED28" s="288"/>
      <c r="EE28" s="288"/>
      <c r="EF28" s="288"/>
      <c r="EG28" s="288"/>
      <c r="EH28" s="288"/>
      <c r="EI28" s="288"/>
      <c r="EJ28" s="288"/>
    </row>
    <row r="29" spans="1:140" s="276" customFormat="1" ht="17.25" hidden="1" customHeight="1" x14ac:dyDescent="0.3">
      <c r="A29" s="274"/>
      <c r="B29" s="274"/>
      <c r="C29" s="275"/>
      <c r="D29" s="275"/>
      <c r="E29" s="275"/>
      <c r="F29" s="275"/>
      <c r="G29" s="275"/>
      <c r="H29" s="274"/>
      <c r="I29" s="301"/>
      <c r="J29" s="278"/>
      <c r="K29" s="274"/>
      <c r="L29" s="295"/>
      <c r="M29" s="274"/>
      <c r="N29" s="281"/>
      <c r="O29" s="282"/>
      <c r="P29" s="282"/>
      <c r="Q29" s="282"/>
      <c r="R29" s="282"/>
      <c r="S29" s="855" t="s">
        <v>378</v>
      </c>
      <c r="T29" s="282"/>
      <c r="U29" s="282"/>
      <c r="V29" s="282"/>
      <c r="W29" s="282"/>
      <c r="X29" s="282"/>
      <c r="Y29" s="274"/>
      <c r="Z29" s="282"/>
      <c r="AA29" s="274"/>
      <c r="AB29" s="284"/>
      <c r="AC29" s="284"/>
      <c r="AD29" s="284"/>
      <c r="AE29" s="284"/>
      <c r="AF29" s="284"/>
      <c r="AG29" s="284"/>
      <c r="AH29" s="274"/>
      <c r="AI29" s="282"/>
      <c r="AJ29" s="274"/>
      <c r="AK29" s="853" t="s">
        <v>327</v>
      </c>
      <c r="AL29" s="282"/>
      <c r="AM29" s="282"/>
      <c r="AN29" s="282"/>
      <c r="AO29" s="282"/>
      <c r="AP29" s="282"/>
      <c r="AQ29" s="282"/>
      <c r="AR29" s="274"/>
      <c r="AS29" s="274"/>
      <c r="AT29" s="274">
        <v>9006</v>
      </c>
      <c r="AU29" s="282"/>
      <c r="AV29" s="855" t="s">
        <v>378</v>
      </c>
      <c r="AW29" s="282"/>
      <c r="AX29" s="282"/>
      <c r="AY29" s="282"/>
      <c r="AZ29" s="274"/>
      <c r="BA29" s="282"/>
      <c r="BB29" s="282"/>
      <c r="BC29" s="282"/>
      <c r="BD29" s="282"/>
      <c r="BE29" s="285"/>
      <c r="BF29" s="274"/>
      <c r="BG29" s="302"/>
      <c r="BH29" s="287"/>
      <c r="BI29" s="274" t="s">
        <v>355</v>
      </c>
      <c r="BJ29" s="282"/>
      <c r="BK29" s="275"/>
      <c r="BL29" s="274"/>
      <c r="BM29" s="274"/>
      <c r="BN29" s="274"/>
      <c r="BO29" s="289"/>
      <c r="BP29" s="289"/>
      <c r="BQ29" s="289"/>
      <c r="BR29" s="274"/>
      <c r="BS29" s="282"/>
      <c r="BT29" s="282"/>
      <c r="BU29" s="274"/>
      <c r="BV29" s="282"/>
      <c r="BW29" s="274"/>
      <c r="BX29" s="282"/>
      <c r="BY29" s="274"/>
      <c r="BZ29" s="282"/>
      <c r="CA29" s="274" t="s">
        <v>363</v>
      </c>
      <c r="CB29" s="287"/>
      <c r="CC29" s="290"/>
      <c r="CD29" s="291"/>
      <c r="CE29" s="290"/>
      <c r="CF29" s="291"/>
      <c r="CG29" s="290"/>
      <c r="CH29" s="291"/>
      <c r="CI29" s="290"/>
      <c r="CJ29" s="291"/>
      <c r="CK29" s="291"/>
      <c r="CL29" s="291"/>
      <c r="CM29" s="291"/>
      <c r="CN29" s="291"/>
      <c r="CO29" s="282"/>
      <c r="CP29" s="282"/>
      <c r="CQ29" s="282"/>
      <c r="CR29" s="282"/>
      <c r="CS29" s="282"/>
      <c r="CT29" s="274"/>
      <c r="CU29" s="292"/>
      <c r="CV29" s="292"/>
      <c r="CW29" s="292"/>
      <c r="CX29" s="292"/>
      <c r="CY29" s="293"/>
      <c r="CZ29" s="288"/>
      <c r="DA29" s="288"/>
      <c r="DB29" s="288"/>
      <c r="DC29" s="288"/>
      <c r="DD29" s="288"/>
      <c r="DE29" s="288"/>
      <c r="DF29" s="288"/>
      <c r="DG29" s="288"/>
      <c r="DH29" s="288"/>
      <c r="DI29" s="288"/>
      <c r="DJ29" s="288"/>
      <c r="DK29" s="288"/>
      <c r="DL29" s="288"/>
      <c r="DM29" s="288"/>
      <c r="DN29" s="288"/>
      <c r="DO29" s="288"/>
      <c r="DP29" s="288"/>
      <c r="DQ29" s="288"/>
      <c r="DR29" s="288"/>
      <c r="DS29" s="288"/>
      <c r="DT29" s="288"/>
      <c r="DU29" s="288"/>
      <c r="DV29" s="288"/>
      <c r="DW29" s="288"/>
      <c r="DX29" s="288"/>
      <c r="DY29" s="288"/>
      <c r="DZ29" s="288"/>
      <c r="EA29" s="288"/>
      <c r="EB29" s="288"/>
      <c r="EC29" s="288"/>
      <c r="ED29" s="288"/>
      <c r="EE29" s="288"/>
      <c r="EF29" s="288"/>
      <c r="EG29" s="288"/>
      <c r="EH29" s="288"/>
      <c r="EI29" s="288"/>
      <c r="EJ29" s="288"/>
    </row>
    <row r="30" spans="1:140" s="276" customFormat="1" ht="17.25" hidden="1" customHeight="1" x14ac:dyDescent="0.3">
      <c r="A30" s="295"/>
      <c r="B30" s="295"/>
      <c r="C30" s="294"/>
      <c r="D30" s="294"/>
      <c r="E30" s="294"/>
      <c r="F30" s="294"/>
      <c r="G30" s="294"/>
      <c r="H30" s="295"/>
      <c r="I30" s="301"/>
      <c r="J30" s="278"/>
      <c r="K30" s="295"/>
      <c r="L30" s="274"/>
      <c r="M30" s="274"/>
      <c r="N30" s="281"/>
      <c r="O30" s="282"/>
      <c r="P30" s="282"/>
      <c r="Q30" s="282"/>
      <c r="R30" s="282"/>
      <c r="S30" s="855" t="s">
        <v>272</v>
      </c>
      <c r="T30" s="282"/>
      <c r="U30" s="282"/>
      <c r="V30" s="282"/>
      <c r="W30" s="282"/>
      <c r="X30" s="282"/>
      <c r="Y30" s="295"/>
      <c r="Z30" s="282"/>
      <c r="AA30" s="295"/>
      <c r="AB30" s="284"/>
      <c r="AC30" s="284"/>
      <c r="AD30" s="284"/>
      <c r="AE30" s="284"/>
      <c r="AF30" s="284"/>
      <c r="AG30" s="284"/>
      <c r="AH30" s="295"/>
      <c r="AI30" s="282"/>
      <c r="AJ30" s="295"/>
      <c r="AK30" s="853" t="s">
        <v>330</v>
      </c>
      <c r="AL30" s="282"/>
      <c r="AM30" s="282"/>
      <c r="AN30" s="282"/>
      <c r="AO30" s="282"/>
      <c r="AP30" s="282"/>
      <c r="AQ30" s="282"/>
      <c r="AR30" s="295"/>
      <c r="AS30" s="295"/>
      <c r="AT30" s="274">
        <v>9007</v>
      </c>
      <c r="AU30" s="282"/>
      <c r="AV30" s="855" t="s">
        <v>272</v>
      </c>
      <c r="AW30" s="282"/>
      <c r="AX30" s="282"/>
      <c r="AY30" s="282"/>
      <c r="AZ30" s="295"/>
      <c r="BA30" s="282"/>
      <c r="BB30" s="282"/>
      <c r="BC30" s="282"/>
      <c r="BD30" s="282"/>
      <c r="BE30" s="285"/>
      <c r="BF30" s="295"/>
      <c r="BG30" s="286"/>
      <c r="BH30" s="287"/>
      <c r="BI30" s="274" t="s">
        <v>358</v>
      </c>
      <c r="BJ30" s="282"/>
      <c r="BK30" s="275"/>
      <c r="BL30" s="274"/>
      <c r="BM30" s="274"/>
      <c r="BN30" s="274"/>
      <c r="BO30" s="289"/>
      <c r="BP30" s="289"/>
      <c r="BQ30" s="289"/>
      <c r="BR30" s="274"/>
      <c r="BS30" s="282"/>
      <c r="BT30" s="282"/>
      <c r="BU30" s="274"/>
      <c r="BV30" s="282"/>
      <c r="BW30" s="274"/>
      <c r="BX30" s="282"/>
      <c r="BY30" s="274"/>
      <c r="BZ30" s="282"/>
      <c r="CA30" s="274" t="s">
        <v>368</v>
      </c>
      <c r="CB30" s="287"/>
      <c r="CC30" s="290"/>
      <c r="CD30" s="291"/>
      <c r="CE30" s="290"/>
      <c r="CF30" s="291"/>
      <c r="CG30" s="290"/>
      <c r="CH30" s="291"/>
      <c r="CI30" s="290"/>
      <c r="CJ30" s="291"/>
      <c r="CK30" s="291"/>
      <c r="CL30" s="291"/>
      <c r="CM30" s="291"/>
      <c r="CN30" s="291"/>
      <c r="CO30" s="282"/>
      <c r="CP30" s="282"/>
      <c r="CQ30" s="282"/>
      <c r="CR30" s="282"/>
      <c r="CS30" s="282"/>
      <c r="CT30" s="274"/>
      <c r="CU30" s="292"/>
      <c r="CV30" s="292"/>
      <c r="CW30" s="292"/>
      <c r="CX30" s="292"/>
      <c r="CY30" s="293"/>
      <c r="CZ30" s="288"/>
      <c r="DA30" s="288"/>
      <c r="DB30" s="288"/>
      <c r="DC30" s="288"/>
      <c r="DD30" s="288"/>
      <c r="DE30" s="288"/>
      <c r="DF30" s="288"/>
      <c r="DG30" s="288"/>
      <c r="DH30" s="288"/>
      <c r="DI30" s="288"/>
      <c r="DJ30" s="288"/>
      <c r="DK30" s="288"/>
      <c r="DL30" s="288"/>
      <c r="DM30" s="288"/>
      <c r="DN30" s="288"/>
      <c r="DO30" s="288"/>
      <c r="DP30" s="288"/>
      <c r="DQ30" s="288"/>
      <c r="DR30" s="288"/>
      <c r="DS30" s="288"/>
      <c r="DT30" s="288"/>
      <c r="DU30" s="288"/>
      <c r="DV30" s="288"/>
      <c r="DW30" s="288"/>
      <c r="DX30" s="288"/>
      <c r="DY30" s="288"/>
      <c r="DZ30" s="288"/>
      <c r="EA30" s="288"/>
      <c r="EB30" s="288"/>
      <c r="EC30" s="288"/>
      <c r="ED30" s="288"/>
      <c r="EE30" s="288"/>
      <c r="EF30" s="288"/>
      <c r="EG30" s="288"/>
      <c r="EH30" s="288"/>
      <c r="EI30" s="288"/>
      <c r="EJ30" s="288"/>
    </row>
    <row r="31" spans="1:140" s="276" customFormat="1" ht="17.25" hidden="1" customHeight="1" x14ac:dyDescent="0.3">
      <c r="A31" s="274"/>
      <c r="B31" s="274"/>
      <c r="C31" s="275"/>
      <c r="D31" s="275"/>
      <c r="E31" s="275"/>
      <c r="F31" s="275"/>
      <c r="G31" s="275"/>
      <c r="H31" s="274"/>
      <c r="I31" s="303"/>
      <c r="J31" s="278"/>
      <c r="K31" s="274"/>
      <c r="L31" s="274"/>
      <c r="M31" s="295"/>
      <c r="N31" s="281"/>
      <c r="O31" s="282"/>
      <c r="P31" s="282"/>
      <c r="Q31" s="282"/>
      <c r="R31" s="282"/>
      <c r="S31" s="855" t="s">
        <v>377</v>
      </c>
      <c r="T31" s="282"/>
      <c r="U31" s="282"/>
      <c r="V31" s="282"/>
      <c r="W31" s="282"/>
      <c r="X31" s="282"/>
      <c r="Y31" s="274"/>
      <c r="Z31" s="282"/>
      <c r="AA31" s="274"/>
      <c r="AB31" s="284"/>
      <c r="AC31" s="284"/>
      <c r="AD31" s="284"/>
      <c r="AE31" s="284"/>
      <c r="AF31" s="284"/>
      <c r="AG31" s="284"/>
      <c r="AH31" s="274"/>
      <c r="AI31" s="282"/>
      <c r="AJ31" s="274"/>
      <c r="AK31" s="853" t="s">
        <v>333</v>
      </c>
      <c r="AL31" s="282"/>
      <c r="AM31" s="282"/>
      <c r="AN31" s="282"/>
      <c r="AO31" s="282"/>
      <c r="AP31" s="282"/>
      <c r="AQ31" s="282"/>
      <c r="AR31" s="274"/>
      <c r="AS31" s="274"/>
      <c r="AT31" s="274" t="s">
        <v>361</v>
      </c>
      <c r="AU31" s="282"/>
      <c r="AV31" s="855" t="s">
        <v>377</v>
      </c>
      <c r="AW31" s="282"/>
      <c r="AX31" s="282"/>
      <c r="AY31" s="282"/>
      <c r="AZ31" s="274"/>
      <c r="BA31" s="282"/>
      <c r="BB31" s="282"/>
      <c r="BC31" s="282"/>
      <c r="BD31" s="282"/>
      <c r="BE31" s="285"/>
      <c r="BF31" s="274"/>
      <c r="BG31" s="286"/>
      <c r="BH31" s="287"/>
      <c r="BI31" s="274" t="s">
        <v>362</v>
      </c>
      <c r="BJ31" s="282"/>
      <c r="BK31" s="275"/>
      <c r="BL31" s="274"/>
      <c r="BM31" s="274"/>
      <c r="BN31" s="274"/>
      <c r="BO31" s="289"/>
      <c r="BP31" s="289"/>
      <c r="BQ31" s="289"/>
      <c r="BR31" s="274"/>
      <c r="BS31" s="282"/>
      <c r="BT31" s="282"/>
      <c r="BU31" s="274"/>
      <c r="BV31" s="282"/>
      <c r="BW31" s="274"/>
      <c r="BX31" s="282"/>
      <c r="BY31" s="274"/>
      <c r="BZ31" s="282"/>
      <c r="CA31" s="274" t="s">
        <v>372</v>
      </c>
      <c r="CB31" s="287"/>
      <c r="CC31" s="290"/>
      <c r="CD31" s="291"/>
      <c r="CE31" s="290"/>
      <c r="CF31" s="291"/>
      <c r="CG31" s="290"/>
      <c r="CH31" s="291"/>
      <c r="CI31" s="290"/>
      <c r="CJ31" s="291"/>
      <c r="CK31" s="291"/>
      <c r="CL31" s="291"/>
      <c r="CM31" s="291"/>
      <c r="CN31" s="291"/>
      <c r="CO31" s="282"/>
      <c r="CP31" s="282"/>
      <c r="CQ31" s="282"/>
      <c r="CR31" s="282"/>
      <c r="CS31" s="282"/>
      <c r="CT31" s="274"/>
      <c r="CU31" s="292"/>
      <c r="CV31" s="292"/>
      <c r="CW31" s="292"/>
      <c r="CX31" s="292"/>
      <c r="CY31" s="293"/>
      <c r="CZ31" s="288"/>
      <c r="DA31" s="288"/>
      <c r="DB31" s="288"/>
      <c r="DC31" s="288"/>
      <c r="DD31" s="288"/>
      <c r="DE31" s="288"/>
      <c r="DF31" s="288"/>
      <c r="DG31" s="288"/>
      <c r="DH31" s="288"/>
      <c r="DI31" s="288"/>
      <c r="DJ31" s="288"/>
      <c r="DK31" s="288"/>
      <c r="DL31" s="288"/>
      <c r="DM31" s="288"/>
      <c r="DN31" s="288"/>
      <c r="DO31" s="288"/>
      <c r="DP31" s="288"/>
      <c r="DQ31" s="288"/>
      <c r="DR31" s="288"/>
      <c r="DS31" s="288"/>
      <c r="DT31" s="288"/>
      <c r="DU31" s="288"/>
      <c r="DV31" s="288"/>
      <c r="DW31" s="288"/>
      <c r="DX31" s="288"/>
      <c r="DY31" s="288"/>
      <c r="DZ31" s="288"/>
      <c r="EA31" s="288"/>
      <c r="EB31" s="288"/>
      <c r="EC31" s="288"/>
      <c r="ED31" s="288"/>
      <c r="EE31" s="288"/>
      <c r="EF31" s="288"/>
      <c r="EG31" s="288"/>
      <c r="EH31" s="288"/>
      <c r="EI31" s="288"/>
      <c r="EJ31" s="288"/>
    </row>
    <row r="32" spans="1:140" s="276" customFormat="1" ht="17.25" hidden="1" customHeight="1" x14ac:dyDescent="0.3">
      <c r="A32" s="274"/>
      <c r="B32" s="274"/>
      <c r="C32" s="275"/>
      <c r="D32" s="275"/>
      <c r="E32" s="275"/>
      <c r="F32" s="275"/>
      <c r="G32" s="275"/>
      <c r="H32" s="274"/>
      <c r="I32" s="301"/>
      <c r="J32" s="278"/>
      <c r="K32" s="274"/>
      <c r="L32" s="274"/>
      <c r="M32" s="274"/>
      <c r="N32" s="281"/>
      <c r="O32" s="282"/>
      <c r="P32" s="282"/>
      <c r="Q32" s="282"/>
      <c r="R32" s="282"/>
      <c r="S32" s="855" t="s">
        <v>365</v>
      </c>
      <c r="T32" s="282"/>
      <c r="U32" s="282"/>
      <c r="V32" s="282"/>
      <c r="W32" s="282"/>
      <c r="X32" s="282"/>
      <c r="Y32" s="274"/>
      <c r="Z32" s="282"/>
      <c r="AA32" s="274"/>
      <c r="AB32" s="284"/>
      <c r="AC32" s="284"/>
      <c r="AD32" s="284"/>
      <c r="AE32" s="284"/>
      <c r="AF32" s="284"/>
      <c r="AG32" s="284"/>
      <c r="AH32" s="274"/>
      <c r="AI32" s="282"/>
      <c r="AJ32" s="274"/>
      <c r="AK32" s="853" t="s">
        <v>336</v>
      </c>
      <c r="AL32" s="282"/>
      <c r="AM32" s="282"/>
      <c r="AN32" s="282"/>
      <c r="AO32" s="282"/>
      <c r="AP32" s="282"/>
      <c r="AQ32" s="282"/>
      <c r="AR32" s="274"/>
      <c r="AS32" s="274"/>
      <c r="AT32" s="295" t="s">
        <v>365</v>
      </c>
      <c r="AU32" s="282"/>
      <c r="AV32" s="855" t="s">
        <v>365</v>
      </c>
      <c r="AW32" s="282"/>
      <c r="AX32" s="282"/>
      <c r="AY32" s="282"/>
      <c r="AZ32" s="274"/>
      <c r="BA32" s="282"/>
      <c r="BB32" s="282"/>
      <c r="BC32" s="282"/>
      <c r="BD32" s="282"/>
      <c r="BE32" s="285"/>
      <c r="BF32" s="274"/>
      <c r="BG32" s="286"/>
      <c r="BH32" s="287"/>
      <c r="BI32" s="299" t="s">
        <v>367</v>
      </c>
      <c r="BJ32" s="282"/>
      <c r="BK32" s="275"/>
      <c r="BL32" s="274"/>
      <c r="BM32" s="274"/>
      <c r="BN32" s="274"/>
      <c r="BO32" s="289"/>
      <c r="BP32" s="289"/>
      <c r="BQ32" s="289"/>
      <c r="BR32" s="274"/>
      <c r="BS32" s="282"/>
      <c r="BT32" s="282"/>
      <c r="BU32" s="274"/>
      <c r="BV32" s="282"/>
      <c r="BW32" s="274"/>
      <c r="BX32" s="282"/>
      <c r="BY32" s="274"/>
      <c r="BZ32" s="282"/>
      <c r="CA32" s="274" t="s">
        <v>373</v>
      </c>
      <c r="CB32" s="287"/>
      <c r="CC32" s="290"/>
      <c r="CD32" s="291"/>
      <c r="CE32" s="290"/>
      <c r="CF32" s="291"/>
      <c r="CG32" s="290"/>
      <c r="CH32" s="291"/>
      <c r="CI32" s="290"/>
      <c r="CJ32" s="291"/>
      <c r="CK32" s="291"/>
      <c r="CL32" s="291"/>
      <c r="CM32" s="291"/>
      <c r="CN32" s="291"/>
      <c r="CO32" s="282"/>
      <c r="CP32" s="282"/>
      <c r="CQ32" s="282"/>
      <c r="CR32" s="282"/>
      <c r="CS32" s="282"/>
      <c r="CT32" s="274"/>
      <c r="CU32" s="292"/>
      <c r="CV32" s="292"/>
      <c r="CW32" s="292"/>
      <c r="CX32" s="292"/>
      <c r="CY32" s="293"/>
      <c r="CZ32" s="288"/>
      <c r="DA32" s="288"/>
      <c r="DB32" s="288"/>
      <c r="DC32" s="288"/>
      <c r="DD32" s="288"/>
      <c r="DE32" s="288"/>
      <c r="DF32" s="288"/>
      <c r="DG32" s="288"/>
      <c r="DH32" s="288"/>
      <c r="DI32" s="288"/>
      <c r="DJ32" s="288"/>
      <c r="DK32" s="288"/>
      <c r="DL32" s="288"/>
      <c r="DM32" s="288"/>
      <c r="DN32" s="288"/>
      <c r="DO32" s="288"/>
      <c r="DP32" s="288"/>
      <c r="DQ32" s="288"/>
      <c r="DR32" s="288"/>
      <c r="DS32" s="288"/>
      <c r="DT32" s="288"/>
      <c r="DU32" s="288"/>
      <c r="DV32" s="288"/>
      <c r="DW32" s="288"/>
      <c r="DX32" s="288"/>
      <c r="DY32" s="288"/>
      <c r="DZ32" s="288"/>
      <c r="EA32" s="288"/>
      <c r="EB32" s="288"/>
      <c r="EC32" s="288"/>
      <c r="ED32" s="288"/>
      <c r="EE32" s="288"/>
      <c r="EF32" s="288"/>
      <c r="EG32" s="288"/>
      <c r="EH32" s="288"/>
      <c r="EI32" s="288"/>
      <c r="EJ32" s="288"/>
    </row>
    <row r="33" spans="1:140" s="276" customFormat="1" ht="17.25" hidden="1" customHeight="1" x14ac:dyDescent="0.3">
      <c r="A33" s="274"/>
      <c r="B33" s="274"/>
      <c r="C33" s="275"/>
      <c r="D33" s="275"/>
      <c r="E33" s="275"/>
      <c r="F33" s="275"/>
      <c r="G33" s="275"/>
      <c r="H33" s="274"/>
      <c r="I33" s="301"/>
      <c r="J33" s="278"/>
      <c r="K33" s="274"/>
      <c r="L33" s="274"/>
      <c r="M33" s="274"/>
      <c r="N33" s="281"/>
      <c r="O33" s="282"/>
      <c r="P33" s="282"/>
      <c r="Q33" s="282"/>
      <c r="R33" s="282"/>
      <c r="S33" s="855" t="s">
        <v>364</v>
      </c>
      <c r="T33" s="282"/>
      <c r="U33" s="282"/>
      <c r="V33" s="282"/>
      <c r="W33" s="282"/>
      <c r="X33" s="282"/>
      <c r="Y33" s="274"/>
      <c r="Z33" s="282"/>
      <c r="AA33" s="274"/>
      <c r="AB33" s="284"/>
      <c r="AC33" s="284"/>
      <c r="AD33" s="284"/>
      <c r="AE33" s="284"/>
      <c r="AF33" s="284"/>
      <c r="AG33" s="284"/>
      <c r="AH33" s="274"/>
      <c r="AI33" s="282"/>
      <c r="AJ33" s="274"/>
      <c r="AK33" s="853" t="s">
        <v>483</v>
      </c>
      <c r="AL33" s="282"/>
      <c r="AM33" s="282"/>
      <c r="AN33" s="282"/>
      <c r="AO33" s="282"/>
      <c r="AP33" s="282"/>
      <c r="AQ33" s="282"/>
      <c r="AR33" s="274"/>
      <c r="AS33" s="274"/>
      <c r="AT33" s="290" t="s">
        <v>505</v>
      </c>
      <c r="AU33" s="282"/>
      <c r="AV33" s="855" t="s">
        <v>364</v>
      </c>
      <c r="AW33" s="282"/>
      <c r="AX33" s="282"/>
      <c r="AY33" s="282"/>
      <c r="AZ33" s="274"/>
      <c r="BA33" s="282"/>
      <c r="BB33" s="282"/>
      <c r="BC33" s="282"/>
      <c r="BD33" s="282"/>
      <c r="BE33" s="285"/>
      <c r="BF33" s="274"/>
      <c r="BG33" s="286"/>
      <c r="BH33" s="287"/>
      <c r="BI33" s="274" t="s">
        <v>371</v>
      </c>
      <c r="BJ33" s="282"/>
      <c r="BK33" s="275"/>
      <c r="BL33" s="274"/>
      <c r="BM33" s="274"/>
      <c r="BN33" s="274"/>
      <c r="BO33" s="289"/>
      <c r="BP33" s="289"/>
      <c r="BQ33" s="289"/>
      <c r="BR33" s="274"/>
      <c r="BS33" s="282"/>
      <c r="BT33" s="282"/>
      <c r="BU33" s="274"/>
      <c r="BV33" s="282"/>
      <c r="BW33" s="274"/>
      <c r="BX33" s="282"/>
      <c r="BY33" s="274"/>
      <c r="BZ33" s="282"/>
      <c r="CA33" s="274" t="s">
        <v>376</v>
      </c>
      <c r="CB33" s="287"/>
      <c r="CC33" s="290"/>
      <c r="CD33" s="291"/>
      <c r="CE33" s="290"/>
      <c r="CF33" s="291"/>
      <c r="CG33" s="290"/>
      <c r="CH33" s="291"/>
      <c r="CI33" s="290"/>
      <c r="CJ33" s="291"/>
      <c r="CK33" s="291"/>
      <c r="CL33" s="291"/>
      <c r="CM33" s="291"/>
      <c r="CN33" s="291"/>
      <c r="CO33" s="282"/>
      <c r="CP33" s="282"/>
      <c r="CQ33" s="282"/>
      <c r="CR33" s="282"/>
      <c r="CS33" s="282"/>
      <c r="CT33" s="274"/>
      <c r="CU33" s="292"/>
      <c r="CV33" s="292"/>
      <c r="CW33" s="292"/>
      <c r="CX33" s="292"/>
      <c r="CY33" s="293"/>
      <c r="CZ33" s="288"/>
      <c r="DA33" s="288"/>
      <c r="DB33" s="288"/>
      <c r="DC33" s="288"/>
      <c r="DD33" s="288"/>
      <c r="DE33" s="288"/>
      <c r="DF33" s="288"/>
      <c r="DG33" s="288"/>
      <c r="DH33" s="288"/>
      <c r="DI33" s="288"/>
      <c r="DJ33" s="288"/>
      <c r="DK33" s="288"/>
      <c r="DL33" s="288"/>
      <c r="DM33" s="288"/>
      <c r="DN33" s="288"/>
      <c r="DO33" s="288"/>
      <c r="DP33" s="288"/>
      <c r="DQ33" s="288"/>
      <c r="DR33" s="288"/>
      <c r="DS33" s="288"/>
      <c r="DT33" s="288"/>
      <c r="DU33" s="288"/>
      <c r="DV33" s="288"/>
      <c r="DW33" s="288"/>
      <c r="DX33" s="288"/>
      <c r="DY33" s="288"/>
      <c r="DZ33" s="288"/>
      <c r="EA33" s="288"/>
      <c r="EB33" s="288"/>
      <c r="EC33" s="288"/>
      <c r="ED33" s="288"/>
      <c r="EE33" s="288"/>
      <c r="EF33" s="288"/>
      <c r="EG33" s="288"/>
      <c r="EH33" s="288"/>
      <c r="EI33" s="288"/>
      <c r="EJ33" s="288"/>
    </row>
    <row r="34" spans="1:140" s="276" customFormat="1" ht="17.25" hidden="1" customHeight="1" x14ac:dyDescent="0.3">
      <c r="A34" s="274"/>
      <c r="B34" s="274"/>
      <c r="C34" s="275"/>
      <c r="D34" s="275"/>
      <c r="E34" s="275"/>
      <c r="F34" s="275"/>
      <c r="G34" s="275"/>
      <c r="H34" s="274"/>
      <c r="I34" s="301"/>
      <c r="J34" s="278"/>
      <c r="K34" s="274"/>
      <c r="L34" s="274"/>
      <c r="M34" s="274"/>
      <c r="N34" s="281"/>
      <c r="O34" s="282"/>
      <c r="P34" s="282"/>
      <c r="Q34" s="282"/>
      <c r="R34" s="282"/>
      <c r="S34" s="855" t="s">
        <v>361</v>
      </c>
      <c r="T34" s="282"/>
      <c r="U34" s="282"/>
      <c r="V34" s="282"/>
      <c r="W34" s="282"/>
      <c r="X34" s="282"/>
      <c r="Y34" s="274"/>
      <c r="Z34" s="282"/>
      <c r="AA34" s="274"/>
      <c r="AB34" s="284"/>
      <c r="AC34" s="284"/>
      <c r="AD34" s="284"/>
      <c r="AE34" s="284"/>
      <c r="AF34" s="284"/>
      <c r="AG34" s="284"/>
      <c r="AH34" s="274"/>
      <c r="AI34" s="282"/>
      <c r="AJ34" s="274"/>
      <c r="AK34" s="853" t="s">
        <v>339</v>
      </c>
      <c r="AL34" s="282"/>
      <c r="AM34" s="282"/>
      <c r="AN34" s="282"/>
      <c r="AO34" s="282"/>
      <c r="AP34" s="282"/>
      <c r="AQ34" s="282"/>
      <c r="AR34" s="274"/>
      <c r="AS34" s="274"/>
      <c r="AT34" s="290" t="s">
        <v>506</v>
      </c>
      <c r="AU34" s="282"/>
      <c r="AV34" s="855" t="s">
        <v>361</v>
      </c>
      <c r="AW34" s="282"/>
      <c r="AX34" s="282"/>
      <c r="AY34" s="282"/>
      <c r="AZ34" s="274"/>
      <c r="BA34" s="282"/>
      <c r="BB34" s="282"/>
      <c r="BC34" s="282"/>
      <c r="BD34" s="282"/>
      <c r="BE34" s="285"/>
      <c r="BF34" s="274"/>
      <c r="BG34" s="286"/>
      <c r="BH34" s="287"/>
      <c r="BI34" s="274" t="s">
        <v>199</v>
      </c>
      <c r="BJ34" s="282"/>
      <c r="BK34" s="275"/>
      <c r="BL34" s="274"/>
      <c r="BM34" s="274"/>
      <c r="BN34" s="274"/>
      <c r="BO34" s="289"/>
      <c r="BP34" s="289"/>
      <c r="BQ34" s="289"/>
      <c r="BR34" s="274"/>
      <c r="BS34" s="282"/>
      <c r="BT34" s="282"/>
      <c r="BU34" s="274"/>
      <c r="BV34" s="282"/>
      <c r="BW34" s="274"/>
      <c r="BX34" s="282"/>
      <c r="BY34" s="274"/>
      <c r="BZ34" s="282"/>
      <c r="CA34" s="274" t="s">
        <v>380</v>
      </c>
      <c r="CB34" s="287"/>
      <c r="CC34" s="290"/>
      <c r="CD34" s="291"/>
      <c r="CE34" s="290"/>
      <c r="CF34" s="291"/>
      <c r="CG34" s="290"/>
      <c r="CH34" s="291"/>
      <c r="CI34" s="290"/>
      <c r="CJ34" s="291"/>
      <c r="CK34" s="291"/>
      <c r="CL34" s="291"/>
      <c r="CM34" s="291"/>
      <c r="CN34" s="291"/>
      <c r="CO34" s="282"/>
      <c r="CP34" s="282"/>
      <c r="CQ34" s="282"/>
      <c r="CR34" s="282"/>
      <c r="CS34" s="282"/>
      <c r="CT34" s="274"/>
      <c r="CU34" s="292"/>
      <c r="CV34" s="292"/>
      <c r="CW34" s="292"/>
      <c r="CX34" s="292"/>
      <c r="CY34" s="293"/>
      <c r="CZ34" s="288"/>
      <c r="DA34" s="288"/>
      <c r="DB34" s="288"/>
      <c r="DC34" s="288"/>
      <c r="DD34" s="288"/>
      <c r="DE34" s="288"/>
      <c r="DF34" s="288"/>
      <c r="DG34" s="288"/>
      <c r="DH34" s="288"/>
      <c r="DI34" s="288"/>
      <c r="DJ34" s="288"/>
      <c r="DK34" s="288"/>
      <c r="DL34" s="288"/>
      <c r="DM34" s="288"/>
      <c r="DN34" s="288"/>
      <c r="DO34" s="288"/>
      <c r="DP34" s="288"/>
      <c r="DQ34" s="288"/>
      <c r="DR34" s="288"/>
      <c r="DS34" s="288"/>
      <c r="DT34" s="288"/>
      <c r="DU34" s="288"/>
      <c r="DV34" s="288"/>
      <c r="DW34" s="288"/>
      <c r="DX34" s="288"/>
      <c r="DY34" s="288"/>
      <c r="DZ34" s="288"/>
      <c r="EA34" s="288"/>
      <c r="EB34" s="288"/>
      <c r="EC34" s="288"/>
      <c r="ED34" s="288"/>
      <c r="EE34" s="288"/>
      <c r="EF34" s="288"/>
      <c r="EG34" s="288"/>
      <c r="EH34" s="288"/>
      <c r="EI34" s="288"/>
      <c r="EJ34" s="288"/>
    </row>
    <row r="35" spans="1:140" s="276" customFormat="1" ht="17.25" hidden="1" customHeight="1" x14ac:dyDescent="0.3">
      <c r="A35" s="274"/>
      <c r="B35" s="274"/>
      <c r="C35" s="275"/>
      <c r="D35" s="275"/>
      <c r="E35" s="275"/>
      <c r="F35" s="275"/>
      <c r="G35" s="275"/>
      <c r="H35" s="274"/>
      <c r="I35" s="301"/>
      <c r="J35" s="278"/>
      <c r="K35" s="274"/>
      <c r="L35" s="274"/>
      <c r="M35" s="274"/>
      <c r="N35" s="281"/>
      <c r="O35" s="282"/>
      <c r="P35" s="282"/>
      <c r="Q35" s="282"/>
      <c r="R35" s="282"/>
      <c r="S35" s="855" t="s">
        <v>381</v>
      </c>
      <c r="T35" s="282"/>
      <c r="U35" s="282"/>
      <c r="V35" s="282"/>
      <c r="W35" s="282"/>
      <c r="X35" s="282"/>
      <c r="Y35" s="274"/>
      <c r="Z35" s="282"/>
      <c r="AA35" s="274"/>
      <c r="AB35" s="284"/>
      <c r="AC35" s="284"/>
      <c r="AD35" s="284"/>
      <c r="AE35" s="284"/>
      <c r="AF35" s="284"/>
      <c r="AG35" s="284"/>
      <c r="AH35" s="274"/>
      <c r="AI35" s="282"/>
      <c r="AJ35" s="274"/>
      <c r="AK35" s="853" t="s">
        <v>348</v>
      </c>
      <c r="AL35" s="282"/>
      <c r="AM35" s="282"/>
      <c r="AN35" s="282"/>
      <c r="AO35" s="282"/>
      <c r="AP35" s="282"/>
      <c r="AQ35" s="282"/>
      <c r="AR35" s="274"/>
      <c r="AS35" s="274"/>
      <c r="AT35" s="275" t="s">
        <v>370</v>
      </c>
      <c r="AU35" s="282"/>
      <c r="AV35" s="855" t="s">
        <v>381</v>
      </c>
      <c r="AW35" s="282"/>
      <c r="AX35" s="282"/>
      <c r="AY35" s="282"/>
      <c r="AZ35" s="274"/>
      <c r="BA35" s="282"/>
      <c r="BB35" s="282"/>
      <c r="BC35" s="282"/>
      <c r="BD35" s="282"/>
      <c r="BE35" s="285"/>
      <c r="BF35" s="274"/>
      <c r="BG35" s="286"/>
      <c r="BH35" s="287"/>
      <c r="BI35" s="274" t="s">
        <v>375</v>
      </c>
      <c r="BJ35" s="282"/>
      <c r="BK35" s="275"/>
      <c r="BL35" s="274"/>
      <c r="BM35" s="274"/>
      <c r="BN35" s="274"/>
      <c r="BO35" s="289"/>
      <c r="BP35" s="289"/>
      <c r="BQ35" s="289"/>
      <c r="BR35" s="274"/>
      <c r="BS35" s="282"/>
      <c r="BT35" s="282"/>
      <c r="BU35" s="274"/>
      <c r="BV35" s="282"/>
      <c r="BW35" s="274"/>
      <c r="BX35" s="282"/>
      <c r="BY35" s="274"/>
      <c r="BZ35" s="282"/>
      <c r="CA35" s="274" t="s">
        <v>382</v>
      </c>
      <c r="CB35" s="287"/>
      <c r="CC35" s="290"/>
      <c r="CD35" s="291"/>
      <c r="CE35" s="290"/>
      <c r="CF35" s="291"/>
      <c r="CG35" s="290"/>
      <c r="CH35" s="291"/>
      <c r="CI35" s="290"/>
      <c r="CJ35" s="291"/>
      <c r="CK35" s="291"/>
      <c r="CL35" s="291"/>
      <c r="CM35" s="291"/>
      <c r="CN35" s="291"/>
      <c r="CO35" s="282"/>
      <c r="CP35" s="282"/>
      <c r="CQ35" s="282"/>
      <c r="CR35" s="282"/>
      <c r="CS35" s="282"/>
      <c r="CT35" s="274"/>
      <c r="CU35" s="292"/>
      <c r="CV35" s="292"/>
      <c r="CW35" s="292"/>
      <c r="CX35" s="292"/>
      <c r="CY35" s="293"/>
      <c r="CZ35" s="288"/>
      <c r="DA35" s="288"/>
      <c r="DB35" s="288"/>
      <c r="DC35" s="288"/>
      <c r="DD35" s="288"/>
      <c r="DE35" s="288"/>
      <c r="DF35" s="288"/>
      <c r="DG35" s="288"/>
      <c r="DH35" s="288"/>
      <c r="DI35" s="288"/>
      <c r="DJ35" s="288"/>
      <c r="DK35" s="288"/>
      <c r="DL35" s="288"/>
      <c r="DM35" s="288"/>
      <c r="DN35" s="288"/>
      <c r="DO35" s="288"/>
      <c r="DP35" s="288"/>
      <c r="DQ35" s="288"/>
      <c r="DR35" s="288"/>
      <c r="DS35" s="288"/>
      <c r="DT35" s="288"/>
      <c r="DU35" s="288"/>
      <c r="DV35" s="288"/>
      <c r="DW35" s="288"/>
      <c r="DX35" s="288"/>
      <c r="DY35" s="288"/>
      <c r="DZ35" s="288"/>
      <c r="EA35" s="288"/>
      <c r="EB35" s="288"/>
      <c r="EC35" s="288"/>
      <c r="ED35" s="288"/>
      <c r="EE35" s="288"/>
      <c r="EF35" s="288"/>
      <c r="EG35" s="288"/>
      <c r="EH35" s="288"/>
      <c r="EI35" s="288"/>
      <c r="EJ35" s="288"/>
    </row>
    <row r="36" spans="1:140" s="276" customFormat="1" ht="17.25" hidden="1" customHeight="1" x14ac:dyDescent="0.3">
      <c r="A36" s="274"/>
      <c r="B36" s="274"/>
      <c r="C36" s="275"/>
      <c r="D36" s="275"/>
      <c r="E36" s="275"/>
      <c r="F36" s="275"/>
      <c r="G36" s="275"/>
      <c r="H36" s="274"/>
      <c r="I36" s="301"/>
      <c r="J36" s="278"/>
      <c r="K36" s="274"/>
      <c r="L36" s="274"/>
      <c r="M36" s="274"/>
      <c r="N36" s="281"/>
      <c r="O36" s="282"/>
      <c r="P36" s="282"/>
      <c r="Q36" s="282"/>
      <c r="R36" s="282"/>
      <c r="S36" s="855" t="s">
        <v>374</v>
      </c>
      <c r="T36" s="282"/>
      <c r="U36" s="282"/>
      <c r="V36" s="282"/>
      <c r="W36" s="282"/>
      <c r="X36" s="282"/>
      <c r="Y36" s="274"/>
      <c r="Z36" s="282"/>
      <c r="AA36" s="274"/>
      <c r="AB36" s="284"/>
      <c r="AC36" s="284"/>
      <c r="AD36" s="284"/>
      <c r="AE36" s="284"/>
      <c r="AF36" s="284"/>
      <c r="AG36" s="284"/>
      <c r="AH36" s="274"/>
      <c r="AI36" s="282"/>
      <c r="AJ36" s="274"/>
      <c r="AK36" s="853" t="s">
        <v>351</v>
      </c>
      <c r="AL36" s="282"/>
      <c r="AM36" s="282"/>
      <c r="AN36" s="282"/>
      <c r="AO36" s="282"/>
      <c r="AP36" s="282"/>
      <c r="AQ36" s="282"/>
      <c r="AR36" s="274"/>
      <c r="AS36" s="274"/>
      <c r="AT36" s="274">
        <v>1013</v>
      </c>
      <c r="AU36" s="282"/>
      <c r="AV36" s="855" t="s">
        <v>374</v>
      </c>
      <c r="AW36" s="282"/>
      <c r="AX36" s="282"/>
      <c r="AY36" s="282"/>
      <c r="AZ36" s="274"/>
      <c r="BA36" s="282"/>
      <c r="BB36" s="282"/>
      <c r="BC36" s="282"/>
      <c r="BD36" s="282"/>
      <c r="BE36" s="285"/>
      <c r="BF36" s="274"/>
      <c r="BG36" s="286"/>
      <c r="BH36" s="287"/>
      <c r="BI36" s="274" t="s">
        <v>379</v>
      </c>
      <c r="BJ36" s="282"/>
      <c r="BK36" s="275"/>
      <c r="BL36" s="274"/>
      <c r="BM36" s="274"/>
      <c r="BN36" s="274"/>
      <c r="BO36" s="289"/>
      <c r="BP36" s="289"/>
      <c r="BQ36" s="289"/>
      <c r="BR36" s="274"/>
      <c r="BS36" s="282"/>
      <c r="BT36" s="282"/>
      <c r="BU36" s="274"/>
      <c r="BV36" s="282"/>
      <c r="BW36" s="274"/>
      <c r="BX36" s="282"/>
      <c r="BY36" s="274"/>
      <c r="BZ36" s="282"/>
      <c r="CA36" s="274" t="s">
        <v>384</v>
      </c>
      <c r="CB36" s="287"/>
      <c r="CC36" s="290"/>
      <c r="CD36" s="291"/>
      <c r="CE36" s="290"/>
      <c r="CF36" s="291"/>
      <c r="CG36" s="290"/>
      <c r="CH36" s="291"/>
      <c r="CI36" s="290"/>
      <c r="CJ36" s="291"/>
      <c r="CK36" s="291"/>
      <c r="CL36" s="291"/>
      <c r="CM36" s="291"/>
      <c r="CN36" s="291"/>
      <c r="CO36" s="282"/>
      <c r="CP36" s="282"/>
      <c r="CQ36" s="282"/>
      <c r="CR36" s="282"/>
      <c r="CS36" s="282"/>
      <c r="CT36" s="274"/>
      <c r="CU36" s="292"/>
      <c r="CV36" s="292"/>
      <c r="CW36" s="292"/>
      <c r="CX36" s="292"/>
      <c r="CY36" s="293"/>
      <c r="CZ36" s="288"/>
      <c r="DA36" s="288"/>
      <c r="DB36" s="288"/>
      <c r="DC36" s="288"/>
      <c r="DD36" s="288"/>
      <c r="DE36" s="288"/>
      <c r="DF36" s="288"/>
      <c r="DG36" s="288"/>
      <c r="DH36" s="288"/>
      <c r="DI36" s="288"/>
      <c r="DJ36" s="288"/>
      <c r="DK36" s="288"/>
      <c r="DL36" s="288"/>
      <c r="DM36" s="288"/>
      <c r="DN36" s="288"/>
      <c r="DO36" s="288"/>
      <c r="DP36" s="288"/>
      <c r="DQ36" s="288"/>
      <c r="DR36" s="288"/>
      <c r="DS36" s="288"/>
      <c r="DT36" s="288"/>
      <c r="DU36" s="288"/>
      <c r="DV36" s="288"/>
      <c r="DW36" s="288"/>
      <c r="DX36" s="288"/>
      <c r="DY36" s="288"/>
      <c r="DZ36" s="288"/>
      <c r="EA36" s="288"/>
      <c r="EB36" s="288"/>
      <c r="EC36" s="288"/>
      <c r="ED36" s="288"/>
      <c r="EE36" s="288"/>
      <c r="EF36" s="288"/>
      <c r="EG36" s="288"/>
      <c r="EH36" s="288"/>
      <c r="EI36" s="288"/>
      <c r="EJ36" s="288"/>
    </row>
    <row r="37" spans="1:140" s="276" customFormat="1" ht="17.25" hidden="1" customHeight="1" x14ac:dyDescent="0.3">
      <c r="A37" s="274"/>
      <c r="B37" s="274"/>
      <c r="C37" s="275"/>
      <c r="D37" s="275"/>
      <c r="E37" s="275"/>
      <c r="F37" s="275"/>
      <c r="G37" s="275"/>
      <c r="H37" s="274"/>
      <c r="I37" s="301"/>
      <c r="J37" s="278"/>
      <c r="K37" s="274"/>
      <c r="L37" s="274"/>
      <c r="M37" s="274"/>
      <c r="N37" s="281"/>
      <c r="O37" s="282"/>
      <c r="P37" s="282"/>
      <c r="Q37" s="282"/>
      <c r="R37" s="282"/>
      <c r="S37" s="855" t="s">
        <v>385</v>
      </c>
      <c r="T37" s="282"/>
      <c r="U37" s="282"/>
      <c r="V37" s="282"/>
      <c r="W37" s="282"/>
      <c r="X37" s="282"/>
      <c r="Y37" s="274"/>
      <c r="Z37" s="282"/>
      <c r="AA37" s="274"/>
      <c r="AB37" s="284"/>
      <c r="AC37" s="284"/>
      <c r="AD37" s="284"/>
      <c r="AE37" s="284"/>
      <c r="AF37" s="284"/>
      <c r="AG37" s="284"/>
      <c r="AH37" s="274"/>
      <c r="AI37" s="282"/>
      <c r="AJ37" s="274"/>
      <c r="AK37" s="853" t="s">
        <v>484</v>
      </c>
      <c r="AL37" s="282"/>
      <c r="AM37" s="282"/>
      <c r="AN37" s="282"/>
      <c r="AO37" s="282"/>
      <c r="AP37" s="282"/>
      <c r="AQ37" s="282"/>
      <c r="AR37" s="274"/>
      <c r="AS37" s="274"/>
      <c r="AT37" s="274">
        <v>1019</v>
      </c>
      <c r="AU37" s="282"/>
      <c r="AV37" s="855" t="s">
        <v>385</v>
      </c>
      <c r="AW37" s="282"/>
      <c r="AX37" s="282"/>
      <c r="AY37" s="282"/>
      <c r="AZ37" s="274"/>
      <c r="BA37" s="282"/>
      <c r="BB37" s="282"/>
      <c r="BC37" s="282"/>
      <c r="BD37" s="282"/>
      <c r="BE37" s="285"/>
      <c r="BF37" s="274"/>
      <c r="BG37" s="286"/>
      <c r="BH37" s="287"/>
      <c r="BI37" s="274" t="s">
        <v>230</v>
      </c>
      <c r="BJ37" s="282"/>
      <c r="BK37" s="275"/>
      <c r="BL37" s="274"/>
      <c r="BM37" s="274"/>
      <c r="BN37" s="274"/>
      <c r="BO37" s="289"/>
      <c r="BP37" s="289"/>
      <c r="BQ37" s="289"/>
      <c r="BR37" s="274"/>
      <c r="BS37" s="282"/>
      <c r="BT37" s="282"/>
      <c r="BU37" s="274"/>
      <c r="BV37" s="282"/>
      <c r="BW37" s="274"/>
      <c r="BX37" s="282"/>
      <c r="BY37" s="274"/>
      <c r="BZ37" s="282"/>
      <c r="CA37" s="274" t="s">
        <v>387</v>
      </c>
      <c r="CB37" s="287"/>
      <c r="CC37" s="290"/>
      <c r="CD37" s="291"/>
      <c r="CE37" s="290"/>
      <c r="CF37" s="291"/>
      <c r="CG37" s="290"/>
      <c r="CH37" s="291"/>
      <c r="CI37" s="290"/>
      <c r="CJ37" s="291"/>
      <c r="CK37" s="291"/>
      <c r="CL37" s="291"/>
      <c r="CM37" s="291"/>
      <c r="CN37" s="291"/>
      <c r="CO37" s="282"/>
      <c r="CP37" s="282"/>
      <c r="CQ37" s="282"/>
      <c r="CR37" s="282"/>
      <c r="CS37" s="282"/>
      <c r="CT37" s="274"/>
      <c r="CU37" s="292"/>
      <c r="CV37" s="292"/>
      <c r="CW37" s="292"/>
      <c r="CX37" s="292"/>
      <c r="CY37" s="293"/>
      <c r="CZ37" s="288"/>
      <c r="DA37" s="288"/>
      <c r="DB37" s="288"/>
      <c r="DC37" s="288"/>
      <c r="DD37" s="288"/>
      <c r="DE37" s="288"/>
      <c r="DF37" s="288"/>
      <c r="DG37" s="288"/>
      <c r="DH37" s="288"/>
      <c r="DI37" s="288"/>
      <c r="DJ37" s="288"/>
      <c r="DK37" s="288"/>
      <c r="DL37" s="288"/>
      <c r="DM37" s="288"/>
      <c r="DN37" s="288"/>
      <c r="DO37" s="288"/>
      <c r="DP37" s="288"/>
      <c r="DQ37" s="288"/>
      <c r="DR37" s="288"/>
      <c r="DS37" s="288"/>
      <c r="DT37" s="288"/>
      <c r="DU37" s="288"/>
      <c r="DV37" s="288"/>
      <c r="DW37" s="288"/>
      <c r="DX37" s="288"/>
      <c r="DY37" s="288"/>
      <c r="DZ37" s="288"/>
      <c r="EA37" s="288"/>
      <c r="EB37" s="288"/>
      <c r="EC37" s="288"/>
      <c r="ED37" s="288"/>
      <c r="EE37" s="288"/>
      <c r="EF37" s="288"/>
      <c r="EG37" s="288"/>
      <c r="EH37" s="288"/>
      <c r="EI37" s="288"/>
      <c r="EJ37" s="288"/>
    </row>
    <row r="38" spans="1:140" s="276" customFormat="1" ht="17.25" hidden="1" customHeight="1" x14ac:dyDescent="0.3">
      <c r="A38" s="274"/>
      <c r="B38" s="274"/>
      <c r="C38" s="275"/>
      <c r="D38" s="275"/>
      <c r="E38" s="275"/>
      <c r="F38" s="275"/>
      <c r="G38" s="275"/>
      <c r="H38" s="274"/>
      <c r="I38" s="301"/>
      <c r="J38" s="278"/>
      <c r="K38" s="274"/>
      <c r="L38" s="274"/>
      <c r="M38" s="274"/>
      <c r="N38" s="281"/>
      <c r="O38" s="282"/>
      <c r="P38" s="282"/>
      <c r="Q38" s="282"/>
      <c r="R38" s="282"/>
      <c r="S38" s="856" t="s">
        <v>285</v>
      </c>
      <c r="T38" s="282"/>
      <c r="U38" s="282"/>
      <c r="V38" s="282"/>
      <c r="W38" s="282"/>
      <c r="X38" s="282"/>
      <c r="Y38" s="274"/>
      <c r="Z38" s="282"/>
      <c r="AA38" s="274"/>
      <c r="AB38" s="284"/>
      <c r="AC38" s="284"/>
      <c r="AD38" s="284"/>
      <c r="AE38" s="284"/>
      <c r="AF38" s="284"/>
      <c r="AG38" s="284"/>
      <c r="AH38" s="274"/>
      <c r="AI38" s="282"/>
      <c r="AJ38" s="274"/>
      <c r="AK38" s="853" t="s">
        <v>354</v>
      </c>
      <c r="AL38" s="282"/>
      <c r="AM38" s="282"/>
      <c r="AN38" s="282"/>
      <c r="AO38" s="282"/>
      <c r="AP38" s="282"/>
      <c r="AQ38" s="282"/>
      <c r="AR38" s="274"/>
      <c r="AS38" s="274"/>
      <c r="AT38" s="274">
        <v>2003</v>
      </c>
      <c r="AU38" s="282"/>
      <c r="AV38" s="856" t="s">
        <v>285</v>
      </c>
      <c r="AW38" s="282"/>
      <c r="AX38" s="282"/>
      <c r="AY38" s="282"/>
      <c r="AZ38" s="274" t="s">
        <v>98</v>
      </c>
      <c r="BA38" s="282"/>
      <c r="BB38" s="282"/>
      <c r="BC38" s="282"/>
      <c r="BD38" s="282"/>
      <c r="BE38" s="285"/>
      <c r="BF38" s="274"/>
      <c r="BG38" s="286"/>
      <c r="BH38" s="287"/>
      <c r="BI38" s="274" t="s">
        <v>383</v>
      </c>
      <c r="BJ38" s="282"/>
      <c r="BK38" s="275"/>
      <c r="BL38" s="274"/>
      <c r="BM38" s="274"/>
      <c r="BN38" s="274"/>
      <c r="BO38" s="289"/>
      <c r="BP38" s="289"/>
      <c r="BQ38" s="289"/>
      <c r="BR38" s="274"/>
      <c r="BS38" s="282"/>
      <c r="BT38" s="282"/>
      <c r="BU38" s="274"/>
      <c r="BV38" s="282"/>
      <c r="BW38" s="274"/>
      <c r="BX38" s="282"/>
      <c r="BY38" s="274"/>
      <c r="BZ38" s="282"/>
      <c r="CA38" s="274" t="s">
        <v>389</v>
      </c>
      <c r="CB38" s="287"/>
      <c r="CC38" s="290"/>
      <c r="CD38" s="291"/>
      <c r="CE38" s="290"/>
      <c r="CF38" s="291"/>
      <c r="CG38" s="290"/>
      <c r="CH38" s="291"/>
      <c r="CI38" s="290"/>
      <c r="CJ38" s="291"/>
      <c r="CK38" s="291"/>
      <c r="CL38" s="291"/>
      <c r="CM38" s="291"/>
      <c r="CN38" s="291"/>
      <c r="CO38" s="282"/>
      <c r="CP38" s="282"/>
      <c r="CQ38" s="282"/>
      <c r="CR38" s="282"/>
      <c r="CS38" s="282"/>
      <c r="CT38" s="274"/>
      <c r="CU38" s="292"/>
      <c r="CV38" s="292"/>
      <c r="CW38" s="292"/>
      <c r="CX38" s="292"/>
      <c r="CY38" s="293"/>
      <c r="CZ38" s="288"/>
      <c r="DA38" s="288"/>
      <c r="DB38" s="288"/>
      <c r="DC38" s="288"/>
      <c r="DD38" s="288"/>
      <c r="DE38" s="288"/>
      <c r="DF38" s="288"/>
      <c r="DG38" s="288"/>
      <c r="DH38" s="288"/>
      <c r="DI38" s="288"/>
      <c r="DJ38" s="288"/>
      <c r="DK38" s="288"/>
      <c r="DL38" s="288"/>
      <c r="DM38" s="288"/>
      <c r="DN38" s="288"/>
      <c r="DO38" s="288"/>
      <c r="DP38" s="288"/>
      <c r="DQ38" s="288"/>
      <c r="DR38" s="288"/>
      <c r="DS38" s="288"/>
      <c r="DT38" s="288"/>
      <c r="DU38" s="288"/>
      <c r="DV38" s="288"/>
      <c r="DW38" s="288"/>
      <c r="DX38" s="288"/>
      <c r="DY38" s="288"/>
      <c r="DZ38" s="288"/>
      <c r="EA38" s="288"/>
      <c r="EB38" s="288"/>
      <c r="EC38" s="288"/>
      <c r="ED38" s="288"/>
      <c r="EE38" s="288"/>
      <c r="EF38" s="288"/>
      <c r="EG38" s="288"/>
      <c r="EH38" s="288"/>
      <c r="EI38" s="288"/>
      <c r="EJ38" s="288"/>
    </row>
    <row r="39" spans="1:140" s="276" customFormat="1" ht="17.25" hidden="1" customHeight="1" x14ac:dyDescent="0.3">
      <c r="A39" s="274"/>
      <c r="B39" s="274"/>
      <c r="C39" s="275"/>
      <c r="D39" s="275"/>
      <c r="E39" s="275"/>
      <c r="F39" s="275"/>
      <c r="G39" s="275"/>
      <c r="H39" s="274"/>
      <c r="I39" s="301"/>
      <c r="J39" s="278"/>
      <c r="K39" s="274"/>
      <c r="L39" s="274"/>
      <c r="M39" s="274"/>
      <c r="N39" s="281"/>
      <c r="O39" s="282"/>
      <c r="P39" s="282"/>
      <c r="Q39" s="282"/>
      <c r="R39" s="282"/>
      <c r="S39" s="279"/>
      <c r="T39" s="282"/>
      <c r="U39" s="282"/>
      <c r="V39" s="282"/>
      <c r="W39" s="282"/>
      <c r="X39" s="282"/>
      <c r="Y39" s="274"/>
      <c r="Z39" s="282"/>
      <c r="AA39" s="274"/>
      <c r="AB39" s="284"/>
      <c r="AC39" s="284"/>
      <c r="AD39" s="284"/>
      <c r="AE39" s="284"/>
      <c r="AF39" s="284"/>
      <c r="AG39" s="284"/>
      <c r="AH39" s="274"/>
      <c r="AI39" s="282"/>
      <c r="AJ39" s="274"/>
      <c r="AK39" s="853" t="s">
        <v>357</v>
      </c>
      <c r="AL39" s="282"/>
      <c r="AM39" s="282"/>
      <c r="AN39" s="282"/>
      <c r="AO39" s="282"/>
      <c r="AP39" s="282"/>
      <c r="AQ39" s="282"/>
      <c r="AR39" s="274"/>
      <c r="AS39" s="274"/>
      <c r="AT39" s="295">
        <v>3000</v>
      </c>
      <c r="AU39" s="282"/>
      <c r="AV39" s="274"/>
      <c r="AW39" s="282"/>
      <c r="AX39" s="282"/>
      <c r="AY39" s="282"/>
      <c r="AZ39" s="274" t="s">
        <v>391</v>
      </c>
      <c r="BA39" s="282"/>
      <c r="BB39" s="282"/>
      <c r="BC39" s="282"/>
      <c r="BD39" s="282"/>
      <c r="BE39" s="285"/>
      <c r="BF39" s="274"/>
      <c r="BG39" s="286"/>
      <c r="BH39" s="287"/>
      <c r="BI39" s="274" t="s">
        <v>386</v>
      </c>
      <c r="BJ39" s="282"/>
      <c r="BK39" s="275"/>
      <c r="BL39" s="274"/>
      <c r="BM39" s="274"/>
      <c r="BN39" s="274"/>
      <c r="BO39" s="289"/>
      <c r="BP39" s="289"/>
      <c r="BQ39" s="289"/>
      <c r="BR39" s="274"/>
      <c r="BS39" s="282"/>
      <c r="BT39" s="282"/>
      <c r="BU39" s="274"/>
      <c r="BV39" s="282"/>
      <c r="BW39" s="274"/>
      <c r="BX39" s="282"/>
      <c r="BY39" s="274"/>
      <c r="BZ39" s="282"/>
      <c r="CA39" s="274" t="s">
        <v>393</v>
      </c>
      <c r="CB39" s="287"/>
      <c r="CC39" s="290"/>
      <c r="CD39" s="291"/>
      <c r="CE39" s="290"/>
      <c r="CF39" s="291"/>
      <c r="CG39" s="290"/>
      <c r="CH39" s="291"/>
      <c r="CI39" s="290"/>
      <c r="CJ39" s="291"/>
      <c r="CK39" s="291"/>
      <c r="CL39" s="291"/>
      <c r="CM39" s="291"/>
      <c r="CN39" s="291"/>
      <c r="CO39" s="282"/>
      <c r="CP39" s="282"/>
      <c r="CQ39" s="282"/>
      <c r="CR39" s="282"/>
      <c r="CS39" s="282"/>
      <c r="CT39" s="274"/>
      <c r="CU39" s="292"/>
      <c r="CV39" s="292"/>
      <c r="CW39" s="292"/>
      <c r="CX39" s="292"/>
      <c r="CY39" s="293"/>
      <c r="CZ39" s="288"/>
      <c r="DA39" s="288"/>
      <c r="DB39" s="288"/>
      <c r="DC39" s="288"/>
      <c r="DD39" s="288"/>
      <c r="DE39" s="288"/>
      <c r="DF39" s="288"/>
      <c r="DG39" s="288"/>
      <c r="DH39" s="288"/>
      <c r="DI39" s="288"/>
      <c r="DJ39" s="288"/>
      <c r="DK39" s="288"/>
      <c r="DL39" s="288"/>
      <c r="DM39" s="288"/>
      <c r="DN39" s="288"/>
      <c r="DO39" s="288"/>
      <c r="DP39" s="288"/>
      <c r="DQ39" s="288"/>
      <c r="DR39" s="288"/>
      <c r="DS39" s="288"/>
      <c r="DT39" s="288"/>
      <c r="DU39" s="288"/>
      <c r="DV39" s="288"/>
      <c r="DW39" s="288"/>
      <c r="DX39" s="288"/>
      <c r="DY39" s="288"/>
      <c r="DZ39" s="288"/>
      <c r="EA39" s="288"/>
      <c r="EB39" s="288"/>
      <c r="EC39" s="288"/>
      <c r="ED39" s="288"/>
      <c r="EE39" s="288"/>
      <c r="EF39" s="288"/>
      <c r="EG39" s="288"/>
      <c r="EH39" s="288"/>
      <c r="EI39" s="288"/>
      <c r="EJ39" s="288"/>
    </row>
    <row r="40" spans="1:140" s="276" customFormat="1" ht="17.25" hidden="1" customHeight="1" x14ac:dyDescent="0.3">
      <c r="A40" s="274"/>
      <c r="B40" s="274"/>
      <c r="C40" s="275"/>
      <c r="D40" s="275"/>
      <c r="E40" s="275"/>
      <c r="F40" s="275"/>
      <c r="G40" s="275"/>
      <c r="H40" s="274"/>
      <c r="I40" s="301"/>
      <c r="J40" s="278"/>
      <c r="K40" s="274"/>
      <c r="L40" s="274"/>
      <c r="M40" s="274"/>
      <c r="N40" s="281"/>
      <c r="O40" s="282"/>
      <c r="P40" s="282"/>
      <c r="Q40" s="282"/>
      <c r="R40" s="282"/>
      <c r="S40" s="304"/>
      <c r="T40" s="282"/>
      <c r="U40" s="282"/>
      <c r="V40" s="282"/>
      <c r="W40" s="282"/>
      <c r="X40" s="282"/>
      <c r="Y40" s="274"/>
      <c r="Z40" s="282"/>
      <c r="AA40" s="274"/>
      <c r="AB40" s="284"/>
      <c r="AC40" s="284"/>
      <c r="AD40" s="284"/>
      <c r="AE40" s="284"/>
      <c r="AF40" s="284"/>
      <c r="AG40" s="284"/>
      <c r="AH40" s="274"/>
      <c r="AI40" s="282"/>
      <c r="AJ40" s="274"/>
      <c r="AK40" s="853" t="s">
        <v>366</v>
      </c>
      <c r="AL40" s="282"/>
      <c r="AM40" s="282"/>
      <c r="AN40" s="282"/>
      <c r="AO40" s="282"/>
      <c r="AP40" s="282"/>
      <c r="AQ40" s="282"/>
      <c r="AR40" s="274"/>
      <c r="AS40" s="274"/>
      <c r="AT40" s="274">
        <v>3001</v>
      </c>
      <c r="AU40" s="282"/>
      <c r="AV40" s="274"/>
      <c r="AW40" s="282"/>
      <c r="AX40" s="282"/>
      <c r="AY40" s="282"/>
      <c r="AZ40" s="274" t="s">
        <v>394</v>
      </c>
      <c r="BA40" s="282"/>
      <c r="BB40" s="282"/>
      <c r="BC40" s="282"/>
      <c r="BD40" s="282"/>
      <c r="BE40" s="285"/>
      <c r="BF40" s="274"/>
      <c r="BG40" s="286"/>
      <c r="BH40" s="286"/>
      <c r="BI40" s="274" t="s">
        <v>388</v>
      </c>
      <c r="BJ40" s="282"/>
      <c r="BK40" s="275"/>
      <c r="BL40" s="274"/>
      <c r="BM40" s="274"/>
      <c r="BN40" s="274"/>
      <c r="BO40" s="289"/>
      <c r="BP40" s="289"/>
      <c r="BQ40" s="289"/>
      <c r="BR40" s="274"/>
      <c r="BS40" s="282"/>
      <c r="BT40" s="282"/>
      <c r="BU40" s="274"/>
      <c r="BV40" s="282"/>
      <c r="BW40" s="274"/>
      <c r="BX40" s="282"/>
      <c r="BY40" s="274"/>
      <c r="BZ40" s="282"/>
      <c r="CA40" s="274" t="s">
        <v>396</v>
      </c>
      <c r="CB40" s="287"/>
      <c r="CC40" s="290"/>
      <c r="CD40" s="291"/>
      <c r="CE40" s="290"/>
      <c r="CF40" s="291"/>
      <c r="CG40" s="290"/>
      <c r="CH40" s="291"/>
      <c r="CI40" s="290"/>
      <c r="CJ40" s="291"/>
      <c r="CK40" s="291"/>
      <c r="CL40" s="291"/>
      <c r="CM40" s="291"/>
      <c r="CN40" s="291"/>
      <c r="CO40" s="282"/>
      <c r="CP40" s="282"/>
      <c r="CQ40" s="282"/>
      <c r="CR40" s="282"/>
      <c r="CS40" s="282"/>
      <c r="CT40" s="274"/>
      <c r="CU40" s="292"/>
      <c r="CV40" s="292"/>
      <c r="CW40" s="292"/>
      <c r="CX40" s="292"/>
      <c r="CY40" s="293"/>
      <c r="CZ40" s="288"/>
      <c r="DA40" s="288"/>
      <c r="DB40" s="288"/>
      <c r="DC40" s="288"/>
      <c r="DD40" s="288"/>
      <c r="DE40" s="288"/>
      <c r="DF40" s="288"/>
      <c r="DG40" s="288"/>
      <c r="DH40" s="288"/>
      <c r="DI40" s="288"/>
      <c r="DJ40" s="288"/>
      <c r="DK40" s="288"/>
      <c r="DL40" s="288"/>
      <c r="DM40" s="288"/>
      <c r="DN40" s="288"/>
      <c r="DO40" s="288"/>
      <c r="DP40" s="288"/>
      <c r="DQ40" s="288"/>
      <c r="DR40" s="288"/>
      <c r="DS40" s="288"/>
      <c r="DT40" s="288"/>
      <c r="DU40" s="288"/>
      <c r="DV40" s="288"/>
      <c r="DW40" s="288"/>
      <c r="DX40" s="288"/>
      <c r="DY40" s="288"/>
      <c r="DZ40" s="288"/>
      <c r="EA40" s="288"/>
      <c r="EB40" s="288"/>
      <c r="EC40" s="288"/>
      <c r="ED40" s="288"/>
      <c r="EE40" s="288"/>
      <c r="EF40" s="288"/>
      <c r="EG40" s="288"/>
      <c r="EH40" s="288"/>
      <c r="EI40" s="288"/>
      <c r="EJ40" s="288"/>
    </row>
    <row r="41" spans="1:140" s="276" customFormat="1" ht="17.25" hidden="1" customHeight="1" x14ac:dyDescent="0.3">
      <c r="A41" s="274"/>
      <c r="B41" s="274"/>
      <c r="C41" s="275"/>
      <c r="D41" s="275"/>
      <c r="E41" s="275"/>
      <c r="F41" s="275"/>
      <c r="G41" s="275"/>
      <c r="H41" s="274"/>
      <c r="I41" s="301"/>
      <c r="J41" s="278"/>
      <c r="K41" s="274"/>
      <c r="L41" s="274"/>
      <c r="M41" s="274"/>
      <c r="N41" s="281"/>
      <c r="O41" s="282"/>
      <c r="P41" s="282"/>
      <c r="Q41" s="282"/>
      <c r="R41" s="282"/>
      <c r="S41" s="274"/>
      <c r="T41" s="282"/>
      <c r="U41" s="282"/>
      <c r="V41" s="282"/>
      <c r="W41" s="282"/>
      <c r="X41" s="282"/>
      <c r="Y41" s="274"/>
      <c r="Z41" s="282"/>
      <c r="AA41" s="274"/>
      <c r="AB41" s="284"/>
      <c r="AC41" s="284"/>
      <c r="AD41" s="284"/>
      <c r="AE41" s="284"/>
      <c r="AF41" s="284"/>
      <c r="AG41" s="284"/>
      <c r="AH41" s="274"/>
      <c r="AI41" s="282"/>
      <c r="AJ41" s="274"/>
      <c r="AK41" s="853" t="s">
        <v>360</v>
      </c>
      <c r="AL41" s="282"/>
      <c r="AM41" s="282"/>
      <c r="AN41" s="282"/>
      <c r="AO41" s="282"/>
      <c r="AP41" s="282"/>
      <c r="AQ41" s="282"/>
      <c r="AR41" s="274"/>
      <c r="AS41" s="274"/>
      <c r="AT41" s="274">
        <v>3005</v>
      </c>
      <c r="AU41" s="282"/>
      <c r="AV41" s="274"/>
      <c r="AW41" s="282"/>
      <c r="AX41" s="282"/>
      <c r="AY41" s="282"/>
      <c r="AZ41" s="274" t="s">
        <v>397</v>
      </c>
      <c r="BA41" s="282"/>
      <c r="BB41" s="282"/>
      <c r="BC41" s="282"/>
      <c r="BD41" s="282"/>
      <c r="BE41" s="285"/>
      <c r="BF41" s="274"/>
      <c r="BG41" s="286"/>
      <c r="BH41" s="286"/>
      <c r="BI41" s="274" t="s">
        <v>392</v>
      </c>
      <c r="BJ41" s="282"/>
      <c r="BK41" s="275"/>
      <c r="BL41" s="274"/>
      <c r="BM41" s="274"/>
      <c r="BN41" s="274"/>
      <c r="BO41" s="289"/>
      <c r="BP41" s="289"/>
      <c r="BQ41" s="289"/>
      <c r="BR41" s="274"/>
      <c r="BS41" s="282"/>
      <c r="BT41" s="282"/>
      <c r="BU41" s="274"/>
      <c r="BV41" s="282"/>
      <c r="BW41" s="274"/>
      <c r="BX41" s="282"/>
      <c r="BY41" s="274"/>
      <c r="BZ41" s="282"/>
      <c r="CA41" s="286" t="s">
        <v>500</v>
      </c>
      <c r="CB41" s="287"/>
      <c r="CC41" s="290"/>
      <c r="CD41" s="291"/>
      <c r="CE41" s="290"/>
      <c r="CF41" s="291"/>
      <c r="CG41" s="290"/>
      <c r="CH41" s="291"/>
      <c r="CI41" s="290"/>
      <c r="CJ41" s="291"/>
      <c r="CK41" s="291"/>
      <c r="CL41" s="291"/>
      <c r="CM41" s="291"/>
      <c r="CN41" s="291"/>
      <c r="CO41" s="282"/>
      <c r="CP41" s="282"/>
      <c r="CQ41" s="282"/>
      <c r="CR41" s="282"/>
      <c r="CS41" s="282"/>
      <c r="CT41" s="274"/>
      <c r="CU41" s="292"/>
      <c r="CV41" s="292"/>
      <c r="CW41" s="292"/>
      <c r="CX41" s="292"/>
      <c r="CY41" s="293"/>
      <c r="CZ41" s="288"/>
      <c r="DA41" s="288"/>
      <c r="DB41" s="288"/>
      <c r="DC41" s="288"/>
      <c r="DD41" s="288"/>
      <c r="DE41" s="288"/>
      <c r="DF41" s="288"/>
      <c r="DG41" s="288"/>
      <c r="DH41" s="288"/>
      <c r="DI41" s="288"/>
      <c r="DJ41" s="288"/>
      <c r="DK41" s="288"/>
      <c r="DL41" s="288"/>
      <c r="DM41" s="288"/>
      <c r="DN41" s="288"/>
      <c r="DO41" s="288"/>
      <c r="DP41" s="288"/>
      <c r="DQ41" s="288"/>
      <c r="DR41" s="288"/>
      <c r="DS41" s="288"/>
      <c r="DT41" s="288"/>
      <c r="DU41" s="288"/>
      <c r="DV41" s="288"/>
      <c r="DW41" s="288"/>
      <c r="DX41" s="288"/>
      <c r="DY41" s="288"/>
      <c r="DZ41" s="288"/>
      <c r="EA41" s="288"/>
      <c r="EB41" s="288"/>
      <c r="EC41" s="288"/>
      <c r="ED41" s="288"/>
      <c r="EE41" s="288"/>
      <c r="EF41" s="288"/>
      <c r="EG41" s="288"/>
      <c r="EH41" s="288"/>
      <c r="EI41" s="288"/>
      <c r="EJ41" s="288"/>
    </row>
    <row r="42" spans="1:140" ht="15.6" hidden="1" x14ac:dyDescent="0.3">
      <c r="A42" s="274"/>
      <c r="B42" s="274"/>
      <c r="C42" s="275"/>
      <c r="D42" s="275"/>
      <c r="E42" s="275"/>
      <c r="F42" s="275"/>
      <c r="G42" s="275"/>
      <c r="H42" s="274"/>
      <c r="I42" s="301"/>
      <c r="J42" s="278"/>
      <c r="K42" s="274"/>
      <c r="L42" s="274"/>
      <c r="M42" s="274"/>
      <c r="N42" s="281"/>
      <c r="O42" s="282"/>
      <c r="P42" s="282"/>
      <c r="Q42" s="282"/>
      <c r="R42" s="282"/>
      <c r="S42" s="274"/>
      <c r="T42" s="282"/>
      <c r="U42" s="282"/>
      <c r="V42" s="282"/>
      <c r="W42" s="282"/>
      <c r="X42" s="282"/>
      <c r="Y42" s="274"/>
      <c r="Z42" s="282"/>
      <c r="AA42" s="274"/>
      <c r="AB42" s="284"/>
      <c r="AC42" s="284"/>
      <c r="AD42" s="284"/>
      <c r="AE42" s="284"/>
      <c r="AF42" s="284"/>
      <c r="AG42" s="284"/>
      <c r="AH42" s="274"/>
      <c r="AI42" s="282"/>
      <c r="AJ42" s="274"/>
      <c r="AK42" s="853" t="s">
        <v>485</v>
      </c>
      <c r="AL42" s="282"/>
      <c r="AM42" s="282"/>
      <c r="AN42" s="282"/>
      <c r="AO42" s="282"/>
      <c r="AP42" s="282"/>
      <c r="AQ42" s="282"/>
      <c r="AR42" s="274"/>
      <c r="AS42" s="274"/>
      <c r="AT42" s="274">
        <v>3007</v>
      </c>
      <c r="AU42" s="282"/>
      <c r="AV42" s="274"/>
      <c r="AW42" s="282"/>
      <c r="AX42" s="282"/>
      <c r="AY42" s="282"/>
      <c r="AZ42" s="274"/>
      <c r="BA42" s="282"/>
      <c r="BB42" s="282"/>
      <c r="BC42" s="282"/>
      <c r="BD42" s="282"/>
      <c r="BE42" s="285"/>
      <c r="BF42" s="274"/>
      <c r="BG42" s="286"/>
      <c r="BH42" s="305"/>
      <c r="BI42" s="274" t="s">
        <v>395</v>
      </c>
      <c r="BJ42" s="305"/>
      <c r="BK42" s="280"/>
      <c r="BL42" s="280"/>
      <c r="BM42" s="280"/>
      <c r="BN42" s="280"/>
      <c r="BO42" s="305"/>
      <c r="BP42" s="305"/>
      <c r="BQ42" s="305"/>
      <c r="BR42" s="280"/>
      <c r="BS42" s="305"/>
      <c r="BT42" s="305"/>
      <c r="BU42" s="280"/>
      <c r="BV42" s="305"/>
      <c r="BW42" s="280"/>
      <c r="BX42" s="305"/>
      <c r="BY42" s="280"/>
      <c r="BZ42" s="305"/>
      <c r="CA42" s="286"/>
      <c r="CB42" s="305"/>
      <c r="CC42" s="280"/>
      <c r="CD42" s="305"/>
      <c r="CE42" s="280"/>
      <c r="CF42" s="305"/>
      <c r="CG42" s="280"/>
      <c r="CH42" s="305"/>
      <c r="CI42" s="280"/>
      <c r="CJ42" s="305"/>
      <c r="CK42" s="305"/>
      <c r="CL42" s="305"/>
      <c r="CM42" s="305"/>
      <c r="CN42" s="305"/>
      <c r="CO42" s="305"/>
      <c r="CP42" s="305"/>
      <c r="CQ42" s="305"/>
      <c r="CR42" s="305"/>
      <c r="CS42" s="305"/>
      <c r="CT42" s="280"/>
    </row>
    <row r="43" spans="1:140" ht="15.6" hidden="1" x14ac:dyDescent="0.3">
      <c r="A43" s="274"/>
      <c r="B43" s="274"/>
      <c r="C43" s="275"/>
      <c r="D43" s="275"/>
      <c r="E43" s="275"/>
      <c r="F43" s="275"/>
      <c r="G43" s="275"/>
      <c r="H43" s="274"/>
      <c r="I43" s="301"/>
      <c r="J43" s="278"/>
      <c r="K43" s="274"/>
      <c r="L43" s="274"/>
      <c r="M43" s="274"/>
      <c r="N43" s="281"/>
      <c r="O43" s="282"/>
      <c r="P43" s="282"/>
      <c r="Q43" s="282"/>
      <c r="R43" s="282"/>
      <c r="S43" s="274"/>
      <c r="T43" s="282"/>
      <c r="U43" s="282"/>
      <c r="V43" s="282"/>
      <c r="W43" s="282"/>
      <c r="X43" s="282"/>
      <c r="Y43" s="274"/>
      <c r="Z43" s="282"/>
      <c r="AA43" s="274"/>
      <c r="AB43" s="284"/>
      <c r="AC43" s="284"/>
      <c r="AD43" s="284"/>
      <c r="AE43" s="284"/>
      <c r="AF43" s="284"/>
      <c r="AG43" s="284"/>
      <c r="AH43" s="274"/>
      <c r="AI43" s="282"/>
      <c r="AJ43" s="274"/>
      <c r="AK43" s="853" t="s">
        <v>369</v>
      </c>
      <c r="AL43" s="282"/>
      <c r="AM43" s="282"/>
      <c r="AN43" s="282"/>
      <c r="AO43" s="282"/>
      <c r="AP43" s="282"/>
      <c r="AQ43" s="282"/>
      <c r="AR43" s="274"/>
      <c r="AS43" s="274"/>
      <c r="AT43" s="274">
        <v>3009</v>
      </c>
      <c r="AU43" s="282"/>
      <c r="AW43" s="282"/>
      <c r="AX43" s="282"/>
      <c r="AY43" s="282"/>
      <c r="AZ43" s="274"/>
      <c r="BA43" s="282"/>
      <c r="BB43" s="282"/>
      <c r="BC43" s="282"/>
      <c r="BD43" s="282"/>
      <c r="BE43" s="285"/>
      <c r="BF43" s="274"/>
      <c r="BG43" s="286"/>
      <c r="BH43" s="305"/>
      <c r="BI43" s="286" t="s">
        <v>398</v>
      </c>
      <c r="BJ43" s="305"/>
      <c r="BK43" s="280"/>
      <c r="BL43" s="280"/>
      <c r="BM43" s="280"/>
      <c r="BN43" s="280"/>
      <c r="BO43" s="305"/>
      <c r="BP43" s="305"/>
      <c r="BQ43" s="305"/>
      <c r="BR43" s="280"/>
      <c r="BS43" s="305"/>
      <c r="BT43" s="305"/>
      <c r="BU43" s="280"/>
      <c r="BV43" s="305"/>
      <c r="BW43" s="280"/>
      <c r="BX43" s="305"/>
      <c r="BY43" s="280"/>
      <c r="BZ43" s="305"/>
      <c r="CA43" s="280"/>
      <c r="CB43" s="305"/>
      <c r="CC43" s="280"/>
      <c r="CD43" s="305"/>
      <c r="CE43" s="280"/>
      <c r="CF43" s="305"/>
      <c r="CG43" s="280"/>
      <c r="CH43" s="305"/>
      <c r="CI43" s="280"/>
      <c r="CJ43" s="305"/>
      <c r="CK43" s="305"/>
      <c r="CL43" s="305"/>
      <c r="CM43" s="305"/>
      <c r="CN43" s="305"/>
      <c r="CO43" s="305"/>
      <c r="CP43" s="305"/>
      <c r="CQ43" s="305"/>
      <c r="CR43" s="305"/>
      <c r="CS43" s="305"/>
      <c r="CT43" s="280"/>
    </row>
    <row r="44" spans="1:140" s="306" customFormat="1" ht="15.6" hidden="1" x14ac:dyDescent="0.3">
      <c r="A44" s="274"/>
      <c r="B44" s="274"/>
      <c r="C44" s="275"/>
      <c r="D44" s="275"/>
      <c r="E44" s="275"/>
      <c r="F44" s="275"/>
      <c r="G44" s="275"/>
      <c r="H44" s="274"/>
      <c r="I44" s="301"/>
      <c r="J44" s="278"/>
      <c r="K44" s="274"/>
      <c r="L44" s="274"/>
      <c r="M44" s="274"/>
      <c r="N44" s="281"/>
      <c r="O44" s="282"/>
      <c r="P44" s="282"/>
      <c r="Q44" s="282"/>
      <c r="R44" s="282"/>
      <c r="S44" s="274"/>
      <c r="T44" s="282"/>
      <c r="U44" s="282"/>
      <c r="V44" s="282"/>
      <c r="W44" s="282"/>
      <c r="X44" s="282"/>
      <c r="Y44" s="274"/>
      <c r="Z44" s="282"/>
      <c r="AA44" s="274"/>
      <c r="AB44" s="284"/>
      <c r="AC44" s="284"/>
      <c r="AD44" s="284"/>
      <c r="AE44" s="284"/>
      <c r="AF44" s="284"/>
      <c r="AG44" s="284"/>
      <c r="AH44" s="274"/>
      <c r="AI44" s="282"/>
      <c r="AJ44" s="274"/>
      <c r="AK44" s="853" t="s">
        <v>378</v>
      </c>
      <c r="AL44" s="282"/>
      <c r="AM44" s="282"/>
      <c r="AN44" s="282"/>
      <c r="AO44" s="282"/>
      <c r="AP44" s="282"/>
      <c r="AQ44" s="282"/>
      <c r="AR44" s="274"/>
      <c r="AS44" s="274"/>
      <c r="AT44" s="274">
        <v>3011</v>
      </c>
      <c r="AU44" s="282"/>
      <c r="AV44" s="274"/>
      <c r="AW44" s="282"/>
      <c r="AX44" s="282"/>
      <c r="AY44" s="282"/>
      <c r="AZ44" s="274"/>
      <c r="BA44" s="282"/>
      <c r="BB44" s="282"/>
      <c r="BC44" s="282"/>
      <c r="BD44" s="282"/>
      <c r="BE44" s="285"/>
      <c r="BF44" s="274"/>
      <c r="BG44" s="286"/>
      <c r="BH44" s="305"/>
      <c r="BI44" s="286" t="s">
        <v>497</v>
      </c>
      <c r="BJ44" s="305"/>
      <c r="BK44" s="280"/>
      <c r="BL44" s="280"/>
      <c r="BM44" s="280"/>
      <c r="BN44" s="280"/>
      <c r="BO44" s="305"/>
      <c r="BP44" s="305"/>
      <c r="BQ44" s="305"/>
      <c r="BR44" s="280"/>
      <c r="BS44" s="305"/>
      <c r="BT44" s="305"/>
      <c r="BU44" s="280"/>
      <c r="BV44" s="305"/>
      <c r="BW44" s="280"/>
      <c r="BX44" s="305"/>
      <c r="BY44" s="280"/>
      <c r="BZ44" s="305"/>
      <c r="CA44" s="280"/>
      <c r="CB44" s="305"/>
      <c r="CC44" s="280"/>
      <c r="CD44" s="305"/>
      <c r="CE44" s="280"/>
      <c r="CF44" s="305"/>
      <c r="CG44" s="280"/>
      <c r="CH44" s="305"/>
      <c r="CI44" s="280"/>
      <c r="CJ44" s="305"/>
      <c r="CK44" s="305"/>
      <c r="CL44" s="305"/>
      <c r="CM44" s="305"/>
      <c r="CN44" s="305"/>
      <c r="CO44" s="305"/>
      <c r="CP44" s="305"/>
      <c r="CQ44" s="305"/>
      <c r="CR44" s="305"/>
      <c r="CS44" s="305"/>
      <c r="CT44" s="280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</row>
    <row r="45" spans="1:140" s="306" customFormat="1" ht="15.6" hidden="1" x14ac:dyDescent="0.3">
      <c r="A45" s="274"/>
      <c r="B45" s="274"/>
      <c r="C45" s="275"/>
      <c r="D45" s="275"/>
      <c r="E45" s="275"/>
      <c r="F45" s="275"/>
      <c r="G45" s="275"/>
      <c r="H45" s="274"/>
      <c r="I45" s="301"/>
      <c r="J45" s="278"/>
      <c r="K45" s="274"/>
      <c r="L45" s="4"/>
      <c r="M45" s="274"/>
      <c r="N45" s="281"/>
      <c r="O45" s="282"/>
      <c r="P45" s="282"/>
      <c r="Q45" s="282"/>
      <c r="R45" s="282"/>
      <c r="S45" s="274"/>
      <c r="T45" s="282"/>
      <c r="U45" s="282"/>
      <c r="V45" s="282"/>
      <c r="W45" s="282"/>
      <c r="X45" s="282"/>
      <c r="Y45" s="274"/>
      <c r="Z45" s="282"/>
      <c r="AA45" s="274"/>
      <c r="AB45" s="284"/>
      <c r="AC45" s="284"/>
      <c r="AD45" s="284"/>
      <c r="AE45" s="284"/>
      <c r="AF45" s="284"/>
      <c r="AG45" s="284"/>
      <c r="AH45" s="274"/>
      <c r="AI45" s="282"/>
      <c r="AJ45" s="274"/>
      <c r="AK45" s="853" t="s">
        <v>272</v>
      </c>
      <c r="AL45" s="282"/>
      <c r="AM45" s="282"/>
      <c r="AN45" s="282"/>
      <c r="AO45" s="282"/>
      <c r="AP45" s="282"/>
      <c r="AQ45" s="282"/>
      <c r="AR45" s="274"/>
      <c r="AS45" s="274"/>
      <c r="AT45" s="274">
        <v>3012</v>
      </c>
      <c r="AU45" s="282"/>
      <c r="AV45" s="274"/>
      <c r="AW45" s="282"/>
      <c r="AX45" s="282"/>
      <c r="AY45" s="282"/>
      <c r="AZ45" s="274"/>
      <c r="BA45" s="282"/>
      <c r="BB45" s="282"/>
      <c r="BC45" s="282"/>
      <c r="BD45" s="282"/>
      <c r="BE45" s="285"/>
      <c r="BF45" s="274"/>
      <c r="BG45" s="4"/>
      <c r="BH45" s="305"/>
      <c r="BI45" s="274" t="s">
        <v>498</v>
      </c>
      <c r="BJ45" s="305"/>
      <c r="BK45" s="280"/>
      <c r="BL45" s="280"/>
      <c r="BM45" s="280"/>
      <c r="BN45" s="280"/>
      <c r="BO45" s="305"/>
      <c r="BP45" s="305"/>
      <c r="BQ45" s="305"/>
      <c r="BR45" s="280"/>
      <c r="BS45" s="305"/>
      <c r="BT45" s="305"/>
      <c r="BU45" s="280"/>
      <c r="BV45" s="305"/>
      <c r="BW45" s="280"/>
      <c r="BX45" s="305"/>
      <c r="BY45" s="280"/>
      <c r="BZ45" s="305"/>
      <c r="CA45" s="280"/>
      <c r="CB45" s="305"/>
      <c r="CC45" s="280"/>
      <c r="CD45" s="305"/>
      <c r="CE45" s="280"/>
      <c r="CF45" s="305"/>
      <c r="CG45" s="280"/>
      <c r="CH45" s="305"/>
      <c r="CI45" s="280"/>
      <c r="CJ45" s="305"/>
      <c r="CK45" s="305"/>
      <c r="CL45" s="305"/>
      <c r="CM45" s="305"/>
      <c r="CN45" s="305"/>
      <c r="CO45" s="305"/>
      <c r="CP45" s="305"/>
      <c r="CQ45" s="305"/>
      <c r="CR45" s="305"/>
      <c r="CS45" s="305"/>
      <c r="CT45" s="280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</row>
    <row r="46" spans="1:140" ht="15.6" hidden="1" x14ac:dyDescent="0.3">
      <c r="I46" s="301"/>
      <c r="M46" s="293"/>
      <c r="S46" s="274"/>
      <c r="AK46" s="853" t="s">
        <v>377</v>
      </c>
      <c r="AT46" s="274">
        <v>3020</v>
      </c>
      <c r="AV46" s="274"/>
      <c r="AZ46" s="274"/>
      <c r="BI46" s="274"/>
    </row>
    <row r="47" spans="1:140" ht="15.6" hidden="1" x14ac:dyDescent="0.3">
      <c r="S47" s="274"/>
      <c r="AK47" s="853" t="s">
        <v>365</v>
      </c>
      <c r="AT47" s="274">
        <v>4001</v>
      </c>
      <c r="AV47" s="274"/>
      <c r="BI47" s="274"/>
    </row>
    <row r="48" spans="1:140" ht="15.6" hidden="1" x14ac:dyDescent="0.3">
      <c r="AK48" s="853" t="s">
        <v>364</v>
      </c>
      <c r="AT48" s="274">
        <v>5002</v>
      </c>
      <c r="AV48" s="274"/>
      <c r="BI48" s="280"/>
    </row>
    <row r="49" spans="37:61" ht="15.6" hidden="1" x14ac:dyDescent="0.3">
      <c r="AK49" s="853" t="s">
        <v>361</v>
      </c>
      <c r="AT49" s="274">
        <v>5003</v>
      </c>
      <c r="AV49" s="274"/>
      <c r="BI49" s="309"/>
    </row>
    <row r="50" spans="37:61" ht="15.6" hidden="1" x14ac:dyDescent="0.3">
      <c r="AK50" s="853" t="s">
        <v>381</v>
      </c>
      <c r="AT50" s="274">
        <v>5005</v>
      </c>
    </row>
    <row r="51" spans="37:61" ht="15.6" hidden="1" x14ac:dyDescent="0.3">
      <c r="AK51" s="853" t="s">
        <v>374</v>
      </c>
      <c r="AT51" s="274">
        <v>5007</v>
      </c>
    </row>
    <row r="52" spans="37:61" ht="15.6" hidden="1" x14ac:dyDescent="0.3">
      <c r="AK52" s="853" t="s">
        <v>385</v>
      </c>
      <c r="AT52" s="274">
        <v>5011</v>
      </c>
    </row>
    <row r="53" spans="37:61" ht="15.6" hidden="1" x14ac:dyDescent="0.3">
      <c r="AK53" s="853" t="s">
        <v>285</v>
      </c>
      <c r="AT53" s="274">
        <v>5012</v>
      </c>
    </row>
    <row r="54" spans="37:61" ht="15.6" hidden="1" x14ac:dyDescent="0.3">
      <c r="AK54" s="854" t="s">
        <v>235</v>
      </c>
      <c r="AT54" s="274">
        <v>5014</v>
      </c>
    </row>
    <row r="55" spans="37:61" ht="15.6" hidden="1" x14ac:dyDescent="0.3">
      <c r="AK55" s="854" t="s">
        <v>245</v>
      </c>
      <c r="AT55" s="290">
        <v>5017</v>
      </c>
    </row>
    <row r="56" spans="37:61" ht="15.6" hidden="1" x14ac:dyDescent="0.3">
      <c r="AT56" s="290">
        <v>5024</v>
      </c>
    </row>
    <row r="57" spans="37:61" ht="15.6" hidden="1" x14ac:dyDescent="0.3">
      <c r="AT57" s="290">
        <v>6003</v>
      </c>
    </row>
    <row r="58" spans="37:61" ht="15.6" hidden="1" x14ac:dyDescent="0.3">
      <c r="AT58" s="290">
        <v>6009</v>
      </c>
    </row>
    <row r="59" spans="37:61" ht="15.6" hidden="1" x14ac:dyDescent="0.3">
      <c r="AT59" s="290">
        <v>6012</v>
      </c>
    </row>
    <row r="60" spans="37:61" ht="15.6" hidden="1" x14ac:dyDescent="0.3">
      <c r="AT60" s="290">
        <v>6014</v>
      </c>
    </row>
    <row r="61" spans="37:61" ht="15.6" hidden="1" x14ac:dyDescent="0.3">
      <c r="AT61" s="290">
        <v>6015</v>
      </c>
    </row>
    <row r="62" spans="37:61" ht="15.6" hidden="1" x14ac:dyDescent="0.3">
      <c r="AT62" s="290">
        <v>7000</v>
      </c>
    </row>
    <row r="63" spans="37:61" ht="15.6" hidden="1" x14ac:dyDescent="0.3">
      <c r="AT63" s="290">
        <v>7001</v>
      </c>
    </row>
    <row r="64" spans="37:61" ht="15.6" hidden="1" x14ac:dyDescent="0.3">
      <c r="AT64" s="290">
        <v>7002</v>
      </c>
    </row>
    <row r="65" spans="46:46" ht="15.6" hidden="1" x14ac:dyDescent="0.3">
      <c r="AT65" s="290">
        <v>7004</v>
      </c>
    </row>
    <row r="66" spans="46:46" ht="15.6" hidden="1" x14ac:dyDescent="0.3">
      <c r="AT66" s="290">
        <v>7005</v>
      </c>
    </row>
    <row r="67" spans="46:46" ht="15.6" hidden="1" x14ac:dyDescent="0.3">
      <c r="AT67" s="290">
        <v>7006</v>
      </c>
    </row>
    <row r="68" spans="46:46" ht="15.6" hidden="1" x14ac:dyDescent="0.3">
      <c r="AT68" s="290">
        <v>7008</v>
      </c>
    </row>
    <row r="69" spans="46:46" ht="15.6" hidden="1" x14ac:dyDescent="0.3">
      <c r="AT69" s="290">
        <v>7010</v>
      </c>
    </row>
    <row r="70" spans="46:46" ht="15.6" hidden="1" x14ac:dyDescent="0.3">
      <c r="AT70" s="290">
        <v>7012</v>
      </c>
    </row>
    <row r="71" spans="46:46" ht="15.6" hidden="1" x14ac:dyDescent="0.3">
      <c r="AT71" s="290">
        <v>7013</v>
      </c>
    </row>
    <row r="72" spans="46:46" ht="15.6" hidden="1" x14ac:dyDescent="0.3">
      <c r="AT72" s="290">
        <v>7015</v>
      </c>
    </row>
    <row r="73" spans="46:46" ht="15.6" hidden="1" x14ac:dyDescent="0.3">
      <c r="AT73" s="290">
        <v>7021</v>
      </c>
    </row>
    <row r="74" spans="46:46" ht="15.6" hidden="1" x14ac:dyDescent="0.3">
      <c r="AT74" s="290">
        <v>7024</v>
      </c>
    </row>
    <row r="75" spans="46:46" ht="15.6" hidden="1" x14ac:dyDescent="0.3">
      <c r="AT75" s="290">
        <v>7026</v>
      </c>
    </row>
    <row r="76" spans="46:46" ht="15.6" hidden="1" x14ac:dyDescent="0.3">
      <c r="AT76" s="290">
        <v>7030</v>
      </c>
    </row>
    <row r="77" spans="46:46" ht="15.6" hidden="1" x14ac:dyDescent="0.3">
      <c r="AT77" s="290">
        <v>7031</v>
      </c>
    </row>
    <row r="78" spans="46:46" ht="15.6" hidden="1" x14ac:dyDescent="0.3">
      <c r="AT78" s="290">
        <v>7032</v>
      </c>
    </row>
    <row r="79" spans="46:46" ht="15.6" hidden="1" x14ac:dyDescent="0.3">
      <c r="AT79" s="290">
        <v>7033</v>
      </c>
    </row>
    <row r="80" spans="46:46" ht="15.6" hidden="1" x14ac:dyDescent="0.3">
      <c r="AT80" s="290">
        <v>7034</v>
      </c>
    </row>
    <row r="81" spans="46:46" ht="15.6" hidden="1" x14ac:dyDescent="0.3">
      <c r="AT81" s="290">
        <v>7036</v>
      </c>
    </row>
    <row r="82" spans="46:46" ht="15.6" hidden="1" x14ac:dyDescent="0.3">
      <c r="AT82" s="290">
        <v>7037</v>
      </c>
    </row>
    <row r="83" spans="46:46" ht="15.6" hidden="1" x14ac:dyDescent="0.3">
      <c r="AT83" s="290">
        <v>7038</v>
      </c>
    </row>
    <row r="84" spans="46:46" ht="15.6" hidden="1" x14ac:dyDescent="0.3">
      <c r="AT84" s="290">
        <v>7039</v>
      </c>
    </row>
    <row r="85" spans="46:46" ht="15.6" hidden="1" x14ac:dyDescent="0.3">
      <c r="AT85" s="290">
        <v>7040</v>
      </c>
    </row>
    <row r="86" spans="46:46" ht="15.6" hidden="1" x14ac:dyDescent="0.3">
      <c r="AT86" s="290">
        <v>7042</v>
      </c>
    </row>
    <row r="87" spans="46:46" ht="15.6" hidden="1" x14ac:dyDescent="0.3">
      <c r="AT87" s="290">
        <v>7043</v>
      </c>
    </row>
    <row r="88" spans="46:46" ht="15.6" hidden="1" x14ac:dyDescent="0.3">
      <c r="AT88" s="290">
        <v>7045</v>
      </c>
    </row>
    <row r="89" spans="46:46" ht="15.6" hidden="1" x14ac:dyDescent="0.3">
      <c r="AT89" s="290">
        <v>7046</v>
      </c>
    </row>
    <row r="90" spans="46:46" ht="15.6" hidden="1" x14ac:dyDescent="0.3">
      <c r="AT90" s="290">
        <v>7048</v>
      </c>
    </row>
    <row r="91" spans="46:46" ht="15.6" hidden="1" x14ac:dyDescent="0.3">
      <c r="AT91" s="290">
        <v>8001</v>
      </c>
    </row>
    <row r="92" spans="46:46" ht="15.6" hidden="1" x14ac:dyDescent="0.3">
      <c r="AT92" s="290">
        <v>8003</v>
      </c>
    </row>
    <row r="93" spans="46:46" ht="15.6" hidden="1" x14ac:dyDescent="0.3">
      <c r="AT93" s="290">
        <v>8007</v>
      </c>
    </row>
    <row r="94" spans="46:46" ht="15.6" hidden="1" x14ac:dyDescent="0.3">
      <c r="AT94" s="290">
        <v>8011</v>
      </c>
    </row>
    <row r="95" spans="46:46" ht="15.6" hidden="1" x14ac:dyDescent="0.3">
      <c r="AT95" s="290">
        <v>8014</v>
      </c>
    </row>
    <row r="96" spans="46:46" ht="15.6" hidden="1" x14ac:dyDescent="0.3">
      <c r="AT96" s="290">
        <v>8015</v>
      </c>
    </row>
    <row r="97" spans="46:46" ht="15.6" hidden="1" x14ac:dyDescent="0.3">
      <c r="AT97" s="290">
        <v>8016</v>
      </c>
    </row>
    <row r="98" spans="46:46" ht="15.6" hidden="1" x14ac:dyDescent="0.3">
      <c r="AT98" s="290">
        <v>8017</v>
      </c>
    </row>
    <row r="99" spans="46:46" ht="15.6" hidden="1" x14ac:dyDescent="0.3">
      <c r="AT99" s="290">
        <v>8022</v>
      </c>
    </row>
    <row r="100" spans="46:46" ht="15.6" hidden="1" x14ac:dyDescent="0.3">
      <c r="AT100" s="290">
        <v>8023</v>
      </c>
    </row>
    <row r="101" spans="46:46" ht="15.6" hidden="1" x14ac:dyDescent="0.3">
      <c r="AT101" s="290">
        <v>8028</v>
      </c>
    </row>
    <row r="102" spans="46:46" ht="15.6" hidden="1" x14ac:dyDescent="0.3">
      <c r="AT102" s="290">
        <v>8028</v>
      </c>
    </row>
    <row r="103" spans="46:46" ht="15.6" hidden="1" x14ac:dyDescent="0.3">
      <c r="AT103" s="290">
        <v>9003</v>
      </c>
    </row>
    <row r="104" spans="46:46" ht="15.6" hidden="1" x14ac:dyDescent="0.3">
      <c r="AT104" s="290">
        <v>9010</v>
      </c>
    </row>
    <row r="105" spans="46:46" ht="15.6" hidden="1" x14ac:dyDescent="0.3">
      <c r="AT105" s="290">
        <v>9011</v>
      </c>
    </row>
    <row r="106" spans="46:46" ht="15.6" hidden="1" x14ac:dyDescent="0.3">
      <c r="AT106" s="290">
        <v>9012</v>
      </c>
    </row>
    <row r="107" spans="46:46" ht="15.6" hidden="1" x14ac:dyDescent="0.3">
      <c r="AT107" s="290">
        <v>9022</v>
      </c>
    </row>
    <row r="108" spans="46:46" ht="15.6" hidden="1" x14ac:dyDescent="0.3">
      <c r="AT108" s="290">
        <v>9023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4"/>
  <sheetViews>
    <sheetView workbookViewId="0">
      <selection activeCell="D10" sqref="D10"/>
    </sheetView>
  </sheetViews>
  <sheetFormatPr baseColWidth="10" defaultRowHeight="15" x14ac:dyDescent="0.25"/>
  <sheetData>
    <row r="2" spans="1:6" ht="18" x14ac:dyDescent="0.25">
      <c r="A2" s="1135" t="s">
        <v>225</v>
      </c>
      <c r="B2" s="1136"/>
      <c r="C2" s="1136"/>
      <c r="D2" s="1136"/>
      <c r="E2" s="1136"/>
      <c r="F2" s="1136"/>
    </row>
    <row r="4" spans="1:6" ht="30" x14ac:dyDescent="0.25">
      <c r="A4" s="1137">
        <v>1</v>
      </c>
      <c r="B4" s="1137"/>
      <c r="C4" s="1137"/>
      <c r="D4" s="1137"/>
      <c r="E4" s="1137"/>
      <c r="F4" s="1137"/>
    </row>
  </sheetData>
  <mergeCells count="2">
    <mergeCell ref="A2:F2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43</vt:i4>
      </vt:variant>
    </vt:vector>
  </HeadingPairs>
  <TitlesOfParts>
    <vt:vector size="50" baseType="lpstr">
      <vt:lpstr>Config</vt:lpstr>
      <vt:lpstr>Données</vt:lpstr>
      <vt:lpstr>PIC</vt:lpstr>
      <vt:lpstr>Bon cde THERMOBLOC</vt:lpstr>
      <vt:lpstr>Options</vt:lpstr>
      <vt:lpstr>LISTES</vt:lpstr>
      <vt:lpstr>COEFFICIENT</vt:lpstr>
      <vt:lpstr>AUTOMATISMES</vt:lpstr>
      <vt:lpstr>CODE_QTE_FACE_LAQUEE</vt:lpstr>
      <vt:lpstr>COL_COF_DISPO_4</vt:lpstr>
      <vt:lpstr>COL_COFFRE</vt:lpstr>
      <vt:lpstr>COL_COUL</vt:lpstr>
      <vt:lpstr>COL_FACE_EXT</vt:lpstr>
      <vt:lpstr>COL_LF</vt:lpstr>
      <vt:lpstr>COL_TABLIER</vt:lpstr>
      <vt:lpstr>COL_TABLIER_8_ALU</vt:lpstr>
      <vt:lpstr>COLORIS_TO</vt:lpstr>
      <vt:lpstr>Config_PIC</vt:lpstr>
      <vt:lpstr>Coul_Coffre_PIC</vt:lpstr>
      <vt:lpstr>DECOUPE_VENTILATION</vt:lpstr>
      <vt:lpstr>DISPO_4</vt:lpstr>
      <vt:lpstr>DISPO_AUTRE</vt:lpstr>
      <vt:lpstr>DISPOSITIONS</vt:lpstr>
      <vt:lpstr>PIC!Extraire</vt:lpstr>
      <vt:lpstr>FACE_LAQUE</vt:lpstr>
      <vt:lpstr>FILAIRE</vt:lpstr>
      <vt:lpstr>FILAIRE_RADIO</vt:lpstr>
      <vt:lpstr>FILAIRE_RADIO_IO</vt:lpstr>
      <vt:lpstr>GUIDE_TABLIER</vt:lpstr>
      <vt:lpstr>ISOLATION1</vt:lpstr>
      <vt:lpstr>LAME_TABLIER</vt:lpstr>
      <vt:lpstr>M_DELTA</vt:lpstr>
      <vt:lpstr>MAT_TABLIER</vt:lpstr>
      <vt:lpstr>MOTEUR</vt:lpstr>
      <vt:lpstr>MOUSTIQUAIRE</vt:lpstr>
      <vt:lpstr>OUI_NON</vt:lpstr>
      <vt:lpstr>PATTE_FEUILLARD</vt:lpstr>
      <vt:lpstr>PENTE_BAS</vt:lpstr>
      <vt:lpstr>PERCAGE_COUL</vt:lpstr>
      <vt:lpstr>PROFIL_FINITION</vt:lpstr>
      <vt:lpstr>RENFORT</vt:lpstr>
      <vt:lpstr>SENS_MANOEUVRE</vt:lpstr>
      <vt:lpstr>TAILLE_COFFRE</vt:lpstr>
      <vt:lpstr>TYPE_COULISSE</vt:lpstr>
      <vt:lpstr>Type_Man_Pic</vt:lpstr>
      <vt:lpstr>TYPE_MANOEUVRE</vt:lpstr>
      <vt:lpstr>TYPE_TREUIL</vt:lpstr>
      <vt:lpstr>TYPE_TREUIL_NEUF</vt:lpstr>
      <vt:lpstr>TYPE_TREUIL_VIDE</vt:lpstr>
      <vt:lpstr>VERROU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</dc:creator>
  <cp:lastModifiedBy>LECOSSIER Jerome</cp:lastModifiedBy>
  <cp:lastPrinted>2015-01-12T10:54:52Z</cp:lastPrinted>
  <dcterms:created xsi:type="dcterms:W3CDTF">2014-07-11T08:46:03Z</dcterms:created>
  <dcterms:modified xsi:type="dcterms:W3CDTF">2015-08-28T08:42:04Z</dcterms:modified>
</cp:coreProperties>
</file>