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20730" windowHeight="9345" tabRatio="685"/>
  </bookViews>
  <sheets>
    <sheet name="CLIENTS" sheetId="4" r:id="rId1"/>
    <sheet name="SUIVI FACTURES" sheetId="3" r:id="rId2"/>
  </sheets>
  <functionGroups builtInGroupCount="18"/>
  <definedNames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ECHEANCIER_HT">OFFSET('SUIVI FACTURES'!$U$5,0,0,COUNTA('SUIVI FACTURES'!$U:$U)-1)</definedName>
    <definedName name="ECHEANCIER_MAJORATION_PAYEE">OFFSET('SUIVI FACTURES'!$L$5,0,0,COUNTA('SUIVI FACTURES'!$L:$L)-1)</definedName>
    <definedName name="ECHEANCIER_MONTANT_TTC">OFFSET('SUIVI FACTURES'!$E$5,0,0,COUNTA('SUIVI FACTURES'!$E:$E)-2)</definedName>
    <definedName name="ECHEANCIER_PLAGE">OFFSET('SUIVI FACTURES'!$A$5:$AI$5,0,0,COUNTA('SUIVI FACTURES'!$A:$A)-2)</definedName>
    <definedName name="ECHEANCIER_TVA_10">OFFSET('SUIVI FACTURES'!$S$5,0,0,COUNTA('SUIVI FACTURES'!$S:$S)-1)</definedName>
    <definedName name="ECHEANCIER_TVA_20">OFFSET('SUIVI FACTURES'!$T$5,0,0,COUNTA('SUIVI FACTURES'!$T:$T)-1)</definedName>
    <definedName name="ECHEANCIER_TVA_5_5">OFFSET('SUIVI FACTURES'!$Q$5,0,0,COUNTA('SUIVI FACTURES'!$Q:$Q)-1)</definedName>
    <definedName name="ECHEANCIER_TVA_7">OFFSET('SUIVI FACTURES'!$R$5,0,0,COUNTA('SUIVI FACTURES'!$R:$R)-1)</definedName>
    <definedName name="FACT">OFFSET('SUIVI FACTURES'!$B$5,,,COUNTA('SUIVI FACTURES'!$B:$B)-1)</definedName>
    <definedName name="H">HOUR(NOW())</definedName>
    <definedName name="J">TODAY()</definedName>
    <definedName name="M">MINUTE(NOW())</definedName>
    <definedName name="S">SECOND(NOW())</definedName>
  </definedNames>
  <calcPr calcId="162913"/>
</workbook>
</file>

<file path=xl/calcChain.xml><?xml version="1.0" encoding="utf-8"?>
<calcChain xmlns="http://schemas.openxmlformats.org/spreadsheetml/2006/main">
  <c r="AJ6" i="3" l="1"/>
  <c r="AM6" i="3" s="1"/>
  <c r="AJ7" i="3"/>
  <c r="AM7" i="3" s="1"/>
  <c r="AJ8" i="3"/>
  <c r="AM8" i="3" s="1"/>
  <c r="AJ9" i="3"/>
  <c r="AM9" i="3" s="1"/>
  <c r="AJ10" i="3"/>
  <c r="AM10" i="3" s="1"/>
  <c r="AJ11" i="3"/>
  <c r="AM11" i="3" s="1"/>
  <c r="AJ12" i="3"/>
  <c r="AM12" i="3" s="1"/>
  <c r="AJ13" i="3"/>
  <c r="AM13" i="3" s="1"/>
  <c r="AJ14" i="3"/>
  <c r="AM14" i="3" s="1"/>
  <c r="AJ15" i="3"/>
  <c r="AM15" i="3" s="1"/>
  <c r="AJ16" i="3"/>
  <c r="AM16" i="3" s="1"/>
  <c r="AJ17" i="3"/>
  <c r="AM17" i="3" s="1"/>
  <c r="AJ18" i="3"/>
  <c r="AM18" i="3" s="1"/>
  <c r="AJ19" i="3"/>
  <c r="AM19" i="3" s="1"/>
  <c r="AJ20" i="3"/>
  <c r="AM20" i="3" s="1"/>
  <c r="AJ21" i="3"/>
  <c r="AM21" i="3" s="1"/>
  <c r="AJ22" i="3"/>
  <c r="AM22" i="3" s="1"/>
  <c r="AJ5" i="3"/>
  <c r="AM5" i="3" s="1"/>
  <c r="K15" i="3" l="1"/>
  <c r="D5" i="3" l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6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I5" i="3" l="1"/>
  <c r="F5" i="3" s="1"/>
  <c r="K5" i="3"/>
  <c r="K6" i="3" l="1"/>
  <c r="K7" i="3"/>
  <c r="K9" i="3" l="1"/>
  <c r="K10" i="3"/>
  <c r="K11" i="3"/>
  <c r="K12" i="3"/>
  <c r="K13" i="3"/>
  <c r="K14" i="3"/>
  <c r="K16" i="3"/>
  <c r="K17" i="3"/>
  <c r="K18" i="3"/>
  <c r="K19" i="3"/>
  <c r="K20" i="3"/>
  <c r="K21" i="3"/>
  <c r="K22" i="3"/>
  <c r="I6" i="3" l="1"/>
  <c r="F6" i="3" s="1"/>
  <c r="I7" i="3"/>
  <c r="F7" i="3" s="1"/>
  <c r="I9" i="3"/>
  <c r="F9" i="3" s="1"/>
  <c r="I10" i="3"/>
  <c r="F10" i="3" s="1"/>
  <c r="I11" i="3"/>
  <c r="F11" i="3" s="1"/>
  <c r="I12" i="3"/>
  <c r="I13" i="3"/>
  <c r="I14" i="3"/>
  <c r="I15" i="3"/>
  <c r="I16" i="3"/>
  <c r="I17" i="3"/>
  <c r="I18" i="3"/>
  <c r="I19" i="3"/>
  <c r="I20" i="3"/>
  <c r="I21" i="3"/>
  <c r="I22" i="3"/>
  <c r="X22" i="3" l="1"/>
  <c r="W22" i="3"/>
  <c r="V22" i="3"/>
  <c r="N22" i="3"/>
  <c r="X21" i="3"/>
  <c r="W21" i="3"/>
  <c r="V21" i="3"/>
  <c r="O21" i="3"/>
  <c r="X20" i="3"/>
  <c r="W20" i="3"/>
  <c r="V20" i="3"/>
  <c r="N20" i="3"/>
  <c r="X19" i="3"/>
  <c r="W19" i="3"/>
  <c r="V19" i="3"/>
  <c r="X18" i="3"/>
  <c r="W18" i="3"/>
  <c r="V18" i="3"/>
  <c r="X17" i="3"/>
  <c r="W17" i="3"/>
  <c r="V17" i="3"/>
  <c r="X16" i="3"/>
  <c r="W16" i="3"/>
  <c r="V16" i="3"/>
  <c r="X15" i="3"/>
  <c r="W15" i="3"/>
  <c r="V15" i="3"/>
  <c r="X14" i="3"/>
  <c r="W14" i="3"/>
  <c r="V14" i="3"/>
  <c r="X13" i="3"/>
  <c r="W13" i="3"/>
  <c r="V13" i="3"/>
  <c r="X12" i="3"/>
  <c r="W12" i="3"/>
  <c r="V12" i="3"/>
  <c r="X11" i="3"/>
  <c r="W11" i="3"/>
  <c r="V11" i="3"/>
  <c r="X10" i="3"/>
  <c r="W10" i="3"/>
  <c r="V10" i="3"/>
  <c r="X9" i="3"/>
  <c r="W9" i="3"/>
  <c r="V9" i="3"/>
  <c r="X8" i="3"/>
  <c r="W8" i="3"/>
  <c r="V8" i="3"/>
  <c r="X7" i="3"/>
  <c r="W7" i="3"/>
  <c r="V7" i="3"/>
  <c r="X6" i="3"/>
  <c r="W6" i="3"/>
  <c r="V6" i="3"/>
  <c r="X5" i="3"/>
  <c r="W5" i="3"/>
  <c r="V5" i="3"/>
  <c r="B1" i="3"/>
  <c r="F15" i="3" l="1"/>
  <c r="F12" i="3"/>
  <c r="F13" i="3"/>
  <c r="F17" i="3"/>
  <c r="F19" i="3"/>
  <c r="F21" i="3"/>
  <c r="G21" i="3" s="1"/>
  <c r="H21" i="3" s="1"/>
  <c r="F14" i="3"/>
  <c r="F16" i="3"/>
  <c r="F18" i="3"/>
  <c r="F20" i="3"/>
  <c r="F22" i="3"/>
  <c r="N21" i="3"/>
  <c r="L21" i="3"/>
  <c r="P21" i="3" s="1"/>
  <c r="M20" i="3"/>
  <c r="O20" i="3"/>
  <c r="G20" i="3" s="1"/>
  <c r="H20" i="3" s="1"/>
  <c r="M22" i="3"/>
  <c r="O22" i="3"/>
  <c r="G22" i="3" s="1"/>
  <c r="H22" i="3" s="1"/>
  <c r="L20" i="3"/>
  <c r="P20" i="3" s="1"/>
  <c r="M21" i="3"/>
  <c r="L22" i="3"/>
  <c r="P22" i="3" s="1"/>
  <c r="N18" i="3" l="1"/>
  <c r="L18" i="3"/>
  <c r="P18" i="3" s="1"/>
  <c r="O19" i="3"/>
  <c r="G19" i="3" s="1"/>
  <c r="H19" i="3" s="1"/>
  <c r="L19" i="3"/>
  <c r="P19" i="3" s="1"/>
  <c r="M19" i="3"/>
  <c r="M18" i="3" l="1"/>
  <c r="O18" i="3"/>
  <c r="G18" i="3" s="1"/>
  <c r="H18" i="3" s="1"/>
  <c r="N19" i="3" l="1"/>
  <c r="N16" i="3"/>
  <c r="L16" i="3"/>
  <c r="P16" i="3" s="1"/>
  <c r="M16" i="3"/>
  <c r="O17" i="3"/>
  <c r="G17" i="3" s="1"/>
  <c r="H17" i="3" s="1"/>
  <c r="L17" i="3"/>
  <c r="P17" i="3" s="1"/>
  <c r="M17" i="3"/>
  <c r="N17" i="3"/>
  <c r="O16" i="3" l="1"/>
  <c r="G16" i="3" s="1"/>
  <c r="H16" i="3" s="1"/>
  <c r="N14" i="3" l="1"/>
  <c r="L14" i="3"/>
  <c r="P14" i="3" s="1"/>
  <c r="O14" i="3"/>
  <c r="G14" i="3" s="1"/>
  <c r="H14" i="3" s="1"/>
  <c r="M14" i="3"/>
  <c r="O15" i="3" l="1"/>
  <c r="G15" i="3" s="1"/>
  <c r="H15" i="3" s="1"/>
  <c r="L15" i="3"/>
  <c r="P15" i="3" s="1"/>
  <c r="N15" i="3"/>
  <c r="M15" i="3"/>
  <c r="N12" i="3" l="1"/>
  <c r="M12" i="3"/>
  <c r="L12" i="3"/>
  <c r="P12" i="3" s="1"/>
  <c r="O12" i="3"/>
  <c r="G12" i="3" s="1"/>
  <c r="H12" i="3" s="1"/>
  <c r="O13" i="3" l="1"/>
  <c r="G13" i="3" s="1"/>
  <c r="H13" i="3" s="1"/>
  <c r="N13" i="3"/>
  <c r="L13" i="3"/>
  <c r="P13" i="3" s="1"/>
  <c r="M13" i="3"/>
  <c r="N10" i="3" l="1"/>
  <c r="L10" i="3"/>
  <c r="P10" i="3" s="1"/>
  <c r="O10" i="3"/>
  <c r="G10" i="3" s="1"/>
  <c r="H10" i="3" s="1"/>
  <c r="M10" i="3"/>
  <c r="O11" i="3" l="1"/>
  <c r="G11" i="3" s="1"/>
  <c r="H11" i="3" s="1"/>
  <c r="N11" i="3"/>
  <c r="M11" i="3"/>
  <c r="L11" i="3"/>
  <c r="P11" i="3" s="1"/>
  <c r="O6" i="3" l="1"/>
  <c r="G6" i="3" s="1"/>
  <c r="H6" i="3" s="1"/>
  <c r="M6" i="3"/>
  <c r="N6" i="3"/>
  <c r="L6" i="3"/>
  <c r="P6" i="3" s="1"/>
  <c r="O9" i="3" l="1"/>
  <c r="G9" i="3" s="1"/>
  <c r="H9" i="3" s="1"/>
  <c r="M9" i="3"/>
  <c r="N9" i="3"/>
  <c r="L9" i="3"/>
  <c r="P9" i="3" s="1"/>
  <c r="L5" i="3" l="1"/>
  <c r="P5" i="3" s="1"/>
  <c r="O5" i="3"/>
  <c r="G5" i="3" s="1"/>
  <c r="H5" i="3" s="1"/>
  <c r="N5" i="3"/>
  <c r="M5" i="3"/>
  <c r="K8" i="3" l="1"/>
  <c r="I8" i="3"/>
  <c r="N7" i="3"/>
  <c r="F8" i="3" l="1"/>
  <c r="N8" i="3"/>
  <c r="M8" i="3"/>
  <c r="O8" i="3"/>
  <c r="G8" i="3" s="1"/>
  <c r="L8" i="3"/>
  <c r="P8" i="3" s="1"/>
  <c r="L7" i="3"/>
  <c r="P7" i="3" s="1"/>
  <c r="M7" i="3"/>
  <c r="O7" i="3"/>
  <c r="G7" i="3" s="1"/>
  <c r="H7" i="3" s="1"/>
  <c r="H8" i="3" l="1"/>
</calcChain>
</file>

<file path=xl/sharedStrings.xml><?xml version="1.0" encoding="utf-8"?>
<sst xmlns="http://schemas.openxmlformats.org/spreadsheetml/2006/main" count="308" uniqueCount="263">
  <si>
    <t>Adresse</t>
  </si>
  <si>
    <t>CP</t>
  </si>
  <si>
    <t>VILLE</t>
  </si>
  <si>
    <t>Montant TTC</t>
  </si>
  <si>
    <t>TVA 5,5</t>
  </si>
  <si>
    <t>TVA 7</t>
  </si>
  <si>
    <t>TVA 10</t>
  </si>
  <si>
    <t>TVA 20</t>
  </si>
  <si>
    <t>Date du jour</t>
  </si>
  <si>
    <t>Raison sociale</t>
  </si>
  <si>
    <t>N° facture</t>
  </si>
  <si>
    <t>Date facture</t>
  </si>
  <si>
    <t>Date d'échéance</t>
  </si>
  <si>
    <t>Majoration</t>
  </si>
  <si>
    <t>Solde restant dû</t>
  </si>
  <si>
    <t xml:space="preserve">Première relance </t>
  </si>
  <si>
    <t xml:space="preserve">Deuxième relance </t>
  </si>
  <si>
    <t xml:space="preserve">Troisième relance </t>
  </si>
  <si>
    <t>Observations</t>
  </si>
  <si>
    <t>Taux d’intérêt légal</t>
  </si>
  <si>
    <t>HT</t>
  </si>
  <si>
    <t>Date du Règlement</t>
  </si>
  <si>
    <t>Nbre de Jours en dépassement</t>
  </si>
  <si>
    <t>Montant Total Payé</t>
  </si>
  <si>
    <t>Majoration Payée</t>
  </si>
  <si>
    <t>▼  Réglée  ▼</t>
  </si>
  <si>
    <t>MODE DE PAIEMENT</t>
  </si>
  <si>
    <t>TITULAIRE DU COMPTE</t>
  </si>
  <si>
    <t>N° DE CHEQUE / DOMICILIATION</t>
  </si>
  <si>
    <t>TRANSACTION</t>
  </si>
  <si>
    <t>LIBELLE / ADRESSE MAIL</t>
  </si>
  <si>
    <t>CODE BANQUE</t>
  </si>
  <si>
    <t>CODE GUICHET</t>
  </si>
  <si>
    <t>NUMERO DE COMPTE</t>
  </si>
  <si>
    <t>CLE RIB</t>
  </si>
  <si>
    <t>CODE BIC/SWIFT</t>
  </si>
  <si>
    <t>CODE IBAN</t>
  </si>
  <si>
    <t>ESPECES</t>
  </si>
  <si>
    <t>Nom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</si>
  <si>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</si>
  <si>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</si>
  <si>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</si>
  <si>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</si>
  <si>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</si>
  <si>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</si>
  <si>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</si>
  <si>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</si>
  <si>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</si>
  <si>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</si>
  <si>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</si>
  <si>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</si>
  <si>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</si>
  <si>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</si>
  <si>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EQUIPEMENTS</t>
  </si>
  <si>
    <t>ALIMENTAIRE</t>
  </si>
  <si>
    <t>PARIS 17</t>
  </si>
  <si>
    <t>01 48 16 27 83</t>
  </si>
  <si>
    <t>PRODUITS D'ACCUEIL</t>
  </si>
  <si>
    <t>CONSOMMABLES</t>
  </si>
  <si>
    <t>NANTES CEDEX 4</t>
  </si>
  <si>
    <t>02 40 46 41 42</t>
  </si>
  <si>
    <t>02 40 46 17 76</t>
  </si>
  <si>
    <t>BOULOGNE BILLANCOURT</t>
  </si>
  <si>
    <t>01 55 38 95 70</t>
  </si>
  <si>
    <t>01 55 38 95 71</t>
  </si>
  <si>
    <t>POLIGNY</t>
  </si>
  <si>
    <t>03 84 73 70 10</t>
  </si>
  <si>
    <t>03 84 73 10 10</t>
  </si>
  <si>
    <t>SERVICES</t>
  </si>
  <si>
    <t>WEYERSHEIM</t>
  </si>
  <si>
    <t>03 88 68 13 14</t>
  </si>
  <si>
    <t>03 88 68 10 56</t>
  </si>
  <si>
    <t>LILLE</t>
  </si>
  <si>
    <t>08 10 34 34 04</t>
  </si>
  <si>
    <t>08 10 34 34 01</t>
  </si>
  <si>
    <t>MACON</t>
  </si>
  <si>
    <t>03 85 29 11 74</t>
  </si>
  <si>
    <t>03 85 34 63 28</t>
  </si>
  <si>
    <t>PARIS LA DEFENSE CEDEX</t>
  </si>
  <si>
    <t>02 40 41 00 00</t>
  </si>
  <si>
    <t>LE POINCONNET</t>
  </si>
  <si>
    <t>02 54 29 78 33</t>
  </si>
  <si>
    <t>02 54 36 79 08</t>
  </si>
  <si>
    <t>VAULX EN VELIN</t>
  </si>
  <si>
    <t>04 78 69 34 45</t>
  </si>
  <si>
    <t>04 72 76 29 14</t>
  </si>
  <si>
    <t>VANNES</t>
  </si>
  <si>
    <t>02 97 42 77 53</t>
  </si>
  <si>
    <t>02 97 69 11 14</t>
  </si>
  <si>
    <t>EPINAL CEDEX</t>
  </si>
  <si>
    <t>03 29 69 10 10</t>
  </si>
  <si>
    <t>03 29 35 10 15</t>
  </si>
  <si>
    <t>LIMONEST</t>
  </si>
  <si>
    <t>04 78 66 38 00</t>
  </si>
  <si>
    <t>04 78 66 38 05</t>
  </si>
  <si>
    <t>ARGENTEUIL CEDEX</t>
  </si>
  <si>
    <t>01 34 34 47 74</t>
  </si>
  <si>
    <t>01 34 34 47 75</t>
  </si>
  <si>
    <t>ST LAURENT DE LA PLAINE</t>
  </si>
  <si>
    <t>02 41 74 37 77</t>
  </si>
  <si>
    <t>02 41 74 37 78</t>
  </si>
  <si>
    <t>EYGALIERES</t>
  </si>
  <si>
    <t>04 90 95 06 36</t>
  </si>
  <si>
    <t>04 90 95 17 97</t>
  </si>
  <si>
    <t>WILLEMS</t>
  </si>
  <si>
    <t>03 20 61 72 22</t>
  </si>
  <si>
    <t>03 20 61 76 67</t>
  </si>
  <si>
    <t>BOBIGNY CEDEX</t>
  </si>
  <si>
    <t>01 41 83 57 04</t>
  </si>
  <si>
    <t>01 41 83 57 57</t>
  </si>
  <si>
    <t>GRIGNY</t>
  </si>
  <si>
    <t>01 69 02 56 98</t>
  </si>
  <si>
    <t>01 69 02 55 67</t>
  </si>
  <si>
    <t>CHEQUES</t>
  </si>
  <si>
    <t>CB</t>
  </si>
  <si>
    <t>AAA</t>
  </si>
  <si>
    <t>VIREMENT</t>
  </si>
  <si>
    <t>Fred</t>
  </si>
  <si>
    <t>X5444</t>
  </si>
  <si>
    <t>PAYPAL</t>
  </si>
  <si>
    <t>aldebert</t>
  </si>
  <si>
    <t>XXXX</t>
  </si>
  <si>
    <t>Lille</t>
  </si>
  <si>
    <t>ARRAS</t>
  </si>
  <si>
    <t>Adresse Complète du Client Nom 1</t>
  </si>
  <si>
    <t>Adresse Complète du Client Nom 2</t>
  </si>
  <si>
    <t>Adresse Complète du Client Nom 3</t>
  </si>
  <si>
    <t>Adresse Complète du Client Nom 4</t>
  </si>
  <si>
    <t>Adresse Complète du Client Nom 5</t>
  </si>
  <si>
    <t>Adresse Complète du Client Nom 6</t>
  </si>
  <si>
    <t>Adresse Complète du Client Nom 7</t>
  </si>
  <si>
    <t>Adresse Complète du Client Nom 8</t>
  </si>
  <si>
    <t>Adresse Complète du Client Nom 9</t>
  </si>
  <si>
    <t>Adresse Complète du Client Nom 10</t>
  </si>
  <si>
    <t>Adresse Complète du Client Nom 11</t>
  </si>
  <si>
    <t>Adresse Complète du Client Nom 12</t>
  </si>
  <si>
    <t>Adresse Complète du Client Nom 13</t>
  </si>
  <si>
    <t>Adresse Complète du Client Nom 14</t>
  </si>
  <si>
    <t>Adresse Complète du Client Nom 15</t>
  </si>
  <si>
    <t>Adresse Complète du Client Nom 16</t>
  </si>
  <si>
    <t>Adresse Complète du Client Nom 17</t>
  </si>
  <si>
    <t>Adresse Complète du Client Nom 18</t>
  </si>
  <si>
    <t>Adresse Complète du Client Nom 19</t>
  </si>
  <si>
    <t>Adresse Complète du Client Nom 20</t>
  </si>
  <si>
    <t>Prénom du Contact 1</t>
  </si>
  <si>
    <t>Prénom du Contact 2</t>
  </si>
  <si>
    <t>Prénom du Contact 3</t>
  </si>
  <si>
    <t>Prénom du Contact 4</t>
  </si>
  <si>
    <t>Prénom du Contact 5</t>
  </si>
  <si>
    <t>Prénom du Contact 6</t>
  </si>
  <si>
    <t>Prénom du Contact 7</t>
  </si>
  <si>
    <t>Prénom du Contact 8</t>
  </si>
  <si>
    <t>Prénom du Contact 9</t>
  </si>
  <si>
    <t>Prénom du Contact 10</t>
  </si>
  <si>
    <t>Prénom du Contact 11</t>
  </si>
  <si>
    <t>Prénom du Contact 12</t>
  </si>
  <si>
    <t>Prénom du Contact 13</t>
  </si>
  <si>
    <t>Prénom du Contact 14</t>
  </si>
  <si>
    <t>Prénom du Contact 15</t>
  </si>
  <si>
    <t>Prénom du Contact 16</t>
  </si>
  <si>
    <t>Prénom du Contact 17</t>
  </si>
  <si>
    <t>Prénom du Contact 18</t>
  </si>
  <si>
    <t>Prénom du Contact 19</t>
  </si>
  <si>
    <t>Prénom du Contact 20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</si>
  <si>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</si>
  <si>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</si>
  <si>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</si>
  <si>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</si>
  <si>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</si>
  <si>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</si>
  <si>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</si>
  <si>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</si>
  <si>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</si>
  <si>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</si>
  <si>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</si>
  <si>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</si>
  <si>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</si>
  <si>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</si>
  <si>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</si>
  <si>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</si>
  <si>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</si>
  <si>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</si>
  <si>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</si>
  <si>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</si>
  <si>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BNPAFRPPLPD</t>
  </si>
  <si>
    <t>FR7630004022490001094179184</t>
  </si>
  <si>
    <t>FR22 337 588 148</t>
  </si>
  <si>
    <t>FR22 337 588 149</t>
  </si>
  <si>
    <t>FR22 337 588 150</t>
  </si>
  <si>
    <t>FR22 337 588 151</t>
  </si>
  <si>
    <t>FR22 337 588 152</t>
  </si>
  <si>
    <t>FR22 337 588 153</t>
  </si>
  <si>
    <t>FR22 337 588 154</t>
  </si>
  <si>
    <t>FR22 337 588 155</t>
  </si>
  <si>
    <t>FR22 337 588 156</t>
  </si>
  <si>
    <t>FR22 337 588 157</t>
  </si>
  <si>
    <t>FR22 337 588 158</t>
  </si>
  <si>
    <t>FR22 337 588 159</t>
  </si>
  <si>
    <t>FR22 337 588 160</t>
  </si>
  <si>
    <t>FR22 337 588 161</t>
  </si>
  <si>
    <t>FR22 337 588 162</t>
  </si>
  <si>
    <t>FR22 337 588 163</t>
  </si>
  <si>
    <t>FR22 337 588 164</t>
  </si>
  <si>
    <t>FR22 337 588 165</t>
  </si>
  <si>
    <t>FR22 337 588 166</t>
  </si>
  <si>
    <t>FR22 337 588 167</t>
  </si>
  <si>
    <t>prenom_du_contact 1@entreprise.fr</t>
  </si>
  <si>
    <t>prenom_du_contact 2@entreprise.fr</t>
  </si>
  <si>
    <t>prenom_du_contact 3@entreprise.fr</t>
  </si>
  <si>
    <t>prenom_du_contact 4@entreprise.fr</t>
  </si>
  <si>
    <t>prenom_du_contact 5@entreprise.fr</t>
  </si>
  <si>
    <t>prenom_du_contact 6@entreprise.fr</t>
  </si>
  <si>
    <t>prenom_du_contact 7@entreprise.fr</t>
  </si>
  <si>
    <t>prenom_du_contact 8@entreprise.fr</t>
  </si>
  <si>
    <t>prenom_du_contact 9@entreprise.fr</t>
  </si>
  <si>
    <t>prenom_du_contact 10@entreprise.fr</t>
  </si>
  <si>
    <t>prenom_du_contact 11@entreprise.fr</t>
  </si>
  <si>
    <t>prenom_du_contact 12@entreprise.fr</t>
  </si>
  <si>
    <t>prenom_du_contact 13@entreprise.fr</t>
  </si>
  <si>
    <t>prenom_du_contact 14@entreprise.fr</t>
  </si>
  <si>
    <t>prenom_du_contact 15@entreprise.fr</t>
  </si>
  <si>
    <t>prenom_du_contact 16@entreprise.fr</t>
  </si>
  <si>
    <t>prenom_du_contact 17@entreprise.fr</t>
  </si>
  <si>
    <t>prenom_du_contact 18@entreprise.fr</t>
  </si>
  <si>
    <t>prenom_du_contact 19@entreprise.fr</t>
  </si>
  <si>
    <t>prenom_du_contact 20@entreprise.fr</t>
  </si>
  <si>
    <t>Crédit Agricole</t>
  </si>
  <si>
    <t>Paiement Comptant</t>
  </si>
  <si>
    <t>Paiement Différé</t>
  </si>
  <si>
    <t>CHECKBOX</t>
  </si>
  <si>
    <t>CALCUL</t>
  </si>
  <si>
    <t>BNP Paris Bas</t>
  </si>
  <si>
    <t>P@gmail.com</t>
  </si>
  <si>
    <t>Reims</t>
  </si>
  <si>
    <t>X9521</t>
  </si>
  <si>
    <t>Société Générale</t>
  </si>
  <si>
    <t>SGNLFRPPNPH</t>
  </si>
  <si>
    <t>FR7630004022490001004519781</t>
  </si>
  <si>
    <t>aze@free.fr</t>
  </si>
  <si>
    <t>AZE ERTY</t>
  </si>
  <si>
    <t>X4235</t>
  </si>
  <si>
    <t>Crédit Mutuelle</t>
  </si>
  <si>
    <t>MPLGFD</t>
  </si>
  <si>
    <t>FACT-1</t>
  </si>
  <si>
    <t>FACT-2</t>
  </si>
  <si>
    <t>FACT-3</t>
  </si>
  <si>
    <t>FACT-4</t>
  </si>
  <si>
    <t>FACT-5</t>
  </si>
  <si>
    <t>FACT-6</t>
  </si>
  <si>
    <t>FACT-7</t>
  </si>
  <si>
    <t>FACT-8</t>
  </si>
  <si>
    <t>FACT-9</t>
  </si>
  <si>
    <t>FACT-10</t>
  </si>
  <si>
    <t>FACT-11</t>
  </si>
  <si>
    <t>FACT-12</t>
  </si>
  <si>
    <t>FACT-13</t>
  </si>
  <si>
    <t>FACT-14</t>
  </si>
  <si>
    <t>FACT-15</t>
  </si>
  <si>
    <t>FACT-16</t>
  </si>
  <si>
    <t>FACT-17</t>
  </si>
  <si>
    <t>FACT-18</t>
  </si>
  <si>
    <t>Appuyer sur paiement pour commencer.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</si>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</sst>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"/>
    <numFmt numFmtId="167" formatCode="00000"/>
    <numFmt numFmtId="168" formatCode="_-* #,##0.00\ [$€-40C]_-;\-* #,##0.00\ [$€-40C]_-;_-* &quot;-&quot;??\ [$€-40C]_-;_-@_-"/>
    <numFmt numFmtId="169" formatCode="#,##0.00\ [$€-40C];\-#,##0.00\ [$€-40C]"/>
    <numFmt numFmtId="170" formatCode="0#&quot; &quot;##&quot; &quot;##&quot; &quot;##&quot; &quot;##"/>
    <numFmt numFmtId="171" formatCode="000,000,000"/>
    <numFmt numFmtId="172" formatCode="00,000,000,000,000"/>
    <numFmt numFmtId="173" formatCode="00000\ 00\ 000"/>
    <numFmt numFmtId="17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Yu Gothic UI Semilight"/>
      <family val="2"/>
    </font>
    <font>
      <sz val="10"/>
      <name val="Arial"/>
      <family val="2"/>
    </font>
    <font>
      <u/>
      <sz val="10"/>
      <color theme="10"/>
      <name val="Yu Gothic UI Semilight"/>
      <family val="2"/>
    </font>
    <font>
      <sz val="11"/>
      <color indexed="8"/>
      <name val="Calibri"/>
      <family val="2"/>
    </font>
    <font>
      <sz val="10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10"/>
      <color rgb="FF002060"/>
      <name val="Calibri"/>
      <family val="2"/>
      <scheme val="minor"/>
    </font>
    <font>
      <b/>
      <sz val="10"/>
      <color rgb="FFFFFF66"/>
      <name val="Calibri"/>
      <family val="2"/>
    </font>
    <font>
      <b/>
      <sz val="10"/>
      <color theme="1"/>
      <name val="Calibri"/>
      <family val="2"/>
    </font>
    <font>
      <sz val="10"/>
      <color theme="10"/>
      <name val="Calibri"/>
      <family val="2"/>
      <scheme val="minor"/>
    </font>
    <font>
      <b/>
      <sz val="11"/>
      <color rgb="FF3366FF"/>
      <name val="Calibri"/>
      <family val="2"/>
      <scheme val="minor"/>
    </font>
    <font>
      <sz val="11"/>
      <color rgb="FF3366FF"/>
      <name val="Calibri"/>
      <family val="2"/>
      <scheme val="minor"/>
    </font>
    <font>
      <b/>
      <sz val="11"/>
      <color rgb="FF444444"/>
      <name val="Calibri"/>
      <family val="2"/>
      <scheme val="minor"/>
    </font>
    <font>
      <b/>
      <sz val="18"/>
      <color rgb="FF3366FF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10"/>
      <color rgb="FFFFFF66"/>
      <name val="Calibri"/>
      <family val="2"/>
      <scheme val="minor"/>
    </font>
    <font>
      <sz val="10"/>
      <color rgb="FFFFFF66"/>
      <name val="Calibri"/>
      <family val="2"/>
      <scheme val="minor"/>
    </font>
    <font>
      <b/>
      <sz val="10"/>
      <color rgb="FF3366FF"/>
      <name val="Calibri"/>
      <family val="2"/>
      <scheme val="minor"/>
    </font>
    <font>
      <sz val="10"/>
      <color rgb="FF3366FF"/>
      <name val="Calibri"/>
      <family val="2"/>
      <scheme val="minor"/>
    </font>
    <font>
      <sz val="10"/>
      <color theme="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80000"/>
        <bgColor indexed="64"/>
      </patternFill>
    </fill>
    <fill>
      <patternFill patternType="solid">
        <fgColor rgb="FF000000"/>
        <bgColor indexed="64"/>
      </patternFill>
    </fill>
  </fills>
  <borders count="8">
    <border>
      <left/>
      <right/>
      <top/>
      <bottom/>
      <diagonal/>
    </border>
    <border>
      <left style="hair">
        <color rgb="FF3366FF"/>
      </left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 style="thin">
        <color rgb="FFFFFF66"/>
      </top>
      <bottom style="thin">
        <color rgb="FFFFFF66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hair">
        <color rgb="FF3366FF"/>
      </left>
      <right/>
      <top style="hair">
        <color rgb="FF3366FF"/>
      </top>
      <bottom style="hair">
        <color rgb="FF3366FF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12">
    <xf numFmtId="0" fontId="0" fillId="0" borderId="0" xfId="0"/>
    <xf numFmtId="0" fontId="6" fillId="0" borderId="0" xfId="0" applyFont="1" applyAlignment="1">
      <alignment vertical="center"/>
    </xf>
    <xf numFmtId="16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0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1" fontId="6" fillId="0" borderId="0" xfId="0" applyNumberFormat="1" applyFont="1" applyAlignment="1">
      <alignment vertical="center"/>
    </xf>
    <xf numFmtId="172" fontId="6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6" fillId="0" borderId="0" xfId="0" applyNumberFormat="1" applyFont="1" applyAlignment="1">
      <alignment horizontal="left" vertical="center"/>
    </xf>
    <xf numFmtId="167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70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1" fontId="8" fillId="0" borderId="0" xfId="0" applyNumberFormat="1" applyFont="1" applyAlignment="1">
      <alignment vertical="center"/>
    </xf>
    <xf numFmtId="172" fontId="8" fillId="0" borderId="0" xfId="0" applyNumberFormat="1" applyFont="1" applyAlignment="1">
      <alignment vertical="center"/>
    </xf>
    <xf numFmtId="0" fontId="10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0" borderId="0" xfId="0" applyFont="1"/>
    <xf numFmtId="0" fontId="8" fillId="0" borderId="0" xfId="0" applyNumberFormat="1" applyFont="1" applyAlignment="1">
      <alignment vertical="center"/>
    </xf>
    <xf numFmtId="0" fontId="12" fillId="0" borderId="0" xfId="15" applyNumberFormat="1" applyFont="1" applyAlignment="1">
      <alignment vertical="center"/>
    </xf>
    <xf numFmtId="1" fontId="14" fillId="2" borderId="0" xfId="0" applyNumberFormat="1" applyFont="1" applyFill="1"/>
    <xf numFmtId="169" fontId="14" fillId="2" borderId="0" xfId="1" applyNumberFormat="1" applyFont="1" applyFill="1"/>
    <xf numFmtId="0" fontId="14" fillId="2" borderId="0" xfId="0" applyNumberFormat="1" applyFont="1" applyFill="1"/>
    <xf numFmtId="168" fontId="14" fillId="2" borderId="0" xfId="3" applyNumberFormat="1" applyFont="1" applyFill="1"/>
    <xf numFmtId="168" fontId="14" fillId="2" borderId="0" xfId="0" applyNumberFormat="1" applyFont="1" applyFill="1"/>
    <xf numFmtId="164" fontId="14" fillId="2" borderId="0" xfId="0" applyNumberFormat="1" applyFont="1" applyFill="1"/>
    <xf numFmtId="0" fontId="14" fillId="2" borderId="0" xfId="0" applyFont="1" applyFill="1"/>
    <xf numFmtId="167" fontId="14" fillId="2" borderId="0" xfId="2" applyNumberFormat="1" applyFont="1" applyFill="1"/>
    <xf numFmtId="0" fontId="14" fillId="2" borderId="0" xfId="0" applyFont="1" applyFill="1" applyAlignment="1">
      <alignment vertical="center"/>
    </xf>
    <xf numFmtId="172" fontId="14" fillId="2" borderId="0" xfId="0" applyNumberFormat="1" applyFont="1" applyFill="1" applyAlignment="1">
      <alignment horizontal="center" vertical="center"/>
    </xf>
    <xf numFmtId="49" fontId="14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167" fontId="14" fillId="2" borderId="0" xfId="0" applyNumberFormat="1" applyFont="1" applyFill="1" applyAlignment="1">
      <alignment horizontal="center" vertical="center"/>
    </xf>
    <xf numFmtId="173" fontId="14" fillId="2" borderId="0" xfId="0" applyNumberFormat="1" applyFont="1" applyFill="1"/>
    <xf numFmtId="174" fontId="14" fillId="2" borderId="0" xfId="2" applyNumberFormat="1" applyFont="1" applyFill="1"/>
    <xf numFmtId="14" fontId="15" fillId="2" borderId="0" xfId="0" applyNumberFormat="1" applyFont="1" applyFill="1"/>
    <xf numFmtId="14" fontId="14" fillId="2" borderId="0" xfId="0" applyNumberFormat="1" applyFont="1" applyFill="1"/>
    <xf numFmtId="166" fontId="14" fillId="2" borderId="0" xfId="0" applyNumberFormat="1" applyFont="1" applyFill="1"/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3" fillId="2" borderId="0" xfId="0" applyFont="1" applyFill="1"/>
    <xf numFmtId="0" fontId="14" fillId="2" borderId="0" xfId="0" applyFont="1" applyFill="1" applyAlignment="1"/>
    <xf numFmtId="0" fontId="18" fillId="3" borderId="3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14" fontId="18" fillId="3" borderId="4" xfId="0" applyNumberFormat="1" applyFont="1" applyFill="1" applyBorder="1" applyAlignment="1">
      <alignment horizontal="center" vertical="center" wrapText="1"/>
    </xf>
    <xf numFmtId="169" fontId="18" fillId="3" borderId="4" xfId="1" applyNumberFormat="1" applyFont="1" applyFill="1" applyBorder="1" applyAlignment="1">
      <alignment horizontal="center" vertical="center" wrapText="1"/>
    </xf>
    <xf numFmtId="1" fontId="18" fillId="3" borderId="4" xfId="0" applyNumberFormat="1" applyFont="1" applyFill="1" applyBorder="1" applyAlignment="1">
      <alignment horizontal="center" vertical="center" wrapText="1"/>
    </xf>
    <xf numFmtId="0" fontId="18" fillId="3" borderId="4" xfId="0" applyNumberFormat="1" applyFont="1" applyFill="1" applyBorder="1" applyAlignment="1">
      <alignment horizontal="center" vertical="center" wrapText="1"/>
    </xf>
    <xf numFmtId="168" fontId="18" fillId="3" borderId="4" xfId="3" applyNumberFormat="1" applyFont="1" applyFill="1" applyBorder="1" applyAlignment="1">
      <alignment horizontal="center" vertical="center" wrapText="1"/>
    </xf>
    <xf numFmtId="168" fontId="18" fillId="3" borderId="4" xfId="0" applyNumberFormat="1" applyFont="1" applyFill="1" applyBorder="1" applyAlignment="1">
      <alignment horizontal="center" vertical="center" wrapText="1"/>
    </xf>
    <xf numFmtId="164" fontId="18" fillId="3" borderId="4" xfId="0" applyNumberFormat="1" applyFont="1" applyFill="1" applyBorder="1" applyAlignment="1">
      <alignment horizontal="center" vertical="center" wrapText="1"/>
    </xf>
    <xf numFmtId="167" fontId="18" fillId="3" borderId="4" xfId="2" applyNumberFormat="1" applyFont="1" applyFill="1" applyBorder="1" applyAlignment="1">
      <alignment horizontal="center" vertical="center" wrapText="1"/>
    </xf>
    <xf numFmtId="172" fontId="18" fillId="3" borderId="4" xfId="2" applyNumberFormat="1" applyFont="1" applyFill="1" applyBorder="1" applyAlignment="1">
      <alignment horizontal="center" vertical="center" wrapText="1"/>
    </xf>
    <xf numFmtId="49" fontId="18" fillId="3" borderId="4" xfId="2" applyNumberFormat="1" applyFont="1" applyFill="1" applyBorder="1" applyAlignment="1">
      <alignment horizontal="center" vertical="center" wrapText="1"/>
    </xf>
    <xf numFmtId="173" fontId="18" fillId="3" borderId="4" xfId="2" applyNumberFormat="1" applyFont="1" applyFill="1" applyBorder="1" applyAlignment="1">
      <alignment horizontal="center" vertical="center" wrapText="1"/>
    </xf>
    <xf numFmtId="167" fontId="18" fillId="3" borderId="5" xfId="2" applyNumberFormat="1" applyFont="1" applyFill="1" applyBorder="1" applyAlignment="1">
      <alignment horizontal="center" vertical="center" wrapText="1"/>
    </xf>
    <xf numFmtId="168" fontId="18" fillId="3" borderId="4" xfId="2" applyNumberFormat="1" applyFont="1" applyFill="1" applyBorder="1" applyAlignment="1">
      <alignment horizontal="center" vertical="center" wrapText="1"/>
    </xf>
    <xf numFmtId="174" fontId="18" fillId="3" borderId="4" xfId="2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20" fillId="0" borderId="6" xfId="0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 applyAlignment="1">
      <alignment horizontal="right" vertical="center" wrapText="1"/>
    </xf>
    <xf numFmtId="169" fontId="21" fillId="0" borderId="1" xfId="1" applyNumberFormat="1" applyFont="1" applyFill="1" applyBorder="1" applyAlignment="1">
      <alignment horizontal="right" vertical="center"/>
    </xf>
    <xf numFmtId="1" fontId="21" fillId="0" borderId="1" xfId="0" applyNumberFormat="1" applyFont="1" applyFill="1" applyBorder="1" applyAlignment="1">
      <alignment horizontal="right" vertical="center"/>
    </xf>
    <xf numFmtId="0" fontId="21" fillId="2" borderId="0" xfId="0" applyNumberFormat="1" applyFont="1" applyFill="1"/>
    <xf numFmtId="14" fontId="21" fillId="0" borderId="1" xfId="0" applyNumberFormat="1" applyFont="1" applyFill="1" applyBorder="1"/>
    <xf numFmtId="168" fontId="21" fillId="0" borderId="1" xfId="3" applyNumberFormat="1" applyFont="1" applyFill="1" applyBorder="1"/>
    <xf numFmtId="168" fontId="21" fillId="0" borderId="1" xfId="0" applyNumberFormat="1" applyFont="1" applyFill="1" applyBorder="1"/>
    <xf numFmtId="0" fontId="21" fillId="0" borderId="1" xfId="2" applyNumberFormat="1" applyFont="1" applyFill="1" applyBorder="1"/>
    <xf numFmtId="0" fontId="21" fillId="0" borderId="1" xfId="0" applyNumberFormat="1" applyFont="1" applyFill="1" applyBorder="1"/>
    <xf numFmtId="164" fontId="21" fillId="0" borderId="1" xfId="0" applyNumberFormat="1" applyFont="1" applyFill="1" applyBorder="1"/>
    <xf numFmtId="167" fontId="21" fillId="0" borderId="1" xfId="2" applyNumberFormat="1" applyFont="1" applyFill="1" applyBorder="1"/>
    <xf numFmtId="167" fontId="21" fillId="0" borderId="1" xfId="2" applyNumberFormat="1" applyFont="1" applyFill="1" applyBorder="1" applyAlignment="1">
      <alignment vertical="center"/>
    </xf>
    <xf numFmtId="172" fontId="21" fillId="0" borderId="1" xfId="2" applyNumberFormat="1" applyFont="1" applyFill="1" applyBorder="1" applyAlignment="1">
      <alignment horizontal="center" vertical="center"/>
    </xf>
    <xf numFmtId="49" fontId="21" fillId="0" borderId="1" xfId="2" applyNumberFormat="1" applyFont="1" applyFill="1" applyBorder="1" applyAlignment="1">
      <alignment vertical="center"/>
    </xf>
    <xf numFmtId="167" fontId="21" fillId="0" borderId="1" xfId="2" applyNumberFormat="1" applyFont="1" applyFill="1" applyBorder="1" applyAlignment="1">
      <alignment horizontal="center" vertical="center"/>
    </xf>
    <xf numFmtId="173" fontId="21" fillId="0" borderId="1" xfId="2" applyNumberFormat="1" applyFont="1" applyFill="1" applyBorder="1" applyAlignment="1">
      <alignment vertical="center"/>
    </xf>
    <xf numFmtId="167" fontId="21" fillId="0" borderId="7" xfId="2" applyNumberFormat="1" applyFont="1" applyFill="1" applyBorder="1" applyAlignment="1">
      <alignment vertical="center"/>
    </xf>
    <xf numFmtId="168" fontId="21" fillId="0" borderId="7" xfId="2" applyNumberFormat="1" applyFont="1" applyFill="1" applyBorder="1" applyAlignment="1">
      <alignment vertical="center"/>
    </xf>
    <xf numFmtId="174" fontId="21" fillId="0" borderId="7" xfId="2" applyNumberFormat="1" applyFont="1" applyFill="1" applyBorder="1" applyAlignment="1">
      <alignment vertical="center"/>
    </xf>
    <xf numFmtId="0" fontId="21" fillId="2" borderId="0" xfId="0" applyFont="1" applyFill="1" applyAlignment="1">
      <alignment vertical="center" wrapText="1"/>
    </xf>
    <xf numFmtId="0" fontId="21" fillId="2" borderId="0" xfId="0" applyFont="1" applyFill="1"/>
    <xf numFmtId="14" fontId="21" fillId="0" borderId="1" xfId="0" applyNumberFormat="1" applyFont="1" applyFill="1" applyBorder="1" applyAlignment="1">
      <alignment horizontal="right" vertical="center"/>
    </xf>
    <xf numFmtId="0" fontId="20" fillId="2" borderId="0" xfId="0" applyFont="1" applyFill="1"/>
    <xf numFmtId="169" fontId="21" fillId="2" borderId="0" xfId="1" applyNumberFormat="1" applyFont="1" applyFill="1"/>
    <xf numFmtId="1" fontId="21" fillId="2" borderId="0" xfId="0" applyNumberFormat="1" applyFont="1" applyFill="1"/>
    <xf numFmtId="14" fontId="21" fillId="2" borderId="0" xfId="0" applyNumberFormat="1" applyFont="1" applyFill="1"/>
    <xf numFmtId="168" fontId="21" fillId="2" borderId="0" xfId="3" applyNumberFormat="1" applyFont="1" applyFill="1"/>
    <xf numFmtId="168" fontId="21" fillId="2" borderId="0" xfId="0" applyNumberFormat="1" applyFont="1" applyFill="1"/>
    <xf numFmtId="167" fontId="21" fillId="2" borderId="0" xfId="2" applyNumberFormat="1" applyFont="1" applyFill="1"/>
    <xf numFmtId="0" fontId="21" fillId="2" borderId="0" xfId="0" applyFont="1" applyFill="1" applyAlignment="1">
      <alignment vertical="center"/>
    </xf>
    <xf numFmtId="172" fontId="21" fillId="2" borderId="0" xfId="0" applyNumberFormat="1" applyFont="1" applyFill="1" applyAlignment="1">
      <alignment horizontal="center" vertical="center"/>
    </xf>
    <xf numFmtId="49" fontId="21" fillId="2" borderId="0" xfId="0" applyNumberFormat="1" applyFont="1" applyFill="1" applyAlignment="1">
      <alignment vertical="center"/>
    </xf>
    <xf numFmtId="0" fontId="21" fillId="2" borderId="0" xfId="0" applyFont="1" applyFill="1" applyAlignment="1">
      <alignment horizontal="center" vertical="center"/>
    </xf>
    <xf numFmtId="167" fontId="21" fillId="2" borderId="0" xfId="0" applyNumberFormat="1" applyFont="1" applyFill="1" applyAlignment="1">
      <alignment horizontal="center" vertical="center"/>
    </xf>
    <xf numFmtId="173" fontId="21" fillId="2" borderId="0" xfId="0" applyNumberFormat="1" applyFont="1" applyFill="1"/>
    <xf numFmtId="174" fontId="19" fillId="2" borderId="0" xfId="2" applyNumberFormat="1" applyFont="1" applyFill="1" applyAlignment="1">
      <alignment vertical="center" wrapText="1"/>
    </xf>
    <xf numFmtId="174" fontId="21" fillId="2" borderId="0" xfId="2" applyNumberFormat="1" applyFont="1" applyFill="1"/>
    <xf numFmtId="0" fontId="18" fillId="3" borderId="1" xfId="0" applyFont="1" applyFill="1" applyBorder="1"/>
    <xf numFmtId="14" fontId="20" fillId="0" borderId="1" xfId="0" applyNumberFormat="1" applyFont="1" applyFill="1" applyBorder="1"/>
    <xf numFmtId="14" fontId="18" fillId="3" borderId="1" xfId="1" applyNumberFormat="1" applyFont="1" applyFill="1" applyBorder="1" applyAlignment="1"/>
    <xf numFmtId="9" fontId="21" fillId="0" borderId="1" xfId="1" applyNumberFormat="1" applyFont="1" applyFill="1" applyBorder="1"/>
    <xf numFmtId="14" fontId="22" fillId="2" borderId="0" xfId="0" applyNumberFormat="1" applyFont="1" applyFill="1" applyAlignment="1">
      <alignment wrapText="1"/>
    </xf>
    <xf numFmtId="164" fontId="21" fillId="2" borderId="0" xfId="0" applyNumberFormat="1" applyFont="1" applyFill="1"/>
    <xf numFmtId="0" fontId="21" fillId="4" borderId="0" xfId="0" applyNumberFormat="1" applyFont="1" applyFill="1"/>
    <xf numFmtId="0" fontId="21" fillId="5" borderId="0" xfId="0" applyNumberFormat="1" applyFont="1" applyFill="1"/>
    <xf numFmtId="164" fontId="7" fillId="2" borderId="0" xfId="15" applyNumberFormat="1" applyFill="1"/>
  </cellXfs>
  <cellStyles count="16">
    <cellStyle name="%" xfId="11"/>
    <cellStyle name="Lien hypertexte" xfId="15" builtinId="8"/>
    <cellStyle name="Lien hypertexte 2" xfId="13"/>
    <cellStyle name="Milliers" xfId="2" builtinId="3"/>
    <cellStyle name="Milliers 2" xfId="8"/>
    <cellStyle name="Milliers 3" xfId="14"/>
    <cellStyle name="Monétaire" xfId="3" builtinId="4"/>
    <cellStyle name="Monétaire 2" xfId="5"/>
    <cellStyle name="Monétaire 3" xfId="10"/>
    <cellStyle name="Normal" xfId="0" builtinId="0"/>
    <cellStyle name="Normal 2" xfId="4"/>
    <cellStyle name="Normal 2 2" xfId="6"/>
    <cellStyle name="Normal 3" xfId="7"/>
    <cellStyle name="Normal 4" xfId="9"/>
    <cellStyle name="Normal 5" xfId="12"/>
    <cellStyle name="Pourcentage" xfId="1" builtinId="5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4" formatCode="_(* #,##0_);_(* \(#,##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3" formatCode="00000\ 00\ 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5" formatCode="m/d/yyyy"/>
      <fill>
        <patternFill patternType="none">
          <fgColor indexed="64"/>
          <bgColor auto="1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0" formatCode="General"/>
      <fill>
        <patternFill patternType="solid">
          <fgColor indexed="64"/>
          <bgColor theme="2"/>
        </patternFill>
      </fill>
      <border outline="0">
        <left style="hair">
          <color rgb="FF3366FF"/>
        </left>
        <right style="hair">
          <color rgb="FF3366FF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5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numFmt numFmtId="175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366FF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border outline="0">
        <left style="hair">
          <color rgb="FF3366FF"/>
        </left>
        <right style="hair">
          <color rgb="FF3366FF"/>
        </right>
        <top style="hair">
          <color rgb="FF3366FF"/>
        </top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167" formatCode="00000"/>
    </dxf>
    <dxf>
      <border outline="0"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66"/>
        <name val="Calibri"/>
        <family val="2"/>
        <scheme val="minor"/>
      </font>
      <numFmt numFmtId="167" formatCode="00000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/>
        <bottom/>
      </border>
    </dxf>
    <dxf>
      <font>
        <b val="0"/>
        <i/>
        <color rgb="FF2E6A68"/>
      </font>
      <fill>
        <patternFill>
          <fgColor auto="1"/>
          <bgColor rgb="FFB2F8D2"/>
        </patternFill>
      </fill>
    </dxf>
    <dxf>
      <font>
        <color rgb="FF7030A0"/>
      </font>
      <fill>
        <patternFill>
          <bgColor rgb="FFF496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59996337778862885"/>
        </patternFill>
      </fill>
    </dxf>
    <dxf>
      <font>
        <color rgb="FF7030A0"/>
      </font>
      <fill>
        <patternFill>
          <bgColor rgb="FFCFAFE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ABC7FF"/>
        </patternFill>
      </fill>
    </dxf>
    <dxf>
      <font>
        <b val="0"/>
        <i val="0"/>
        <color theme="5" tint="-0.499984740745262"/>
      </font>
      <fill>
        <patternFill>
          <bgColor rgb="FFFFEDB3"/>
        </patternFill>
      </fill>
    </dxf>
  </dxfs>
  <tableStyles count="0" defaultTableStyle="TableStyleMedium2" defaultPivotStyle="PivotStyleLight16"/>
  <colors>
    <mruColors>
      <color rgb="FF3366FF"/>
      <color rgb="FF663300"/>
      <color rgb="FFFF0000"/>
      <color rgb="FF2E6A68"/>
      <color rgb="FFFFFD5D"/>
      <color rgb="FF96E583"/>
      <color rgb="FFFFC993"/>
      <color rgb="FFE2CFF1"/>
      <color rgb="FFFFEDB3"/>
      <color rgb="FFB2F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1</xdr:row>
          <xdr:rowOff>133350</xdr:rowOff>
        </xdr:from>
        <xdr:to>
          <xdr:col>15</xdr:col>
          <xdr:colOff>285750</xdr:colOff>
          <xdr:row>4</xdr:row>
          <xdr:rowOff>9525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4</xdr:row>
          <xdr:rowOff>9525</xdr:rowOff>
        </xdr:from>
        <xdr:to>
          <xdr:col>15</xdr:col>
          <xdr:colOff>285750</xdr:colOff>
          <xdr:row>6</xdr:row>
          <xdr:rowOff>85725</xdr:rowOff>
        </xdr:to>
        <xdr:sp macro="" textlink="">
          <xdr:nvSpPr>
            <xdr:cNvPr id="31746" name="CommandButton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29191</xdr:colOff>
      <xdr:row>1</xdr:row>
      <xdr:rowOff>231322</xdr:rowOff>
    </xdr:from>
    <xdr:to>
      <xdr:col>5</xdr:col>
      <xdr:colOff>40822</xdr:colOff>
      <xdr:row>22</xdr:row>
      <xdr:rowOff>163286</xdr:rowOff>
    </xdr:to>
    <xdr:sp macro="" textlink="">
      <xdr:nvSpPr>
        <xdr:cNvPr id="16" name="Rectangle 15"/>
        <xdr:cNvSpPr/>
      </xdr:nvSpPr>
      <xdr:spPr>
        <a:xfrm>
          <a:off x="4941370" y="462643"/>
          <a:ext cx="1045773" cy="4503964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1185430</xdr:colOff>
      <xdr:row>1</xdr:row>
      <xdr:rowOff>272143</xdr:rowOff>
    </xdr:from>
    <xdr:to>
      <xdr:col>8</xdr:col>
      <xdr:colOff>42430</xdr:colOff>
      <xdr:row>22</xdr:row>
      <xdr:rowOff>122464</xdr:rowOff>
    </xdr:to>
    <xdr:sp macro="" textlink="">
      <xdr:nvSpPr>
        <xdr:cNvPr id="17" name="Rectangle 16"/>
        <xdr:cNvSpPr/>
      </xdr:nvSpPr>
      <xdr:spPr>
        <a:xfrm>
          <a:off x="7131751" y="503464"/>
          <a:ext cx="1945822" cy="4422321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9</xdr:col>
      <xdr:colOff>39276</xdr:colOff>
      <xdr:row>1</xdr:row>
      <xdr:rowOff>244929</xdr:rowOff>
    </xdr:from>
    <xdr:to>
      <xdr:col>10</xdr:col>
      <xdr:colOff>17319</xdr:colOff>
      <xdr:row>23</xdr:row>
      <xdr:rowOff>54428</xdr:rowOff>
    </xdr:to>
    <xdr:sp macro="" textlink="">
      <xdr:nvSpPr>
        <xdr:cNvPr id="18" name="Rectangle 17"/>
        <xdr:cNvSpPr/>
      </xdr:nvSpPr>
      <xdr:spPr>
        <a:xfrm>
          <a:off x="10122169" y="476250"/>
          <a:ext cx="984971" cy="4571999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35</xdr:col>
      <xdr:colOff>790578</xdr:colOff>
      <xdr:row>1</xdr:row>
      <xdr:rowOff>54429</xdr:rowOff>
    </xdr:from>
    <xdr:to>
      <xdr:col>37</xdr:col>
      <xdr:colOff>68037</xdr:colOff>
      <xdr:row>22</xdr:row>
      <xdr:rowOff>15340</xdr:rowOff>
    </xdr:to>
    <xdr:sp macro="" textlink="">
      <xdr:nvSpPr>
        <xdr:cNvPr id="19" name="Rectangle 18"/>
        <xdr:cNvSpPr/>
      </xdr:nvSpPr>
      <xdr:spPr>
        <a:xfrm>
          <a:off x="40441792" y="285750"/>
          <a:ext cx="1359352" cy="4532911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24</xdr:col>
      <xdr:colOff>5443</xdr:colOff>
      <xdr:row>1</xdr:row>
      <xdr:rowOff>56530</xdr:rowOff>
    </xdr:from>
    <xdr:to>
      <xdr:col>35</xdr:col>
      <xdr:colOff>27215</xdr:colOff>
      <xdr:row>22</xdr:row>
      <xdr:rowOff>13608</xdr:rowOff>
    </xdr:to>
    <xdr:sp macro="" textlink="">
      <xdr:nvSpPr>
        <xdr:cNvPr id="20" name="Rectangle 19"/>
        <xdr:cNvSpPr/>
      </xdr:nvSpPr>
      <xdr:spPr>
        <a:xfrm>
          <a:off x="25886229" y="287851"/>
          <a:ext cx="13792200" cy="4529078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552078</xdr:colOff>
      <xdr:row>22</xdr:row>
      <xdr:rowOff>163287</xdr:rowOff>
    </xdr:from>
    <xdr:to>
      <xdr:col>8</xdr:col>
      <xdr:colOff>381000</xdr:colOff>
      <xdr:row>50</xdr:row>
      <xdr:rowOff>44442</xdr:rowOff>
    </xdr:to>
    <xdr:cxnSp macro="">
      <xdr:nvCxnSpPr>
        <xdr:cNvPr id="22" name="Connecteur en angle 21"/>
        <xdr:cNvCxnSpPr>
          <a:stCxn id="27" idx="1"/>
          <a:endCxn id="16" idx="2"/>
        </xdr:cNvCxnSpPr>
      </xdr:nvCxnSpPr>
      <xdr:spPr>
        <a:xfrm rot="10800000">
          <a:off x="5464257" y="4966608"/>
          <a:ext cx="3951886" cy="5215155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7</xdr:col>
      <xdr:colOff>130877</xdr:colOff>
      <xdr:row>22</xdr:row>
      <xdr:rowOff>122465</xdr:rowOff>
    </xdr:from>
    <xdr:to>
      <xdr:col>8</xdr:col>
      <xdr:colOff>381001</xdr:colOff>
      <xdr:row>50</xdr:row>
      <xdr:rowOff>44442</xdr:rowOff>
    </xdr:to>
    <xdr:cxnSp macro="">
      <xdr:nvCxnSpPr>
        <xdr:cNvPr id="23" name="Connecteur en angle 22"/>
        <xdr:cNvCxnSpPr>
          <a:stCxn id="27" idx="1"/>
          <a:endCxn id="17" idx="2"/>
        </xdr:cNvCxnSpPr>
      </xdr:nvCxnSpPr>
      <xdr:spPr>
        <a:xfrm rot="10800000">
          <a:off x="8104663" y="4925786"/>
          <a:ext cx="1311481" cy="5255977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9</xdr:col>
      <xdr:colOff>531763</xdr:colOff>
      <xdr:row>23</xdr:row>
      <xdr:rowOff>54428</xdr:rowOff>
    </xdr:from>
    <xdr:to>
      <xdr:col>16</xdr:col>
      <xdr:colOff>838386</xdr:colOff>
      <xdr:row>30</xdr:row>
      <xdr:rowOff>184131</xdr:rowOff>
    </xdr:to>
    <xdr:cxnSp macro="">
      <xdr:nvCxnSpPr>
        <xdr:cNvPr id="24" name="Connecteur en angle 23"/>
        <xdr:cNvCxnSpPr>
          <a:stCxn id="27" idx="0"/>
          <a:endCxn id="18" idx="2"/>
        </xdr:cNvCxnSpPr>
      </xdr:nvCxnSpPr>
      <xdr:spPr>
        <a:xfrm rot="16200000" flipV="1">
          <a:off x="13370116" y="2292789"/>
          <a:ext cx="1463203" cy="6974123"/>
        </a:xfrm>
        <a:prstGeom prst="bentConnector3">
          <a:avLst>
            <a:gd name="adj1" fmla="val 50000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16</xdr:col>
      <xdr:colOff>838385</xdr:colOff>
      <xdr:row>22</xdr:row>
      <xdr:rowOff>15340</xdr:rowOff>
    </xdr:from>
    <xdr:to>
      <xdr:col>36</xdr:col>
      <xdr:colOff>626611</xdr:colOff>
      <xdr:row>69</xdr:row>
      <xdr:rowOff>95251</xdr:rowOff>
    </xdr:to>
    <xdr:cxnSp macro="">
      <xdr:nvCxnSpPr>
        <xdr:cNvPr id="25" name="Connecteur en angle 24"/>
        <xdr:cNvCxnSpPr>
          <a:stCxn id="27" idx="2"/>
          <a:endCxn id="19" idx="2"/>
        </xdr:cNvCxnSpPr>
      </xdr:nvCxnSpPr>
      <xdr:spPr>
        <a:xfrm rot="5400000" flipH="1" flipV="1">
          <a:off x="24838417" y="-2430978"/>
          <a:ext cx="9033411" cy="23532690"/>
        </a:xfrm>
        <a:prstGeom prst="bentConnector3">
          <a:avLst>
            <a:gd name="adj1" fmla="val -2531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23</xdr:col>
      <xdr:colOff>1499876</xdr:colOff>
      <xdr:row>22</xdr:row>
      <xdr:rowOff>13608</xdr:rowOff>
    </xdr:from>
    <xdr:to>
      <xdr:col>28</xdr:col>
      <xdr:colOff>996043</xdr:colOff>
      <xdr:row>50</xdr:row>
      <xdr:rowOff>44441</xdr:rowOff>
    </xdr:to>
    <xdr:cxnSp macro="">
      <xdr:nvCxnSpPr>
        <xdr:cNvPr id="30" name="Connecteur en angle 29"/>
        <xdr:cNvCxnSpPr>
          <a:stCxn id="27" idx="3"/>
          <a:endCxn id="20" idx="2"/>
        </xdr:cNvCxnSpPr>
      </xdr:nvCxnSpPr>
      <xdr:spPr>
        <a:xfrm flipV="1">
          <a:off x="25761412" y="4816929"/>
          <a:ext cx="7020917" cy="5364833"/>
        </a:xfrm>
        <a:prstGeom prst="bentConnector2">
          <a:avLst/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4</xdr:col>
      <xdr:colOff>613559</xdr:colOff>
      <xdr:row>25</xdr:row>
      <xdr:rowOff>136072</xdr:rowOff>
    </xdr:from>
    <xdr:to>
      <xdr:col>7</xdr:col>
      <xdr:colOff>96486</xdr:colOff>
      <xdr:row>41</xdr:row>
      <xdr:rowOff>153390</xdr:rowOff>
    </xdr:to>
    <xdr:sp macro="" textlink="">
      <xdr:nvSpPr>
        <xdr:cNvPr id="31" name="Rectangle 30"/>
        <xdr:cNvSpPr/>
      </xdr:nvSpPr>
      <xdr:spPr>
        <a:xfrm>
          <a:off x="5531923" y="5502234"/>
          <a:ext cx="2548245" cy="3065318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800">
              <a:solidFill>
                <a:sysClr val="windowText" lastClr="000000"/>
              </a:solidFill>
              <a:latin typeface="Typo Grotesk" panose="02000500000000000000" pitchFamily="2" charset="0"/>
            </a:rPr>
            <a:t>LES INFORMATIONS</a:t>
          </a:r>
          <a:r>
            <a:rPr lang="fr-FR" sz="2800" baseline="0">
              <a:solidFill>
                <a:sysClr val="windowText" lastClr="000000"/>
              </a:solidFill>
              <a:latin typeface="Typo Grotesk" panose="02000500000000000000" pitchFamily="2" charset="0"/>
            </a:rPr>
            <a:t> PERMANTES DANS TOUTES LES FRAMES ET USERFORMS</a:t>
          </a:r>
          <a:endParaRPr lang="fr-FR" sz="2800">
            <a:solidFill>
              <a:sysClr val="windowText" lastClr="000000"/>
            </a:solidFill>
            <a:latin typeface="Typo Grotesk" panose="02000500000000000000" pitchFamily="2" charset="0"/>
          </a:endParaRPr>
        </a:p>
      </xdr:txBody>
    </xdr:sp>
    <xdr:clientData fPrintsWithSheet="0"/>
  </xdr:twoCellAnchor>
  <xdr:twoCellAnchor editAs="absolute">
    <xdr:from>
      <xdr:col>8</xdr:col>
      <xdr:colOff>381000</xdr:colOff>
      <xdr:row>30</xdr:row>
      <xdr:rowOff>184131</xdr:rowOff>
    </xdr:from>
    <xdr:to>
      <xdr:col>23</xdr:col>
      <xdr:colOff>1499876</xdr:colOff>
      <xdr:row>69</xdr:row>
      <xdr:rowOff>95251</xdr:rowOff>
    </xdr:to>
    <xdr:sp macro="" textlink="">
      <xdr:nvSpPr>
        <xdr:cNvPr id="27" name="Rectangle 26"/>
        <xdr:cNvSpPr/>
      </xdr:nvSpPr>
      <xdr:spPr>
        <a:xfrm>
          <a:off x="9416143" y="6511452"/>
          <a:ext cx="16345269" cy="7340620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En sélectionnant P_PAIEMENT, nous avons dans une listView le rappel du Tableau SUIVI_DES_FACTURES. 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Dans cette listView les factures dites « validée » apparaissent en vert et la frame paiement correspondante à la facture sélectionnée doit être obligatoirement remplie.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Pour les factures dite "en attente", nous validons cette facture par une liste déroulante type (ComboBox), les moyens de paiements possible ou par une facilité de Paiement type (CheckBox).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COMBOBOX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COMBOBOX : le frame du paiement correspondant s'affiche et les textBoxs </a:t>
          </a:r>
          <a:r>
            <a:rPr lang="fr-FR" sz="1400" b="1" i="1" baseline="0">
              <a:solidFill>
                <a:srgbClr val="663300"/>
              </a:solidFill>
              <a:latin typeface="BastardusSans" panose="02000603040000020004" pitchFamily="2" charset="0"/>
            </a:rPr>
            <a:t>"MONTANT TTC, MAJORATION, RESTANT DU, LA DATE DU JOUR"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Nous rentrons les informations manquantes qui les remplirons le tableau SUIVI_DES_FACTURES. Un contrôle s'effectue pour vérifier que les textBoxs ne soient pas vide.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A la VALIDATION, les informations dans les carrés ROUGE de la feuille &lt;SUIVI FACTURES&gt; sont remplies.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1" baseline="0">
              <a:solidFill>
                <a:schemeClr val="accent6">
                  <a:lumMod val="75000"/>
                </a:schemeClr>
              </a:solidFill>
              <a:latin typeface="BastardusSans" panose="02000603040000020004" pitchFamily="2" charset="0"/>
            </a:rPr>
            <a:t>Information déjà connus à remplir dans les textBoxs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E (5)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Montant TTC </a:t>
          </a:r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TextBox17, TextBox24, TextBox38, TextBox46, TextBox54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G (7)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Majoration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 </a:t>
          </a:r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TextBox18, TextBox25, TextBox39, TextBox47, TextBox55 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H (8)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Restant Du </a:t>
          </a:r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TextBox19, TextBox26, TextBox40, TextBox48, TextBox56</a:t>
          </a:r>
        </a:p>
        <a:p>
          <a:pPr algn="l"/>
          <a:r>
            <a:rPr lang="fr-FR" sz="1400" b="1" baseline="0">
              <a:solidFill>
                <a:srgbClr val="00B050"/>
              </a:solidFill>
              <a:latin typeface="BastardusSans" panose="02000603040000020004" pitchFamily="2" charset="0"/>
            </a:rPr>
            <a:t>J (10)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Date du Règlement </a:t>
          </a:r>
          <a:r>
            <a:rPr lang="fr-FR" sz="1400" b="1" baseline="0">
              <a:solidFill>
                <a:srgbClr val="3366FF"/>
              </a:solidFill>
              <a:latin typeface="BastardusSans" panose="02000603040000020004" pitchFamily="2" charset="0"/>
            </a:rPr>
            <a:t>(TextBox21, TextBox28, TextBox42, TextBox50, TextBox58) = AUJOURDHUI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 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Les Informations dans les carrés Rouges sont inconnues pour le moment 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: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Y (25)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Mode de paiement 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: </a:t>
          </a:r>
          <a:r>
            <a:rPr lang="fr-FR" sz="1400" b="1" i="1" baseline="0">
              <a:solidFill>
                <a:srgbClr val="663300"/>
              </a:solidFill>
              <a:latin typeface="BastardusSans" panose="02000603040000020004" pitchFamily="2" charset="0"/>
            </a:rPr>
            <a:t>ESPECES, CHEQUES, VIREMENT, PAYPAL, CARTE BANCAIRE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Z (26)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Titulaire du Compte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TextBox22, TextBox29, TextBox43, TextBox51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AA (27)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N° de chèque ou Domiciliation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TextBox23, TextBox30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AB (28)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Transaction</a:t>
          </a:r>
          <a:r>
            <a:rPr lang="fr-FR" sz="1400" b="0" baseline="0">
              <a:solidFill>
                <a:sysClr val="windowText" lastClr="000000"/>
              </a:solidFill>
              <a:latin typeface="BastardusSans" panose="02000603040000020004" pitchFamily="2" charset="0"/>
            </a:rPr>
            <a:t>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TextBox44, TextBox53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AC (29)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Libellé ou Adresse Mail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TextBox31, TextBox45, TextBox52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AD (30)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Banque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TextBox32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AE (31)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Guichet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TextBox33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AF (32)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Numéro de compte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TextBox34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AG (33)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Clé RIB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TextBox35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AH (34)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BIC/SWIFT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TextBox36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AI (35)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Code IBAN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TextBox37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BastardusSans" panose="02000603040000020004" pitchFamily="2" charset="0"/>
            </a:rPr>
            <a:t>AK (37) </a:t>
          </a:r>
          <a:r>
            <a:rPr lang="fr-FR" sz="1400" b="0" baseline="0">
              <a:solidFill>
                <a:srgbClr val="002060"/>
              </a:solidFill>
              <a:latin typeface="BastardusSans" panose="02000603040000020004" pitchFamily="2" charset="0"/>
            </a:rPr>
            <a:t>Paiement Comptant </a:t>
          </a:r>
          <a:r>
            <a:rPr lang="fr-FR" sz="1400" b="0" baseline="0">
              <a:solidFill>
                <a:srgbClr val="FF0000"/>
              </a:solidFill>
              <a:latin typeface="BastardusSans" panose="02000603040000020004" pitchFamily="2" charset="0"/>
            </a:rPr>
            <a:t>TextBox20, TextBox27, TextBox41, TextBox49, TextBox57</a:t>
          </a:r>
        </a:p>
        <a:p>
          <a:pPr algn="l"/>
          <a:endParaRPr lang="fr-FR" sz="1400" b="0" baseline="0">
            <a:solidFill>
              <a:srgbClr val="FF0000"/>
            </a:solidFill>
            <a:latin typeface="BastardusSans" panose="02000603040000020004" pitchFamily="2" charset="0"/>
          </a:endParaRPr>
        </a:p>
        <a:p>
          <a:pPr algn="l"/>
          <a:endParaRPr lang="fr-FR" sz="1400" b="0" baseline="0">
            <a:solidFill>
              <a:sysClr val="windowText" lastClr="000000"/>
            </a:solidFill>
            <a:latin typeface="BastardusSans" panose="02000603040000020004" pitchFamily="2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161925</xdr:colOff>
          <xdr:row>0</xdr:row>
          <xdr:rowOff>0</xdr:rowOff>
        </xdr:from>
        <xdr:to>
          <xdr:col>7</xdr:col>
          <xdr:colOff>638175</xdr:colOff>
          <xdr:row>1</xdr:row>
          <xdr:rowOff>57150</xdr:rowOff>
        </xdr:to>
        <xdr:sp macro="" textlink="">
          <xdr:nvSpPr>
            <xdr:cNvPr id="30727" name="CommandButton3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695325</xdr:colOff>
          <xdr:row>0</xdr:row>
          <xdr:rowOff>0</xdr:rowOff>
        </xdr:from>
        <xdr:to>
          <xdr:col>8</xdr:col>
          <xdr:colOff>923925</xdr:colOff>
          <xdr:row>1</xdr:row>
          <xdr:rowOff>57150</xdr:rowOff>
        </xdr:to>
        <xdr:sp macro="" textlink="">
          <xdr:nvSpPr>
            <xdr:cNvPr id="30728" name="CommandButton1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981075</xdr:colOff>
          <xdr:row>0</xdr:row>
          <xdr:rowOff>0</xdr:rowOff>
        </xdr:from>
        <xdr:to>
          <xdr:col>10</xdr:col>
          <xdr:colOff>219075</xdr:colOff>
          <xdr:row>1</xdr:row>
          <xdr:rowOff>57150</xdr:rowOff>
        </xdr:to>
        <xdr:sp macro="" textlink="">
          <xdr:nvSpPr>
            <xdr:cNvPr id="30729" name="CommandButton2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</xdr:row>
          <xdr:rowOff>0</xdr:rowOff>
        </xdr:from>
        <xdr:to>
          <xdr:col>0</xdr:col>
          <xdr:colOff>1190625</xdr:colOff>
          <xdr:row>2</xdr:row>
          <xdr:rowOff>228600</xdr:rowOff>
        </xdr:to>
        <xdr:sp macro="" textlink="">
          <xdr:nvSpPr>
            <xdr:cNvPr id="30730" name="CheckBox1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0</xdr:row>
          <xdr:rowOff>0</xdr:rowOff>
        </xdr:from>
        <xdr:to>
          <xdr:col>11</xdr:col>
          <xdr:colOff>323850</xdr:colOff>
          <xdr:row>1</xdr:row>
          <xdr:rowOff>57150</xdr:rowOff>
        </xdr:to>
        <xdr:sp macro="" textlink="">
          <xdr:nvSpPr>
            <xdr:cNvPr id="30732" name="CommandButton4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absolute">
    <xdr:from>
      <xdr:col>15</xdr:col>
      <xdr:colOff>1074964</xdr:colOff>
      <xdr:row>1</xdr:row>
      <xdr:rowOff>258536</xdr:rowOff>
    </xdr:from>
    <xdr:to>
      <xdr:col>23</xdr:col>
      <xdr:colOff>1510393</xdr:colOff>
      <xdr:row>23</xdr:row>
      <xdr:rowOff>25114</xdr:rowOff>
    </xdr:to>
    <xdr:sp macro="" textlink="">
      <xdr:nvSpPr>
        <xdr:cNvPr id="38" name="Rectangle 37"/>
        <xdr:cNvSpPr/>
      </xdr:nvSpPr>
      <xdr:spPr>
        <a:xfrm>
          <a:off x="16709571" y="489857"/>
          <a:ext cx="9062358" cy="4529078"/>
        </a:xfrm>
        <a:prstGeom prst="rect">
          <a:avLst/>
        </a:prstGeom>
        <a:noFill/>
        <a:ln w="76200" cap="rnd">
          <a:solidFill>
            <a:srgbClr val="3366FF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16</xdr:col>
      <xdr:colOff>653142</xdr:colOff>
      <xdr:row>1</xdr:row>
      <xdr:rowOff>116420</xdr:rowOff>
    </xdr:from>
    <xdr:to>
      <xdr:col>18</xdr:col>
      <xdr:colOff>639535</xdr:colOff>
      <xdr:row>1</xdr:row>
      <xdr:rowOff>312965</xdr:rowOff>
    </xdr:to>
    <xdr:sp macro="" textlink="">
      <xdr:nvSpPr>
        <xdr:cNvPr id="30721" name="ZoneTexte 30720"/>
        <xdr:cNvSpPr txBox="1"/>
      </xdr:nvSpPr>
      <xdr:spPr>
        <a:xfrm>
          <a:off x="17403535" y="347741"/>
          <a:ext cx="1700893" cy="196545"/>
        </a:xfrm>
        <a:prstGeom prst="rect">
          <a:avLst/>
        </a:prstGeom>
        <a:solidFill>
          <a:schemeClr val="bg2"/>
        </a:solidFill>
        <a:ln>
          <a:solidFill>
            <a:schemeClr val="bg2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FRAME INFORMATION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SUIVI_DES_FACTURES" displayName="SUIVI_DES_FACTURES" ref="A4:AM22" totalsRowShown="0" headerRowDxfId="42" dataDxfId="40" headerRowBorderDxfId="41" tableBorderDxfId="39" headerRowCellStyle="Milliers">
  <autoFilter ref="A4:AM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Raison sociale" dataDxfId="38"/>
    <tableColumn id="2" name="N° facture" dataDxfId="37"/>
    <tableColumn id="3" name="Date facture" dataDxfId="36"/>
    <tableColumn id="4" name="Date d'échéance" dataDxfId="35"/>
    <tableColumn id="5" name="Montant TTC" dataDxfId="34" dataCellStyle="Pourcentage"/>
    <tableColumn id="6" name="Nbre de Jours en dépassement" dataDxfId="33">
      <calculatedColumnFormula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calculatedColumnFormula>
    </tableColumn>
    <tableColumn id="7" name="Majoration" dataDxfId="32" dataCellStyle="Pourcentage">
      <calculatedColumnFormula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calculatedColumnFormula>
    </tableColumn>
    <tableColumn id="8" name="Solde restant dû" dataDxfId="31" dataCellStyle="Pourcentage">
      <calculatedColumnFormula>IF(SUIVI_DES_FACTURES[[#This Row],[Date facture]]="","",SUIVI_DES_FACTURES[[#This Row],[Montant TTC]]+SUIVI_DES_FACTURES[[#This Row],[Majoration]])</calculatedColumnFormula>
    </tableColumn>
    <tableColumn id="9" name="▼  Réglée  ▼" dataDxfId="30">
      <calculatedColumnFormula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calculatedColumnFormula>
    </tableColumn>
    <tableColumn id="10" name="Date du Règlement" dataDxfId="29"/>
    <tableColumn id="11" name="Montant Total Payé" dataDxfId="28" dataCellStyle="Monétaire">
      <calculatedColumnFormula>IF(AND(SUIVI_DES_FACTURES[[#This Row],[Paiement Comptant]]="",SUIVI_DES_FACTURES[[#This Row],[Paiement Différé]]=""),"",(SUIVI_DES_FACTURES[[#This Row],[Paiement Comptant]]+SUIVI_DES_FACTURES[[#This Row],[Paiement Différé]]))</calculatedColumnFormula>
    </tableColumn>
    <tableColumn id="12" name="Majoration Payée" dataDxfId="27">
      <calculatedColumnFormula>IFERROR(IF(SUIVI_DES_FACTURES[[#This Row],[▼  Réglée  ▼]]="Validée",SUIVI_DES_FACTURES[[#This Row],[Montant Total Payé]]-SUIVI_DES_FACTURES[[#This Row],[Montant TTC]],""),"")</calculatedColumnFormula>
    </tableColumn>
    <tableColumn id="13" name="Première relance " dataDxfId="26" dataCellStyle="Milliers">
      <calculatedColumnFormula>IF(SUIVI_DES_FACTURES[[#This Row],[▼  Réglée  ▼]]= "Validée","",IF(SUIVI_DES_FACTURES[[#This Row],[Raison sociale]]&lt;&gt;"",IF(TODAY()&gt;SUIVI_DES_FACTURES[[#This Row],[Date d''échéance]]+15,"Relance1",""),""))</calculatedColumnFormula>
    </tableColumn>
    <tableColumn id="14" name="Deuxième relance " dataDxfId="25">
      <calculatedColumnFormula>IF(SUIVI_DES_FACTURES[[#This Row],[▼  Réglée  ▼]]="Validée","",IF(SUIVI_DES_FACTURES[[#This Row],[Raison sociale]]&lt;&gt;"",IF(TODAY()&gt;SUIVI_DES_FACTURES[[#This Row],[Date d''échéance]]+45,"Relance2",""),""))</calculatedColumnFormula>
    </tableColumn>
    <tableColumn id="15" name="Troisième relance " dataDxfId="24">
      <calculatedColumnFormula>IF(SUIVI_DES_FACTURES[[#This Row],[▼  Réglée  ▼]]="Validée","",IF(SUIVI_DES_FACTURES[[#This Row],[Raison sociale]]&lt;&gt;"",IF(TODAY()&gt;SUIVI_DES_FACTURES[[#This Row],[Date d''échéance]]+75,"Relance3",""),""))</calculatedColumnFormula>
    </tableColumn>
    <tableColumn id="16" name="Observations" dataDxfId="23">
      <calculatedColumnFormula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calculatedColumnFormula>
    </tableColumn>
    <tableColumn id="17" name="TVA 5,5" dataDxfId="22"/>
    <tableColumn id="18" name="TVA 7" dataDxfId="21"/>
    <tableColumn id="19" name="TVA 10" dataDxfId="20"/>
    <tableColumn id="20" name="TVA 20" dataDxfId="19"/>
    <tableColumn id="21" name="HT" dataDxfId="18">
      <calculatedColumnFormula>IF(SUIVI_DES_FACTURES[[#This Row],[Date facture]]="","",-SUM(SUIVI_DES_FACTURES[[#This Row],[TVA 5,5]:[TVA 20]],-SUIVI_DES_FACTURES[[#This Row],[Montant TTC]]))</calculatedColumnFormula>
    </tableColumn>
    <tableColumn id="22" name="Adresse" dataDxfId="17">
      <calculatedColumnFormula>IF(SUIVI_DES_FACTURES[[#This Row],[Raison sociale]]="","",VLOOKUP(SUIVI_DES_FACTURES[[#This Row],[Raison sociale]],CLIENTS_PLAGE_CLIENTS,2,FALSE))</calculatedColumnFormula>
    </tableColumn>
    <tableColumn id="23" name="CP" dataDxfId="16" dataCellStyle="Milliers">
      <calculatedColumnFormula>IF(SUIVI_DES_FACTURES[[#This Row],[Raison sociale]]="","",VLOOKUP(SUIVI_DES_FACTURES[[#This Row],[Raison sociale]],CLIENTS_PLAGE_CLIENTS,3,FALSE))</calculatedColumnFormula>
    </tableColumn>
    <tableColumn id="24" name="VILLE" dataDxfId="15" dataCellStyle="Milliers">
      <calculatedColumnFormula>IF(SUIVI_DES_FACTURES[[#This Row],[Raison sociale]]="","",VLOOKUP(SUIVI_DES_FACTURES[[#This Row],[Raison sociale]],CLIENTS_PLAGE_CLIENTS,4,FALSE))</calculatedColumnFormula>
    </tableColumn>
    <tableColumn id="25" name="MODE DE PAIEMENT" dataDxfId="14" dataCellStyle="Milliers"/>
    <tableColumn id="26" name="TITULAIRE DU COMPTE" dataDxfId="13" dataCellStyle="Milliers"/>
    <tableColumn id="27" name="N° DE CHEQUE / DOMICILIATION" dataDxfId="12" dataCellStyle="Milliers"/>
    <tableColumn id="28" name="TRANSACTION" dataDxfId="11" dataCellStyle="Milliers"/>
    <tableColumn id="29" name="LIBELLE / ADRESSE MAIL" dataDxfId="10" dataCellStyle="Milliers"/>
    <tableColumn id="30" name="CODE BANQUE" dataDxfId="9" dataCellStyle="Milliers"/>
    <tableColumn id="31" name="CODE GUICHET" dataDxfId="8" dataCellStyle="Milliers"/>
    <tableColumn id="32" name="NUMERO DE COMPTE" dataDxfId="7" dataCellStyle="Milliers"/>
    <tableColumn id="33" name="CLE RIB" dataDxfId="6" dataCellStyle="Milliers"/>
    <tableColumn id="34" name="CODE BIC/SWIFT" dataDxfId="5" dataCellStyle="Milliers"/>
    <tableColumn id="35" name="CODE IBAN" dataDxfId="4" dataCellStyle="Milliers"/>
    <tableColumn id="38" name="CHECKBOX" dataDxfId="3" dataCellStyle="Milliers"/>
    <tableColumn id="36" name="Paiement Comptant" dataDxfId="2"/>
    <tableColumn id="37" name="Paiement Différé" dataDxfId="1">
      <calculatedColumnFormula>SUM(#REF!)</calculatedColumnFormula>
    </tableColumn>
    <tableColumn id="39" name="CALCUL" dataDxfId="0" dataCellStyle="Milliers">
      <calculatedColumnFormula>IF(AJ5="","",IF(AJ5="OUI"=TRUE,ROWS($A$5:G5),""))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a:spPr>
      <a:bodyPr vertOverflow="clip" horzOverflow="clip" wrap="square" rtlCol="0" anchor="ctr"/>
      <a:lstStyle>
        <a:defPPr algn="ctr">
          <a:defRPr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6.emf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3.emf"/><Relationship Id="rId12" Type="http://schemas.openxmlformats.org/officeDocument/2006/relationships/control" Target="../activeX/activeX6.xml"/><Relationship Id="rId2" Type="http://schemas.openxmlformats.org/officeDocument/2006/relationships/hyperlink" Target="mailto:P@gmail" TargetMode="External"/><Relationship Id="rId16" Type="http://schemas.openxmlformats.org/officeDocument/2006/relationships/table" Target="../tables/table1.xml"/><Relationship Id="rId1" Type="http://schemas.openxmlformats.org/officeDocument/2006/relationships/hyperlink" Target="mailto:A@gmail.com" TargetMode="External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7.emf"/><Relationship Id="rId10" Type="http://schemas.openxmlformats.org/officeDocument/2006/relationships/control" Target="../activeX/activeX5.xml"/><Relationship Id="rId4" Type="http://schemas.openxmlformats.org/officeDocument/2006/relationships/drawing" Target="../drawings/drawing2.xml"/><Relationship Id="rId9" Type="http://schemas.openxmlformats.org/officeDocument/2006/relationships/image" Target="../media/image4.emf"/><Relationship Id="rId14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>
    <tabColor rgb="FF0070C0"/>
  </sheetPr>
  <dimension ref="A1:T101"/>
  <sheetViews>
    <sheetView showGridLines="0" tabSelected="1" workbookViewId="0">
      <pane ySplit="1" topLeftCell="A2" activePane="bottomLeft" state="frozen"/>
      <selection pane="bottomLeft" activeCell="A27" sqref="A27"/>
    </sheetView>
  </sheetViews>
  <sheetFormatPr baseColWidth="10" defaultRowHeight="12.75" x14ac:dyDescent="0.25"/>
  <cols>
    <col min="1" max="1" width="31.28515625" style="8" bestFit="1" customWidth="1"/>
    <col min="2" max="2" width="31" style="8" bestFit="1" customWidth="1"/>
    <col min="3" max="3" width="6.42578125" style="11" bestFit="1" customWidth="1"/>
    <col min="4" max="4" width="26.5703125" style="12" bestFit="1" customWidth="1"/>
    <col min="5" max="5" width="12.7109375" style="13" bestFit="1" customWidth="1"/>
    <col min="6" max="6" width="37.42578125" style="22" bestFit="1" customWidth="1"/>
    <col min="7" max="7" width="20.7109375" style="8" bestFit="1" customWidth="1"/>
    <col min="8" max="8" width="11.5703125" style="8" customWidth="1"/>
    <col min="9" max="9" width="24.5703125" style="8" bestFit="1" customWidth="1"/>
    <col min="10" max="10" width="12.7109375" style="8" bestFit="1" customWidth="1"/>
    <col min="11" max="11" width="13.85546875" style="14" bestFit="1" customWidth="1"/>
    <col min="12" max="12" width="16.85546875" style="15" bestFit="1" customWidth="1"/>
    <col min="13" max="13" width="17.28515625" style="16" bestFit="1" customWidth="1"/>
    <col min="14" max="17" width="11.42578125" style="8"/>
    <col min="18" max="18" width="17.85546875" style="8" customWidth="1"/>
    <col min="19" max="19" width="11.42578125" style="8"/>
    <col min="20" max="20" width="17.28515625" style="8" bestFit="1" customWidth="1"/>
    <col min="21" max="16384" width="11.42578125" style="8"/>
  </cols>
  <sheetData>
    <row r="1" spans="1:20" s="14" customFormat="1" ht="30.75" customHeight="1" x14ac:dyDescent="0.25">
      <c r="A1" s="17" t="s">
        <v>38</v>
      </c>
      <c r="B1" s="17" t="s">
        <v>0</v>
      </c>
      <c r="C1" s="17" t="s">
        <v>39</v>
      </c>
      <c r="D1" s="17" t="s">
        <v>40</v>
      </c>
      <c r="E1" s="17" t="s">
        <v>41</v>
      </c>
      <c r="F1" s="17" t="s">
        <v>42</v>
      </c>
      <c r="G1" s="17" t="s">
        <v>43</v>
      </c>
      <c r="H1" s="17" t="s">
        <v>44</v>
      </c>
      <c r="I1" s="17" t="s">
        <v>45</v>
      </c>
      <c r="J1" s="17" t="s">
        <v>46</v>
      </c>
      <c r="K1" s="17" t="s">
        <v>47</v>
      </c>
      <c r="L1" s="18" t="s">
        <v>48</v>
      </c>
      <c r="M1" s="18" t="s">
        <v>49</v>
      </c>
      <c r="N1" s="19"/>
      <c r="O1" s="19"/>
      <c r="P1" s="19"/>
      <c r="Q1" s="19"/>
      <c r="R1" s="19"/>
      <c r="S1" s="19"/>
      <c r="T1" s="20" t="s">
        <v>49</v>
      </c>
    </row>
    <row r="2" spans="1:20" x14ac:dyDescent="0.25">
      <c r="A2" s="1" t="s">
        <v>164</v>
      </c>
      <c r="B2" s="1" t="s">
        <v>124</v>
      </c>
      <c r="C2" s="2">
        <v>92210</v>
      </c>
      <c r="D2" s="3" t="s">
        <v>50</v>
      </c>
      <c r="E2" s="4" t="s">
        <v>51</v>
      </c>
      <c r="F2" s="23" t="s">
        <v>206</v>
      </c>
      <c r="G2" s="1" t="s">
        <v>186</v>
      </c>
      <c r="H2" s="1">
        <v>70101138</v>
      </c>
      <c r="I2" s="1" t="s">
        <v>144</v>
      </c>
      <c r="J2" s="5" t="s">
        <v>52</v>
      </c>
      <c r="K2" s="6">
        <v>344772539</v>
      </c>
      <c r="L2" s="6">
        <v>34477253800072</v>
      </c>
      <c r="M2" s="7" t="s">
        <v>53</v>
      </c>
      <c r="N2" s="1"/>
      <c r="O2" s="1"/>
      <c r="P2" s="1"/>
      <c r="Q2" s="1"/>
      <c r="R2" s="1"/>
      <c r="S2" s="1"/>
      <c r="T2" s="1" t="s">
        <v>54</v>
      </c>
    </row>
    <row r="3" spans="1:20" x14ac:dyDescent="0.25">
      <c r="A3" s="1" t="s">
        <v>165</v>
      </c>
      <c r="B3" s="1" t="s">
        <v>125</v>
      </c>
      <c r="C3" s="2">
        <v>75017</v>
      </c>
      <c r="D3" s="3" t="s">
        <v>55</v>
      </c>
      <c r="E3" s="4" t="s">
        <v>56</v>
      </c>
      <c r="F3" s="23" t="s">
        <v>207</v>
      </c>
      <c r="G3" s="1" t="s">
        <v>187</v>
      </c>
      <c r="H3" s="1">
        <v>70101139</v>
      </c>
      <c r="I3" s="1" t="s">
        <v>145</v>
      </c>
      <c r="J3" s="5" t="s">
        <v>56</v>
      </c>
      <c r="K3" s="6">
        <v>344772538</v>
      </c>
      <c r="L3" s="6">
        <v>34477253800073</v>
      </c>
      <c r="M3" s="1" t="s">
        <v>57</v>
      </c>
      <c r="N3" s="1"/>
      <c r="O3" s="1"/>
      <c r="P3" s="1"/>
      <c r="Q3" s="1"/>
      <c r="R3" s="1"/>
      <c r="S3" s="1"/>
      <c r="T3" s="1" t="s">
        <v>58</v>
      </c>
    </row>
    <row r="4" spans="1:20" x14ac:dyDescent="0.25">
      <c r="A4" s="1" t="s">
        <v>166</v>
      </c>
      <c r="B4" s="1" t="s">
        <v>126</v>
      </c>
      <c r="C4" s="2">
        <v>44105</v>
      </c>
      <c r="D4" s="3" t="s">
        <v>59</v>
      </c>
      <c r="E4" s="4" t="s">
        <v>60</v>
      </c>
      <c r="F4" s="23" t="s">
        <v>208</v>
      </c>
      <c r="G4" s="1" t="s">
        <v>188</v>
      </c>
      <c r="H4" s="1">
        <v>70101140</v>
      </c>
      <c r="I4" s="1" t="s">
        <v>146</v>
      </c>
      <c r="J4" s="5" t="s">
        <v>61</v>
      </c>
      <c r="K4" s="6">
        <v>344772537</v>
      </c>
      <c r="L4" s="6">
        <v>34477253800074</v>
      </c>
      <c r="M4" s="1" t="s">
        <v>53</v>
      </c>
      <c r="N4" s="1"/>
      <c r="O4" s="1"/>
      <c r="P4" s="1"/>
      <c r="Q4" s="1"/>
      <c r="R4" s="1"/>
      <c r="S4" s="1"/>
      <c r="T4" s="1" t="s">
        <v>53</v>
      </c>
    </row>
    <row r="5" spans="1:20" x14ac:dyDescent="0.25">
      <c r="A5" s="1" t="s">
        <v>167</v>
      </c>
      <c r="B5" s="1" t="s">
        <v>127</v>
      </c>
      <c r="C5" s="2">
        <v>92100</v>
      </c>
      <c r="D5" s="3" t="s">
        <v>62</v>
      </c>
      <c r="E5" s="4" t="s">
        <v>63</v>
      </c>
      <c r="F5" s="23" t="s">
        <v>209</v>
      </c>
      <c r="G5" s="1" t="s">
        <v>189</v>
      </c>
      <c r="H5" s="1">
        <v>70101141</v>
      </c>
      <c r="I5" s="1" t="s">
        <v>147</v>
      </c>
      <c r="J5" s="5" t="s">
        <v>64</v>
      </c>
      <c r="K5" s="6">
        <v>344772536</v>
      </c>
      <c r="L5" s="6">
        <v>34477253800075</v>
      </c>
      <c r="M5" s="1" t="s">
        <v>53</v>
      </c>
      <c r="N5" s="1"/>
      <c r="O5" s="1"/>
      <c r="P5" s="1"/>
      <c r="Q5" s="1"/>
      <c r="R5" s="1"/>
      <c r="S5" s="1"/>
      <c r="T5" s="1" t="s">
        <v>57</v>
      </c>
    </row>
    <row r="6" spans="1:20" x14ac:dyDescent="0.25">
      <c r="A6" s="1" t="s">
        <v>168</v>
      </c>
      <c r="B6" s="1" t="s">
        <v>128</v>
      </c>
      <c r="C6" s="2">
        <v>39800</v>
      </c>
      <c r="D6" s="3" t="s">
        <v>65</v>
      </c>
      <c r="E6" s="4" t="s">
        <v>66</v>
      </c>
      <c r="F6" s="23" t="s">
        <v>210</v>
      </c>
      <c r="G6" s="1" t="s">
        <v>190</v>
      </c>
      <c r="H6" s="1">
        <v>70101142</v>
      </c>
      <c r="I6" s="1" t="s">
        <v>148</v>
      </c>
      <c r="J6" s="5" t="s">
        <v>67</v>
      </c>
      <c r="K6" s="6">
        <v>344772535</v>
      </c>
      <c r="L6" s="6">
        <v>34477253800076</v>
      </c>
      <c r="M6" s="1" t="s">
        <v>68</v>
      </c>
      <c r="N6" s="1"/>
      <c r="O6" s="1"/>
      <c r="P6" s="1"/>
      <c r="Q6" s="1"/>
      <c r="R6" s="1"/>
      <c r="S6" s="1"/>
      <c r="T6" s="9" t="s">
        <v>68</v>
      </c>
    </row>
    <row r="7" spans="1:20" x14ac:dyDescent="0.2">
      <c r="A7" s="1" t="s">
        <v>169</v>
      </c>
      <c r="B7" s="1" t="s">
        <v>129</v>
      </c>
      <c r="C7" s="2">
        <v>67720</v>
      </c>
      <c r="D7" s="3" t="s">
        <v>69</v>
      </c>
      <c r="E7" s="4" t="s">
        <v>70</v>
      </c>
      <c r="F7" s="23" t="s">
        <v>211</v>
      </c>
      <c r="G7" s="1" t="s">
        <v>191</v>
      </c>
      <c r="H7" s="1">
        <v>70101143</v>
      </c>
      <c r="I7" s="1" t="s">
        <v>149</v>
      </c>
      <c r="J7" s="5" t="s">
        <v>71</v>
      </c>
      <c r="K7" s="6">
        <v>344772534</v>
      </c>
      <c r="L7" s="6">
        <v>34477253800077</v>
      </c>
      <c r="M7" s="1" t="s">
        <v>53</v>
      </c>
      <c r="N7" s="1"/>
      <c r="O7" s="1"/>
      <c r="P7" s="1"/>
      <c r="Q7" s="1"/>
      <c r="R7" s="1"/>
      <c r="S7" s="1"/>
      <c r="T7" s="21"/>
    </row>
    <row r="8" spans="1:20" x14ac:dyDescent="0.2">
      <c r="A8" s="1" t="s">
        <v>170</v>
      </c>
      <c r="B8" s="1" t="s">
        <v>130</v>
      </c>
      <c r="C8" s="2">
        <v>59000</v>
      </c>
      <c r="D8" s="3" t="s">
        <v>72</v>
      </c>
      <c r="E8" s="4" t="s">
        <v>73</v>
      </c>
      <c r="F8" s="23" t="s">
        <v>212</v>
      </c>
      <c r="G8" s="1" t="s">
        <v>192</v>
      </c>
      <c r="H8" s="1">
        <v>70101144</v>
      </c>
      <c r="I8" s="1" t="s">
        <v>150</v>
      </c>
      <c r="J8" s="5" t="s">
        <v>74</v>
      </c>
      <c r="K8" s="6">
        <v>344772533</v>
      </c>
      <c r="L8" s="6">
        <v>34477253800078</v>
      </c>
      <c r="M8" s="1" t="s">
        <v>53</v>
      </c>
      <c r="N8" s="1"/>
      <c r="O8" s="1"/>
      <c r="P8" s="1"/>
      <c r="Q8" s="1"/>
      <c r="R8" s="1"/>
      <c r="S8" s="1"/>
      <c r="T8" s="21"/>
    </row>
    <row r="9" spans="1:20" x14ac:dyDescent="0.2">
      <c r="A9" s="1" t="s">
        <v>171</v>
      </c>
      <c r="B9" s="1" t="s">
        <v>131</v>
      </c>
      <c r="C9" s="2">
        <v>71000</v>
      </c>
      <c r="D9" s="3" t="s">
        <v>75</v>
      </c>
      <c r="E9" s="4" t="s">
        <v>76</v>
      </c>
      <c r="F9" s="23" t="s">
        <v>213</v>
      </c>
      <c r="G9" s="1" t="s">
        <v>193</v>
      </c>
      <c r="H9" s="1">
        <v>70101145</v>
      </c>
      <c r="I9" s="1" t="s">
        <v>151</v>
      </c>
      <c r="J9" s="5" t="s">
        <v>77</v>
      </c>
      <c r="K9" s="6">
        <v>344772532</v>
      </c>
      <c r="L9" s="6">
        <v>34477253800079</v>
      </c>
      <c r="M9" s="1" t="s">
        <v>53</v>
      </c>
      <c r="N9" s="1"/>
      <c r="O9" s="1"/>
      <c r="P9" s="1"/>
      <c r="Q9" s="1"/>
      <c r="R9" s="1"/>
      <c r="S9" s="1"/>
      <c r="T9" s="21"/>
    </row>
    <row r="10" spans="1:20" x14ac:dyDescent="0.2">
      <c r="A10" s="1" t="s">
        <v>172</v>
      </c>
      <c r="B10" s="1" t="s">
        <v>132</v>
      </c>
      <c r="C10" s="2">
        <v>92059</v>
      </c>
      <c r="D10" s="3" t="s">
        <v>78</v>
      </c>
      <c r="E10" s="4" t="s">
        <v>79</v>
      </c>
      <c r="F10" s="23" t="s">
        <v>214</v>
      </c>
      <c r="G10" s="1" t="s">
        <v>194</v>
      </c>
      <c r="H10" s="1">
        <v>70101146</v>
      </c>
      <c r="I10" s="1" t="s">
        <v>152</v>
      </c>
      <c r="J10" s="5" t="s">
        <v>79</v>
      </c>
      <c r="K10" s="6">
        <v>344772531</v>
      </c>
      <c r="L10" s="6">
        <v>34477253800080</v>
      </c>
      <c r="M10" s="1" t="s">
        <v>68</v>
      </c>
      <c r="N10" s="1"/>
      <c r="O10" s="1"/>
      <c r="P10" s="1"/>
      <c r="Q10" s="1"/>
      <c r="R10" s="1"/>
      <c r="S10" s="1"/>
      <c r="T10" s="21"/>
    </row>
    <row r="11" spans="1:20" x14ac:dyDescent="0.2">
      <c r="A11" s="1" t="s">
        <v>173</v>
      </c>
      <c r="B11" s="1" t="s">
        <v>133</v>
      </c>
      <c r="C11" s="2">
        <v>36330</v>
      </c>
      <c r="D11" s="3" t="s">
        <v>80</v>
      </c>
      <c r="E11" s="4" t="s">
        <v>81</v>
      </c>
      <c r="F11" s="23" t="s">
        <v>215</v>
      </c>
      <c r="G11" s="1" t="s">
        <v>195</v>
      </c>
      <c r="H11" s="1">
        <v>70101147</v>
      </c>
      <c r="I11" s="1" t="s">
        <v>153</v>
      </c>
      <c r="J11" s="5" t="s">
        <v>82</v>
      </c>
      <c r="K11" s="6">
        <v>344772530</v>
      </c>
      <c r="L11" s="6">
        <v>34477253800081</v>
      </c>
      <c r="M11" s="1" t="s">
        <v>53</v>
      </c>
      <c r="N11" s="1"/>
      <c r="O11" s="1"/>
      <c r="P11" s="1"/>
      <c r="Q11" s="1"/>
      <c r="R11" s="1"/>
      <c r="S11" s="1"/>
      <c r="T11" s="21"/>
    </row>
    <row r="12" spans="1:20" x14ac:dyDescent="0.2">
      <c r="A12" s="1" t="s">
        <v>174</v>
      </c>
      <c r="B12" s="1" t="s">
        <v>134</v>
      </c>
      <c r="C12" s="2">
        <v>69120</v>
      </c>
      <c r="D12" s="3" t="s">
        <v>83</v>
      </c>
      <c r="E12" s="4" t="s">
        <v>84</v>
      </c>
      <c r="F12" s="23" t="s">
        <v>216</v>
      </c>
      <c r="G12" s="1" t="s">
        <v>196</v>
      </c>
      <c r="H12" s="1">
        <v>70101148</v>
      </c>
      <c r="I12" s="1" t="s">
        <v>154</v>
      </c>
      <c r="J12" s="5" t="s">
        <v>85</v>
      </c>
      <c r="K12" s="6">
        <v>344772529</v>
      </c>
      <c r="L12" s="6">
        <v>34477253800082</v>
      </c>
      <c r="M12" s="1" t="s">
        <v>53</v>
      </c>
      <c r="N12" s="1"/>
      <c r="O12" s="1"/>
      <c r="P12" s="1"/>
      <c r="Q12" s="1"/>
      <c r="R12" s="1"/>
      <c r="S12" s="1"/>
      <c r="T12" s="21"/>
    </row>
    <row r="13" spans="1:20" x14ac:dyDescent="0.2">
      <c r="A13" s="1" t="s">
        <v>175</v>
      </c>
      <c r="B13" s="1" t="s">
        <v>135</v>
      </c>
      <c r="C13" s="2">
        <v>56000</v>
      </c>
      <c r="D13" s="3" t="s">
        <v>86</v>
      </c>
      <c r="E13" s="4" t="s">
        <v>87</v>
      </c>
      <c r="F13" s="23" t="s">
        <v>217</v>
      </c>
      <c r="G13" s="1" t="s">
        <v>197</v>
      </c>
      <c r="H13" s="1">
        <v>70101149</v>
      </c>
      <c r="I13" s="1" t="s">
        <v>155</v>
      </c>
      <c r="J13" s="5" t="s">
        <v>88</v>
      </c>
      <c r="K13" s="6">
        <v>344772528</v>
      </c>
      <c r="L13" s="6">
        <v>34477253800083</v>
      </c>
      <c r="M13" s="1" t="s">
        <v>53</v>
      </c>
      <c r="N13" s="1"/>
      <c r="O13" s="1"/>
      <c r="P13" s="1"/>
      <c r="Q13" s="1"/>
      <c r="R13" s="1"/>
      <c r="S13" s="1"/>
      <c r="T13" s="21"/>
    </row>
    <row r="14" spans="1:20" x14ac:dyDescent="0.2">
      <c r="A14" s="1" t="s">
        <v>176</v>
      </c>
      <c r="B14" s="1" t="s">
        <v>136</v>
      </c>
      <c r="C14" s="2">
        <v>88026</v>
      </c>
      <c r="D14" s="3" t="s">
        <v>89</v>
      </c>
      <c r="E14" s="4" t="s">
        <v>90</v>
      </c>
      <c r="F14" s="23" t="s">
        <v>218</v>
      </c>
      <c r="G14" s="1" t="s">
        <v>198</v>
      </c>
      <c r="H14" s="1">
        <v>70101150</v>
      </c>
      <c r="I14" s="1" t="s">
        <v>156</v>
      </c>
      <c r="J14" s="5" t="s">
        <v>91</v>
      </c>
      <c r="K14" s="6">
        <v>344772527</v>
      </c>
      <c r="L14" s="6">
        <v>34477253800084</v>
      </c>
      <c r="M14" s="1" t="s">
        <v>68</v>
      </c>
      <c r="N14" s="1"/>
      <c r="O14" s="1"/>
      <c r="P14" s="1"/>
      <c r="Q14" s="1"/>
      <c r="R14" s="1"/>
      <c r="S14" s="1"/>
      <c r="T14" s="21"/>
    </row>
    <row r="15" spans="1:20" x14ac:dyDescent="0.2">
      <c r="A15" s="1" t="s">
        <v>177</v>
      </c>
      <c r="B15" s="1" t="s">
        <v>137</v>
      </c>
      <c r="C15" s="2">
        <v>69760</v>
      </c>
      <c r="D15" s="3" t="s">
        <v>92</v>
      </c>
      <c r="E15" s="4" t="s">
        <v>93</v>
      </c>
      <c r="F15" s="23" t="s">
        <v>219</v>
      </c>
      <c r="G15" s="1" t="s">
        <v>199</v>
      </c>
      <c r="H15" s="1">
        <v>70101151</v>
      </c>
      <c r="I15" s="1" t="s">
        <v>157</v>
      </c>
      <c r="J15" s="5" t="s">
        <v>94</v>
      </c>
      <c r="K15" s="6">
        <v>344772526</v>
      </c>
      <c r="L15" s="6">
        <v>34477253800085</v>
      </c>
      <c r="M15" s="1" t="s">
        <v>54</v>
      </c>
      <c r="N15" s="1"/>
      <c r="O15" s="1"/>
      <c r="P15" s="1"/>
      <c r="Q15" s="1"/>
      <c r="R15" s="1"/>
      <c r="S15" s="1"/>
      <c r="T15" s="21"/>
    </row>
    <row r="16" spans="1:20" x14ac:dyDescent="0.2">
      <c r="A16" s="1" t="s">
        <v>178</v>
      </c>
      <c r="B16" s="1" t="s">
        <v>138</v>
      </c>
      <c r="C16" s="2">
        <v>95102</v>
      </c>
      <c r="D16" s="3" t="s">
        <v>95</v>
      </c>
      <c r="E16" s="4" t="s">
        <v>96</v>
      </c>
      <c r="F16" s="23" t="s">
        <v>220</v>
      </c>
      <c r="G16" s="1" t="s">
        <v>200</v>
      </c>
      <c r="H16" s="1">
        <v>70101152</v>
      </c>
      <c r="I16" s="1" t="s">
        <v>158</v>
      </c>
      <c r="J16" s="5" t="s">
        <v>97</v>
      </c>
      <c r="K16" s="6">
        <v>344772525</v>
      </c>
      <c r="L16" s="6">
        <v>34477253800086</v>
      </c>
      <c r="M16" s="1" t="s">
        <v>53</v>
      </c>
      <c r="N16" s="1"/>
      <c r="O16" s="1"/>
      <c r="P16" s="1"/>
      <c r="Q16" s="1"/>
      <c r="R16" s="1"/>
      <c r="S16" s="1"/>
      <c r="T16" s="21"/>
    </row>
    <row r="17" spans="1:20" x14ac:dyDescent="0.2">
      <c r="A17" s="1" t="s">
        <v>179</v>
      </c>
      <c r="B17" s="1" t="s">
        <v>139</v>
      </c>
      <c r="C17" s="2">
        <v>49290</v>
      </c>
      <c r="D17" s="3" t="s">
        <v>98</v>
      </c>
      <c r="E17" s="4" t="s">
        <v>99</v>
      </c>
      <c r="F17" s="23" t="s">
        <v>221</v>
      </c>
      <c r="G17" s="1" t="s">
        <v>201</v>
      </c>
      <c r="H17" s="1">
        <v>70101153</v>
      </c>
      <c r="I17" s="1" t="s">
        <v>159</v>
      </c>
      <c r="J17" s="5" t="s">
        <v>100</v>
      </c>
      <c r="K17" s="6">
        <v>344772524</v>
      </c>
      <c r="L17" s="6">
        <v>34477253800087</v>
      </c>
      <c r="M17" s="1" t="s">
        <v>53</v>
      </c>
      <c r="N17" s="1"/>
      <c r="O17" s="1"/>
      <c r="P17" s="1"/>
      <c r="Q17" s="1"/>
      <c r="R17" s="1"/>
      <c r="S17" s="1"/>
      <c r="T17" s="21"/>
    </row>
    <row r="18" spans="1:20" x14ac:dyDescent="0.2">
      <c r="A18" s="1" t="s">
        <v>180</v>
      </c>
      <c r="B18" s="1" t="s">
        <v>140</v>
      </c>
      <c r="C18" s="2">
        <v>13810</v>
      </c>
      <c r="D18" s="3" t="s">
        <v>101</v>
      </c>
      <c r="E18" s="4" t="s">
        <v>102</v>
      </c>
      <c r="F18" s="23" t="s">
        <v>222</v>
      </c>
      <c r="G18" s="1" t="s">
        <v>202</v>
      </c>
      <c r="H18" s="1">
        <v>70101154</v>
      </c>
      <c r="I18" s="1" t="s">
        <v>160</v>
      </c>
      <c r="J18" s="5" t="s">
        <v>103</v>
      </c>
      <c r="K18" s="6">
        <v>344772523</v>
      </c>
      <c r="L18" s="6">
        <v>34477253800088</v>
      </c>
      <c r="M18" s="1" t="s">
        <v>53</v>
      </c>
      <c r="N18" s="1"/>
      <c r="O18" s="1"/>
      <c r="P18" s="1"/>
      <c r="Q18" s="1"/>
      <c r="R18" s="1"/>
      <c r="S18" s="1"/>
      <c r="T18" s="21"/>
    </row>
    <row r="19" spans="1:20" x14ac:dyDescent="0.2">
      <c r="A19" s="1" t="s">
        <v>181</v>
      </c>
      <c r="B19" s="1" t="s">
        <v>141</v>
      </c>
      <c r="C19" s="2">
        <v>59780</v>
      </c>
      <c r="D19" s="10" t="s">
        <v>104</v>
      </c>
      <c r="E19" s="4" t="s">
        <v>105</v>
      </c>
      <c r="F19" s="23" t="s">
        <v>223</v>
      </c>
      <c r="G19" s="1" t="s">
        <v>203</v>
      </c>
      <c r="H19" s="1">
        <v>70101155</v>
      </c>
      <c r="I19" s="1" t="s">
        <v>161</v>
      </c>
      <c r="J19" s="5" t="s">
        <v>106</v>
      </c>
      <c r="K19" s="6">
        <v>344772522</v>
      </c>
      <c r="L19" s="6">
        <v>34477253800089</v>
      </c>
      <c r="M19" s="1" t="s">
        <v>53</v>
      </c>
      <c r="N19" s="1"/>
      <c r="O19" s="1"/>
      <c r="P19" s="1"/>
      <c r="Q19" s="1"/>
      <c r="R19" s="1"/>
      <c r="S19" s="1"/>
      <c r="T19" s="21"/>
    </row>
    <row r="20" spans="1:20" x14ac:dyDescent="0.2">
      <c r="A20" s="1" t="s">
        <v>182</v>
      </c>
      <c r="B20" s="1" t="s">
        <v>142</v>
      </c>
      <c r="C20" s="2">
        <v>93013</v>
      </c>
      <c r="D20" s="3" t="s">
        <v>107</v>
      </c>
      <c r="E20" s="4" t="s">
        <v>108</v>
      </c>
      <c r="F20" s="23" t="s">
        <v>224</v>
      </c>
      <c r="G20" s="1" t="s">
        <v>204</v>
      </c>
      <c r="H20" s="1">
        <v>70101156</v>
      </c>
      <c r="I20" s="1" t="s">
        <v>162</v>
      </c>
      <c r="J20" s="5" t="s">
        <v>109</v>
      </c>
      <c r="K20" s="6">
        <v>344772521</v>
      </c>
      <c r="L20" s="6">
        <v>34477253800090</v>
      </c>
      <c r="M20" s="1" t="s">
        <v>53</v>
      </c>
      <c r="N20" s="1"/>
      <c r="O20" s="1"/>
      <c r="P20" s="1"/>
      <c r="Q20" s="1"/>
      <c r="R20" s="1"/>
      <c r="S20" s="1"/>
      <c r="T20" s="21"/>
    </row>
    <row r="21" spans="1:20" x14ac:dyDescent="0.2">
      <c r="A21" s="1" t="s">
        <v>183</v>
      </c>
      <c r="B21" s="1" t="s">
        <v>143</v>
      </c>
      <c r="C21" s="2">
        <v>91350</v>
      </c>
      <c r="D21" s="3" t="s">
        <v>110</v>
      </c>
      <c r="E21" s="4" t="s">
        <v>111</v>
      </c>
      <c r="F21" s="23" t="s">
        <v>225</v>
      </c>
      <c r="G21" s="1" t="s">
        <v>205</v>
      </c>
      <c r="H21" s="1">
        <v>70101157</v>
      </c>
      <c r="I21" s="1" t="s">
        <v>163</v>
      </c>
      <c r="J21" s="5" t="s">
        <v>112</v>
      </c>
      <c r="K21" s="6">
        <v>344772520</v>
      </c>
      <c r="L21" s="6">
        <v>34477253800091</v>
      </c>
      <c r="M21" s="1" t="s">
        <v>53</v>
      </c>
      <c r="N21" s="1"/>
      <c r="O21" s="1"/>
      <c r="P21" s="1"/>
      <c r="Q21" s="1"/>
      <c r="R21" s="1"/>
      <c r="S21" s="1"/>
      <c r="T21" s="21"/>
    </row>
    <row r="22" spans="1:20" x14ac:dyDescent="0.2">
      <c r="N22" s="1"/>
      <c r="O22" s="1"/>
      <c r="P22" s="1"/>
      <c r="Q22" s="1"/>
      <c r="R22" s="1"/>
      <c r="S22" s="1"/>
      <c r="T22" s="21"/>
    </row>
    <row r="23" spans="1:20" x14ac:dyDescent="0.2">
      <c r="N23" s="1"/>
      <c r="O23" s="1"/>
      <c r="P23" s="1"/>
      <c r="Q23" s="1"/>
      <c r="R23" s="1"/>
      <c r="S23" s="1"/>
      <c r="T23" s="21"/>
    </row>
    <row r="24" spans="1:20" x14ac:dyDescent="0.2">
      <c r="N24" s="1"/>
      <c r="O24" s="1"/>
      <c r="P24" s="1"/>
      <c r="Q24" s="1"/>
      <c r="R24" s="1"/>
      <c r="S24" s="1"/>
      <c r="T24" s="21"/>
    </row>
    <row r="25" spans="1:20" x14ac:dyDescent="0.2">
      <c r="N25" s="1"/>
      <c r="O25" s="1"/>
      <c r="P25" s="1"/>
      <c r="Q25" s="1"/>
      <c r="R25" s="1"/>
      <c r="S25" s="1"/>
      <c r="T25" s="21"/>
    </row>
    <row r="26" spans="1:20" x14ac:dyDescent="0.2">
      <c r="N26" s="1"/>
      <c r="O26" s="1"/>
      <c r="P26" s="1"/>
      <c r="Q26" s="1"/>
      <c r="R26" s="1"/>
      <c r="S26" s="1"/>
      <c r="T26" s="21"/>
    </row>
    <row r="27" spans="1:20" x14ac:dyDescent="0.2">
      <c r="N27" s="1"/>
      <c r="O27" s="1"/>
      <c r="P27" s="1"/>
      <c r="Q27" s="1"/>
      <c r="R27" s="1"/>
      <c r="S27" s="1"/>
      <c r="T27" s="21"/>
    </row>
    <row r="28" spans="1:20" x14ac:dyDescent="0.2">
      <c r="N28" s="1"/>
      <c r="O28" s="1"/>
      <c r="P28" s="1"/>
      <c r="Q28" s="1"/>
      <c r="R28" s="1"/>
      <c r="S28" s="1"/>
      <c r="T28" s="21"/>
    </row>
    <row r="29" spans="1:20" x14ac:dyDescent="0.2">
      <c r="N29" s="1"/>
      <c r="O29" s="1"/>
      <c r="P29" s="1"/>
      <c r="Q29" s="1"/>
      <c r="R29" s="1"/>
      <c r="S29" s="1"/>
      <c r="T29" s="21"/>
    </row>
    <row r="30" spans="1:20" x14ac:dyDescent="0.2">
      <c r="N30" s="1"/>
      <c r="O30" s="1"/>
      <c r="P30" s="1"/>
      <c r="Q30" s="1"/>
      <c r="R30" s="1"/>
      <c r="S30" s="1"/>
      <c r="T30" s="21"/>
    </row>
    <row r="31" spans="1:20" x14ac:dyDescent="0.2">
      <c r="N31" s="1"/>
      <c r="O31" s="1"/>
      <c r="P31" s="1"/>
      <c r="Q31" s="1"/>
      <c r="R31" s="1"/>
      <c r="S31" s="1"/>
      <c r="T31" s="21"/>
    </row>
    <row r="32" spans="1:20" x14ac:dyDescent="0.2">
      <c r="N32" s="1"/>
      <c r="O32" s="1"/>
      <c r="P32" s="1"/>
      <c r="Q32" s="1"/>
      <c r="R32" s="1"/>
      <c r="S32" s="1"/>
      <c r="T32" s="21"/>
    </row>
    <row r="33" spans="14:20" x14ac:dyDescent="0.2">
      <c r="N33" s="1"/>
      <c r="O33" s="1"/>
      <c r="P33" s="1"/>
      <c r="Q33" s="1"/>
      <c r="R33" s="1"/>
      <c r="S33" s="1"/>
      <c r="T33" s="21"/>
    </row>
    <row r="34" spans="14:20" x14ac:dyDescent="0.2">
      <c r="N34" s="1"/>
      <c r="O34" s="1"/>
      <c r="P34" s="1"/>
      <c r="Q34" s="1"/>
      <c r="R34" s="1"/>
      <c r="S34" s="1"/>
      <c r="T34" s="21"/>
    </row>
    <row r="35" spans="14:20" x14ac:dyDescent="0.2">
      <c r="N35" s="1"/>
      <c r="O35" s="1"/>
      <c r="P35" s="1"/>
      <c r="Q35" s="1"/>
      <c r="R35" s="1"/>
      <c r="S35" s="1"/>
      <c r="T35" s="21"/>
    </row>
    <row r="36" spans="14:20" x14ac:dyDescent="0.2">
      <c r="N36" s="1"/>
      <c r="O36" s="1"/>
      <c r="P36" s="1"/>
      <c r="Q36" s="1"/>
      <c r="R36" s="1"/>
      <c r="S36" s="1"/>
      <c r="T36" s="21"/>
    </row>
    <row r="37" spans="14:20" x14ac:dyDescent="0.2">
      <c r="N37" s="1"/>
      <c r="O37" s="1"/>
      <c r="P37" s="1"/>
      <c r="Q37" s="1"/>
      <c r="R37" s="1"/>
      <c r="S37" s="1"/>
      <c r="T37" s="21"/>
    </row>
    <row r="38" spans="14:20" x14ac:dyDescent="0.2">
      <c r="N38" s="1"/>
      <c r="O38" s="1"/>
      <c r="P38" s="1"/>
      <c r="Q38" s="1"/>
      <c r="R38" s="1"/>
      <c r="S38" s="1"/>
      <c r="T38" s="21"/>
    </row>
    <row r="39" spans="14:20" x14ac:dyDescent="0.2">
      <c r="N39" s="1"/>
      <c r="O39" s="1"/>
      <c r="P39" s="1"/>
      <c r="Q39" s="1"/>
      <c r="R39" s="1"/>
      <c r="S39" s="1"/>
      <c r="T39" s="21"/>
    </row>
    <row r="40" spans="14:20" x14ac:dyDescent="0.2">
      <c r="N40" s="1"/>
      <c r="O40" s="1"/>
      <c r="P40" s="1"/>
      <c r="Q40" s="1"/>
      <c r="R40" s="1"/>
      <c r="S40" s="1"/>
      <c r="T40" s="21"/>
    </row>
    <row r="41" spans="14:20" x14ac:dyDescent="0.2">
      <c r="N41" s="1"/>
      <c r="O41" s="1"/>
      <c r="P41" s="1"/>
      <c r="Q41" s="1"/>
      <c r="R41" s="1"/>
      <c r="S41" s="1"/>
      <c r="T41" s="21"/>
    </row>
    <row r="42" spans="14:20" x14ac:dyDescent="0.2">
      <c r="N42" s="1"/>
      <c r="O42" s="1"/>
      <c r="P42" s="1"/>
      <c r="Q42" s="1"/>
      <c r="R42" s="1"/>
      <c r="S42" s="1"/>
      <c r="T42" s="21"/>
    </row>
    <row r="43" spans="14:20" x14ac:dyDescent="0.2">
      <c r="N43" s="1"/>
      <c r="O43" s="1"/>
      <c r="P43" s="1"/>
      <c r="Q43" s="1"/>
      <c r="R43" s="1"/>
      <c r="S43" s="1"/>
      <c r="T43" s="21"/>
    </row>
    <row r="44" spans="14:20" x14ac:dyDescent="0.2">
      <c r="N44" s="1"/>
      <c r="O44" s="1"/>
      <c r="P44" s="1"/>
      <c r="Q44" s="1"/>
      <c r="R44" s="1"/>
      <c r="S44" s="1"/>
      <c r="T44" s="21"/>
    </row>
    <row r="45" spans="14:20" x14ac:dyDescent="0.2">
      <c r="N45" s="1"/>
      <c r="O45" s="1"/>
      <c r="P45" s="1"/>
      <c r="Q45" s="1"/>
      <c r="R45" s="1"/>
      <c r="S45" s="1"/>
      <c r="T45" s="21"/>
    </row>
    <row r="46" spans="14:20" x14ac:dyDescent="0.2">
      <c r="N46" s="1"/>
      <c r="O46" s="1"/>
      <c r="P46" s="1"/>
      <c r="Q46" s="1"/>
      <c r="R46" s="1"/>
      <c r="S46" s="1"/>
      <c r="T46" s="21"/>
    </row>
    <row r="47" spans="14:20" x14ac:dyDescent="0.2">
      <c r="N47" s="1"/>
      <c r="O47" s="1"/>
      <c r="P47" s="1"/>
      <c r="Q47" s="1"/>
      <c r="R47" s="1"/>
      <c r="S47" s="1"/>
      <c r="T47" s="21"/>
    </row>
    <row r="48" spans="14:20" x14ac:dyDescent="0.2">
      <c r="N48" s="1"/>
      <c r="O48" s="1"/>
      <c r="P48" s="1"/>
      <c r="Q48" s="1"/>
      <c r="R48" s="1"/>
      <c r="S48" s="1"/>
      <c r="T48" s="21"/>
    </row>
    <row r="49" spans="14:20" x14ac:dyDescent="0.2">
      <c r="N49" s="1"/>
      <c r="O49" s="1"/>
      <c r="P49" s="1"/>
      <c r="Q49" s="1"/>
      <c r="R49" s="1"/>
      <c r="S49" s="1"/>
      <c r="T49" s="21"/>
    </row>
    <row r="50" spans="14:20" x14ac:dyDescent="0.2">
      <c r="N50" s="1"/>
      <c r="O50" s="1"/>
      <c r="P50" s="1"/>
      <c r="Q50" s="1"/>
      <c r="R50" s="1"/>
      <c r="S50" s="1"/>
      <c r="T50" s="21"/>
    </row>
    <row r="51" spans="14:20" x14ac:dyDescent="0.2">
      <c r="N51" s="1"/>
      <c r="O51" s="1"/>
      <c r="P51" s="1"/>
      <c r="Q51" s="1"/>
      <c r="R51" s="1"/>
      <c r="S51" s="1"/>
      <c r="T51" s="21"/>
    </row>
    <row r="52" spans="14:20" x14ac:dyDescent="0.2">
      <c r="N52" s="1"/>
      <c r="O52" s="1"/>
      <c r="P52" s="1"/>
      <c r="Q52" s="1"/>
      <c r="R52" s="1"/>
      <c r="S52" s="1"/>
      <c r="T52" s="21"/>
    </row>
    <row r="53" spans="14:20" x14ac:dyDescent="0.2">
      <c r="N53" s="1"/>
      <c r="O53" s="1"/>
      <c r="P53" s="1"/>
      <c r="Q53" s="1"/>
      <c r="R53" s="1"/>
      <c r="S53" s="1"/>
      <c r="T53" s="21"/>
    </row>
    <row r="54" spans="14:20" x14ac:dyDescent="0.2">
      <c r="N54" s="1"/>
      <c r="O54" s="1"/>
      <c r="P54" s="1"/>
      <c r="Q54" s="1"/>
      <c r="R54" s="1"/>
      <c r="S54" s="1"/>
      <c r="T54" s="21"/>
    </row>
    <row r="55" spans="14:20" x14ac:dyDescent="0.2">
      <c r="N55" s="1"/>
      <c r="O55" s="1"/>
      <c r="P55" s="1"/>
      <c r="Q55" s="1"/>
      <c r="R55" s="1"/>
      <c r="S55" s="1"/>
      <c r="T55" s="21"/>
    </row>
    <row r="56" spans="14:20" x14ac:dyDescent="0.2">
      <c r="N56" s="1"/>
      <c r="O56" s="1"/>
      <c r="P56" s="1"/>
      <c r="Q56" s="1"/>
      <c r="R56" s="1"/>
      <c r="S56" s="1"/>
      <c r="T56" s="21"/>
    </row>
    <row r="57" spans="14:20" x14ac:dyDescent="0.2">
      <c r="N57" s="1"/>
      <c r="O57" s="1"/>
      <c r="P57" s="1"/>
      <c r="Q57" s="1"/>
      <c r="R57" s="1"/>
      <c r="S57" s="1"/>
      <c r="T57" s="21"/>
    </row>
    <row r="58" spans="14:20" x14ac:dyDescent="0.2">
      <c r="N58" s="1"/>
      <c r="O58" s="1"/>
      <c r="P58" s="1"/>
      <c r="Q58" s="1"/>
      <c r="R58" s="1"/>
      <c r="S58" s="1"/>
      <c r="T58" s="21"/>
    </row>
    <row r="59" spans="14:20" x14ac:dyDescent="0.2">
      <c r="N59" s="1"/>
      <c r="O59" s="1"/>
      <c r="P59" s="1"/>
      <c r="Q59" s="1"/>
      <c r="R59" s="1"/>
      <c r="S59" s="1"/>
      <c r="T59" s="21"/>
    </row>
    <row r="60" spans="14:20" x14ac:dyDescent="0.2">
      <c r="N60" s="1"/>
      <c r="O60" s="1"/>
      <c r="P60" s="1"/>
      <c r="Q60" s="1"/>
      <c r="R60" s="1"/>
      <c r="S60" s="1"/>
      <c r="T60" s="21"/>
    </row>
    <row r="61" spans="14:20" x14ac:dyDescent="0.2">
      <c r="N61" s="1"/>
      <c r="O61" s="1"/>
      <c r="P61" s="1"/>
      <c r="Q61" s="1"/>
      <c r="R61" s="1"/>
      <c r="S61" s="1"/>
      <c r="T61" s="21"/>
    </row>
    <row r="62" spans="14:20" x14ac:dyDescent="0.2">
      <c r="N62" s="1"/>
      <c r="O62" s="1"/>
      <c r="P62" s="1"/>
      <c r="Q62" s="1"/>
      <c r="R62" s="1"/>
      <c r="S62" s="1"/>
      <c r="T62" s="21"/>
    </row>
    <row r="63" spans="14:20" x14ac:dyDescent="0.2">
      <c r="N63" s="1"/>
      <c r="O63" s="1"/>
      <c r="P63" s="1"/>
      <c r="Q63" s="1"/>
      <c r="R63" s="1"/>
      <c r="S63" s="1"/>
      <c r="T63" s="21"/>
    </row>
    <row r="64" spans="14:20" x14ac:dyDescent="0.2">
      <c r="N64" s="1"/>
      <c r="O64" s="1"/>
      <c r="P64" s="1"/>
      <c r="Q64" s="1"/>
      <c r="R64" s="1"/>
      <c r="S64" s="1"/>
      <c r="T64" s="21"/>
    </row>
    <row r="65" spans="14:20" x14ac:dyDescent="0.2">
      <c r="N65" s="1"/>
      <c r="O65" s="1"/>
      <c r="P65" s="1"/>
      <c r="Q65" s="1"/>
      <c r="R65" s="1"/>
      <c r="S65" s="1"/>
      <c r="T65" s="21"/>
    </row>
    <row r="66" spans="14:20" x14ac:dyDescent="0.2">
      <c r="N66" s="1"/>
      <c r="O66" s="1"/>
      <c r="P66" s="1"/>
      <c r="Q66" s="1"/>
      <c r="R66" s="1"/>
      <c r="S66" s="1"/>
      <c r="T66" s="21"/>
    </row>
    <row r="67" spans="14:20" x14ac:dyDescent="0.2">
      <c r="N67" s="1"/>
      <c r="O67" s="1"/>
      <c r="P67" s="1"/>
      <c r="Q67" s="1"/>
      <c r="R67" s="1"/>
      <c r="S67" s="1"/>
      <c r="T67" s="21"/>
    </row>
    <row r="68" spans="14:20" x14ac:dyDescent="0.2">
      <c r="N68" s="1"/>
      <c r="O68" s="1"/>
      <c r="P68" s="1"/>
      <c r="Q68" s="1"/>
      <c r="R68" s="1"/>
      <c r="S68" s="1"/>
      <c r="T68" s="21"/>
    </row>
    <row r="69" spans="14:20" x14ac:dyDescent="0.2">
      <c r="N69" s="1"/>
      <c r="O69" s="1"/>
      <c r="P69" s="1"/>
      <c r="Q69" s="1"/>
      <c r="R69" s="1"/>
      <c r="S69" s="1"/>
      <c r="T69" s="21"/>
    </row>
    <row r="70" spans="14:20" x14ac:dyDescent="0.2">
      <c r="N70" s="1"/>
      <c r="O70" s="1"/>
      <c r="P70" s="1"/>
      <c r="Q70" s="1"/>
      <c r="R70" s="1"/>
      <c r="S70" s="1"/>
      <c r="T70" s="21"/>
    </row>
    <row r="71" spans="14:20" x14ac:dyDescent="0.2">
      <c r="N71" s="1"/>
      <c r="O71" s="1"/>
      <c r="P71" s="1"/>
      <c r="Q71" s="1"/>
      <c r="R71" s="1"/>
      <c r="S71" s="1"/>
      <c r="T71" s="21"/>
    </row>
    <row r="72" spans="14:20" x14ac:dyDescent="0.2">
      <c r="N72" s="1"/>
      <c r="O72" s="1"/>
      <c r="P72" s="1"/>
      <c r="Q72" s="1"/>
      <c r="R72" s="1"/>
      <c r="S72" s="1"/>
      <c r="T72" s="21"/>
    </row>
    <row r="73" spans="14:20" x14ac:dyDescent="0.2">
      <c r="N73" s="1"/>
      <c r="O73" s="1"/>
      <c r="P73" s="1"/>
      <c r="Q73" s="1"/>
      <c r="R73" s="1"/>
      <c r="S73" s="1"/>
      <c r="T73" s="21"/>
    </row>
    <row r="74" spans="14:20" x14ac:dyDescent="0.2">
      <c r="N74" s="1"/>
      <c r="O74" s="1"/>
      <c r="P74" s="1"/>
      <c r="Q74" s="1"/>
      <c r="R74" s="1"/>
      <c r="S74" s="1"/>
      <c r="T74" s="21"/>
    </row>
    <row r="75" spans="14:20" x14ac:dyDescent="0.2">
      <c r="N75" s="1"/>
      <c r="O75" s="1"/>
      <c r="P75" s="1"/>
      <c r="Q75" s="1"/>
      <c r="R75" s="1"/>
      <c r="S75" s="1"/>
      <c r="T75" s="21"/>
    </row>
    <row r="76" spans="14:20" x14ac:dyDescent="0.2">
      <c r="N76" s="1"/>
      <c r="O76" s="1"/>
      <c r="P76" s="1"/>
      <c r="Q76" s="1"/>
      <c r="R76" s="1"/>
      <c r="S76" s="1"/>
      <c r="T76" s="21"/>
    </row>
    <row r="77" spans="14:20" x14ac:dyDescent="0.2">
      <c r="N77" s="1"/>
      <c r="O77" s="1"/>
      <c r="P77" s="1"/>
      <c r="Q77" s="1"/>
      <c r="R77" s="1"/>
      <c r="S77" s="1"/>
      <c r="T77" s="21"/>
    </row>
    <row r="78" spans="14:20" x14ac:dyDescent="0.2">
      <c r="N78" s="1"/>
      <c r="O78" s="1"/>
      <c r="P78" s="1"/>
      <c r="Q78" s="1"/>
      <c r="R78" s="1"/>
      <c r="S78" s="1"/>
      <c r="T78" s="21"/>
    </row>
    <row r="79" spans="14:20" x14ac:dyDescent="0.2">
      <c r="N79" s="1"/>
      <c r="O79" s="1"/>
      <c r="P79" s="1"/>
      <c r="Q79" s="1"/>
      <c r="R79" s="1"/>
      <c r="S79" s="1"/>
      <c r="T79" s="21"/>
    </row>
    <row r="80" spans="14:20" x14ac:dyDescent="0.2">
      <c r="N80" s="1"/>
      <c r="O80" s="1"/>
      <c r="P80" s="1"/>
      <c r="Q80" s="1"/>
      <c r="R80" s="1"/>
      <c r="S80" s="1"/>
      <c r="T80" s="21"/>
    </row>
    <row r="81" spans="14:20" x14ac:dyDescent="0.2">
      <c r="N81" s="1"/>
      <c r="O81" s="1"/>
      <c r="P81" s="1"/>
      <c r="Q81" s="1"/>
      <c r="R81" s="1"/>
      <c r="S81" s="1"/>
      <c r="T81" s="21"/>
    </row>
    <row r="82" spans="14:20" x14ac:dyDescent="0.2">
      <c r="N82" s="1"/>
      <c r="O82" s="1"/>
      <c r="P82" s="1"/>
      <c r="Q82" s="1"/>
      <c r="R82" s="1"/>
      <c r="S82" s="1"/>
      <c r="T82" s="21"/>
    </row>
    <row r="83" spans="14:20" x14ac:dyDescent="0.2">
      <c r="N83" s="1"/>
      <c r="O83" s="1"/>
      <c r="P83" s="1"/>
      <c r="Q83" s="1"/>
      <c r="R83" s="1"/>
      <c r="S83" s="1"/>
      <c r="T83" s="21"/>
    </row>
    <row r="84" spans="14:20" x14ac:dyDescent="0.2">
      <c r="N84" s="1"/>
      <c r="O84" s="1"/>
      <c r="P84" s="1"/>
      <c r="Q84" s="1"/>
      <c r="R84" s="1"/>
      <c r="S84" s="1"/>
      <c r="T84" s="21"/>
    </row>
    <row r="85" spans="14:20" x14ac:dyDescent="0.2">
      <c r="N85" s="1"/>
      <c r="O85" s="1"/>
      <c r="P85" s="1"/>
      <c r="Q85" s="1"/>
      <c r="R85" s="1"/>
      <c r="S85" s="1"/>
      <c r="T85" s="21"/>
    </row>
    <row r="86" spans="14:20" x14ac:dyDescent="0.2">
      <c r="N86" s="1"/>
      <c r="O86" s="1"/>
      <c r="P86" s="1"/>
      <c r="Q86" s="1"/>
      <c r="R86" s="1"/>
      <c r="S86" s="1"/>
      <c r="T86" s="21"/>
    </row>
    <row r="87" spans="14:20" x14ac:dyDescent="0.2">
      <c r="N87" s="1"/>
      <c r="O87" s="1"/>
      <c r="P87" s="1"/>
      <c r="Q87" s="1"/>
      <c r="R87" s="1"/>
      <c r="S87" s="1"/>
      <c r="T87" s="21"/>
    </row>
    <row r="88" spans="14:20" x14ac:dyDescent="0.2">
      <c r="N88" s="1"/>
      <c r="O88" s="1"/>
      <c r="P88" s="1"/>
      <c r="Q88" s="1"/>
      <c r="R88" s="1"/>
      <c r="S88" s="1"/>
      <c r="T88" s="21"/>
    </row>
    <row r="89" spans="14:20" x14ac:dyDescent="0.2">
      <c r="N89" s="1"/>
      <c r="O89" s="1"/>
      <c r="P89" s="1"/>
      <c r="Q89" s="1"/>
      <c r="R89" s="1"/>
      <c r="S89" s="1"/>
      <c r="T89" s="21"/>
    </row>
    <row r="90" spans="14:20" x14ac:dyDescent="0.2">
      <c r="N90" s="1"/>
      <c r="O90" s="1"/>
      <c r="P90" s="1"/>
      <c r="Q90" s="1"/>
      <c r="R90" s="1"/>
      <c r="S90" s="1"/>
      <c r="T90" s="21"/>
    </row>
    <row r="91" spans="14:20" x14ac:dyDescent="0.2">
      <c r="N91" s="1"/>
      <c r="O91" s="1"/>
      <c r="P91" s="1"/>
      <c r="Q91" s="1"/>
      <c r="R91" s="1"/>
      <c r="S91" s="1"/>
      <c r="T91" s="21"/>
    </row>
    <row r="92" spans="14:20" x14ac:dyDescent="0.2">
      <c r="N92" s="1"/>
      <c r="O92" s="1"/>
      <c r="P92" s="1"/>
      <c r="Q92" s="1"/>
      <c r="R92" s="1"/>
      <c r="S92" s="1"/>
      <c r="T92" s="21"/>
    </row>
    <row r="93" spans="14:20" x14ac:dyDescent="0.2">
      <c r="N93" s="1"/>
      <c r="O93" s="1"/>
      <c r="P93" s="1"/>
      <c r="Q93" s="1"/>
      <c r="R93" s="1"/>
      <c r="S93" s="1"/>
      <c r="T93" s="21"/>
    </row>
    <row r="94" spans="14:20" x14ac:dyDescent="0.2">
      <c r="N94" s="1"/>
      <c r="O94" s="1"/>
      <c r="P94" s="1"/>
      <c r="Q94" s="1"/>
      <c r="R94" s="1"/>
      <c r="S94" s="1"/>
      <c r="T94" s="21"/>
    </row>
    <row r="95" spans="14:20" x14ac:dyDescent="0.2">
      <c r="N95" s="1"/>
      <c r="O95" s="1"/>
      <c r="P95" s="1"/>
      <c r="Q95" s="1"/>
      <c r="R95" s="1"/>
      <c r="S95" s="1"/>
      <c r="T95" s="21"/>
    </row>
    <row r="96" spans="14:20" x14ac:dyDescent="0.2">
      <c r="N96" s="1"/>
      <c r="O96" s="1"/>
      <c r="P96" s="1"/>
      <c r="Q96" s="1"/>
      <c r="R96" s="1"/>
      <c r="S96" s="1"/>
      <c r="T96" s="21"/>
    </row>
    <row r="97" spans="14:20" x14ac:dyDescent="0.2">
      <c r="N97" s="1"/>
      <c r="O97" s="1"/>
      <c r="P97" s="1"/>
      <c r="Q97" s="1"/>
      <c r="R97" s="1"/>
      <c r="S97" s="1"/>
      <c r="T97" s="21"/>
    </row>
    <row r="98" spans="14:20" x14ac:dyDescent="0.2">
      <c r="N98" s="1"/>
      <c r="O98" s="1"/>
      <c r="P98" s="1"/>
      <c r="Q98" s="1"/>
      <c r="R98" s="1"/>
      <c r="S98" s="1"/>
      <c r="T98" s="21"/>
    </row>
    <row r="99" spans="14:20" x14ac:dyDescent="0.2">
      <c r="N99" s="1"/>
      <c r="O99" s="1"/>
      <c r="P99" s="1"/>
      <c r="Q99" s="1"/>
      <c r="R99" s="1"/>
      <c r="S99" s="1"/>
      <c r="T99" s="21"/>
    </row>
    <row r="100" spans="14:20" x14ac:dyDescent="0.2">
      <c r="N100" s="1"/>
      <c r="O100" s="1"/>
      <c r="P100" s="1"/>
      <c r="Q100" s="1"/>
      <c r="R100" s="1"/>
      <c r="S100" s="1"/>
      <c r="T100" s="21"/>
    </row>
    <row r="101" spans="14:20" x14ac:dyDescent="0.2">
      <c r="N101" s="1"/>
      <c r="O101" s="1"/>
      <c r="P101" s="1"/>
      <c r="Q101" s="1"/>
      <c r="R101" s="1"/>
      <c r="S101" s="1"/>
      <c r="T101" s="2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1745" r:id="rId4" name="CommandButton1">
          <controlPr defaultSize="0" autoLine="0" r:id="rId5">
            <anchor moveWithCells="1">
              <from>
                <xdr:col>13</xdr:col>
                <xdr:colOff>352425</xdr:colOff>
                <xdr:row>1</xdr:row>
                <xdr:rowOff>133350</xdr:rowOff>
              </from>
              <to>
                <xdr:col>15</xdr:col>
                <xdr:colOff>285750</xdr:colOff>
                <xdr:row>4</xdr:row>
                <xdr:rowOff>9525</xdr:rowOff>
              </to>
            </anchor>
          </controlPr>
        </control>
      </mc:Choice>
      <mc:Fallback>
        <control shapeId="31745" r:id="rId4" name="CommandButton1"/>
      </mc:Fallback>
    </mc:AlternateContent>
    <mc:AlternateContent xmlns:mc="http://schemas.openxmlformats.org/markup-compatibility/2006">
      <mc:Choice Requires="x14">
        <control shapeId="31746" r:id="rId6" name="CommandButton2">
          <controlPr defaultSize="0" autoLine="0" r:id="rId7">
            <anchor moveWithCells="1">
              <from>
                <xdr:col>13</xdr:col>
                <xdr:colOff>352425</xdr:colOff>
                <xdr:row>4</xdr:row>
                <xdr:rowOff>9525</xdr:rowOff>
              </from>
              <to>
                <xdr:col>15</xdr:col>
                <xdr:colOff>285750</xdr:colOff>
                <xdr:row>6</xdr:row>
                <xdr:rowOff>85725</xdr:rowOff>
              </to>
            </anchor>
          </controlPr>
        </control>
      </mc:Choice>
      <mc:Fallback>
        <control shapeId="3174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7">
    <tabColor rgb="FF00B050"/>
  </sheetPr>
  <dimension ref="A1:AO45"/>
  <sheetViews>
    <sheetView topLeftCell="H1" zoomScale="70" zoomScaleNormal="70" workbookViewId="0">
      <selection activeCell="S26" sqref="S26"/>
    </sheetView>
  </sheetViews>
  <sheetFormatPr baseColWidth="10" defaultRowHeight="15" customHeight="1" x14ac:dyDescent="0.25"/>
  <cols>
    <col min="1" max="1" width="29.140625" style="45" customWidth="1"/>
    <col min="2" max="2" width="16" style="30" customWidth="1"/>
    <col min="3" max="4" width="14.28515625" style="30" customWidth="1"/>
    <col min="5" max="5" width="15.5703125" style="25" customWidth="1"/>
    <col min="6" max="6" width="18.140625" style="24" customWidth="1"/>
    <col min="7" max="7" width="12.28515625" style="25" customWidth="1"/>
    <col min="8" max="8" width="16" style="25" customWidth="1"/>
    <col min="9" max="9" width="15.7109375" style="30" customWidth="1"/>
    <col min="10" max="10" width="15.140625" style="40" customWidth="1"/>
    <col min="11" max="11" width="18.5703125" style="27" customWidth="1"/>
    <col min="12" max="12" width="13.42578125" style="28" customWidth="1"/>
    <col min="13" max="15" width="12" style="30" customWidth="1"/>
    <col min="16" max="16" width="16.7109375" style="30" customWidth="1"/>
    <col min="17" max="20" width="12.85546875" style="30" customWidth="1"/>
    <col min="21" max="21" width="17.140625" style="30" customWidth="1"/>
    <col min="22" max="22" width="36" style="30" customWidth="1"/>
    <col min="23" max="23" width="8.140625" style="31" customWidth="1"/>
    <col min="24" max="24" width="24.28515625" style="30" customWidth="1"/>
    <col min="25" max="25" width="22.7109375" style="30" customWidth="1"/>
    <col min="26" max="26" width="22.5703125" style="32" customWidth="1"/>
    <col min="27" max="28" width="21.7109375" style="33" customWidth="1"/>
    <col min="29" max="29" width="23.7109375" style="34" customWidth="1"/>
    <col min="30" max="30" width="11.7109375" style="35" customWidth="1"/>
    <col min="31" max="31" width="11.7109375" style="36" customWidth="1"/>
    <col min="32" max="32" width="15.85546875" style="37" customWidth="1"/>
    <col min="33" max="33" width="7.85546875" style="36" customWidth="1"/>
    <col min="34" max="34" width="17.28515625" style="30" customWidth="1"/>
    <col min="35" max="35" width="29.85546875" style="30" customWidth="1"/>
    <col min="36" max="36" width="12.7109375" style="28" customWidth="1"/>
    <col min="37" max="37" width="18.5703125" style="28" customWidth="1"/>
    <col min="38" max="38" width="13.140625" style="30" customWidth="1"/>
    <col min="39" max="39" width="10.5703125" style="38" customWidth="1"/>
    <col min="40" max="16384" width="11.42578125" style="30"/>
  </cols>
  <sheetData>
    <row r="1" spans="1:41" s="86" customFormat="1" ht="18" customHeight="1" x14ac:dyDescent="0.25">
      <c r="A1" s="103" t="s">
        <v>8</v>
      </c>
      <c r="B1" s="104">
        <f ca="1">TODAY()</f>
        <v>42377</v>
      </c>
      <c r="C1" s="105" t="s">
        <v>19</v>
      </c>
      <c r="D1" s="105"/>
      <c r="E1" s="106">
        <v>0.03</v>
      </c>
      <c r="F1" s="90"/>
      <c r="G1" s="89"/>
      <c r="H1" s="89"/>
      <c r="I1" s="69"/>
      <c r="J1" s="107" t="s">
        <v>261</v>
      </c>
      <c r="K1" s="92"/>
      <c r="L1" s="93"/>
      <c r="M1" s="69"/>
      <c r="N1" s="69"/>
      <c r="O1" s="69"/>
      <c r="P1" s="69"/>
      <c r="Q1" s="111"/>
      <c r="R1" s="108"/>
      <c r="S1" s="108"/>
      <c r="T1" s="108"/>
      <c r="U1" s="108"/>
      <c r="W1" s="94"/>
      <c r="Z1" s="95"/>
      <c r="AA1" s="96"/>
      <c r="AB1" s="96"/>
      <c r="AC1" s="97"/>
      <c r="AD1" s="98"/>
      <c r="AE1" s="99"/>
      <c r="AF1" s="100"/>
      <c r="AG1" s="99"/>
      <c r="AJ1" s="93"/>
      <c r="AK1" s="93"/>
      <c r="AM1" s="102"/>
    </row>
    <row r="2" spans="1:41" ht="25.5" customHeight="1" x14ac:dyDescent="0.25">
      <c r="A2" s="39"/>
      <c r="C2" s="40"/>
      <c r="D2" s="40"/>
      <c r="F2" s="41"/>
      <c r="I2" s="26"/>
      <c r="M2" s="26"/>
      <c r="N2" s="26"/>
      <c r="O2" s="26"/>
      <c r="P2" s="26"/>
      <c r="Q2" s="29"/>
      <c r="R2" s="29"/>
      <c r="S2" s="29"/>
      <c r="T2" s="29"/>
      <c r="U2" s="29"/>
    </row>
    <row r="3" spans="1:41" s="35" customFormat="1" ht="19.5" customHeight="1" x14ac:dyDescent="0.25">
      <c r="A3" s="42">
        <v>1</v>
      </c>
      <c r="B3" s="42">
        <v>2</v>
      </c>
      <c r="C3" s="42">
        <v>3</v>
      </c>
      <c r="D3" s="42">
        <v>4</v>
      </c>
      <c r="E3" s="42">
        <v>5</v>
      </c>
      <c r="F3" s="42">
        <v>6</v>
      </c>
      <c r="G3" s="42">
        <v>7</v>
      </c>
      <c r="H3" s="42">
        <v>8</v>
      </c>
      <c r="I3" s="42">
        <v>9</v>
      </c>
      <c r="J3" s="42">
        <v>10</v>
      </c>
      <c r="K3" s="42">
        <v>11</v>
      </c>
      <c r="L3" s="42">
        <v>12</v>
      </c>
      <c r="M3" s="42">
        <v>13</v>
      </c>
      <c r="N3" s="42">
        <v>14</v>
      </c>
      <c r="O3" s="42">
        <v>15</v>
      </c>
      <c r="P3" s="42">
        <v>16</v>
      </c>
      <c r="Q3" s="42">
        <v>17</v>
      </c>
      <c r="R3" s="42">
        <v>18</v>
      </c>
      <c r="S3" s="42">
        <v>19</v>
      </c>
      <c r="T3" s="42">
        <v>20</v>
      </c>
      <c r="U3" s="42">
        <v>21</v>
      </c>
      <c r="V3" s="42">
        <v>22</v>
      </c>
      <c r="W3" s="42">
        <v>23</v>
      </c>
      <c r="X3" s="42">
        <v>24</v>
      </c>
      <c r="Y3" s="42">
        <v>25</v>
      </c>
      <c r="Z3" s="42">
        <v>26</v>
      </c>
      <c r="AA3" s="42">
        <v>27</v>
      </c>
      <c r="AB3" s="42">
        <v>28</v>
      </c>
      <c r="AC3" s="42">
        <v>29</v>
      </c>
      <c r="AD3" s="42">
        <v>30</v>
      </c>
      <c r="AE3" s="42">
        <v>31</v>
      </c>
      <c r="AF3" s="42">
        <v>32</v>
      </c>
      <c r="AG3" s="42">
        <v>33</v>
      </c>
      <c r="AH3" s="42">
        <v>34</v>
      </c>
      <c r="AI3" s="42">
        <v>35</v>
      </c>
      <c r="AJ3" s="42">
        <v>36</v>
      </c>
      <c r="AK3" s="42">
        <v>37</v>
      </c>
      <c r="AL3" s="42">
        <v>38</v>
      </c>
      <c r="AM3" s="42">
        <v>39</v>
      </c>
    </row>
    <row r="4" spans="1:41" s="43" customFormat="1" ht="45" customHeight="1" x14ac:dyDescent="0.25">
      <c r="A4" s="47" t="s">
        <v>9</v>
      </c>
      <c r="B4" s="48" t="s">
        <v>10</v>
      </c>
      <c r="C4" s="49" t="s">
        <v>11</v>
      </c>
      <c r="D4" s="49" t="s">
        <v>12</v>
      </c>
      <c r="E4" s="50" t="s">
        <v>3</v>
      </c>
      <c r="F4" s="51" t="s">
        <v>22</v>
      </c>
      <c r="G4" s="50" t="s">
        <v>13</v>
      </c>
      <c r="H4" s="50" t="s">
        <v>14</v>
      </c>
      <c r="I4" s="52" t="s">
        <v>25</v>
      </c>
      <c r="J4" s="49" t="s">
        <v>21</v>
      </c>
      <c r="K4" s="53" t="s">
        <v>23</v>
      </c>
      <c r="L4" s="54" t="s">
        <v>24</v>
      </c>
      <c r="M4" s="52" t="s">
        <v>15</v>
      </c>
      <c r="N4" s="52" t="s">
        <v>16</v>
      </c>
      <c r="O4" s="52" t="s">
        <v>17</v>
      </c>
      <c r="P4" s="52" t="s">
        <v>18</v>
      </c>
      <c r="Q4" s="55" t="s">
        <v>4</v>
      </c>
      <c r="R4" s="55" t="s">
        <v>5</v>
      </c>
      <c r="S4" s="55" t="s">
        <v>6</v>
      </c>
      <c r="T4" s="55" t="s">
        <v>7</v>
      </c>
      <c r="U4" s="55" t="s">
        <v>20</v>
      </c>
      <c r="V4" s="48" t="s">
        <v>0</v>
      </c>
      <c r="W4" s="56" t="s">
        <v>1</v>
      </c>
      <c r="X4" s="56" t="s">
        <v>2</v>
      </c>
      <c r="Y4" s="56" t="s">
        <v>26</v>
      </c>
      <c r="Z4" s="56" t="s">
        <v>27</v>
      </c>
      <c r="AA4" s="57" t="s">
        <v>28</v>
      </c>
      <c r="AB4" s="57" t="s">
        <v>29</v>
      </c>
      <c r="AC4" s="58" t="s">
        <v>30</v>
      </c>
      <c r="AD4" s="56" t="s">
        <v>31</v>
      </c>
      <c r="AE4" s="56" t="s">
        <v>32</v>
      </c>
      <c r="AF4" s="59" t="s">
        <v>33</v>
      </c>
      <c r="AG4" s="56" t="s">
        <v>34</v>
      </c>
      <c r="AH4" s="56" t="s">
        <v>35</v>
      </c>
      <c r="AI4" s="60" t="s">
        <v>36</v>
      </c>
      <c r="AJ4" s="60" t="s">
        <v>229</v>
      </c>
      <c r="AK4" s="61" t="s">
        <v>227</v>
      </c>
      <c r="AL4" s="61" t="s">
        <v>228</v>
      </c>
      <c r="AM4" s="62" t="s">
        <v>230</v>
      </c>
      <c r="AN4" s="63"/>
      <c r="AO4" s="63"/>
    </row>
    <row r="5" spans="1:41" s="44" customFormat="1" ht="15" customHeight="1" x14ac:dyDescent="0.2">
      <c r="A5" s="64" t="s">
        <v>164</v>
      </c>
      <c r="B5" s="65" t="s">
        <v>243</v>
      </c>
      <c r="C5" s="66">
        <v>42155</v>
      </c>
      <c r="D5" s="66">
        <f>IF(SUIVI_DES_FACTURES[[#This Row],[Date facture]]="","",EOMONTH(SUIVI_DES_FACTURES[[#This Row],[Date facture]]+30,0))</f>
        <v>42185</v>
      </c>
      <c r="E5" s="67">
        <v>2304</v>
      </c>
      <c r="F5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5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5" s="67">
        <f ca="1">IF(SUIVI_DES_FACTURES[[#This Row],[Date facture]]="","",SUIVI_DES_FACTURES[[#This Row],[Montant TTC]]+SUIVI_DES_FACTURES[[#This Row],[Majoration]])</f>
        <v>2304</v>
      </c>
      <c r="I5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5" s="70">
        <v>42185</v>
      </c>
      <c r="K5" s="71">
        <f>IF(AND(SUIVI_DES_FACTURES[[#This Row],[Paiement Comptant]]="",SUIVI_DES_FACTURES[[#This Row],[Paiement Différé]]=""),"",(SUIVI_DES_FACTURES[[#This Row],[Paiement Comptant]]+SUIVI_DES_FACTURES[[#This Row],[Paiement Différé]]))</f>
        <v>2304</v>
      </c>
      <c r="L5" s="72">
        <f>IFERROR(IF(SUIVI_DES_FACTURES[[#This Row],[▼  Réglée  ▼]]="Validée",SUIVI_DES_FACTURES[[#This Row],[Montant Total Payé]]-SUIVI_DES_FACTURES[[#This Row],[Montant TTC]],""),"")</f>
        <v>0</v>
      </c>
      <c r="M5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5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5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5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Dans les temps</v>
      </c>
      <c r="Q5" s="75">
        <v>51.62</v>
      </c>
      <c r="R5" s="75">
        <v>0</v>
      </c>
      <c r="S5" s="75">
        <v>0</v>
      </c>
      <c r="T5" s="75">
        <v>351.21</v>
      </c>
      <c r="U5" s="75">
        <f>IF(SUIVI_DES_FACTURES[[#This Row],[Date facture]]="","",-SUM(SUIVI_DES_FACTURES[[#This Row],[TVA 5,5]:[TVA 20]],-SUIVI_DES_FACTURES[[#This Row],[Montant TTC]]))</f>
        <v>1901.17</v>
      </c>
      <c r="V5" s="72" t="str">
        <f ca="1">IF(SUIVI_DES_FACTURES[[#This Row],[Raison sociale]]="","",VLOOKUP(SUIVI_DES_FACTURES[[#This Row],[Raison sociale]],CLIENTS_PLAGE_CLIENTS,2,FALSE))</f>
        <v>Adresse Complète du Client Nom 1</v>
      </c>
      <c r="W5" s="76">
        <f ca="1">IF(SUIVI_DES_FACTURES[[#This Row],[Raison sociale]]="","",VLOOKUP(SUIVI_DES_FACTURES[[#This Row],[Raison sociale]],CLIENTS_PLAGE_CLIENTS,3,FALSE))</f>
        <v>92210</v>
      </c>
      <c r="X5" s="76" t="str">
        <f ca="1">IF(SUIVI_DES_FACTURES[[#This Row],[Raison sociale]]="","",VLOOKUP(SUIVI_DES_FACTURES[[#This Row],[Raison sociale]],CLIENTS_PLAGE_CLIENTS,4,FALSE))</f>
        <v>ST CLOUD</v>
      </c>
      <c r="Y5" s="76" t="s">
        <v>37</v>
      </c>
      <c r="Z5" s="77"/>
      <c r="AA5" s="78"/>
      <c r="AB5" s="78"/>
      <c r="AC5" s="79"/>
      <c r="AD5" s="80"/>
      <c r="AE5" s="80"/>
      <c r="AF5" s="81"/>
      <c r="AG5" s="80"/>
      <c r="AH5" s="77"/>
      <c r="AI5" s="82"/>
      <c r="AJ5" s="82" t="str">
        <f>IF(SUIVI_DES_FACTURES[[#This Row],[Paiement Comptant]]&lt;&gt;0,"NON","OUI")</f>
        <v>NON</v>
      </c>
      <c r="AK5" s="83">
        <v>2304</v>
      </c>
      <c r="AL5" s="83"/>
      <c r="AM5" s="84" t="str">
        <f>IF(AJ5="","",IF(AJ5="OUI"=TRUE,ROWS($A$5:G5),""))</f>
        <v/>
      </c>
      <c r="AN5" s="63"/>
      <c r="AO5" s="85"/>
    </row>
    <row r="6" spans="1:41" x14ac:dyDescent="0.25">
      <c r="A6" s="64" t="s">
        <v>165</v>
      </c>
      <c r="B6" s="65" t="s">
        <v>244</v>
      </c>
      <c r="C6" s="66">
        <v>42155</v>
      </c>
      <c r="D6" s="66">
        <f>IF(SUIVI_DES_FACTURES[[#This Row],[Date facture]]="","",EOMONTH(SUIVI_DES_FACTURES[[#This Row],[Date facture]]+30,0))</f>
        <v>42185</v>
      </c>
      <c r="E6" s="67">
        <v>2464</v>
      </c>
      <c r="F6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6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6" s="67">
        <f ca="1">IF(SUIVI_DES_FACTURES[[#This Row],[Date facture]]="","",SUIVI_DES_FACTURES[[#This Row],[Montant TTC]]+SUIVI_DES_FACTURES[[#This Row],[Majoration]])</f>
        <v>2464</v>
      </c>
      <c r="I6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6" s="70">
        <v>42246</v>
      </c>
      <c r="K6" s="71">
        <f>IF(AND(SUIVI_DES_FACTURES[[#This Row],[Paiement Comptant]]="",SUIVI_DES_FACTURES[[#This Row],[Paiement Différé]]=""),"",(SUIVI_DES_FACTURES[[#This Row],[Paiement Comptant]]+SUIVI_DES_FACTURES[[#This Row],[Paiement Différé]]))</f>
        <v>2536</v>
      </c>
      <c r="L6" s="72">
        <f>IFERROR(IF(SUIVI_DES_FACTURES[[#This Row],[▼  Réglée  ▼]]="Validée",SUIVI_DES_FACTURES[[#This Row],[Montant Total Payé]]-SUIVI_DES_FACTURES[[#This Row],[Montant TTC]],""),"")</f>
        <v>72</v>
      </c>
      <c r="M6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6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6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6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6" s="75">
        <v>0</v>
      </c>
      <c r="R6" s="75">
        <v>89.91</v>
      </c>
      <c r="S6" s="75">
        <v>157.16999999999999</v>
      </c>
      <c r="T6" s="75">
        <v>245</v>
      </c>
      <c r="U6" s="75">
        <f>IF(SUIVI_DES_FACTURES[[#This Row],[Date facture]]="","",-SUM(SUIVI_DES_FACTURES[[#This Row],[TVA 5,5]:[TVA 20]],-SUIVI_DES_FACTURES[[#This Row],[Montant TTC]]))</f>
        <v>1971.92</v>
      </c>
      <c r="V6" s="72" t="str">
        <f ca="1">IF(SUIVI_DES_FACTURES[[#This Row],[Raison sociale]]="","",VLOOKUP(SUIVI_DES_FACTURES[[#This Row],[Raison sociale]],CLIENTS_PLAGE_CLIENTS,2,FALSE))</f>
        <v>Adresse Complète du Client Nom 2</v>
      </c>
      <c r="W6" s="76">
        <f ca="1">IF(SUIVI_DES_FACTURES[[#This Row],[Raison sociale]]="","",VLOOKUP(SUIVI_DES_FACTURES[[#This Row],[Raison sociale]],CLIENTS_PLAGE_CLIENTS,3,FALSE))</f>
        <v>75017</v>
      </c>
      <c r="X6" s="76" t="str">
        <f ca="1">IF(SUIVI_DES_FACTURES[[#This Row],[Raison sociale]]="","",VLOOKUP(SUIVI_DES_FACTURES[[#This Row],[Raison sociale]],CLIENTS_PLAGE_CLIENTS,4,FALSE))</f>
        <v>PARIS 17</v>
      </c>
      <c r="Y6" s="76" t="s">
        <v>116</v>
      </c>
      <c r="Z6" s="77" t="s">
        <v>117</v>
      </c>
      <c r="AA6" s="78" t="s">
        <v>122</v>
      </c>
      <c r="AB6" s="78" t="s">
        <v>118</v>
      </c>
      <c r="AC6" s="79" t="s">
        <v>231</v>
      </c>
      <c r="AD6" s="80">
        <v>30004</v>
      </c>
      <c r="AE6" s="80">
        <v>2249</v>
      </c>
      <c r="AF6" s="81">
        <v>9876543</v>
      </c>
      <c r="AG6" s="80">
        <v>3212</v>
      </c>
      <c r="AH6" s="77" t="s">
        <v>184</v>
      </c>
      <c r="AI6" s="82" t="s">
        <v>185</v>
      </c>
      <c r="AJ6" s="82" t="str">
        <f>IF(SUIVI_DES_FACTURES[[#This Row],[Paiement Comptant]]&lt;&gt;0,"NON","OUI")</f>
        <v>NON</v>
      </c>
      <c r="AK6" s="83">
        <v>2536</v>
      </c>
      <c r="AL6" s="83"/>
      <c r="AM6" s="84" t="str">
        <f>IF(AJ6="","",IF(AJ6="OUI"=TRUE,ROWS($A$5:G6),""))</f>
        <v/>
      </c>
      <c r="AN6" s="63"/>
      <c r="AO6" s="86"/>
    </row>
    <row r="7" spans="1:41" ht="15" customHeight="1" x14ac:dyDescent="0.25">
      <c r="A7" s="64" t="s">
        <v>164</v>
      </c>
      <c r="B7" s="65" t="s">
        <v>245</v>
      </c>
      <c r="C7" s="66">
        <v>42216</v>
      </c>
      <c r="D7" s="66">
        <f>IF(SUIVI_DES_FACTURES[[#This Row],[Date facture]]="","",EOMONTH(SUIVI_DES_FACTURES[[#This Row],[Date facture]]+30,0))</f>
        <v>42247</v>
      </c>
      <c r="E7" s="67">
        <v>1984</v>
      </c>
      <c r="F7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7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7" s="67">
        <f ca="1">IF(SUIVI_DES_FACTURES[[#This Row],[Date facture]]="","",SUIVI_DES_FACTURES[[#This Row],[Montant TTC]]+SUIVI_DES_FACTURES[[#This Row],[Majoration]])</f>
        <v>1984</v>
      </c>
      <c r="I7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7" s="70">
        <v>42308</v>
      </c>
      <c r="K7" s="71">
        <f>IF(AND(SUIVI_DES_FACTURES[[#This Row],[Paiement Comptant]]="",SUIVI_DES_FACTURES[[#This Row],[Paiement Différé]]=""),"",(SUIVI_DES_FACTURES[[#This Row],[Paiement Comptant]]+SUIVI_DES_FACTURES[[#This Row],[Paiement Différé]]))</f>
        <v>1984</v>
      </c>
      <c r="L7" s="72">
        <f>IFERROR(IF(SUIVI_DES_FACTURES[[#This Row],[▼  Réglée  ▼]]="Validée",SUIVI_DES_FACTURES[[#This Row],[Montant Total Payé]]-SUIVI_DES_FACTURES[[#This Row],[Montant TTC]],""),"")</f>
        <v>0</v>
      </c>
      <c r="M7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7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7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7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7" s="75">
        <v>24.55</v>
      </c>
      <c r="R7" s="75">
        <v>0</v>
      </c>
      <c r="S7" s="75">
        <v>50.45</v>
      </c>
      <c r="T7" s="75">
        <v>248.92</v>
      </c>
      <c r="U7" s="75">
        <f>IF(SUIVI_DES_FACTURES[[#This Row],[Date facture]]="","",-SUM(SUIVI_DES_FACTURES[[#This Row],[TVA 5,5]:[TVA 20]],-SUIVI_DES_FACTURES[[#This Row],[Montant TTC]]))</f>
        <v>1660.08</v>
      </c>
      <c r="V7" s="72" t="str">
        <f ca="1">IF(SUIVI_DES_FACTURES[[#This Row],[Raison sociale]]="","",VLOOKUP(SUIVI_DES_FACTURES[[#This Row],[Raison sociale]],CLIENTS_PLAGE_CLIENTS,2,FALSE))</f>
        <v>Adresse Complète du Client Nom 1</v>
      </c>
      <c r="W7" s="76">
        <f ca="1">IF(SUIVI_DES_FACTURES[[#This Row],[Raison sociale]]="","",VLOOKUP(SUIVI_DES_FACTURES[[#This Row],[Raison sociale]],CLIENTS_PLAGE_CLIENTS,3,FALSE))</f>
        <v>92210</v>
      </c>
      <c r="X7" s="76" t="str">
        <f ca="1">IF(SUIVI_DES_FACTURES[[#This Row],[Raison sociale]]="","",VLOOKUP(SUIVI_DES_FACTURES[[#This Row],[Raison sociale]],CLIENTS_PLAGE_CLIENTS,4,FALSE))</f>
        <v>ST CLOUD</v>
      </c>
      <c r="Y7" s="76" t="s">
        <v>119</v>
      </c>
      <c r="Z7" s="77" t="s">
        <v>120</v>
      </c>
      <c r="AA7" s="78" t="s">
        <v>123</v>
      </c>
      <c r="AB7" s="78">
        <v>666666</v>
      </c>
      <c r="AC7" s="79" t="s">
        <v>232</v>
      </c>
      <c r="AD7" s="80"/>
      <c r="AE7" s="80"/>
      <c r="AF7" s="81"/>
      <c r="AG7" s="80"/>
      <c r="AH7" s="77"/>
      <c r="AI7" s="82"/>
      <c r="AJ7" s="82" t="str">
        <f>IF(SUIVI_DES_FACTURES[[#This Row],[Paiement Comptant]]&lt;&gt;0,"NON","OUI")</f>
        <v>NON</v>
      </c>
      <c r="AK7" s="83">
        <v>1984</v>
      </c>
      <c r="AL7" s="83"/>
      <c r="AM7" s="84" t="str">
        <f>IF(AJ7="","",IF(AJ7="OUI"=TRUE,ROWS($A$5:G7),""))</f>
        <v/>
      </c>
      <c r="AN7" s="63"/>
      <c r="AO7" s="86"/>
    </row>
    <row r="8" spans="1:41" ht="15" customHeight="1" x14ac:dyDescent="0.25">
      <c r="A8" s="64" t="s">
        <v>165</v>
      </c>
      <c r="B8" s="65" t="s">
        <v>246</v>
      </c>
      <c r="C8" s="66">
        <v>42277</v>
      </c>
      <c r="D8" s="66">
        <f>IF(SUIVI_DES_FACTURES[[#This Row],[Date facture]]="","",EOMONTH(SUIVI_DES_FACTURES[[#This Row],[Date facture]]+30,0))</f>
        <v>42308</v>
      </c>
      <c r="E8" s="67">
        <v>1910</v>
      </c>
      <c r="F8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8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8" s="67">
        <f ca="1">IF(SUIVI_DES_FACTURES[[#This Row],[Date facture]]="","",SUIVI_DES_FACTURES[[#This Row],[Montant TTC]]+SUIVI_DES_FACTURES[[#This Row],[Majoration]])</f>
        <v>1910</v>
      </c>
      <c r="I8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8" s="70">
        <v>42548</v>
      </c>
      <c r="K8" s="71">
        <f>IF(AND(SUIVI_DES_FACTURES[[#This Row],[Paiement Comptant]]="",SUIVI_DES_FACTURES[[#This Row],[Paiement Différé]]=""),"",(SUIVI_DES_FACTURES[[#This Row],[Paiement Comptant]]+SUIVI_DES_FACTURES[[#This Row],[Paiement Différé]]))</f>
        <v>1909.9999999999998</v>
      </c>
      <c r="L8" s="72">
        <f>IFERROR(IF(SUIVI_DES_FACTURES[[#This Row],[▼  Réglée  ▼]]="Validée",SUIVI_DES_FACTURES[[#This Row],[Montant Total Payé]]-SUIVI_DES_FACTURES[[#This Row],[Montant TTC]],""),"")</f>
        <v>-2.2737367544323206E-13</v>
      </c>
      <c r="M8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8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8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8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8" s="75"/>
      <c r="R8" s="75">
        <v>159.83000000000001</v>
      </c>
      <c r="S8" s="75"/>
      <c r="T8" s="75">
        <v>364.75</v>
      </c>
      <c r="U8" s="75">
        <f>IF(SUIVI_DES_FACTURES[[#This Row],[Date facture]]="","",-SUM(SUIVI_DES_FACTURES[[#This Row],[TVA 5,5]:[TVA 20]],-SUIVI_DES_FACTURES[[#This Row],[Montant TTC]]))</f>
        <v>1385.42</v>
      </c>
      <c r="V8" s="72" t="str">
        <f ca="1">IF(SUIVI_DES_FACTURES[[#This Row],[Raison sociale]]="","",VLOOKUP(SUIVI_DES_FACTURES[[#This Row],[Raison sociale]],CLIENTS_PLAGE_CLIENTS,2,FALSE))</f>
        <v>Adresse Complète du Client Nom 2</v>
      </c>
      <c r="W8" s="76">
        <f ca="1">IF(SUIVI_DES_FACTURES[[#This Row],[Raison sociale]]="","",VLOOKUP(SUIVI_DES_FACTURES[[#This Row],[Raison sociale]],CLIENTS_PLAGE_CLIENTS,3,FALSE))</f>
        <v>75017</v>
      </c>
      <c r="X8" s="76" t="str">
        <f ca="1">IF(SUIVI_DES_FACTURES[[#This Row],[Raison sociale]]="","",VLOOKUP(SUIVI_DES_FACTURES[[#This Row],[Raison sociale]],CLIENTS_PLAGE_CLIENTS,4,FALSE))</f>
        <v>PARIS 17</v>
      </c>
      <c r="Y8" s="76" t="s">
        <v>116</v>
      </c>
      <c r="Z8" s="77" t="s">
        <v>115</v>
      </c>
      <c r="AA8" s="78" t="s">
        <v>233</v>
      </c>
      <c r="AB8" s="78" t="s">
        <v>234</v>
      </c>
      <c r="AC8" s="79" t="s">
        <v>235</v>
      </c>
      <c r="AD8" s="80">
        <v>30004</v>
      </c>
      <c r="AE8" s="80">
        <v>2249</v>
      </c>
      <c r="AF8" s="81">
        <v>4519871</v>
      </c>
      <c r="AG8" s="80">
        <v>87</v>
      </c>
      <c r="AH8" s="77" t="s">
        <v>236</v>
      </c>
      <c r="AI8" s="82" t="s">
        <v>237</v>
      </c>
      <c r="AJ8" s="82" t="str">
        <f>IF(SUIVI_DES_FACTURES[[#This Row],[Paiement Comptant]]&lt;&gt;0,"NON","OUI")</f>
        <v>OUI</v>
      </c>
      <c r="AK8" s="83"/>
      <c r="AL8" s="83">
        <v>1909.9999999999998</v>
      </c>
      <c r="AM8" s="84">
        <f>IF(AJ8="","",IF(AJ8="OUI"=TRUE,ROWS($A$5:G8),""))</f>
        <v>4</v>
      </c>
      <c r="AN8" s="63"/>
      <c r="AO8" s="86"/>
    </row>
    <row r="9" spans="1:41" ht="15" customHeight="1" x14ac:dyDescent="0.25">
      <c r="A9" s="64" t="s">
        <v>166</v>
      </c>
      <c r="B9" s="65" t="s">
        <v>247</v>
      </c>
      <c r="C9" s="87">
        <v>42248</v>
      </c>
      <c r="D9" s="66">
        <f>IF(SUIVI_DES_FACTURES[[#This Row],[Date facture]]="","",EOMONTH(SUIVI_DES_FACTURES[[#This Row],[Date facture]]+30,0))</f>
        <v>42308</v>
      </c>
      <c r="E9" s="67">
        <v>3484</v>
      </c>
      <c r="F9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9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9" s="67">
        <f ca="1">IF(SUIVI_DES_FACTURES[[#This Row],[Date facture]]="","",SUIVI_DES_FACTURES[[#This Row],[Montant TTC]]+SUIVI_DES_FACTURES[[#This Row],[Majoration]])</f>
        <v>3484</v>
      </c>
      <c r="I9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9" s="70">
        <v>42532</v>
      </c>
      <c r="K9" s="71">
        <f>IF(AND(SUIVI_DES_FACTURES[[#This Row],[Paiement Comptant]]="",SUIVI_DES_FACTURES[[#This Row],[Paiement Différé]]=""),"",(SUIVI_DES_FACTURES[[#This Row],[Paiement Comptant]]+SUIVI_DES_FACTURES[[#This Row],[Paiement Différé]]))</f>
        <v>3484</v>
      </c>
      <c r="L9" s="72">
        <f>IFERROR(IF(SUIVI_DES_FACTURES[[#This Row],[▼  Réglée  ▼]]="Validée",SUIVI_DES_FACTURES[[#This Row],[Montant Total Payé]]-SUIVI_DES_FACTURES[[#This Row],[Montant TTC]],""),"")</f>
        <v>0</v>
      </c>
      <c r="M9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9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9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9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9" s="75">
        <v>157.76</v>
      </c>
      <c r="R9" s="75">
        <v>192.77</v>
      </c>
      <c r="S9" s="75">
        <v>259.75</v>
      </c>
      <c r="T9" s="75">
        <v>324.81</v>
      </c>
      <c r="U9" s="75">
        <f>IF(SUIVI_DES_FACTURES[[#This Row],[Date facture]]="","",-SUM(SUIVI_DES_FACTURES[[#This Row],[TVA 5,5]:[TVA 20]],-SUIVI_DES_FACTURES[[#This Row],[Montant TTC]]))</f>
        <v>2548.91</v>
      </c>
      <c r="V9" s="72" t="str">
        <f ca="1">IF(SUIVI_DES_FACTURES[[#This Row],[Raison sociale]]="","",VLOOKUP(SUIVI_DES_FACTURES[[#This Row],[Raison sociale]],CLIENTS_PLAGE_CLIENTS,2,FALSE))</f>
        <v>Adresse Complète du Client Nom 3</v>
      </c>
      <c r="W9" s="76">
        <f ca="1">IF(SUIVI_DES_FACTURES[[#This Row],[Raison sociale]]="","",VLOOKUP(SUIVI_DES_FACTURES[[#This Row],[Raison sociale]],CLIENTS_PLAGE_CLIENTS,3,FALSE))</f>
        <v>44105</v>
      </c>
      <c r="X9" s="76" t="str">
        <f ca="1">IF(SUIVI_DES_FACTURES[[#This Row],[Raison sociale]]="","",VLOOKUP(SUIVI_DES_FACTURES[[#This Row],[Raison sociale]],CLIENTS_PLAGE_CLIENTS,4,FALSE))</f>
        <v>NANTES CEDEX 4</v>
      </c>
      <c r="Y9" s="76" t="s">
        <v>119</v>
      </c>
      <c r="Z9" s="77" t="s">
        <v>121</v>
      </c>
      <c r="AA9" s="78"/>
      <c r="AB9" s="78">
        <v>5491124536</v>
      </c>
      <c r="AC9" s="79" t="s">
        <v>238</v>
      </c>
      <c r="AD9" s="80"/>
      <c r="AE9" s="80"/>
      <c r="AF9" s="81"/>
      <c r="AG9" s="80"/>
      <c r="AH9" s="77"/>
      <c r="AI9" s="82"/>
      <c r="AJ9" s="82" t="str">
        <f>IF(SUIVI_DES_FACTURES[[#This Row],[Paiement Comptant]]&lt;&gt;0,"NON","OUI")</f>
        <v>OUI</v>
      </c>
      <c r="AK9" s="83"/>
      <c r="AL9" s="83">
        <v>3484</v>
      </c>
      <c r="AM9" s="84">
        <f>IF(AJ9="","",IF(AJ9="OUI"=TRUE,ROWS($A$5:G9),""))</f>
        <v>5</v>
      </c>
      <c r="AN9" s="63"/>
      <c r="AO9" s="86"/>
    </row>
    <row r="10" spans="1:41" ht="15" customHeight="1" x14ac:dyDescent="0.25">
      <c r="A10" s="64" t="s">
        <v>167</v>
      </c>
      <c r="B10" s="65" t="s">
        <v>248</v>
      </c>
      <c r="C10" s="66">
        <v>42278</v>
      </c>
      <c r="D10" s="66">
        <f>IF(SUIVI_DES_FACTURES[[#This Row],[Date facture]]="","",EOMONTH(SUIVI_DES_FACTURES[[#This Row],[Date facture]]+30,0))</f>
        <v>42308</v>
      </c>
      <c r="E10" s="67">
        <v>5058</v>
      </c>
      <c r="F10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0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0" s="67">
        <f ca="1">IF(SUIVI_DES_FACTURES[[#This Row],[Date facture]]="","",SUIVI_DES_FACTURES[[#This Row],[Montant TTC]]+SUIVI_DES_FACTURES[[#This Row],[Majoration]])</f>
        <v>5058</v>
      </c>
      <c r="I10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0" s="70">
        <v>42488</v>
      </c>
      <c r="K10" s="71">
        <f>IF(AND(SUIVI_DES_FACTURES[[#This Row],[Paiement Comptant]]="",SUIVI_DES_FACTURES[[#This Row],[Paiement Différé]]=""),"",(SUIVI_DES_FACTURES[[#This Row],[Paiement Comptant]]+SUIVI_DES_FACTURES[[#This Row],[Paiement Différé]]))</f>
        <v>5058</v>
      </c>
      <c r="L10" s="72">
        <f>IFERROR(IF(SUIVI_DES_FACTURES[[#This Row],[▼  Réglée  ▼]]="Validée",SUIVI_DES_FACTURES[[#This Row],[Montant Total Payé]]-SUIVI_DES_FACTURES[[#This Row],[Montant TTC]],""),"")</f>
        <v>0</v>
      </c>
      <c r="M10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0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0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0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0" s="75">
        <v>154.5</v>
      </c>
      <c r="R10" s="75">
        <v>225.71</v>
      </c>
      <c r="S10" s="75">
        <v>24.89</v>
      </c>
      <c r="T10" s="75">
        <v>284.87</v>
      </c>
      <c r="U10" s="75">
        <f>IF(SUIVI_DES_FACTURES[[#This Row],[Date facture]]="","",-SUM(SUIVI_DES_FACTURES[[#This Row],[TVA 5,5]:[TVA 20]],-SUIVI_DES_FACTURES[[#This Row],[Montant TTC]]))</f>
        <v>4368.03</v>
      </c>
      <c r="V10" s="72" t="str">
        <f ca="1">IF(SUIVI_DES_FACTURES[[#This Row],[Raison sociale]]="","",VLOOKUP(SUIVI_DES_FACTURES[[#This Row],[Raison sociale]],CLIENTS_PLAGE_CLIENTS,2,FALSE))</f>
        <v>Adresse Complète du Client Nom 4</v>
      </c>
      <c r="W10" s="76">
        <f ca="1">IF(SUIVI_DES_FACTURES[[#This Row],[Raison sociale]]="","",VLOOKUP(SUIVI_DES_FACTURES[[#This Row],[Raison sociale]],CLIENTS_PLAGE_CLIENTS,3,FALSE))</f>
        <v>92100</v>
      </c>
      <c r="X10" s="76" t="str">
        <f ca="1">IF(SUIVI_DES_FACTURES[[#This Row],[Raison sociale]]="","",VLOOKUP(SUIVI_DES_FACTURES[[#This Row],[Raison sociale]],CLIENTS_PLAGE_CLIENTS,4,FALSE))</f>
        <v>BOULOGNE BILLANCOURT</v>
      </c>
      <c r="Y10" s="76" t="s">
        <v>114</v>
      </c>
      <c r="Z10" s="77" t="s">
        <v>239</v>
      </c>
      <c r="AA10" s="78"/>
      <c r="AB10" s="78" t="s">
        <v>240</v>
      </c>
      <c r="AC10" s="79" t="s">
        <v>241</v>
      </c>
      <c r="AD10" s="80"/>
      <c r="AE10" s="80"/>
      <c r="AF10" s="81"/>
      <c r="AG10" s="80"/>
      <c r="AH10" s="77"/>
      <c r="AI10" s="82"/>
      <c r="AJ10" s="82" t="str">
        <f>IF(SUIVI_DES_FACTURES[[#This Row],[Paiement Comptant]]&lt;&gt;0,"NON","OUI")</f>
        <v>OUI</v>
      </c>
      <c r="AK10" s="83"/>
      <c r="AL10" s="83">
        <v>5058</v>
      </c>
      <c r="AM10" s="84">
        <f>IF(AJ10="","",IF(AJ10="OUI"=TRUE,ROWS($A$5:G10),""))</f>
        <v>6</v>
      </c>
      <c r="AN10" s="63"/>
      <c r="AO10" s="86"/>
    </row>
    <row r="11" spans="1:41" ht="15" customHeight="1" x14ac:dyDescent="0.25">
      <c r="A11" s="64" t="s">
        <v>168</v>
      </c>
      <c r="B11" s="65" t="s">
        <v>249</v>
      </c>
      <c r="C11" s="66">
        <v>42155</v>
      </c>
      <c r="D11" s="66">
        <f>IF(SUIVI_DES_FACTURES[[#This Row],[Date facture]]="","",EOMONTH(SUIVI_DES_FACTURES[[#This Row],[Date facture]]+30,0))</f>
        <v>42185</v>
      </c>
      <c r="E11" s="67">
        <v>6632</v>
      </c>
      <c r="F11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1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1" s="67">
        <f ca="1">IF(SUIVI_DES_FACTURES[[#This Row],[Date facture]]="","",SUIVI_DES_FACTURES[[#This Row],[Montant TTC]]+SUIVI_DES_FACTURES[[#This Row],[Majoration]])</f>
        <v>6632</v>
      </c>
      <c r="I11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1" s="70">
        <v>42485</v>
      </c>
      <c r="K11" s="71">
        <f>IF(AND(SUIVI_DES_FACTURES[[#This Row],[Paiement Comptant]]="",SUIVI_DES_FACTURES[[#This Row],[Paiement Différé]]=""),"",(SUIVI_DES_FACTURES[[#This Row],[Paiement Comptant]]+SUIVI_DES_FACTURES[[#This Row],[Paiement Différé]]))</f>
        <v>6632</v>
      </c>
      <c r="L11" s="72">
        <f>IFERROR(IF(SUIVI_DES_FACTURES[[#This Row],[▼  Réglée  ▼]]="Validée",SUIVI_DES_FACTURES[[#This Row],[Montant Total Payé]]-SUIVI_DES_FACTURES[[#This Row],[Montant TTC]],""),"")</f>
        <v>0</v>
      </c>
      <c r="M11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1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1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1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1" s="75">
        <v>157.76</v>
      </c>
      <c r="R11" s="75">
        <v>0</v>
      </c>
      <c r="S11" s="75">
        <v>259.75</v>
      </c>
      <c r="T11" s="75">
        <v>244.93</v>
      </c>
      <c r="U11" s="75">
        <f>IF(SUIVI_DES_FACTURES[[#This Row],[Date facture]]="","",-SUM(SUIVI_DES_FACTURES[[#This Row],[TVA 5,5]:[TVA 20]],-SUIVI_DES_FACTURES[[#This Row],[Montant TTC]]))</f>
        <v>5969.5599999999995</v>
      </c>
      <c r="V11" s="72" t="str">
        <f ca="1">IF(SUIVI_DES_FACTURES[[#This Row],[Raison sociale]]="","",VLOOKUP(SUIVI_DES_FACTURES[[#This Row],[Raison sociale]],CLIENTS_PLAGE_CLIENTS,2,FALSE))</f>
        <v>Adresse Complète du Client Nom 5</v>
      </c>
      <c r="W11" s="76">
        <f ca="1">IF(SUIVI_DES_FACTURES[[#This Row],[Raison sociale]]="","",VLOOKUP(SUIVI_DES_FACTURES[[#This Row],[Raison sociale]],CLIENTS_PLAGE_CLIENTS,3,FALSE))</f>
        <v>39800</v>
      </c>
      <c r="X11" s="76" t="str">
        <f ca="1">IF(SUIVI_DES_FACTURES[[#This Row],[Raison sociale]]="","",VLOOKUP(SUIVI_DES_FACTURES[[#This Row],[Raison sociale]],CLIENTS_PLAGE_CLIENTS,4,FALSE))</f>
        <v>POLIGNY</v>
      </c>
      <c r="Y11" s="76" t="s">
        <v>113</v>
      </c>
      <c r="Z11" s="77" t="s">
        <v>242</v>
      </c>
      <c r="AA11" s="78">
        <v>9024785311</v>
      </c>
      <c r="AB11" s="78"/>
      <c r="AC11" s="79" t="s">
        <v>226</v>
      </c>
      <c r="AD11" s="80"/>
      <c r="AE11" s="80"/>
      <c r="AF11" s="81"/>
      <c r="AG11" s="80"/>
      <c r="AH11" s="77"/>
      <c r="AI11" s="82"/>
      <c r="AJ11" s="82" t="str">
        <f>IF(SUIVI_DES_FACTURES[[#This Row],[Paiement Comptant]]&lt;&gt;0,"NON","OUI")</f>
        <v>OUI</v>
      </c>
      <c r="AK11" s="83"/>
      <c r="AL11" s="83">
        <v>6632</v>
      </c>
      <c r="AM11" s="84">
        <f>IF(AJ11="","",IF(AJ11="OUI"=TRUE,ROWS($A$5:G11),""))</f>
        <v>7</v>
      </c>
      <c r="AN11" s="63"/>
      <c r="AO11" s="86"/>
    </row>
    <row r="12" spans="1:41" ht="15" customHeight="1" x14ac:dyDescent="0.25">
      <c r="A12" s="64" t="s">
        <v>169</v>
      </c>
      <c r="B12" s="65" t="s">
        <v>250</v>
      </c>
      <c r="C12" s="66">
        <v>42216</v>
      </c>
      <c r="D12" s="66">
        <f>IF(SUIVI_DES_FACTURES[[#This Row],[Date facture]]="","",EOMONTH(SUIVI_DES_FACTURES[[#This Row],[Date facture]]+30,0))</f>
        <v>42247</v>
      </c>
      <c r="E12" s="67">
        <v>5624.12</v>
      </c>
      <c r="F12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2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2" s="67">
        <f ca="1">IF(SUIVI_DES_FACTURES[[#This Row],[Date facture]]="","",SUIVI_DES_FACTURES[[#This Row],[Montant TTC]]+SUIVI_DES_FACTURES[[#This Row],[Majoration]])</f>
        <v>5624.12</v>
      </c>
      <c r="I12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2" s="70">
        <v>42547</v>
      </c>
      <c r="K12" s="71">
        <f>IF(AND(SUIVI_DES_FACTURES[[#This Row],[Paiement Comptant]]="",SUIVI_DES_FACTURES[[#This Row],[Paiement Différé]]=""),"",(SUIVI_DES_FACTURES[[#This Row],[Paiement Comptant]]+SUIVI_DES_FACTURES[[#This Row],[Paiement Différé]]))</f>
        <v>5624.1200000000008</v>
      </c>
      <c r="L12" s="72">
        <f>IFERROR(IF(SUIVI_DES_FACTURES[[#This Row],[▼  Réglée  ▼]]="Validée",SUIVI_DES_FACTURES[[#This Row],[Montant Total Payé]]-SUIVI_DES_FACTURES[[#This Row],[Montant TTC]],""),"")</f>
        <v>9.0949470177292824E-13</v>
      </c>
      <c r="M12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2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2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2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2" s="75">
        <v>157.76</v>
      </c>
      <c r="R12" s="75">
        <v>159.83000000000001</v>
      </c>
      <c r="S12" s="75">
        <v>628.67999999999995</v>
      </c>
      <c r="T12" s="75">
        <v>313.60500000000002</v>
      </c>
      <c r="U12" s="75">
        <f>IF(SUIVI_DES_FACTURES[[#This Row],[Date facture]]="","",-SUM(SUIVI_DES_FACTURES[[#This Row],[TVA 5,5]:[TVA 20]],-SUIVI_DES_FACTURES[[#This Row],[Montant TTC]]))</f>
        <v>4364.2449999999999</v>
      </c>
      <c r="V12" s="72" t="str">
        <f ca="1">IF(SUIVI_DES_FACTURES[[#This Row],[Raison sociale]]="","",VLOOKUP(SUIVI_DES_FACTURES[[#This Row],[Raison sociale]],CLIENTS_PLAGE_CLIENTS,2,FALSE))</f>
        <v>Adresse Complète du Client Nom 6</v>
      </c>
      <c r="W12" s="76">
        <f ca="1">IF(SUIVI_DES_FACTURES[[#This Row],[Raison sociale]]="","",VLOOKUP(SUIVI_DES_FACTURES[[#This Row],[Raison sociale]],CLIENTS_PLAGE_CLIENTS,3,FALSE))</f>
        <v>67720</v>
      </c>
      <c r="X12" s="76" t="str">
        <f ca="1">IF(SUIVI_DES_FACTURES[[#This Row],[Raison sociale]]="","",VLOOKUP(SUIVI_DES_FACTURES[[#This Row],[Raison sociale]],CLIENTS_PLAGE_CLIENTS,4,FALSE))</f>
        <v>WEYERSHEIM</v>
      </c>
      <c r="Y12" s="76" t="s">
        <v>37</v>
      </c>
      <c r="Z12" s="77"/>
      <c r="AA12" s="78"/>
      <c r="AB12" s="78"/>
      <c r="AC12" s="79"/>
      <c r="AD12" s="80"/>
      <c r="AE12" s="80"/>
      <c r="AF12" s="81"/>
      <c r="AG12" s="80"/>
      <c r="AH12" s="77"/>
      <c r="AI12" s="82"/>
      <c r="AJ12" s="82" t="str">
        <f>IF(SUIVI_DES_FACTURES[[#This Row],[Paiement Comptant]]&lt;&gt;0,"NON","OUI")</f>
        <v>OUI</v>
      </c>
      <c r="AK12" s="83"/>
      <c r="AL12" s="83">
        <v>5624.1200000000008</v>
      </c>
      <c r="AM12" s="84">
        <f>IF(AJ12="","",IF(AJ12="OUI"=TRUE,ROWS($A$5:G12),""))</f>
        <v>8</v>
      </c>
      <c r="AN12" s="63"/>
      <c r="AO12" s="86"/>
    </row>
    <row r="13" spans="1:41" ht="15" customHeight="1" x14ac:dyDescent="0.25">
      <c r="A13" s="64" t="s">
        <v>164</v>
      </c>
      <c r="B13" s="65" t="s">
        <v>251</v>
      </c>
      <c r="C13" s="66">
        <v>42246</v>
      </c>
      <c r="D13" s="66">
        <f>IF(SUIVI_DES_FACTURES[[#This Row],[Date facture]]="","",EOMONTH(SUIVI_DES_FACTURES[[#This Row],[Date facture]]+30,0))</f>
        <v>42277</v>
      </c>
      <c r="E13" s="67">
        <v>5402.75</v>
      </c>
      <c r="F13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100</v>
      </c>
      <c r="G13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84.406164383561645</v>
      </c>
      <c r="H13" s="67">
        <f ca="1">IF(SUIVI_DES_FACTURES[[#This Row],[Date facture]]="","",SUIVI_DES_FACTURES[[#This Row],[Montant TTC]]+SUIVI_DES_FACTURES[[#This Row],[Majoration]])</f>
        <v>5487.1561643835612</v>
      </c>
      <c r="I13" s="10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3" s="70"/>
      <c r="K13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3" s="72" t="str">
        <f>IFERROR(IF(SUIVI_DES_FACTURES[[#This Row],[▼  Réglée  ▼]]="Validée",SUIVI_DES_FACTURES[[#This Row],[Montant Total Payé]]-SUIVI_DES_FACTURES[[#This Row],[Montant TTC]],""),"")</f>
        <v/>
      </c>
      <c r="M13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3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3" s="74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3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3" s="75">
        <v>159.051428571429</v>
      </c>
      <c r="R13" s="75">
        <v>198.78800000000001</v>
      </c>
      <c r="S13" s="75">
        <v>785.85</v>
      </c>
      <c r="T13" s="75">
        <v>318.05900000000003</v>
      </c>
      <c r="U13" s="75">
        <f>IF(SUIVI_DES_FACTURES[[#This Row],[Date facture]]="","",-SUM(SUIVI_DES_FACTURES[[#This Row],[TVA 5,5]:[TVA 20]],-SUIVI_DES_FACTURES[[#This Row],[Montant TTC]]))</f>
        <v>3941.001571428571</v>
      </c>
      <c r="V13" s="72" t="str">
        <f ca="1">IF(SUIVI_DES_FACTURES[[#This Row],[Raison sociale]]="","",VLOOKUP(SUIVI_DES_FACTURES[[#This Row],[Raison sociale]],CLIENTS_PLAGE_CLIENTS,2,FALSE))</f>
        <v>Adresse Complète du Client Nom 1</v>
      </c>
      <c r="W13" s="76">
        <f ca="1">IF(SUIVI_DES_FACTURES[[#This Row],[Raison sociale]]="","",VLOOKUP(SUIVI_DES_FACTURES[[#This Row],[Raison sociale]],CLIENTS_PLAGE_CLIENTS,3,FALSE))</f>
        <v>92210</v>
      </c>
      <c r="X13" s="76" t="str">
        <f ca="1">IF(SUIVI_DES_FACTURES[[#This Row],[Raison sociale]]="","",VLOOKUP(SUIVI_DES_FACTURES[[#This Row],[Raison sociale]],CLIENTS_PLAGE_CLIENTS,4,FALSE))</f>
        <v>ST CLOUD</v>
      </c>
      <c r="Y13" s="76"/>
      <c r="Z13" s="77"/>
      <c r="AA13" s="78"/>
      <c r="AB13" s="78"/>
      <c r="AC13" s="79"/>
      <c r="AD13" s="80"/>
      <c r="AE13" s="80"/>
      <c r="AF13" s="81"/>
      <c r="AG13" s="80"/>
      <c r="AH13" s="77"/>
      <c r="AI13" s="82"/>
      <c r="AJ13" s="82" t="str">
        <f>IF(SUIVI_DES_FACTURES[[#This Row],[Paiement Comptant]]&lt;&gt;0,"NON","OUI")</f>
        <v>OUI</v>
      </c>
      <c r="AK13" s="83"/>
      <c r="AL13" s="83"/>
      <c r="AM13" s="84">
        <f>IF(AJ13="","",IF(AJ13="OUI"=TRUE,ROWS($A$5:G13),""))</f>
        <v>9</v>
      </c>
      <c r="AN13" s="63"/>
      <c r="AO13" s="86"/>
    </row>
    <row r="14" spans="1:41" ht="15" customHeight="1" x14ac:dyDescent="0.25">
      <c r="A14" s="64" t="s">
        <v>165</v>
      </c>
      <c r="B14" s="65" t="s">
        <v>252</v>
      </c>
      <c r="C14" s="87">
        <v>42248</v>
      </c>
      <c r="D14" s="66">
        <f>IF(SUIVI_DES_FACTURES[[#This Row],[Date facture]]="","",EOMONTH(SUIVI_DES_FACTURES[[#This Row],[Date facture]]+30,0))</f>
        <v>42308</v>
      </c>
      <c r="E14" s="67">
        <v>5673.02</v>
      </c>
      <c r="F14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69</v>
      </c>
      <c r="G14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4" s="67">
        <f ca="1">IF(SUIVI_DES_FACTURES[[#This Row],[Date facture]]="","",SUIVI_DES_FACTURES[[#This Row],[Montant TTC]]+SUIVI_DES_FACTURES[[#This Row],[Majoration]])</f>
        <v>5673.02</v>
      </c>
      <c r="I14" s="110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4" s="70"/>
      <c r="K14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4" s="72" t="str">
        <f>IFERROR(IF(SUIVI_DES_FACTURES[[#This Row],[▼  Réglée  ▼]]="Validée",SUIVI_DES_FACTURES[[#This Row],[Montant Total Payé]]-SUIVI_DES_FACTURES[[#This Row],[Montant TTC]],""),"")</f>
        <v/>
      </c>
      <c r="M14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4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4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4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4" s="75">
        <v>189.995714285714</v>
      </c>
      <c r="R14" s="75">
        <v>237.74600000000001</v>
      </c>
      <c r="S14" s="75">
        <v>943.02</v>
      </c>
      <c r="T14" s="75">
        <v>322.51299999999998</v>
      </c>
      <c r="U14" s="75">
        <f>IF(SUIVI_DES_FACTURES[[#This Row],[Date facture]]="","",-SUM(SUIVI_DES_FACTURES[[#This Row],[TVA 5,5]:[TVA 20]],-SUIVI_DES_FACTURES[[#This Row],[Montant TTC]]))</f>
        <v>3979.7452857142866</v>
      </c>
      <c r="V14" s="72" t="str">
        <f ca="1">IF(SUIVI_DES_FACTURES[[#This Row],[Raison sociale]]="","",VLOOKUP(SUIVI_DES_FACTURES[[#This Row],[Raison sociale]],CLIENTS_PLAGE_CLIENTS,2,FALSE))</f>
        <v>Adresse Complète du Client Nom 2</v>
      </c>
      <c r="W14" s="76">
        <f ca="1">IF(SUIVI_DES_FACTURES[[#This Row],[Raison sociale]]="","",VLOOKUP(SUIVI_DES_FACTURES[[#This Row],[Raison sociale]],CLIENTS_PLAGE_CLIENTS,3,FALSE))</f>
        <v>75017</v>
      </c>
      <c r="X14" s="76" t="str">
        <f ca="1">IF(SUIVI_DES_FACTURES[[#This Row],[Raison sociale]]="","",VLOOKUP(SUIVI_DES_FACTURES[[#This Row],[Raison sociale]],CLIENTS_PLAGE_CLIENTS,4,FALSE))</f>
        <v>PARIS 17</v>
      </c>
      <c r="Y14" s="76"/>
      <c r="Z14" s="77"/>
      <c r="AA14" s="78"/>
      <c r="AB14" s="78"/>
      <c r="AC14" s="79"/>
      <c r="AD14" s="80"/>
      <c r="AE14" s="80"/>
      <c r="AF14" s="81"/>
      <c r="AG14" s="80"/>
      <c r="AH14" s="77"/>
      <c r="AI14" s="82"/>
      <c r="AJ14" s="82" t="str">
        <f>IF(SUIVI_DES_FACTURES[[#This Row],[Paiement Comptant]]&lt;&gt;0,"NON","OUI")</f>
        <v>OUI</v>
      </c>
      <c r="AK14" s="83"/>
      <c r="AL14" s="83"/>
      <c r="AM14" s="84">
        <f>IF(AJ14="","",IF(AJ14="OUI"=TRUE,ROWS($A$5:G14),""))</f>
        <v>10</v>
      </c>
      <c r="AN14" s="63"/>
      <c r="AO14" s="86"/>
    </row>
    <row r="15" spans="1:41" ht="15" customHeight="1" x14ac:dyDescent="0.25">
      <c r="A15" s="64" t="s">
        <v>166</v>
      </c>
      <c r="B15" s="65" t="s">
        <v>253</v>
      </c>
      <c r="C15" s="66">
        <v>42268</v>
      </c>
      <c r="D15" s="66">
        <f>IF(SUIVI_DES_FACTURES[[#This Row],[Date facture]]="","",EOMONTH(SUIVI_DES_FACTURES[[#This Row],[Date facture]]+30,0))</f>
        <v>42308</v>
      </c>
      <c r="E15" s="67">
        <v>4862.9399999999996</v>
      </c>
      <c r="F15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69</v>
      </c>
      <c r="G15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5" s="67">
        <f ca="1">IF(SUIVI_DES_FACTURES[[#This Row],[Date facture]]="","",SUIVI_DES_FACTURES[[#This Row],[Montant TTC]]+SUIVI_DES_FACTURES[[#This Row],[Majoration]])</f>
        <v>4862.9399999999996</v>
      </c>
      <c r="I15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5" s="70"/>
      <c r="K15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5" s="72" t="str">
        <f>IFERROR(IF(SUIVI_DES_FACTURES[[#This Row],[▼  Réglée  ▼]]="Validée",SUIVI_DES_FACTURES[[#This Row],[Montant Total Payé]]-SUIVI_DES_FACTURES[[#This Row],[Montant TTC]],""),"")</f>
        <v/>
      </c>
      <c r="M15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5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5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5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5" s="75">
        <v>220.94</v>
      </c>
      <c r="R15" s="75">
        <v>276.70400000000001</v>
      </c>
      <c r="S15" s="75">
        <v>1100.19</v>
      </c>
      <c r="T15" s="75">
        <v>326.96699999999998</v>
      </c>
      <c r="U15" s="75">
        <f>IF(SUIVI_DES_FACTURES[[#This Row],[Date facture]]="","",-SUM(SUIVI_DES_FACTURES[[#This Row],[TVA 5,5]:[TVA 20]],-SUIVI_DES_FACTURES[[#This Row],[Montant TTC]]))</f>
        <v>2938.1389999999997</v>
      </c>
      <c r="V15" s="72" t="str">
        <f ca="1">IF(SUIVI_DES_FACTURES[[#This Row],[Raison sociale]]="","",VLOOKUP(SUIVI_DES_FACTURES[[#This Row],[Raison sociale]],CLIENTS_PLAGE_CLIENTS,2,FALSE))</f>
        <v>Adresse Complète du Client Nom 3</v>
      </c>
      <c r="W15" s="76">
        <f ca="1">IF(SUIVI_DES_FACTURES[[#This Row],[Raison sociale]]="","",VLOOKUP(SUIVI_DES_FACTURES[[#This Row],[Raison sociale]],CLIENTS_PLAGE_CLIENTS,3,FALSE))</f>
        <v>44105</v>
      </c>
      <c r="X15" s="76" t="str">
        <f ca="1">IF(SUIVI_DES_FACTURES[[#This Row],[Raison sociale]]="","",VLOOKUP(SUIVI_DES_FACTURES[[#This Row],[Raison sociale]],CLIENTS_PLAGE_CLIENTS,4,FALSE))</f>
        <v>NANTES CEDEX 4</v>
      </c>
      <c r="Y15" s="76"/>
      <c r="Z15" s="77"/>
      <c r="AA15" s="78"/>
      <c r="AB15" s="78"/>
      <c r="AC15" s="79"/>
      <c r="AD15" s="80"/>
      <c r="AE15" s="80"/>
      <c r="AF15" s="81"/>
      <c r="AG15" s="80"/>
      <c r="AH15" s="77"/>
      <c r="AI15" s="82"/>
      <c r="AJ15" s="82" t="str">
        <f>IF(SUIVI_DES_FACTURES[[#This Row],[Paiement Comptant]]&lt;&gt;0,"NON","OUI")</f>
        <v>OUI</v>
      </c>
      <c r="AK15" s="83"/>
      <c r="AL15" s="83"/>
      <c r="AM15" s="84">
        <f>IF(AJ15="","",IF(AJ15="OUI"=TRUE,ROWS($A$5:G15),""))</f>
        <v>11</v>
      </c>
      <c r="AN15" s="63"/>
      <c r="AO15" s="86"/>
    </row>
    <row r="16" spans="1:41" ht="15" customHeight="1" x14ac:dyDescent="0.25">
      <c r="A16" s="64" t="s">
        <v>167</v>
      </c>
      <c r="B16" s="65" t="s">
        <v>254</v>
      </c>
      <c r="C16" s="66">
        <v>42278</v>
      </c>
      <c r="D16" s="66">
        <f>IF(SUIVI_DES_FACTURES[[#This Row],[Date facture]]="","",EOMONTH(SUIVI_DES_FACTURES[[#This Row],[Date facture]]+30,0))</f>
        <v>42308</v>
      </c>
      <c r="E16" s="67">
        <v>7520.99</v>
      </c>
      <c r="F16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69</v>
      </c>
      <c r="G16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6" s="67">
        <f ca="1">IF(SUIVI_DES_FACTURES[[#This Row],[Date facture]]="","",SUIVI_DES_FACTURES[[#This Row],[Montant TTC]]+SUIVI_DES_FACTURES[[#This Row],[Majoration]])</f>
        <v>7520.99</v>
      </c>
      <c r="I16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6" s="70"/>
      <c r="K16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6" s="72" t="str">
        <f>IFERROR(IF(SUIVI_DES_FACTURES[[#This Row],[▼  Réglée  ▼]]="Validée",SUIVI_DES_FACTURES[[#This Row],[Montant Total Payé]]-SUIVI_DES_FACTURES[[#This Row],[Montant TTC]],""),"")</f>
        <v/>
      </c>
      <c r="M16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6" s="74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6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6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6" s="75">
        <v>157.76</v>
      </c>
      <c r="R16" s="75">
        <v>159.83000000000001</v>
      </c>
      <c r="S16" s="75">
        <v>628.67999999999995</v>
      </c>
      <c r="T16" s="75">
        <v>313.60500000000002</v>
      </c>
      <c r="U16" s="75">
        <f>IF(SUIVI_DES_FACTURES[[#This Row],[Date facture]]="","",-SUM(SUIVI_DES_FACTURES[[#This Row],[TVA 5,5]:[TVA 20]],-SUIVI_DES_FACTURES[[#This Row],[Montant TTC]]))</f>
        <v>6261.1149999999998</v>
      </c>
      <c r="V16" s="72" t="str">
        <f ca="1">IF(SUIVI_DES_FACTURES[[#This Row],[Raison sociale]]="","",VLOOKUP(SUIVI_DES_FACTURES[[#This Row],[Raison sociale]],CLIENTS_PLAGE_CLIENTS,2,FALSE))</f>
        <v>Adresse Complète du Client Nom 4</v>
      </c>
      <c r="W16" s="76">
        <f ca="1">IF(SUIVI_DES_FACTURES[[#This Row],[Raison sociale]]="","",VLOOKUP(SUIVI_DES_FACTURES[[#This Row],[Raison sociale]],CLIENTS_PLAGE_CLIENTS,3,FALSE))</f>
        <v>92100</v>
      </c>
      <c r="X16" s="76" t="str">
        <f ca="1">IF(SUIVI_DES_FACTURES[[#This Row],[Raison sociale]]="","",VLOOKUP(SUIVI_DES_FACTURES[[#This Row],[Raison sociale]],CLIENTS_PLAGE_CLIENTS,4,FALSE))</f>
        <v>BOULOGNE BILLANCOURT</v>
      </c>
      <c r="Y16" s="76"/>
      <c r="Z16" s="77"/>
      <c r="AA16" s="78"/>
      <c r="AB16" s="78"/>
      <c r="AC16" s="79"/>
      <c r="AD16" s="80"/>
      <c r="AE16" s="80"/>
      <c r="AF16" s="81"/>
      <c r="AG16" s="80"/>
      <c r="AH16" s="77"/>
      <c r="AI16" s="82"/>
      <c r="AJ16" s="82" t="str">
        <f>IF(SUIVI_DES_FACTURES[[#This Row],[Paiement Comptant]]&lt;&gt;0,"NON","OUI")</f>
        <v>OUI</v>
      </c>
      <c r="AK16" s="83"/>
      <c r="AL16" s="83"/>
      <c r="AM16" s="84">
        <f>IF(AJ16="","",IF(AJ16="OUI"=TRUE,ROWS($A$5:G16),""))</f>
        <v>12</v>
      </c>
      <c r="AN16" s="63"/>
      <c r="AO16" s="86"/>
    </row>
    <row r="17" spans="1:41" ht="15" customHeight="1" x14ac:dyDescent="0.25">
      <c r="A17" s="64" t="s">
        <v>168</v>
      </c>
      <c r="B17" s="65" t="s">
        <v>255</v>
      </c>
      <c r="C17" s="66">
        <v>42292</v>
      </c>
      <c r="D17" s="66">
        <f>IF(SUIVI_DES_FACTURES[[#This Row],[Date facture]]="","",EOMONTH(SUIVI_DES_FACTURES[[#This Row],[Date facture]]+30,0))</f>
        <v>42338</v>
      </c>
      <c r="E17" s="67">
        <v>6719.25</v>
      </c>
      <c r="F17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39</v>
      </c>
      <c r="G17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7" s="67">
        <f ca="1">IF(SUIVI_DES_FACTURES[[#This Row],[Date facture]]="","",SUIVI_DES_FACTURES[[#This Row],[Montant TTC]]+SUIVI_DES_FACTURES[[#This Row],[Majoration]])</f>
        <v>6719.25</v>
      </c>
      <c r="I17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7" s="70"/>
      <c r="K17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7" s="72" t="str">
        <f>IFERROR(IF(SUIVI_DES_FACTURES[[#This Row],[▼  Réglée  ▼]]="Validée",SUIVI_DES_FACTURES[[#This Row],[Montant Total Payé]]-SUIVI_DES_FACTURES[[#This Row],[Montant TTC]],""),"")</f>
        <v/>
      </c>
      <c r="M17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7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7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7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17" s="75">
        <v>159.051428571429</v>
      </c>
      <c r="R17" s="75">
        <v>198.78800000000001</v>
      </c>
      <c r="S17" s="75">
        <v>785.85</v>
      </c>
      <c r="T17" s="75">
        <v>318.05900000000003</v>
      </c>
      <c r="U17" s="75">
        <f>IF(SUIVI_DES_FACTURES[[#This Row],[Date facture]]="","",-SUM(SUIVI_DES_FACTURES[[#This Row],[TVA 5,5]:[TVA 20]],-SUIVI_DES_FACTURES[[#This Row],[Montant TTC]]))</f>
        <v>5257.501571428571</v>
      </c>
      <c r="V17" s="72" t="str">
        <f ca="1">IF(SUIVI_DES_FACTURES[[#This Row],[Raison sociale]]="","",VLOOKUP(SUIVI_DES_FACTURES[[#This Row],[Raison sociale]],CLIENTS_PLAGE_CLIENTS,2,FALSE))</f>
        <v>Adresse Complète du Client Nom 5</v>
      </c>
      <c r="W17" s="76">
        <f ca="1">IF(SUIVI_DES_FACTURES[[#This Row],[Raison sociale]]="","",VLOOKUP(SUIVI_DES_FACTURES[[#This Row],[Raison sociale]],CLIENTS_PLAGE_CLIENTS,3,FALSE))</f>
        <v>39800</v>
      </c>
      <c r="X17" s="76" t="str">
        <f ca="1">IF(SUIVI_DES_FACTURES[[#This Row],[Raison sociale]]="","",VLOOKUP(SUIVI_DES_FACTURES[[#This Row],[Raison sociale]],CLIENTS_PLAGE_CLIENTS,4,FALSE))</f>
        <v>POLIGNY</v>
      </c>
      <c r="Y17" s="76"/>
      <c r="Z17" s="77"/>
      <c r="AA17" s="78"/>
      <c r="AB17" s="78"/>
      <c r="AC17" s="79"/>
      <c r="AD17" s="80"/>
      <c r="AE17" s="80"/>
      <c r="AF17" s="81"/>
      <c r="AG17" s="80"/>
      <c r="AH17" s="77"/>
      <c r="AI17" s="82"/>
      <c r="AJ17" s="82" t="str">
        <f>IF(SUIVI_DES_FACTURES[[#This Row],[Paiement Comptant]]&lt;&gt;0,"NON","OUI")</f>
        <v>OUI</v>
      </c>
      <c r="AK17" s="83"/>
      <c r="AL17" s="83"/>
      <c r="AM17" s="84">
        <f>IF(AJ17="","",IF(AJ17="OUI"=TRUE,ROWS($A$5:G17),""))</f>
        <v>13</v>
      </c>
      <c r="AN17" s="63"/>
      <c r="AO17" s="86"/>
    </row>
    <row r="18" spans="1:41" ht="15" customHeight="1" x14ac:dyDescent="0.25">
      <c r="A18" s="64" t="s">
        <v>169</v>
      </c>
      <c r="B18" s="65" t="s">
        <v>256</v>
      </c>
      <c r="C18" s="66">
        <v>42307</v>
      </c>
      <c r="D18" s="66">
        <f>IF(SUIVI_DES_FACTURES[[#This Row],[Date facture]]="","",EOMONTH(SUIVI_DES_FACTURES[[#This Row],[Date facture]]+30,0))</f>
        <v>42338</v>
      </c>
      <c r="E18" s="67">
        <v>6012.12</v>
      </c>
      <c r="F18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39</v>
      </c>
      <c r="G18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8" s="67">
        <f ca="1">IF(SUIVI_DES_FACTURES[[#This Row],[Date facture]]="","",SUIVI_DES_FACTURES[[#This Row],[Montant TTC]]+SUIVI_DES_FACTURES[[#This Row],[Majoration]])</f>
        <v>6012.12</v>
      </c>
      <c r="I18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8" s="70"/>
      <c r="K18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8" s="72" t="str">
        <f>IFERROR(IF(SUIVI_DES_FACTURES[[#This Row],[▼  Réglée  ▼]]="Validée",SUIVI_DES_FACTURES[[#This Row],[Montant Total Payé]]-SUIVI_DES_FACTURES[[#This Row],[Montant TTC]],""),"")</f>
        <v/>
      </c>
      <c r="M18" s="73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8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8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8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R1</v>
      </c>
      <c r="Q18" s="75">
        <v>189.995714285714</v>
      </c>
      <c r="R18" s="75">
        <v>237.74600000000001</v>
      </c>
      <c r="S18" s="75">
        <v>943.02</v>
      </c>
      <c r="T18" s="75">
        <v>322.51299999999998</v>
      </c>
      <c r="U18" s="75">
        <f>IF(SUIVI_DES_FACTURES[[#This Row],[Date facture]]="","",-SUM(SUIVI_DES_FACTURES[[#This Row],[TVA 5,5]:[TVA 20]],-SUIVI_DES_FACTURES[[#This Row],[Montant TTC]]))</f>
        <v>4318.8452857142856</v>
      </c>
      <c r="V18" s="72" t="str">
        <f ca="1">IF(SUIVI_DES_FACTURES[[#This Row],[Raison sociale]]="","",VLOOKUP(SUIVI_DES_FACTURES[[#This Row],[Raison sociale]],CLIENTS_PLAGE_CLIENTS,2,FALSE))</f>
        <v>Adresse Complète du Client Nom 6</v>
      </c>
      <c r="W18" s="76">
        <f ca="1">IF(SUIVI_DES_FACTURES[[#This Row],[Raison sociale]]="","",VLOOKUP(SUIVI_DES_FACTURES[[#This Row],[Raison sociale]],CLIENTS_PLAGE_CLIENTS,3,FALSE))</f>
        <v>67720</v>
      </c>
      <c r="X18" s="76" t="str">
        <f ca="1">IF(SUIVI_DES_FACTURES[[#This Row],[Raison sociale]]="","",VLOOKUP(SUIVI_DES_FACTURES[[#This Row],[Raison sociale]],CLIENTS_PLAGE_CLIENTS,4,FALSE))</f>
        <v>WEYERSHEIM</v>
      </c>
      <c r="Y18" s="76"/>
      <c r="Z18" s="77"/>
      <c r="AA18" s="78"/>
      <c r="AB18" s="78"/>
      <c r="AC18" s="79"/>
      <c r="AD18" s="80"/>
      <c r="AE18" s="80"/>
      <c r="AF18" s="81"/>
      <c r="AG18" s="80"/>
      <c r="AH18" s="77"/>
      <c r="AI18" s="82"/>
      <c r="AJ18" s="82" t="str">
        <f>IF(SUIVI_DES_FACTURES[[#This Row],[Paiement Comptant]]&lt;&gt;0,"NON","OUI")</f>
        <v>OUI</v>
      </c>
      <c r="AK18" s="83"/>
      <c r="AL18" s="83"/>
      <c r="AM18" s="84">
        <f>IF(AJ18="","",IF(AJ18="OUI"=TRUE,ROWS($A$5:G18),""))</f>
        <v>14</v>
      </c>
      <c r="AN18" s="63"/>
      <c r="AO18" s="86"/>
    </row>
    <row r="19" spans="1:41" ht="15" customHeight="1" x14ac:dyDescent="0.25">
      <c r="A19" s="64" t="s">
        <v>170</v>
      </c>
      <c r="B19" s="65" t="s">
        <v>257</v>
      </c>
      <c r="C19" s="87">
        <v>42309</v>
      </c>
      <c r="D19" s="66">
        <f>IF(SUIVI_DES_FACTURES[[#This Row],[Date facture]]="","",EOMONTH(SUIVI_DES_FACTURES[[#This Row],[Date facture]]+30,0))</f>
        <v>42369</v>
      </c>
      <c r="E19" s="67">
        <v>8621.9500000000007</v>
      </c>
      <c r="F19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8</v>
      </c>
      <c r="G19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9" s="67">
        <f ca="1">IF(SUIVI_DES_FACTURES[[#This Row],[Date facture]]="","",SUIVI_DES_FACTURES[[#This Row],[Montant TTC]]+SUIVI_DES_FACTURES[[#This Row],[Majoration]])</f>
        <v>8621.9500000000007</v>
      </c>
      <c r="I19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9" s="70"/>
      <c r="K19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9" s="72" t="str">
        <f>IFERROR(IF(SUIVI_DES_FACTURES[[#This Row],[▼  Réglée  ▼]]="Validée",SUIVI_DES_FACTURES[[#This Row],[Montant Total Payé]]-SUIVI_DES_FACTURES[[#This Row],[Montant TTC]],""),"")</f>
        <v/>
      </c>
      <c r="M19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9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9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9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19" s="75">
        <v>220.94</v>
      </c>
      <c r="R19" s="75">
        <v>276.70400000000001</v>
      </c>
      <c r="S19" s="75">
        <v>1100.19</v>
      </c>
      <c r="T19" s="75">
        <v>326.96699999999998</v>
      </c>
      <c r="U19" s="75">
        <f>IF(SUIVI_DES_FACTURES[[#This Row],[Date facture]]="","",-SUM(SUIVI_DES_FACTURES[[#This Row],[TVA 5,5]:[TVA 20]],-SUIVI_DES_FACTURES[[#This Row],[Montant TTC]]))</f>
        <v>6697.1490000000013</v>
      </c>
      <c r="V19" s="72" t="str">
        <f ca="1">IF(SUIVI_DES_FACTURES[[#This Row],[Raison sociale]]="","",VLOOKUP(SUIVI_DES_FACTURES[[#This Row],[Raison sociale]],CLIENTS_PLAGE_CLIENTS,2,FALSE))</f>
        <v>Adresse Complète du Client Nom 7</v>
      </c>
      <c r="W19" s="76">
        <f ca="1">IF(SUIVI_DES_FACTURES[[#This Row],[Raison sociale]]="","",VLOOKUP(SUIVI_DES_FACTURES[[#This Row],[Raison sociale]],CLIENTS_PLAGE_CLIENTS,3,FALSE))</f>
        <v>59000</v>
      </c>
      <c r="X19" s="76" t="str">
        <f ca="1">IF(SUIVI_DES_FACTURES[[#This Row],[Raison sociale]]="","",VLOOKUP(SUIVI_DES_FACTURES[[#This Row],[Raison sociale]],CLIENTS_PLAGE_CLIENTS,4,FALSE))</f>
        <v>LILLE</v>
      </c>
      <c r="Y19" s="76"/>
      <c r="Z19" s="77"/>
      <c r="AA19" s="78"/>
      <c r="AB19" s="78"/>
      <c r="AC19" s="79"/>
      <c r="AD19" s="80"/>
      <c r="AE19" s="80"/>
      <c r="AF19" s="81"/>
      <c r="AG19" s="80"/>
      <c r="AH19" s="77"/>
      <c r="AI19" s="82"/>
      <c r="AJ19" s="82" t="str">
        <f>IF(SUIVI_DES_FACTURES[[#This Row],[Paiement Comptant]]&lt;&gt;0,"NON","OUI")</f>
        <v>OUI</v>
      </c>
      <c r="AK19" s="83"/>
      <c r="AL19" s="83"/>
      <c r="AM19" s="84">
        <f>IF(AJ19="","",IF(AJ19="OUI"=TRUE,ROWS($A$5:G19),""))</f>
        <v>15</v>
      </c>
      <c r="AN19" s="63"/>
      <c r="AO19" s="86"/>
    </row>
    <row r="20" spans="1:41" ht="15" customHeight="1" x14ac:dyDescent="0.25">
      <c r="A20" s="64" t="s">
        <v>171</v>
      </c>
      <c r="B20" s="65" t="s">
        <v>258</v>
      </c>
      <c r="C20" s="66">
        <v>42309</v>
      </c>
      <c r="D20" s="66">
        <f>IF(SUIVI_DES_FACTURES[[#This Row],[Date facture]]="","",EOMONTH(SUIVI_DES_FACTURES[[#This Row],[Date facture]]+30,0))</f>
        <v>42369</v>
      </c>
      <c r="E20" s="67">
        <v>8731.52</v>
      </c>
      <c r="F20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8</v>
      </c>
      <c r="G20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0" s="67">
        <f ca="1">IF(SUIVI_DES_FACTURES[[#This Row],[Date facture]]="","",SUIVI_DES_FACTURES[[#This Row],[Montant TTC]]+SUIVI_DES_FACTURES[[#This Row],[Majoration]])</f>
        <v>8731.52</v>
      </c>
      <c r="I20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0" s="70"/>
      <c r="K20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0" s="72" t="str">
        <f>IFERROR(IF(SUIVI_DES_FACTURES[[#This Row],[▼  Réglée  ▼]]="Validée",SUIVI_DES_FACTURES[[#This Row],[Montant Total Payé]]-SUIVI_DES_FACTURES[[#This Row],[Montant TTC]],""),"")</f>
        <v/>
      </c>
      <c r="M20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0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0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0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0" s="75">
        <v>251.88428571428599</v>
      </c>
      <c r="R20" s="75">
        <v>315.66199999999998</v>
      </c>
      <c r="S20" s="75">
        <v>1257.3599999999999</v>
      </c>
      <c r="T20" s="75">
        <v>331.42099999999999</v>
      </c>
      <c r="U20" s="75">
        <f>IF(SUIVI_DES_FACTURES[[#This Row],[Date facture]]="","",-SUM(SUIVI_DES_FACTURES[[#This Row],[TVA 5,5]:[TVA 20]],-SUIVI_DES_FACTURES[[#This Row],[Montant TTC]]))</f>
        <v>6575.1927142857148</v>
      </c>
      <c r="V20" s="72" t="str">
        <f ca="1">IF(SUIVI_DES_FACTURES[[#This Row],[Raison sociale]]="","",VLOOKUP(SUIVI_DES_FACTURES[[#This Row],[Raison sociale]],CLIENTS_PLAGE_CLIENTS,2,FALSE))</f>
        <v>Adresse Complète du Client Nom 8</v>
      </c>
      <c r="W20" s="76">
        <f ca="1">IF(SUIVI_DES_FACTURES[[#This Row],[Raison sociale]]="","",VLOOKUP(SUIVI_DES_FACTURES[[#This Row],[Raison sociale]],CLIENTS_PLAGE_CLIENTS,3,FALSE))</f>
        <v>71000</v>
      </c>
      <c r="X20" s="76" t="str">
        <f ca="1">IF(SUIVI_DES_FACTURES[[#This Row],[Raison sociale]]="","",VLOOKUP(SUIVI_DES_FACTURES[[#This Row],[Raison sociale]],CLIENTS_PLAGE_CLIENTS,4,FALSE))</f>
        <v>MACON</v>
      </c>
      <c r="Y20" s="76"/>
      <c r="Z20" s="77"/>
      <c r="AA20" s="78"/>
      <c r="AB20" s="78"/>
      <c r="AC20" s="79"/>
      <c r="AD20" s="80"/>
      <c r="AE20" s="80"/>
      <c r="AF20" s="81"/>
      <c r="AG20" s="80"/>
      <c r="AH20" s="77"/>
      <c r="AI20" s="82"/>
      <c r="AJ20" s="82" t="str">
        <f>IF(SUIVI_DES_FACTURES[[#This Row],[Paiement Comptant]]&lt;&gt;0,"NON","OUI")</f>
        <v>OUI</v>
      </c>
      <c r="AK20" s="83"/>
      <c r="AL20" s="83"/>
      <c r="AM20" s="84">
        <f>IF(AJ20="","",IF(AJ20="OUI"=TRUE,ROWS($A$5:G20),""))</f>
        <v>16</v>
      </c>
      <c r="AN20" s="63"/>
      <c r="AO20" s="86"/>
    </row>
    <row r="21" spans="1:41" ht="15" customHeight="1" x14ac:dyDescent="0.25">
      <c r="A21" s="64" t="s">
        <v>172</v>
      </c>
      <c r="B21" s="65" t="s">
        <v>259</v>
      </c>
      <c r="C21" s="66">
        <v>42338</v>
      </c>
      <c r="D21" s="66">
        <f>IF(SUIVI_DES_FACTURES[[#This Row],[Date facture]]="","",EOMONTH(SUIVI_DES_FACTURES[[#This Row],[Date facture]]+30,0))</f>
        <v>42369</v>
      </c>
      <c r="E21" s="67">
        <v>6805.3826785714273</v>
      </c>
      <c r="F21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8</v>
      </c>
      <c r="G21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1" s="67">
        <f ca="1">IF(SUIVI_DES_FACTURES[[#This Row],[Date facture]]="","",SUIVI_DES_FACTURES[[#This Row],[Montant TTC]]+SUIVI_DES_FACTURES[[#This Row],[Majoration]])</f>
        <v>6805.3826785714273</v>
      </c>
      <c r="I21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1" s="70"/>
      <c r="K21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1" s="72" t="str">
        <f>IFERROR(IF(SUIVI_DES_FACTURES[[#This Row],[▼  Réglée  ▼]]="Validée",SUIVI_DES_FACTURES[[#This Row],[Montant Total Payé]]-SUIVI_DES_FACTURES[[#This Row],[Montant TTC]],""),"")</f>
        <v/>
      </c>
      <c r="M21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1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1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1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1" s="75">
        <v>282.82857142857102</v>
      </c>
      <c r="R21" s="75">
        <v>354.62</v>
      </c>
      <c r="S21" s="75">
        <v>1414.53</v>
      </c>
      <c r="T21" s="75">
        <v>335.875</v>
      </c>
      <c r="U21" s="75">
        <f>IF(SUIVI_DES_FACTURES[[#This Row],[Date facture]]="","",-SUM(SUIVI_DES_FACTURES[[#This Row],[TVA 5,5]:[TVA 20]],-SUIVI_DES_FACTURES[[#This Row],[Montant TTC]]))</f>
        <v>4417.5291071428564</v>
      </c>
      <c r="V21" s="72" t="str">
        <f ca="1">IF(SUIVI_DES_FACTURES[[#This Row],[Raison sociale]]="","",VLOOKUP(SUIVI_DES_FACTURES[[#This Row],[Raison sociale]],CLIENTS_PLAGE_CLIENTS,2,FALSE))</f>
        <v>Adresse Complète du Client Nom 9</v>
      </c>
      <c r="W21" s="76">
        <f ca="1">IF(SUIVI_DES_FACTURES[[#This Row],[Raison sociale]]="","",VLOOKUP(SUIVI_DES_FACTURES[[#This Row],[Raison sociale]],CLIENTS_PLAGE_CLIENTS,3,FALSE))</f>
        <v>92059</v>
      </c>
      <c r="X21" s="76" t="str">
        <f ca="1">IF(SUIVI_DES_FACTURES[[#This Row],[Raison sociale]]="","",VLOOKUP(SUIVI_DES_FACTURES[[#This Row],[Raison sociale]],CLIENTS_PLAGE_CLIENTS,4,FALSE))</f>
        <v>PARIS LA DEFENSE CEDEX</v>
      </c>
      <c r="Y21" s="76"/>
      <c r="Z21" s="77"/>
      <c r="AA21" s="78"/>
      <c r="AB21" s="78"/>
      <c r="AC21" s="79"/>
      <c r="AD21" s="80"/>
      <c r="AE21" s="80"/>
      <c r="AF21" s="81"/>
      <c r="AG21" s="80"/>
      <c r="AH21" s="77"/>
      <c r="AI21" s="82"/>
      <c r="AJ21" s="82" t="str">
        <f>IF(SUIVI_DES_FACTURES[[#This Row],[Paiement Comptant]]&lt;&gt;0,"NON","OUI")</f>
        <v>OUI</v>
      </c>
      <c r="AK21" s="83"/>
      <c r="AL21" s="83"/>
      <c r="AM21" s="84">
        <f>IF(AJ21="","",IF(AJ21="OUI"=TRUE,ROWS($A$5:G21),""))</f>
        <v>17</v>
      </c>
      <c r="AN21" s="63"/>
      <c r="AO21" s="86"/>
    </row>
    <row r="22" spans="1:41" ht="15" customHeight="1" x14ac:dyDescent="0.25">
      <c r="A22" s="64" t="s">
        <v>173</v>
      </c>
      <c r="B22" s="65" t="s">
        <v>260</v>
      </c>
      <c r="C22" s="66">
        <v>42343</v>
      </c>
      <c r="D22" s="66">
        <f>IF(SUIVI_DES_FACTURES[[#This Row],[Date facture]]="","",EOMONTH(SUIVI_DES_FACTURES[[#This Row],[Date facture]]+30,0))</f>
        <v>42400</v>
      </c>
      <c r="E22" s="67">
        <v>7465.2325928571445</v>
      </c>
      <c r="F22" s="68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22" s="67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2" s="67">
        <f ca="1">IF(SUIVI_DES_FACTURES[[#This Row],[Date facture]]="","",SUIVI_DES_FACTURES[[#This Row],[Montant TTC]]+SUIVI_DES_FACTURES[[#This Row],[Majoration]])</f>
        <v>7465.2325928571445</v>
      </c>
      <c r="I22" s="69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2" s="70" t="s">
        <v>262</v>
      </c>
      <c r="K22" s="71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2" s="72" t="str">
        <f>IFERROR(IF(SUIVI_DES_FACTURES[[#This Row],[▼  Réglée  ▼]]="Validée",SUIVI_DES_FACTURES[[#This Row],[Montant Total Payé]]-SUIVI_DES_FACTURES[[#This Row],[Montant TTC]],""),"")</f>
        <v/>
      </c>
      <c r="M22" s="73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2" s="74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2" s="74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2" s="74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22" s="75">
        <v>313.77285714285699</v>
      </c>
      <c r="R22" s="75">
        <v>393.57799999999997</v>
      </c>
      <c r="S22" s="75">
        <v>1571.7</v>
      </c>
      <c r="T22" s="75">
        <v>340.32900000000001</v>
      </c>
      <c r="U22" s="75">
        <f>IF(SUIVI_DES_FACTURES[[#This Row],[Date facture]]="","",-SUM(SUIVI_DES_FACTURES[[#This Row],[TVA 5,5]:[TVA 20]],-SUIVI_DES_FACTURES[[#This Row],[Montant TTC]]))</f>
        <v>4845.8527357142866</v>
      </c>
      <c r="V22" s="72" t="str">
        <f ca="1">IF(SUIVI_DES_FACTURES[[#This Row],[Raison sociale]]="","",VLOOKUP(SUIVI_DES_FACTURES[[#This Row],[Raison sociale]],CLIENTS_PLAGE_CLIENTS,2,FALSE))</f>
        <v>Adresse Complète du Client Nom 10</v>
      </c>
      <c r="W22" s="76">
        <f ca="1">IF(SUIVI_DES_FACTURES[[#This Row],[Raison sociale]]="","",VLOOKUP(SUIVI_DES_FACTURES[[#This Row],[Raison sociale]],CLIENTS_PLAGE_CLIENTS,3,FALSE))</f>
        <v>36330</v>
      </c>
      <c r="X22" s="76" t="str">
        <f ca="1">IF(SUIVI_DES_FACTURES[[#This Row],[Raison sociale]]="","",VLOOKUP(SUIVI_DES_FACTURES[[#This Row],[Raison sociale]],CLIENTS_PLAGE_CLIENTS,4,FALSE))</f>
        <v>LE POINCONNET</v>
      </c>
      <c r="Y22" s="76"/>
      <c r="Z22" s="77"/>
      <c r="AA22" s="78"/>
      <c r="AB22" s="78"/>
      <c r="AC22" s="79"/>
      <c r="AD22" s="80"/>
      <c r="AE22" s="80"/>
      <c r="AF22" s="81"/>
      <c r="AG22" s="80"/>
      <c r="AH22" s="77"/>
      <c r="AI22" s="82"/>
      <c r="AJ22" s="82" t="str">
        <f>IF(SUIVI_DES_FACTURES[[#This Row],[Paiement Comptant]]&lt;&gt;0,"NON","OUI")</f>
        <v>OUI</v>
      </c>
      <c r="AK22" s="83"/>
      <c r="AL22" s="83"/>
      <c r="AM22" s="84">
        <f>IF(AJ22="","",IF(AJ22="OUI"=TRUE,ROWS($A$5:G22),""))</f>
        <v>18</v>
      </c>
      <c r="AN22" s="63"/>
      <c r="AO22" s="86"/>
    </row>
    <row r="23" spans="1:41" ht="15" customHeight="1" x14ac:dyDescent="0.25">
      <c r="A23" s="88"/>
      <c r="B23" s="86"/>
      <c r="C23" s="86"/>
      <c r="D23" s="86"/>
      <c r="E23" s="89"/>
      <c r="F23" s="90"/>
      <c r="G23" s="89"/>
      <c r="H23" s="89"/>
      <c r="I23" s="86"/>
      <c r="J23" s="91"/>
      <c r="K23" s="92"/>
      <c r="L23" s="93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94"/>
      <c r="X23" s="86"/>
      <c r="Y23" s="86"/>
      <c r="Z23" s="95"/>
      <c r="AA23" s="96"/>
      <c r="AB23" s="96"/>
      <c r="AC23" s="97"/>
      <c r="AD23" s="98"/>
      <c r="AE23" s="99"/>
      <c r="AF23" s="100"/>
      <c r="AG23" s="99"/>
      <c r="AH23" s="86"/>
      <c r="AI23" s="86"/>
      <c r="AJ23" s="93"/>
      <c r="AK23" s="93"/>
      <c r="AL23" s="86"/>
      <c r="AM23" s="101"/>
      <c r="AN23" s="86"/>
      <c r="AO23" s="86"/>
    </row>
    <row r="24" spans="1:41" ht="15" customHeight="1" x14ac:dyDescent="0.25">
      <c r="A24" s="88"/>
      <c r="B24" s="86"/>
      <c r="C24" s="86"/>
      <c r="D24" s="86"/>
      <c r="E24" s="89"/>
      <c r="F24" s="90"/>
      <c r="G24" s="89"/>
      <c r="H24" s="89"/>
      <c r="I24" s="86"/>
      <c r="J24" s="91"/>
      <c r="K24" s="92"/>
      <c r="L24" s="93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94"/>
      <c r="X24" s="86"/>
      <c r="Y24" s="86"/>
      <c r="Z24" s="95"/>
      <c r="AA24" s="96"/>
      <c r="AB24" s="96"/>
      <c r="AC24" s="97"/>
      <c r="AD24" s="98"/>
      <c r="AE24" s="99"/>
      <c r="AF24" s="100"/>
      <c r="AG24" s="99"/>
      <c r="AH24" s="86"/>
      <c r="AI24" s="86"/>
      <c r="AJ24" s="93"/>
      <c r="AK24" s="93"/>
      <c r="AL24" s="86"/>
      <c r="AM24" s="101"/>
      <c r="AN24" s="86"/>
      <c r="AO24" s="86"/>
    </row>
    <row r="25" spans="1:41" ht="15" customHeight="1" x14ac:dyDescent="0.25">
      <c r="A25" s="88"/>
      <c r="B25" s="86"/>
      <c r="C25" s="86"/>
      <c r="D25" s="86"/>
      <c r="E25" s="89"/>
      <c r="F25" s="90"/>
      <c r="G25" s="89"/>
      <c r="H25" s="89"/>
      <c r="I25" s="86"/>
      <c r="J25" s="91"/>
      <c r="K25" s="92"/>
      <c r="L25" s="93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94"/>
      <c r="X25" s="86"/>
      <c r="Y25" s="86"/>
      <c r="Z25" s="95"/>
      <c r="AA25" s="96"/>
      <c r="AB25" s="96"/>
      <c r="AC25" s="97"/>
      <c r="AD25" s="98"/>
      <c r="AE25" s="99"/>
      <c r="AF25" s="100"/>
      <c r="AG25" s="99"/>
      <c r="AH25" s="86"/>
      <c r="AI25" s="86"/>
      <c r="AJ25" s="93"/>
      <c r="AK25" s="93"/>
      <c r="AL25" s="86"/>
      <c r="AM25" s="101"/>
      <c r="AN25" s="86"/>
      <c r="AO25" s="86"/>
    </row>
    <row r="26" spans="1:41" ht="15" customHeight="1" x14ac:dyDescent="0.25">
      <c r="A26" s="88"/>
      <c r="B26" s="86"/>
      <c r="C26" s="86"/>
      <c r="D26" s="86"/>
      <c r="E26" s="89"/>
      <c r="F26" s="90"/>
      <c r="G26" s="89"/>
      <c r="H26" s="89"/>
      <c r="I26" s="86"/>
      <c r="J26" s="91"/>
      <c r="K26" s="92"/>
      <c r="L26" s="93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94"/>
      <c r="X26" s="86"/>
      <c r="Y26" s="86"/>
      <c r="Z26" s="95"/>
      <c r="AA26" s="96"/>
      <c r="AB26" s="96"/>
      <c r="AC26" s="97"/>
      <c r="AD26" s="98"/>
      <c r="AE26" s="99"/>
      <c r="AF26" s="100"/>
      <c r="AG26" s="99"/>
      <c r="AH26" s="86"/>
      <c r="AI26" s="86"/>
      <c r="AJ26" s="93"/>
      <c r="AK26" s="93"/>
      <c r="AL26" s="86"/>
      <c r="AM26" s="101"/>
      <c r="AN26" s="86"/>
      <c r="AO26" s="86"/>
    </row>
    <row r="27" spans="1:41" ht="15" customHeight="1" x14ac:dyDescent="0.25">
      <c r="A27" s="88"/>
      <c r="B27" s="86"/>
      <c r="C27" s="86"/>
      <c r="D27" s="86"/>
      <c r="E27" s="89"/>
      <c r="F27" s="90"/>
      <c r="G27" s="89"/>
      <c r="H27" s="89"/>
      <c r="I27" s="86"/>
      <c r="J27" s="91"/>
      <c r="K27" s="92"/>
      <c r="L27" s="93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94"/>
      <c r="X27" s="86"/>
      <c r="Y27" s="86"/>
      <c r="Z27" s="95"/>
      <c r="AA27" s="96"/>
      <c r="AB27" s="96"/>
      <c r="AC27" s="97"/>
      <c r="AD27" s="98"/>
      <c r="AE27" s="99"/>
      <c r="AF27" s="100"/>
      <c r="AG27" s="99"/>
      <c r="AH27" s="86"/>
      <c r="AI27" s="86"/>
      <c r="AJ27" s="93"/>
      <c r="AK27" s="93"/>
      <c r="AL27" s="86"/>
      <c r="AM27" s="101"/>
      <c r="AN27" s="86"/>
      <c r="AO27" s="86"/>
    </row>
    <row r="28" spans="1:41" ht="15" customHeight="1" x14ac:dyDescent="0.25">
      <c r="A28" s="88"/>
      <c r="B28" s="86"/>
      <c r="C28" s="86"/>
      <c r="D28" s="86"/>
      <c r="E28" s="89"/>
      <c r="F28" s="90"/>
      <c r="G28" s="89"/>
      <c r="H28" s="89"/>
      <c r="I28" s="86"/>
      <c r="J28" s="91"/>
      <c r="K28" s="92"/>
      <c r="L28" s="93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94"/>
      <c r="X28" s="86"/>
      <c r="Y28" s="86"/>
      <c r="Z28" s="95"/>
      <c r="AA28" s="96"/>
      <c r="AB28" s="96"/>
      <c r="AC28" s="97"/>
      <c r="AD28" s="98"/>
      <c r="AE28" s="99"/>
      <c r="AF28" s="100"/>
      <c r="AG28" s="99"/>
      <c r="AH28" s="86"/>
      <c r="AI28" s="86"/>
      <c r="AJ28" s="93"/>
      <c r="AK28" s="93"/>
      <c r="AL28" s="86"/>
      <c r="AM28" s="101"/>
      <c r="AN28" s="86"/>
      <c r="AO28" s="86"/>
    </row>
    <row r="29" spans="1:41" ht="15" customHeight="1" x14ac:dyDescent="0.25">
      <c r="A29" s="88"/>
      <c r="B29" s="86"/>
      <c r="C29" s="86"/>
      <c r="D29" s="86"/>
      <c r="E29" s="89"/>
      <c r="F29" s="90"/>
      <c r="G29" s="89"/>
      <c r="H29" s="89"/>
      <c r="I29" s="86"/>
      <c r="J29" s="91"/>
      <c r="K29" s="92"/>
      <c r="L29" s="93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94"/>
      <c r="X29" s="86"/>
      <c r="Y29" s="86"/>
      <c r="Z29" s="95"/>
      <c r="AA29" s="96"/>
      <c r="AB29" s="96"/>
      <c r="AC29" s="97"/>
      <c r="AD29" s="98"/>
      <c r="AE29" s="99"/>
      <c r="AF29" s="100"/>
      <c r="AG29" s="99"/>
      <c r="AH29" s="86"/>
      <c r="AI29" s="86"/>
      <c r="AJ29" s="93"/>
      <c r="AK29" s="93"/>
      <c r="AL29" s="86"/>
      <c r="AM29" s="102"/>
      <c r="AN29" s="86"/>
      <c r="AO29" s="86"/>
    </row>
    <row r="30" spans="1:41" ht="15" customHeight="1" x14ac:dyDescent="0.25">
      <c r="A30" s="88"/>
      <c r="B30" s="86"/>
      <c r="C30" s="86"/>
      <c r="D30" s="86"/>
      <c r="E30" s="89"/>
      <c r="F30" s="90"/>
      <c r="G30" s="89"/>
      <c r="H30" s="89"/>
      <c r="I30" s="86"/>
      <c r="J30" s="91"/>
      <c r="K30" s="92"/>
      <c r="L30" s="93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94"/>
      <c r="X30" s="86"/>
      <c r="Y30" s="86"/>
      <c r="Z30" s="95"/>
      <c r="AA30" s="96"/>
      <c r="AB30" s="96"/>
      <c r="AC30" s="97"/>
      <c r="AD30" s="98"/>
      <c r="AE30" s="99"/>
      <c r="AF30" s="100"/>
      <c r="AG30" s="99"/>
      <c r="AH30" s="86"/>
      <c r="AI30" s="86"/>
      <c r="AJ30" s="93"/>
      <c r="AK30" s="93"/>
      <c r="AL30" s="86"/>
      <c r="AM30" s="102"/>
      <c r="AN30" s="86"/>
      <c r="AO30" s="86"/>
    </row>
    <row r="31" spans="1:41" ht="15" customHeight="1" x14ac:dyDescent="0.25">
      <c r="A31" s="88"/>
      <c r="B31" s="86"/>
      <c r="C31" s="86"/>
      <c r="D31" s="86"/>
      <c r="E31" s="89"/>
      <c r="F31" s="90"/>
      <c r="G31" s="89"/>
      <c r="H31" s="89"/>
      <c r="I31" s="86"/>
      <c r="J31" s="91"/>
      <c r="K31" s="92"/>
      <c r="L31" s="93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94"/>
      <c r="X31" s="86"/>
      <c r="Y31" s="86"/>
      <c r="Z31" s="95"/>
      <c r="AA31" s="96"/>
      <c r="AB31" s="96"/>
      <c r="AC31" s="97"/>
      <c r="AD31" s="98"/>
      <c r="AE31" s="99"/>
      <c r="AF31" s="100"/>
      <c r="AG31" s="99"/>
      <c r="AH31" s="86"/>
      <c r="AI31" s="86"/>
      <c r="AJ31" s="93"/>
      <c r="AK31" s="93"/>
      <c r="AL31" s="86"/>
      <c r="AM31" s="102"/>
      <c r="AN31" s="86"/>
      <c r="AO31" s="86"/>
    </row>
    <row r="32" spans="1:41" ht="15" customHeight="1" x14ac:dyDescent="0.25">
      <c r="A32" s="88"/>
      <c r="B32" s="86"/>
      <c r="C32" s="86"/>
      <c r="D32" s="86"/>
      <c r="E32" s="89"/>
      <c r="F32" s="90"/>
      <c r="G32" s="89"/>
      <c r="H32" s="89"/>
      <c r="I32" s="86"/>
      <c r="J32" s="91"/>
      <c r="K32" s="92"/>
      <c r="L32" s="93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94"/>
      <c r="X32" s="86"/>
      <c r="Y32" s="86"/>
      <c r="Z32" s="95"/>
      <c r="AA32" s="96"/>
      <c r="AB32" s="96"/>
      <c r="AC32" s="97"/>
      <c r="AD32" s="98"/>
      <c r="AE32" s="99"/>
      <c r="AF32" s="100"/>
      <c r="AG32" s="99"/>
      <c r="AH32" s="86"/>
      <c r="AI32" s="86"/>
      <c r="AJ32" s="93"/>
      <c r="AK32" s="93"/>
      <c r="AL32" s="86"/>
      <c r="AM32" s="102"/>
      <c r="AN32" s="86"/>
      <c r="AO32" s="86"/>
    </row>
    <row r="33" spans="1:41" ht="15" customHeight="1" x14ac:dyDescent="0.25">
      <c r="A33" s="88"/>
      <c r="B33" s="86"/>
      <c r="C33" s="86"/>
      <c r="D33" s="86"/>
      <c r="E33" s="89"/>
      <c r="F33" s="90"/>
      <c r="G33" s="89"/>
      <c r="H33" s="89"/>
      <c r="I33" s="86"/>
      <c r="J33" s="91"/>
      <c r="K33" s="92"/>
      <c r="L33" s="93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94"/>
      <c r="X33" s="86"/>
      <c r="Y33" s="86"/>
      <c r="Z33" s="95"/>
      <c r="AA33" s="96"/>
      <c r="AB33" s="96"/>
      <c r="AC33" s="97"/>
      <c r="AD33" s="98"/>
      <c r="AE33" s="99"/>
      <c r="AF33" s="100"/>
      <c r="AG33" s="99"/>
      <c r="AH33" s="86"/>
      <c r="AI33" s="86"/>
      <c r="AJ33" s="93"/>
      <c r="AK33" s="93"/>
      <c r="AL33" s="86"/>
      <c r="AM33" s="102"/>
      <c r="AN33" s="86"/>
      <c r="AO33" s="86"/>
    </row>
    <row r="34" spans="1:41" ht="15" customHeight="1" x14ac:dyDescent="0.25">
      <c r="A34" s="88"/>
      <c r="B34" s="86"/>
      <c r="C34" s="86"/>
      <c r="D34" s="86"/>
      <c r="E34" s="89"/>
      <c r="F34" s="90"/>
      <c r="G34" s="89"/>
      <c r="H34" s="89"/>
      <c r="I34" s="86"/>
      <c r="J34" s="91"/>
      <c r="K34" s="92"/>
      <c r="L34" s="93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94"/>
      <c r="X34" s="86"/>
      <c r="Y34" s="86"/>
      <c r="Z34" s="95"/>
      <c r="AA34" s="96"/>
      <c r="AB34" s="96"/>
      <c r="AC34" s="97"/>
      <c r="AD34" s="98"/>
      <c r="AE34" s="99"/>
      <c r="AF34" s="100"/>
      <c r="AG34" s="99"/>
      <c r="AH34" s="86"/>
      <c r="AI34" s="86"/>
      <c r="AJ34" s="93"/>
      <c r="AK34" s="93"/>
      <c r="AL34" s="86"/>
      <c r="AM34" s="102"/>
      <c r="AN34" s="86"/>
      <c r="AO34" s="86"/>
    </row>
    <row r="35" spans="1:41" ht="15" customHeight="1" x14ac:dyDescent="0.25">
      <c r="A35" s="88"/>
      <c r="B35" s="86"/>
      <c r="C35" s="86"/>
      <c r="D35" s="86"/>
      <c r="E35" s="89"/>
      <c r="F35" s="90"/>
      <c r="G35" s="89"/>
      <c r="H35" s="89"/>
      <c r="I35" s="86"/>
      <c r="J35" s="91"/>
      <c r="K35" s="92"/>
      <c r="L35" s="93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94"/>
      <c r="X35" s="86"/>
      <c r="Y35" s="86"/>
      <c r="Z35" s="95"/>
      <c r="AA35" s="96"/>
      <c r="AB35" s="96"/>
      <c r="AC35" s="97"/>
      <c r="AD35" s="98"/>
      <c r="AE35" s="99"/>
      <c r="AF35" s="100"/>
      <c r="AG35" s="99"/>
      <c r="AH35" s="86"/>
      <c r="AI35" s="86"/>
      <c r="AJ35" s="93"/>
      <c r="AK35" s="93"/>
      <c r="AL35" s="86"/>
      <c r="AM35" s="102"/>
      <c r="AN35" s="86"/>
      <c r="AO35" s="86"/>
    </row>
    <row r="36" spans="1:41" ht="15" customHeight="1" x14ac:dyDescent="0.25">
      <c r="A36" s="88"/>
      <c r="B36" s="86"/>
      <c r="C36" s="86"/>
      <c r="D36" s="86"/>
      <c r="E36" s="89"/>
      <c r="F36" s="90"/>
      <c r="G36" s="89"/>
      <c r="H36" s="89"/>
      <c r="I36" s="86"/>
      <c r="J36" s="91"/>
      <c r="K36" s="92"/>
      <c r="L36" s="93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94"/>
      <c r="X36" s="86"/>
      <c r="Y36" s="86"/>
      <c r="Z36" s="95"/>
      <c r="AA36" s="96"/>
      <c r="AB36" s="96"/>
      <c r="AC36" s="97"/>
      <c r="AD36" s="98"/>
      <c r="AE36" s="99"/>
      <c r="AF36" s="100"/>
      <c r="AG36" s="99"/>
      <c r="AH36" s="86"/>
      <c r="AI36" s="86"/>
      <c r="AJ36" s="93"/>
      <c r="AK36" s="93"/>
      <c r="AL36" s="86"/>
      <c r="AM36" s="102"/>
      <c r="AN36" s="86"/>
      <c r="AO36" s="86"/>
    </row>
    <row r="45" spans="1:41" ht="15" customHeight="1" x14ac:dyDescent="0.25">
      <c r="C45" s="46"/>
    </row>
  </sheetData>
  <conditionalFormatting sqref="I1:I1048576">
    <cfRule type="cellIs" dxfId="59" priority="19" operator="equal">
      <formula>"En attente"</formula>
    </cfRule>
  </conditionalFormatting>
  <conditionalFormatting sqref="M1:P1048576">
    <cfRule type="cellIs" dxfId="58" priority="11" operator="equal">
      <formula>"Dans les temps"</formula>
    </cfRule>
    <cfRule type="cellIs" dxfId="57" priority="12" operator="equal">
      <formula>"R3"</formula>
    </cfRule>
    <cfRule type="cellIs" dxfId="56" priority="13" operator="equal">
      <formula>"R2"</formula>
    </cfRule>
    <cfRule type="cellIs" dxfId="55" priority="14" operator="equal">
      <formula>"R1"</formula>
    </cfRule>
    <cfRule type="cellIs" dxfId="54" priority="15" operator="equal">
      <formula>"Relance3"</formula>
    </cfRule>
    <cfRule type="cellIs" dxfId="53" priority="16" operator="equal">
      <formula>"Relance2"</formula>
    </cfRule>
    <cfRule type="cellIs" dxfId="52" priority="17" operator="equal">
      <formula>"Relance1"</formula>
    </cfRule>
  </conditionalFormatting>
  <conditionalFormatting sqref="Y1:Y1048576">
    <cfRule type="cellIs" dxfId="51" priority="5" operator="equal">
      <formula>"PAYPAL"</formula>
    </cfRule>
    <cfRule type="cellIs" dxfId="50" priority="6" operator="equal">
      <formula>"CB"</formula>
    </cfRule>
    <cfRule type="cellIs" dxfId="49" priority="7" operator="equal">
      <formula>"VIREMENT"</formula>
    </cfRule>
    <cfRule type="cellIs" dxfId="48" priority="8" operator="equal">
      <formula>"CHEQUES"</formula>
    </cfRule>
    <cfRule type="cellIs" dxfId="47" priority="9" operator="equal">
      <formula>"ESPECES"</formula>
    </cfRule>
  </conditionalFormatting>
  <conditionalFormatting sqref="AJ1:AJ1048576">
    <cfRule type="cellIs" dxfId="46" priority="2" operator="equal">
      <formula>"OUI"</formula>
    </cfRule>
    <cfRule type="cellIs" dxfId="45" priority="3" operator="equal">
      <formula>"NON"</formula>
    </cfRule>
  </conditionalFormatting>
  <conditionalFormatting sqref="P1:P1048576">
    <cfRule type="containsText" dxfId="44" priority="1" operator="containsText" text="A Surveiller">
      <formula>NOT(ISERROR(SEARCH("A Surveiller",P1)))</formula>
    </cfRule>
  </conditionalFormatting>
  <conditionalFormatting sqref="I5:I22">
    <cfRule type="cellIs" dxfId="43" priority="18" operator="equal">
      <formula>"Validée"</formula>
    </cfRule>
  </conditionalFormatting>
  <hyperlinks>
    <hyperlink ref="AC6" r:id="rId1" display="A@gmail.com"/>
    <hyperlink ref="AC7" r:id="rId2" display="P@gmail"/>
  </hyperlinks>
  <pageMargins left="0.7" right="0.7" top="0.75" bottom="0.75" header="0.3" footer="0.3"/>
  <pageSetup paperSize="9" orientation="portrait" horizontalDpi="4294967293" verticalDpi="0" r:id="rId3"/>
  <ignoredErrors>
    <ignoredError sqref="AL8 AL9:AL12" calculatedColumn="1"/>
  </ignoredErrors>
  <drawing r:id="rId4"/>
  <legacyDrawing r:id="rId5"/>
  <controls>
    <mc:AlternateContent xmlns:mc="http://schemas.openxmlformats.org/markup-compatibility/2006">
      <mc:Choice Requires="x14">
        <control shapeId="30732" r:id="rId6" name="CommandButton4">
          <controlPr defaultSize="0" autoFill="0" autoLine="0" r:id="rId7">
            <anchor>
              <from>
                <xdr:col>10</xdr:col>
                <xdr:colOff>266700</xdr:colOff>
                <xdr:row>0</xdr:row>
                <xdr:rowOff>0</xdr:rowOff>
              </from>
              <to>
                <xdr:col>11</xdr:col>
                <xdr:colOff>323850</xdr:colOff>
                <xdr:row>1</xdr:row>
                <xdr:rowOff>57150</xdr:rowOff>
              </to>
            </anchor>
          </controlPr>
        </control>
      </mc:Choice>
      <mc:Fallback>
        <control shapeId="30732" r:id="rId6" name="CommandButton4"/>
      </mc:Fallback>
    </mc:AlternateContent>
    <mc:AlternateContent xmlns:mc="http://schemas.openxmlformats.org/markup-compatibility/2006">
      <mc:Choice Requires="x14">
        <control shapeId="30730" r:id="rId8" name="CheckBox1">
          <controlPr defaultSize="0" autoFill="0" autoLine="0" r:id="rId9">
            <anchor>
              <from>
                <xdr:col>0</xdr:col>
                <xdr:colOff>76200</xdr:colOff>
                <xdr:row>2</xdr:row>
                <xdr:rowOff>0</xdr:rowOff>
              </from>
              <to>
                <xdr:col>0</xdr:col>
                <xdr:colOff>1190625</xdr:colOff>
                <xdr:row>2</xdr:row>
                <xdr:rowOff>228600</xdr:rowOff>
              </to>
            </anchor>
          </controlPr>
        </control>
      </mc:Choice>
      <mc:Fallback>
        <control shapeId="30730" r:id="rId8" name="CheckBox1"/>
      </mc:Fallback>
    </mc:AlternateContent>
    <mc:AlternateContent xmlns:mc="http://schemas.openxmlformats.org/markup-compatibility/2006">
      <mc:Choice Requires="x14">
        <control shapeId="30729" r:id="rId10" name="CommandButton2">
          <controlPr defaultSize="0" autoFill="0" autoLine="0" r:id="rId11">
            <anchor>
              <from>
                <xdr:col>8</xdr:col>
                <xdr:colOff>981075</xdr:colOff>
                <xdr:row>0</xdr:row>
                <xdr:rowOff>0</xdr:rowOff>
              </from>
              <to>
                <xdr:col>10</xdr:col>
                <xdr:colOff>219075</xdr:colOff>
                <xdr:row>1</xdr:row>
                <xdr:rowOff>57150</xdr:rowOff>
              </to>
            </anchor>
          </controlPr>
        </control>
      </mc:Choice>
      <mc:Fallback>
        <control shapeId="30729" r:id="rId10" name="CommandButton2"/>
      </mc:Fallback>
    </mc:AlternateContent>
    <mc:AlternateContent xmlns:mc="http://schemas.openxmlformats.org/markup-compatibility/2006">
      <mc:Choice Requires="x14">
        <control shapeId="30728" r:id="rId12" name="CommandButton1">
          <controlPr defaultSize="0" autoFill="0" autoLine="0" r:id="rId13">
            <anchor>
              <from>
                <xdr:col>7</xdr:col>
                <xdr:colOff>695325</xdr:colOff>
                <xdr:row>0</xdr:row>
                <xdr:rowOff>0</xdr:rowOff>
              </from>
              <to>
                <xdr:col>8</xdr:col>
                <xdr:colOff>923925</xdr:colOff>
                <xdr:row>1</xdr:row>
                <xdr:rowOff>57150</xdr:rowOff>
              </to>
            </anchor>
          </controlPr>
        </control>
      </mc:Choice>
      <mc:Fallback>
        <control shapeId="30728" r:id="rId12" name="CommandButton1"/>
      </mc:Fallback>
    </mc:AlternateContent>
    <mc:AlternateContent xmlns:mc="http://schemas.openxmlformats.org/markup-compatibility/2006">
      <mc:Choice Requires="x14">
        <control shapeId="30727" r:id="rId14" name="CommandButton3">
          <controlPr defaultSize="0" autoFill="0" autoLine="0" r:id="rId15">
            <anchor>
              <from>
                <xdr:col>6</xdr:col>
                <xdr:colOff>161925</xdr:colOff>
                <xdr:row>0</xdr:row>
                <xdr:rowOff>0</xdr:rowOff>
              </from>
              <to>
                <xdr:col>7</xdr:col>
                <xdr:colOff>638175</xdr:colOff>
                <xdr:row>1</xdr:row>
                <xdr:rowOff>57150</xdr:rowOff>
              </to>
            </anchor>
          </controlPr>
        </control>
      </mc:Choice>
      <mc:Fallback>
        <control shapeId="30727" r:id="rId14" name="CommandButton3"/>
      </mc:Fallback>
    </mc:AlternateContent>
  </controls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SUIVI FACTURES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cp:lastPrinted>2015-11-28T03:00:53Z</cp:lastPrinted>
  <dcterms:created xsi:type="dcterms:W3CDTF">2014-08-18T08:41:39Z</dcterms:created>
  <dcterms:modified xsi:type="dcterms:W3CDTF">2016-01-08T11:53:52Z</dcterms:modified>
</cp:coreProperties>
</file>