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gnot Laurent\Desktop\"/>
    </mc:Choice>
  </mc:AlternateContent>
  <bookViews>
    <workbookView xWindow="0" yWindow="0" windowWidth="20730" windowHeight="9345" tabRatio="685" activeTab="1"/>
  </bookViews>
  <sheets>
    <sheet name="CLIENTS" sheetId="4" r:id="rId1"/>
    <sheet name="SUIVI FACTURES" sheetId="3" r:id="rId2"/>
    <sheet name="SUIVI DES CREANCES" sheetId="5" r:id="rId3"/>
  </sheets>
  <functionGroups builtInGroupCount="18"/>
  <definedNames>
    <definedName name="CLIENTS_Adresse_e_mail">OFFSET(CLIENTS!$F$2,,,COUNTA(CLIENTS!$F:$F)-1)</definedName>
    <definedName name="CLIENTS_LISTE_CLIENTS">OFFSET(CLIENTS!$A$2,,,COUNTA(CLIENTS!$A:$A)-1)</definedName>
    <definedName name="CLIENTS_PLAGE_CLIENTS">OFFSET(CLIENTS!$A$2:$M$2,,,COUNTA(CLIENTS!$A:$A)-1)</definedName>
    <definedName name="CP">OFFSET(#REF!,,,COUNTA(#REF!)-1)</definedName>
    <definedName name="DETAILS_APE">OFFSET(#REF!,,,COUNTA(#REF!)-1)</definedName>
    <definedName name="DETAILS_Banque">OFFSET(#REF!,,,COUNTA(#REF!)-1)</definedName>
    <definedName name="DETAILS_Code_APE">OFFSET(#REF!,,,COUNTA(#REF!)-1)</definedName>
    <definedName name="DETAILS_CODE_ECHEANCE">#REF!</definedName>
    <definedName name="DETAILS_CODE_JOURNAL">#REF!</definedName>
    <definedName name="DETAILS_CODE_TVA">#REF!</definedName>
    <definedName name="DETAILS_Couleur">#REF!</definedName>
    <definedName name="DETAILS_CP_VILLE">OFFSET(#REF!,,,COUNTA(#REF!)-1)</definedName>
    <definedName name="DETAILS_Dept">#REF!</definedName>
    <definedName name="DETAILS_N_DES_COMPTES">#REF!</definedName>
    <definedName name="DETAILS_N_DU_CADRE">#REF!</definedName>
    <definedName name="DETAILS_N_SPECIAL">#REF!</definedName>
    <definedName name="DETAILS_N_TYPES">#REF!</definedName>
    <definedName name="DETAILS_Pays">OFFSET(#REF!,,,COUNTA(#REF!)-1)</definedName>
    <definedName name="DETAILS_Raison_Sociale">OFFSET(#REF!,,,COUNTA(#REF!)-1)</definedName>
    <definedName name="DETAILS_Remise">OFFSET(#REF!,,,COUNTA(#REF!)-1)</definedName>
    <definedName name="DETAILS_TVA">OFFSET(#REF!,,,COUNTA(#REF!)-1)</definedName>
    <definedName name="ECHEANCIER_HT">OFFSET('SUIVI FACTURES'!$U$5,0,0,COUNTA('SUIVI FACTURES'!$U:$U)-1)</definedName>
    <definedName name="ECHEANCIER_MAJORATION_PAYEE">OFFSET('SUIVI FACTURES'!$L$5,0,0,COUNTA('SUIVI FACTURES'!$L:$L)-1)</definedName>
    <definedName name="ECHEANCIER_MONTANT_TTC">OFFSET('SUIVI FACTURES'!$E$5,0,0,COUNTA('SUIVI FACTURES'!$E:$E)-2)</definedName>
    <definedName name="ECHEANCIER_PLAGE">OFFSET('SUIVI FACTURES'!$A$5:$AI$5,0,0,COUNTA('SUIVI FACTURES'!$A:$A)-2)</definedName>
    <definedName name="ECHEANCIER_TVA_10">OFFSET('SUIVI FACTURES'!$S$5,0,0,COUNTA('SUIVI FACTURES'!$S:$S)-1)</definedName>
    <definedName name="ECHEANCIER_TVA_20">OFFSET('SUIVI FACTURES'!$T$5,0,0,COUNTA('SUIVI FACTURES'!$T:$T)-1)</definedName>
    <definedName name="ECHEANCIER_TVA_5_5">OFFSET('SUIVI FACTURES'!$Q$5,0,0,COUNTA('SUIVI FACTURES'!$Q:$Q)-1)</definedName>
    <definedName name="ECHEANCIER_TVA_7">OFFSET('SUIVI FACTURES'!$R$5,0,0,COUNTA('SUIVI FACTURES'!$R:$R)-1)</definedName>
    <definedName name="FACT">OFFSET('SUIVI FACTURES'!$B$5,,,COUNTA('SUIVI FACTURES'!$B:$B)-1)</definedName>
    <definedName name="VILLE">OFFSET(#REF!,,,COUNTA(#REF!)-1)</definedName>
  </definedNames>
  <calcPr calcId="162913"/>
</workbook>
</file>

<file path=xl/calcChain.xml><?xml version="1.0" encoding="utf-8"?>
<calcChain xmlns="http://schemas.openxmlformats.org/spreadsheetml/2006/main">
  <c r="AJ5" i="3" l="1"/>
  <c r="AF7" i="5" l="1"/>
  <c r="AF9" i="5"/>
  <c r="AH11" i="5"/>
  <c r="K15" i="3" l="1"/>
  <c r="AM5" i="3"/>
  <c r="AM6" i="3"/>
  <c r="AM7" i="3"/>
  <c r="AM8" i="3"/>
  <c r="AM9" i="3"/>
  <c r="AM10" i="3"/>
  <c r="AM11" i="3"/>
  <c r="AM12" i="3"/>
  <c r="AM13" i="3"/>
  <c r="AM14" i="3"/>
  <c r="AM15" i="3"/>
  <c r="AM16" i="3"/>
  <c r="AM17" i="3"/>
  <c r="AM18" i="3"/>
  <c r="AM19" i="3"/>
  <c r="AM20" i="3"/>
  <c r="AM21" i="3"/>
  <c r="AM22" i="3"/>
  <c r="AM23" i="3"/>
  <c r="D5" i="3" l="1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6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H23" i="3"/>
  <c r="G23" i="3"/>
  <c r="F23" i="3"/>
  <c r="AL5" i="5" l="1"/>
  <c r="AC5" i="5"/>
  <c r="O5" i="5"/>
  <c r="N5" i="5"/>
  <c r="K5" i="5"/>
  <c r="J5" i="5"/>
  <c r="I5" i="3"/>
  <c r="F5" i="3" s="1"/>
  <c r="K5" i="3"/>
  <c r="K6" i="3" l="1"/>
  <c r="K7" i="3"/>
  <c r="K9" i="3" l="1"/>
  <c r="K10" i="3"/>
  <c r="K11" i="3"/>
  <c r="K12" i="3"/>
  <c r="K13" i="3"/>
  <c r="K14" i="3"/>
  <c r="K16" i="3"/>
  <c r="K17" i="3"/>
  <c r="K18" i="3"/>
  <c r="K19" i="3"/>
  <c r="K20" i="3"/>
  <c r="K21" i="3"/>
  <c r="K22" i="3"/>
  <c r="K23" i="3"/>
  <c r="P5" i="5" l="1"/>
  <c r="P6" i="5"/>
  <c r="P7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I6" i="3"/>
  <c r="F6" i="3" s="1"/>
  <c r="I7" i="3"/>
  <c r="F7" i="3" s="1"/>
  <c r="I9" i="3"/>
  <c r="F9" i="3" s="1"/>
  <c r="I10" i="3"/>
  <c r="F10" i="3" s="1"/>
  <c r="I11" i="3"/>
  <c r="F11" i="3" s="1"/>
  <c r="I12" i="3"/>
  <c r="I13" i="3"/>
  <c r="I14" i="3"/>
  <c r="I15" i="3"/>
  <c r="I16" i="3"/>
  <c r="I17" i="3"/>
  <c r="I18" i="3"/>
  <c r="I19" i="3"/>
  <c r="I20" i="3"/>
  <c r="I21" i="3"/>
  <c r="I22" i="3"/>
  <c r="I23" i="3"/>
  <c r="U6" i="5"/>
  <c r="U7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O6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AA5" i="5"/>
  <c r="T5" i="5"/>
  <c r="T6" i="5"/>
  <c r="T9" i="5"/>
  <c r="T10" i="5"/>
  <c r="T11" i="5"/>
  <c r="T12" i="5"/>
  <c r="T13" i="5"/>
  <c r="T14" i="5"/>
  <c r="T15" i="5"/>
  <c r="T16" i="5"/>
  <c r="T17" i="5"/>
  <c r="T18" i="5"/>
  <c r="T19" i="5"/>
  <c r="T20" i="5"/>
  <c r="T21" i="5"/>
  <c r="T22" i="5"/>
  <c r="Q5" i="5"/>
  <c r="Q6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AI5" i="5"/>
  <c r="AF5" i="5"/>
  <c r="AF8" i="5"/>
  <c r="AF10" i="5"/>
  <c r="AF11" i="5"/>
  <c r="AF12" i="5"/>
  <c r="AF13" i="5"/>
  <c r="AF14" i="5"/>
  <c r="AF15" i="5"/>
  <c r="AF16" i="5"/>
  <c r="AF17" i="5"/>
  <c r="AF18" i="5"/>
  <c r="AF19" i="5"/>
  <c r="AF20" i="5"/>
  <c r="AF21" i="5"/>
  <c r="AF22" i="5"/>
  <c r="AL6" i="5"/>
  <c r="AL9" i="5"/>
  <c r="AL10" i="5"/>
  <c r="AL11" i="5"/>
  <c r="AL12" i="5"/>
  <c r="AL13" i="5"/>
  <c r="AL14" i="5"/>
  <c r="AL15" i="5"/>
  <c r="AL16" i="5"/>
  <c r="AL17" i="5"/>
  <c r="AL18" i="5"/>
  <c r="AL19" i="5"/>
  <c r="AL20" i="5"/>
  <c r="AL21" i="5"/>
  <c r="AL22" i="5"/>
  <c r="Z7" i="5"/>
  <c r="Z8" i="5"/>
  <c r="Z9" i="5"/>
  <c r="Z10" i="5"/>
  <c r="Z11" i="5"/>
  <c r="Z12" i="5"/>
  <c r="Z13" i="5"/>
  <c r="Z14" i="5"/>
  <c r="Z15" i="5"/>
  <c r="Z16" i="5"/>
  <c r="Z17" i="5"/>
  <c r="Z18" i="5"/>
  <c r="Z19" i="5"/>
  <c r="Z20" i="5"/>
  <c r="Z21" i="5"/>
  <c r="Z22" i="5"/>
  <c r="AI6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C8" i="5"/>
  <c r="AC9" i="5"/>
  <c r="AC10" i="5"/>
  <c r="AC11" i="5"/>
  <c r="AC12" i="5"/>
  <c r="AC13" i="5"/>
  <c r="AC14" i="5"/>
  <c r="AC15" i="5"/>
  <c r="AC16" i="5"/>
  <c r="AC17" i="5"/>
  <c r="AC18" i="5"/>
  <c r="AC19" i="5"/>
  <c r="AC20" i="5"/>
  <c r="AC21" i="5"/>
  <c r="AC22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AG5" i="5"/>
  <c r="AG6" i="5"/>
  <c r="AG9" i="5"/>
  <c r="AG10" i="5"/>
  <c r="AG11" i="5"/>
  <c r="AG12" i="5"/>
  <c r="AG13" i="5"/>
  <c r="AG14" i="5"/>
  <c r="AG15" i="5"/>
  <c r="AG16" i="5"/>
  <c r="AG17" i="5"/>
  <c r="AG18" i="5"/>
  <c r="AG19" i="5"/>
  <c r="AG20" i="5"/>
  <c r="AG21" i="5"/>
  <c r="AG22" i="5"/>
  <c r="AA8" i="5"/>
  <c r="AA9" i="5"/>
  <c r="AA10" i="5"/>
  <c r="AA11" i="5"/>
  <c r="AA12" i="5"/>
  <c r="AA13" i="5"/>
  <c r="AA14" i="5"/>
  <c r="AA15" i="5"/>
  <c r="AA16" i="5"/>
  <c r="AA17" i="5"/>
  <c r="AA18" i="5"/>
  <c r="AA19" i="5"/>
  <c r="AA20" i="5"/>
  <c r="AA21" i="5"/>
  <c r="AA22" i="5"/>
  <c r="J6" i="5"/>
  <c r="J7" i="5"/>
  <c r="J8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K6" i="5"/>
  <c r="K7" i="5"/>
  <c r="K8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N6" i="5"/>
  <c r="N7" i="5"/>
  <c r="N8" i="5"/>
  <c r="N10" i="5"/>
  <c r="N11" i="5"/>
  <c r="N12" i="5"/>
  <c r="N13" i="5"/>
  <c r="N14" i="5"/>
  <c r="N15" i="5"/>
  <c r="N16" i="5"/>
  <c r="N17" i="5"/>
  <c r="N18" i="5"/>
  <c r="N19" i="5"/>
  <c r="N20" i="5"/>
  <c r="N21" i="5"/>
  <c r="N22" i="5"/>
  <c r="I21" i="5" l="1"/>
  <c r="I19" i="5"/>
  <c r="I17" i="5"/>
  <c r="I15" i="5"/>
  <c r="I13" i="5"/>
  <c r="I11" i="5"/>
  <c r="I22" i="5"/>
  <c r="I20" i="5"/>
  <c r="I18" i="5"/>
  <c r="I16" i="5"/>
  <c r="I14" i="5"/>
  <c r="I12" i="5"/>
  <c r="I10" i="5"/>
  <c r="AN22" i="5"/>
  <c r="AN20" i="5"/>
  <c r="AN18" i="5"/>
  <c r="AN16" i="5"/>
  <c r="AN14" i="5"/>
  <c r="AN12" i="5"/>
  <c r="AN10" i="5"/>
  <c r="AN21" i="5"/>
  <c r="AN19" i="5"/>
  <c r="AN17" i="5"/>
  <c r="AN15" i="5"/>
  <c r="AN13" i="5"/>
  <c r="AN11" i="5"/>
  <c r="AM22" i="5"/>
  <c r="AM20" i="5"/>
  <c r="AM18" i="5"/>
  <c r="AM16" i="5"/>
  <c r="AM14" i="5"/>
  <c r="AM12" i="5"/>
  <c r="AM10" i="5"/>
  <c r="AM21" i="5"/>
  <c r="AM19" i="5"/>
  <c r="AM17" i="5"/>
  <c r="AM15" i="5"/>
  <c r="AM13" i="5"/>
  <c r="AM11" i="5"/>
  <c r="AH5" i="5"/>
  <c r="AH6" i="5"/>
  <c r="AH8" i="5"/>
  <c r="AH9" i="5"/>
  <c r="AH10" i="5"/>
  <c r="AH12" i="5"/>
  <c r="AH13" i="5"/>
  <c r="AH14" i="5"/>
  <c r="AH15" i="5"/>
  <c r="AH16" i="5"/>
  <c r="AH17" i="5"/>
  <c r="AH18" i="5"/>
  <c r="AH19" i="5"/>
  <c r="AH20" i="5"/>
  <c r="AH21" i="5"/>
  <c r="AH22" i="5"/>
  <c r="AB5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V6" i="5"/>
  <c r="V7" i="5"/>
  <c r="V8" i="5"/>
  <c r="V9" i="5"/>
  <c r="V10" i="5"/>
  <c r="V11" i="5"/>
  <c r="V12" i="5"/>
  <c r="V13" i="5"/>
  <c r="V14" i="5"/>
  <c r="V15" i="5"/>
  <c r="V16" i="5"/>
  <c r="V17" i="5"/>
  <c r="V18" i="5"/>
  <c r="V19" i="5"/>
  <c r="V20" i="5"/>
  <c r="V21" i="5"/>
  <c r="V22" i="5"/>
  <c r="E5" i="5" l="1"/>
  <c r="P8" i="5"/>
  <c r="V5" i="5"/>
  <c r="AH7" i="5"/>
  <c r="AB6" i="5"/>
  <c r="E7" i="5"/>
  <c r="C5" i="5"/>
  <c r="A13" i="5"/>
  <c r="A15" i="5"/>
  <c r="A17" i="5"/>
  <c r="A19" i="5"/>
  <c r="A21" i="5"/>
  <c r="B13" i="5"/>
  <c r="B15" i="5"/>
  <c r="B17" i="5"/>
  <c r="B19" i="5"/>
  <c r="B21" i="5"/>
  <c r="C13" i="5"/>
  <c r="C15" i="5"/>
  <c r="C17" i="5"/>
  <c r="C19" i="5"/>
  <c r="C21" i="5"/>
  <c r="D21" i="5"/>
  <c r="E13" i="5"/>
  <c r="E15" i="5"/>
  <c r="E17" i="5"/>
  <c r="E19" i="5"/>
  <c r="E21" i="5"/>
  <c r="F22" i="5"/>
  <c r="E12" i="5"/>
  <c r="C10" i="5"/>
  <c r="A12" i="5"/>
  <c r="E10" i="5"/>
  <c r="C12" i="5"/>
  <c r="B11" i="5"/>
  <c r="A10" i="5"/>
  <c r="E11" i="5"/>
  <c r="C11" i="5"/>
  <c r="B12" i="5"/>
  <c r="B10" i="5"/>
  <c r="A11" i="5"/>
  <c r="G22" i="5"/>
  <c r="E22" i="5"/>
  <c r="E20" i="5"/>
  <c r="E18" i="5"/>
  <c r="E16" i="5"/>
  <c r="E14" i="5"/>
  <c r="D22" i="5"/>
  <c r="D20" i="5"/>
  <c r="C22" i="5"/>
  <c r="C20" i="5"/>
  <c r="C18" i="5"/>
  <c r="C16" i="5"/>
  <c r="C14" i="5"/>
  <c r="B22" i="5"/>
  <c r="B20" i="5"/>
  <c r="B18" i="5"/>
  <c r="B16" i="5"/>
  <c r="B14" i="5"/>
  <c r="A22" i="5"/>
  <c r="A20" i="5"/>
  <c r="A18" i="5"/>
  <c r="A16" i="5"/>
  <c r="A14" i="5"/>
  <c r="H22" i="5"/>
  <c r="E6" i="5"/>
  <c r="B8" i="5"/>
  <c r="A7" i="5"/>
  <c r="C9" i="5"/>
  <c r="A9" i="5"/>
  <c r="A5" i="5"/>
  <c r="B6" i="5"/>
  <c r="C7" i="5"/>
  <c r="E9" i="5"/>
  <c r="A8" i="5"/>
  <c r="A6" i="5"/>
  <c r="B9" i="5"/>
  <c r="B7" i="5"/>
  <c r="B5" i="5"/>
  <c r="C8" i="5"/>
  <c r="C6" i="5"/>
  <c r="E8" i="5"/>
  <c r="D10" i="5" l="1"/>
  <c r="D12" i="5"/>
  <c r="D14" i="5"/>
  <c r="D16" i="5"/>
  <c r="D19" i="5"/>
  <c r="D7" i="5"/>
  <c r="AL7" i="5" s="1"/>
  <c r="D8" i="5"/>
  <c r="D6" i="5"/>
  <c r="D5" i="5"/>
  <c r="Z5" i="5" s="1"/>
  <c r="B1" i="5"/>
  <c r="D18" i="5" l="1"/>
  <c r="D17" i="5"/>
  <c r="D15" i="5"/>
  <c r="D13" i="5"/>
  <c r="D11" i="5"/>
  <c r="D9" i="5"/>
  <c r="N9" i="5" s="1"/>
  <c r="AN9" i="5" s="1"/>
  <c r="AL8" i="5"/>
  <c r="T8" i="5"/>
  <c r="T7" i="5"/>
  <c r="AN5" i="5"/>
  <c r="Z6" i="5"/>
  <c r="AF6" i="5"/>
  <c r="O23" i="3"/>
  <c r="V23" i="3"/>
  <c r="W23" i="3"/>
  <c r="X23" i="3"/>
  <c r="AN7" i="5" l="1"/>
  <c r="AN6" i="5"/>
  <c r="AN8" i="5"/>
  <c r="M23" i="3"/>
  <c r="N23" i="3"/>
  <c r="L23" i="3"/>
  <c r="P23" i="3" s="1"/>
  <c r="X22" i="3"/>
  <c r="W22" i="3"/>
  <c r="V22" i="3"/>
  <c r="N22" i="3"/>
  <c r="X21" i="3"/>
  <c r="W21" i="3"/>
  <c r="V21" i="3"/>
  <c r="O21" i="3"/>
  <c r="X20" i="3"/>
  <c r="W20" i="3"/>
  <c r="V20" i="3"/>
  <c r="N20" i="3"/>
  <c r="X19" i="3"/>
  <c r="W19" i="3"/>
  <c r="V19" i="3"/>
  <c r="X18" i="3"/>
  <c r="W18" i="3"/>
  <c r="V18" i="3"/>
  <c r="X17" i="3"/>
  <c r="W17" i="3"/>
  <c r="V17" i="3"/>
  <c r="X16" i="3"/>
  <c r="W16" i="3"/>
  <c r="V16" i="3"/>
  <c r="X15" i="3"/>
  <c r="W15" i="3"/>
  <c r="V15" i="3"/>
  <c r="X14" i="3"/>
  <c r="W14" i="3"/>
  <c r="V14" i="3"/>
  <c r="X13" i="3"/>
  <c r="W13" i="3"/>
  <c r="V13" i="3"/>
  <c r="X12" i="3"/>
  <c r="W12" i="3"/>
  <c r="V12" i="3"/>
  <c r="X11" i="3"/>
  <c r="W11" i="3"/>
  <c r="V11" i="3"/>
  <c r="X10" i="3"/>
  <c r="W10" i="3"/>
  <c r="V10" i="3"/>
  <c r="X9" i="3"/>
  <c r="W9" i="3"/>
  <c r="V9" i="3"/>
  <c r="X8" i="3"/>
  <c r="W8" i="3"/>
  <c r="V8" i="3"/>
  <c r="X7" i="3"/>
  <c r="W7" i="3"/>
  <c r="V7" i="3"/>
  <c r="X6" i="3"/>
  <c r="W6" i="3"/>
  <c r="V6" i="3"/>
  <c r="X5" i="3"/>
  <c r="W5" i="3"/>
  <c r="V5" i="3"/>
  <c r="B1" i="3"/>
  <c r="F15" i="3" l="1"/>
  <c r="F12" i="3"/>
  <c r="F13" i="3"/>
  <c r="F17" i="3"/>
  <c r="F19" i="3"/>
  <c r="F21" i="3"/>
  <c r="G21" i="3" s="1"/>
  <c r="H21" i="3" s="1"/>
  <c r="F14" i="3"/>
  <c r="F16" i="3"/>
  <c r="F18" i="3"/>
  <c r="F20" i="3"/>
  <c r="F22" i="3"/>
  <c r="N21" i="3"/>
  <c r="L21" i="3"/>
  <c r="P21" i="3" s="1"/>
  <c r="M20" i="3"/>
  <c r="O20" i="3"/>
  <c r="G20" i="3" s="1"/>
  <c r="H20" i="3" s="1"/>
  <c r="M22" i="3"/>
  <c r="O22" i="3"/>
  <c r="G22" i="3" s="1"/>
  <c r="H22" i="3" s="1"/>
  <c r="L20" i="3"/>
  <c r="P20" i="3" s="1"/>
  <c r="M21" i="3"/>
  <c r="L22" i="3"/>
  <c r="P22" i="3" s="1"/>
  <c r="F20" i="5" l="1"/>
  <c r="F21" i="5"/>
  <c r="G20" i="5" l="1"/>
  <c r="G21" i="5"/>
  <c r="H20" i="5" l="1"/>
  <c r="H21" i="5"/>
  <c r="N18" i="3"/>
  <c r="L18" i="3"/>
  <c r="P18" i="3" s="1"/>
  <c r="O19" i="3"/>
  <c r="G19" i="3" s="1"/>
  <c r="H19" i="3" s="1"/>
  <c r="L19" i="3"/>
  <c r="P19" i="3" s="1"/>
  <c r="M19" i="3"/>
  <c r="G19" i="5" l="1"/>
  <c r="M18" i="3"/>
  <c r="O18" i="3"/>
  <c r="G18" i="3" s="1"/>
  <c r="H18" i="3" s="1"/>
  <c r="F19" i="5" l="1"/>
  <c r="H18" i="5"/>
  <c r="H19" i="5"/>
  <c r="N19" i="3" s="1"/>
  <c r="G18" i="5"/>
  <c r="F18" i="5"/>
  <c r="N16" i="3"/>
  <c r="L16" i="3"/>
  <c r="P16" i="3" s="1"/>
  <c r="M16" i="3"/>
  <c r="O17" i="3"/>
  <c r="G17" i="3" s="1"/>
  <c r="H17" i="3" s="1"/>
  <c r="L17" i="3"/>
  <c r="P17" i="3" s="1"/>
  <c r="M17" i="3"/>
  <c r="N17" i="3"/>
  <c r="F17" i="5" l="1"/>
  <c r="O16" i="3"/>
  <c r="G16" i="3" s="1"/>
  <c r="H16" i="3" s="1"/>
  <c r="F16" i="5" l="1"/>
  <c r="G17" i="5"/>
  <c r="H16" i="5" l="1"/>
  <c r="H17" i="5"/>
  <c r="G16" i="5"/>
  <c r="N14" i="3"/>
  <c r="L14" i="3"/>
  <c r="P14" i="3" s="1"/>
  <c r="O14" i="3"/>
  <c r="G14" i="3" s="1"/>
  <c r="H14" i="3" s="1"/>
  <c r="M14" i="3"/>
  <c r="O15" i="3" l="1"/>
  <c r="G15" i="3" s="1"/>
  <c r="H15" i="3" s="1"/>
  <c r="L15" i="3"/>
  <c r="P15" i="3" s="1"/>
  <c r="N15" i="3"/>
  <c r="M15" i="3"/>
  <c r="F15" i="5" l="1"/>
  <c r="G15" i="5"/>
  <c r="G14" i="5"/>
  <c r="F14" i="5"/>
  <c r="N12" i="3"/>
  <c r="M12" i="3"/>
  <c r="L12" i="3"/>
  <c r="P12" i="3" s="1"/>
  <c r="O12" i="3"/>
  <c r="G12" i="3" s="1"/>
  <c r="H12" i="3" s="1"/>
  <c r="F12" i="5" l="1"/>
  <c r="F13" i="5"/>
  <c r="H14" i="5"/>
  <c r="H15" i="5"/>
  <c r="O13" i="3"/>
  <c r="G13" i="3" s="1"/>
  <c r="H13" i="3" s="1"/>
  <c r="N13" i="3"/>
  <c r="L13" i="3"/>
  <c r="P13" i="3" s="1"/>
  <c r="M13" i="3"/>
  <c r="G13" i="5" l="1"/>
  <c r="G12" i="5"/>
  <c r="N10" i="3"/>
  <c r="L10" i="3"/>
  <c r="P10" i="3" s="1"/>
  <c r="O10" i="3"/>
  <c r="G10" i="3" s="1"/>
  <c r="H10" i="3" s="1"/>
  <c r="M10" i="3"/>
  <c r="H13" i="5" l="1"/>
  <c r="H12" i="5"/>
  <c r="AI8" i="5"/>
  <c r="AG8" i="5"/>
  <c r="O11" i="3"/>
  <c r="G11" i="3" s="1"/>
  <c r="H11" i="3" s="1"/>
  <c r="N11" i="3"/>
  <c r="M11" i="3"/>
  <c r="L11" i="3"/>
  <c r="P11" i="3" s="1"/>
  <c r="F11" i="5" l="1"/>
  <c r="F10" i="5"/>
  <c r="G10" i="5" l="1"/>
  <c r="G11" i="5"/>
  <c r="W6" i="5"/>
  <c r="H11" i="5" l="1"/>
  <c r="H10" i="5"/>
  <c r="O6" i="3"/>
  <c r="G6" i="3" s="1"/>
  <c r="H6" i="3" s="1"/>
  <c r="M6" i="3"/>
  <c r="N6" i="3"/>
  <c r="L6" i="3"/>
  <c r="P6" i="3" s="1"/>
  <c r="O9" i="3" l="1"/>
  <c r="G9" i="3" s="1"/>
  <c r="H9" i="3" s="1"/>
  <c r="M9" i="3"/>
  <c r="N9" i="3"/>
  <c r="L9" i="3"/>
  <c r="P9" i="3" s="1"/>
  <c r="F9" i="5" l="1"/>
  <c r="G9" i="5"/>
  <c r="K9" i="5" s="1"/>
  <c r="F6" i="5"/>
  <c r="F8" i="5"/>
  <c r="G6" i="5"/>
  <c r="G8" i="5"/>
  <c r="J9" i="5" l="1"/>
  <c r="I9" i="5" s="1"/>
  <c r="AM9" i="5"/>
  <c r="H9" i="5"/>
  <c r="Q8" i="5"/>
  <c r="AM8" i="5" s="1"/>
  <c r="AC6" i="5"/>
  <c r="AA6" i="5" s="1"/>
  <c r="H6" i="5"/>
  <c r="H8" i="5"/>
  <c r="O8" i="5"/>
  <c r="AC7" i="5"/>
  <c r="AA7" i="5" s="1"/>
  <c r="Q7" i="5"/>
  <c r="L5" i="3"/>
  <c r="P5" i="3" s="1"/>
  <c r="O5" i="3"/>
  <c r="G5" i="3" s="1"/>
  <c r="H5" i="3" s="1"/>
  <c r="N5" i="3"/>
  <c r="M5" i="3"/>
  <c r="K8" i="3" l="1"/>
  <c r="I8" i="3"/>
  <c r="I8" i="5"/>
  <c r="I6" i="5"/>
  <c r="AM6" i="5"/>
  <c r="O7" i="5"/>
  <c r="N7" i="3"/>
  <c r="F8" i="3" l="1"/>
  <c r="F5" i="5" s="1"/>
  <c r="N8" i="3"/>
  <c r="M8" i="3"/>
  <c r="O8" i="3"/>
  <c r="G8" i="3" s="1"/>
  <c r="L8" i="3"/>
  <c r="P8" i="3" s="1"/>
  <c r="L7" i="3"/>
  <c r="P7" i="3" s="1"/>
  <c r="F7" i="5"/>
  <c r="M7" i="3"/>
  <c r="O7" i="3"/>
  <c r="G7" i="3" s="1"/>
  <c r="H7" i="3" s="1"/>
  <c r="H8" i="3" l="1"/>
  <c r="H5" i="5" s="1"/>
  <c r="G5" i="5"/>
  <c r="W5" i="5" s="1"/>
  <c r="AM5" i="5" s="1"/>
  <c r="U5" i="5" l="1"/>
  <c r="I5" i="5" s="1"/>
  <c r="H7" i="5"/>
  <c r="G7" i="5"/>
  <c r="AI7" i="5" l="1"/>
  <c r="AG7" i="5" s="1"/>
  <c r="AM7" i="5" l="1"/>
  <c r="I7" i="5"/>
  <c r="D1" i="5" s="1"/>
  <c r="F1" i="5" l="1"/>
</calcChain>
</file>

<file path=xl/sharedStrings.xml><?xml version="1.0" encoding="utf-8"?>
<sst xmlns="http://schemas.openxmlformats.org/spreadsheetml/2006/main" count="1095" uniqueCount="932">
  <si>
    <t>Adresse</t>
  </si>
  <si>
    <t>FACT-1</t>
  </si>
  <si>
    <t>CP</t>
  </si>
  <si>
    <t>VILLE</t>
  </si>
  <si>
    <t>Montant TTC</t>
  </si>
  <si>
    <t>TVA 5,5</t>
  </si>
  <si>
    <t>TVA 7</t>
  </si>
  <si>
    <t>TVA 10</t>
  </si>
  <si>
    <t>TVA 20</t>
  </si>
  <si>
    <t>FACT-2</t>
  </si>
  <si>
    <t>Date du jour</t>
  </si>
  <si>
    <t>Raison sociale</t>
  </si>
  <si>
    <t>N° facture</t>
  </si>
  <si>
    <t>Date facture</t>
  </si>
  <si>
    <t>Date d'échéance</t>
  </si>
  <si>
    <t>Majoration</t>
  </si>
  <si>
    <t>Solde restant dû</t>
  </si>
  <si>
    <t xml:space="preserve">Première relance </t>
  </si>
  <si>
    <t xml:space="preserve">Deuxième relance </t>
  </si>
  <si>
    <t xml:space="preserve">Troisième relance </t>
  </si>
  <si>
    <t>Observations</t>
  </si>
  <si>
    <t>Taux d’intérêt légal</t>
  </si>
  <si>
    <t>FACT-3</t>
  </si>
  <si>
    <t>FACT-4</t>
  </si>
  <si>
    <t>HT</t>
  </si>
  <si>
    <t>Date du Règlement</t>
  </si>
  <si>
    <t>Nbre de Jours en dépassement</t>
  </si>
  <si>
    <t>Montant Total Payé</t>
  </si>
  <si>
    <t>Majoration Payée</t>
  </si>
  <si>
    <t>▼  Réglée  ▼</t>
  </si>
  <si>
    <t>FACT-5</t>
  </si>
  <si>
    <t>MODE DE PAIEMENT</t>
  </si>
  <si>
    <t>TITULAIRE DU COMPTE</t>
  </si>
  <si>
    <t>N° DE CHEQUE / DOMICILIATION</t>
  </si>
  <si>
    <t>TRANSACTION</t>
  </si>
  <si>
    <t>LIBELLE / ADRESSE MAIL</t>
  </si>
  <si>
    <t>CODE BANQUE</t>
  </si>
  <si>
    <t>CODE GUICHET</t>
  </si>
  <si>
    <t>NUMERO DE COMPTE</t>
  </si>
  <si>
    <t>CLE RIB</t>
  </si>
  <si>
    <t>CODE BIC/SWIFT</t>
  </si>
  <si>
    <t>CODE IBAN</t>
  </si>
  <si>
    <t>ESPECES</t>
  </si>
  <si>
    <t>Nom</t>
  </si>
  <si>
    <t>Code postal</t>
  </si>
  <si>
    <t xml:space="preserve">Ville </t>
  </si>
  <si>
    <t>Téléphone</t>
  </si>
  <si>
    <t>Adresse e-mail</t>
  </si>
  <si>
    <t>N° TVA</t>
  </si>
  <si>
    <t>Code Client</t>
  </si>
  <si>
    <t>Contact Principal</t>
  </si>
  <si>
    <t>Fax</t>
  </si>
  <si>
    <t>Numéro SIREN</t>
  </si>
  <si>
    <t>Numéro SIRET</t>
  </si>
  <si>
    <t>Secteur d'activité</t>
  </si>
  <si>
    <t>ST CLOUD</t>
  </si>
  <si>
    <t>01 46 02 09 09</t>
  </si>
  <si>
    <t>01 46 02 49 08</t>
  </si>
  <si>
    <t>EQUIPEMENTS</t>
  </si>
  <si>
    <t>ALIMENTAIRE</t>
  </si>
  <si>
    <t>PARIS 17</t>
  </si>
  <si>
    <t>01 48 16 27 83</t>
  </si>
  <si>
    <t>PRODUITS D'ACCUEIL</t>
  </si>
  <si>
    <t>CONSOMMABLES</t>
  </si>
  <si>
    <t>NANTES CEDEX 4</t>
  </si>
  <si>
    <t>02 40 46 41 42</t>
  </si>
  <si>
    <t>02 40 46 17 76</t>
  </si>
  <si>
    <t>BOULOGNE BILLANCOURT</t>
  </si>
  <si>
    <t>01 55 38 95 70</t>
  </si>
  <si>
    <t>01 55 38 95 71</t>
  </si>
  <si>
    <t>POLIGNY</t>
  </si>
  <si>
    <t>03 84 73 70 10</t>
  </si>
  <si>
    <t>03 84 73 10 10</t>
  </si>
  <si>
    <t>SERVICES</t>
  </si>
  <si>
    <t>WEYERSHEIM</t>
  </si>
  <si>
    <t>03 88 68 13 14</t>
  </si>
  <si>
    <t>03 88 68 10 56</t>
  </si>
  <si>
    <t>LILLE</t>
  </si>
  <si>
    <t>08 10 34 34 04</t>
  </si>
  <si>
    <t>08 10 34 34 01</t>
  </si>
  <si>
    <t>MACON</t>
  </si>
  <si>
    <t>03 85 29 11 74</t>
  </si>
  <si>
    <t>03 85 34 63 28</t>
  </si>
  <si>
    <t>PARIS LA DEFENSE CEDEX</t>
  </si>
  <si>
    <t>02 40 41 00 00</t>
  </si>
  <si>
    <t>LE POINCONNET</t>
  </si>
  <si>
    <t>02 54 29 78 33</t>
  </si>
  <si>
    <t>02 54 36 79 08</t>
  </si>
  <si>
    <t>VAULX EN VELIN</t>
  </si>
  <si>
    <t>04 78 69 34 45</t>
  </si>
  <si>
    <t>04 72 76 29 14</t>
  </si>
  <si>
    <t>VANNES</t>
  </si>
  <si>
    <t>02 97 42 77 53</t>
  </si>
  <si>
    <t>02 97 69 11 14</t>
  </si>
  <si>
    <t>EPINAL CEDEX</t>
  </si>
  <si>
    <t>03 29 69 10 10</t>
  </si>
  <si>
    <t>03 29 35 10 15</t>
  </si>
  <si>
    <t>LIMONEST</t>
  </si>
  <si>
    <t>04 78 66 38 00</t>
  </si>
  <si>
    <t>04 78 66 38 05</t>
  </si>
  <si>
    <t>ARGENTEUIL CEDEX</t>
  </si>
  <si>
    <t>01 34 34 47 74</t>
  </si>
  <si>
    <t>01 34 34 47 75</t>
  </si>
  <si>
    <t>ST LAURENT DE LA PLAINE</t>
  </si>
  <si>
    <t>02 41 74 37 77</t>
  </si>
  <si>
    <t>02 41 74 37 78</t>
  </si>
  <si>
    <t>EYGALIERES</t>
  </si>
  <si>
    <t>04 90 95 06 36</t>
  </si>
  <si>
    <t>04 90 95 17 97</t>
  </si>
  <si>
    <t>WILLEMS</t>
  </si>
  <si>
    <t>03 20 61 72 22</t>
  </si>
  <si>
    <t>03 20 61 76 67</t>
  </si>
  <si>
    <t>BOBIGNY CEDEX</t>
  </si>
  <si>
    <t>01 41 83 57 04</t>
  </si>
  <si>
    <t>01 41 83 57 57</t>
  </si>
  <si>
    <t>GRIGNY</t>
  </si>
  <si>
    <t>01 69 02 56 98</t>
  </si>
  <si>
    <t>01 69 02 55 67</t>
  </si>
  <si>
    <t>GRIGNY CEDEX</t>
  </si>
  <si>
    <t>01 69 02 55 76</t>
  </si>
  <si>
    <t>01 69 02 57 05</t>
  </si>
  <si>
    <t>SCEAUX</t>
  </si>
  <si>
    <t>01 79 46 36 18</t>
  </si>
  <si>
    <t>01 78 42 35 86</t>
  </si>
  <si>
    <t>PARIS 15</t>
  </si>
  <si>
    <t>05 55 31 46 39</t>
  </si>
  <si>
    <t>05 55 31 46 31</t>
  </si>
  <si>
    <t>BAUDIGNECOURT</t>
  </si>
  <si>
    <t>03 29 89 61 06</t>
  </si>
  <si>
    <t>03 29 89 77 01</t>
  </si>
  <si>
    <t>PARTHENAY</t>
  </si>
  <si>
    <t>04 93 46 91 31</t>
  </si>
  <si>
    <t>04 93 46 91 33</t>
  </si>
  <si>
    <t>MAURECOURT</t>
  </si>
  <si>
    <t>01 39 75 14 55</t>
  </si>
  <si>
    <t>01 39 75 06 23</t>
  </si>
  <si>
    <t>BRIONNE</t>
  </si>
  <si>
    <t>06 32 53 41 31</t>
  </si>
  <si>
    <t>02 32 45 16 54</t>
  </si>
  <si>
    <t>LOUVIERS CEDEX</t>
  </si>
  <si>
    <t>02 32 25 06 06</t>
  </si>
  <si>
    <t>02 32 25 27 28</t>
  </si>
  <si>
    <t>DIEPPE</t>
  </si>
  <si>
    <t>02 35 04 76 00</t>
  </si>
  <si>
    <t>02 35 84 71 46</t>
  </si>
  <si>
    <t>VILLENAVE D ORNON</t>
  </si>
  <si>
    <t>05 56 87 98 98</t>
  </si>
  <si>
    <t>ROISSY CDG CEDEX</t>
  </si>
  <si>
    <t>01 48 63 98 07</t>
  </si>
  <si>
    <t>01 48 63 98 19</t>
  </si>
  <si>
    <t>PARIS 12</t>
  </si>
  <si>
    <t>01 44 67 80 70</t>
  </si>
  <si>
    <t>01 44 67 80 71</t>
  </si>
  <si>
    <t>PARIS 07</t>
  </si>
  <si>
    <t>06 10 04 84 88</t>
  </si>
  <si>
    <t>02 51 76 98 74</t>
  </si>
  <si>
    <t>MOUVAUX</t>
  </si>
  <si>
    <t>03 20 11 63 63</t>
  </si>
  <si>
    <t>03 20 11 63 89</t>
  </si>
  <si>
    <t>MUNDOLSHEIM</t>
  </si>
  <si>
    <t>08 00 58 25 30</t>
  </si>
  <si>
    <t>08 00 82 67 30</t>
  </si>
  <si>
    <t>01 40 60 44 44</t>
  </si>
  <si>
    <t>01 40 60 40 60</t>
  </si>
  <si>
    <t>TOULOUSE</t>
  </si>
  <si>
    <t>05 61 80 20 20</t>
  </si>
  <si>
    <t>05 61 80 99 00</t>
  </si>
  <si>
    <t>PARIS 18</t>
  </si>
  <si>
    <t>06 64 19 08 50</t>
  </si>
  <si>
    <t>ROEZE SUR SARTHE</t>
  </si>
  <si>
    <t>02 43 39 59 64</t>
  </si>
  <si>
    <t>02 43 39 59 95</t>
  </si>
  <si>
    <t>RUNGIS CEDEX</t>
  </si>
  <si>
    <t>01 46 86 53 44</t>
  </si>
  <si>
    <t>01 46 87 65 50</t>
  </si>
  <si>
    <t>LA PLAINE SAINT-DENIS</t>
  </si>
  <si>
    <t>01 42 43 28 60</t>
  </si>
  <si>
    <t>01 42 43 57 04</t>
  </si>
  <si>
    <t>LE MANS CEDEX</t>
  </si>
  <si>
    <t>08 21 82 18 21</t>
  </si>
  <si>
    <t>08 21 82 18 22</t>
  </si>
  <si>
    <t>MARSEILLE 02</t>
  </si>
  <si>
    <t>04 96 17 10 45</t>
  </si>
  <si>
    <t>04 13 33 21 78</t>
  </si>
  <si>
    <t>ST AVERTIN CEDEX</t>
  </si>
  <si>
    <t>02 47 27 70 60</t>
  </si>
  <si>
    <t>02 47 48 26 65</t>
  </si>
  <si>
    <t>05 34 50 89 90</t>
  </si>
  <si>
    <t>05 61 16 66 49</t>
  </si>
  <si>
    <t>BIEVRES</t>
  </si>
  <si>
    <t>01 60 19 74 16</t>
  </si>
  <si>
    <t>01 60 19 74 22</t>
  </si>
  <si>
    <t>ETREPAGNY</t>
  </si>
  <si>
    <t>02 32 27 31 01</t>
  </si>
  <si>
    <t>01 56 30 91 53</t>
  </si>
  <si>
    <t>01 56 30 91 54</t>
  </si>
  <si>
    <t>MARNE LA VALLEE CEDEX 2</t>
  </si>
  <si>
    <t>01 64 11 60 27</t>
  </si>
  <si>
    <t>01 64 11 60 10</t>
  </si>
  <si>
    <t>MORANGIS CEDEX</t>
  </si>
  <si>
    <t>08 00 07 80 88</t>
  </si>
  <si>
    <t>08 00 07 90 89</t>
  </si>
  <si>
    <t>PARIS 14</t>
  </si>
  <si>
    <t>01 58 10 20 20</t>
  </si>
  <si>
    <t>FR22 337 588 198</t>
  </si>
  <si>
    <t>01 58 10 20 21</t>
  </si>
  <si>
    <t>TRAPPES</t>
  </si>
  <si>
    <t>01 30 50 71 11</t>
  </si>
  <si>
    <t>CHALONS EN CHAMPAGNE CEDEX</t>
  </si>
  <si>
    <t>03 26 21 10 10</t>
  </si>
  <si>
    <t>03 26 66 85 39</t>
  </si>
  <si>
    <t>PARIS</t>
  </si>
  <si>
    <t>01 43 16 88 00</t>
  </si>
  <si>
    <t>01 42 61 49 99</t>
  </si>
  <si>
    <t>THIEFOSSE</t>
  </si>
  <si>
    <t>03 29 25 53 80</t>
  </si>
  <si>
    <t>03 29 25 55 50</t>
  </si>
  <si>
    <t>AMBOISE CEDEX</t>
  </si>
  <si>
    <t>02 47 30 60 60</t>
  </si>
  <si>
    <t>01 64 91 41 87</t>
  </si>
  <si>
    <t>LYON 09</t>
  </si>
  <si>
    <t>04 37 64 27 42</t>
  </si>
  <si>
    <t>04 37 64 27 43</t>
  </si>
  <si>
    <t>GERARDMER</t>
  </si>
  <si>
    <t>03 29 60 11 00</t>
  </si>
  <si>
    <t>03 29 60 11 22</t>
  </si>
  <si>
    <t>MONTROND LES BAINS</t>
  </si>
  <si>
    <t>04 77 37 86 18</t>
  </si>
  <si>
    <t>PLUNERET</t>
  </si>
  <si>
    <t>02 97 24 01 13</t>
  </si>
  <si>
    <t>02 97 24 15 96</t>
  </si>
  <si>
    <t>VILLEPREUX</t>
  </si>
  <si>
    <t>01 30 56 45 08</t>
  </si>
  <si>
    <t>01 30 56 40 00</t>
  </si>
  <si>
    <t>AMIENS CEDEX 2</t>
  </si>
  <si>
    <t>03 22 66 52 11</t>
  </si>
  <si>
    <t>03 22 66 00 35</t>
  </si>
  <si>
    <t>ESTILLAC</t>
  </si>
  <si>
    <t>05 53 77 28 77</t>
  </si>
  <si>
    <t>05 53 68 00 24</t>
  </si>
  <si>
    <t>LE BLANC MESNIL</t>
  </si>
  <si>
    <t>01 49 39 44 44</t>
  </si>
  <si>
    <t>01 49 39 44 38</t>
  </si>
  <si>
    <t>RUEIL MALMAISON CEDEX</t>
  </si>
  <si>
    <t>01 55 47 07 07</t>
  </si>
  <si>
    <t>01 47 49 61 62</t>
  </si>
  <si>
    <t>CHENNEVIERES SUR MARNE</t>
  </si>
  <si>
    <t>01 45 94 02 11</t>
  </si>
  <si>
    <t>01 45 93 36 00</t>
  </si>
  <si>
    <t>COURTABOEUF CEDEX</t>
  </si>
  <si>
    <t>01 69 59 87 47</t>
  </si>
  <si>
    <t>01 69 59 87 08</t>
  </si>
  <si>
    <t>CLERMONT FERRAND</t>
  </si>
  <si>
    <t>04 26 03 04 88</t>
  </si>
  <si>
    <t>04 83 07 53 53</t>
  </si>
  <si>
    <t>01 56 08 36 50</t>
  </si>
  <si>
    <t>01 56 08 36 59</t>
  </si>
  <si>
    <t>08 20 38 38 07</t>
  </si>
  <si>
    <t>08 00 34 26 34</t>
  </si>
  <si>
    <t>01 56 95 47 75</t>
  </si>
  <si>
    <t>01 56 95 47 70</t>
  </si>
  <si>
    <t>PUTEAUX</t>
  </si>
  <si>
    <t>01 46 91 63 66</t>
  </si>
  <si>
    <t>01 46 91 60 88</t>
  </si>
  <si>
    <t>VILLEURBANNE</t>
  </si>
  <si>
    <t>08 20 20 21 01</t>
  </si>
  <si>
    <t>04 78 95 00 17</t>
  </si>
  <si>
    <t>MONTFORT SUR MEU CEDEX</t>
  </si>
  <si>
    <t>02 99 61 23 27</t>
  </si>
  <si>
    <t>02 99 61 23 25</t>
  </si>
  <si>
    <t>01 44 77 36 00</t>
  </si>
  <si>
    <t>01 44 77 96 59</t>
  </si>
  <si>
    <t>NEUILLY SUR SEINE CEDEX</t>
  </si>
  <si>
    <t>01 46 89 68 31</t>
  </si>
  <si>
    <t>01 46 89 68 32</t>
  </si>
  <si>
    <t>PARIS CEDEX 19</t>
  </si>
  <si>
    <t>01 40 03 32 98</t>
  </si>
  <si>
    <t>01 40 03 33 57</t>
  </si>
  <si>
    <t>BOULOGNE</t>
  </si>
  <si>
    <t>01 47 61 11 55</t>
  </si>
  <si>
    <t>01 47 61 15 25</t>
  </si>
  <si>
    <t>LEVALLOIS</t>
  </si>
  <si>
    <t>01 42 68 19 50</t>
  </si>
  <si>
    <t>01 55 90 89 76</t>
  </si>
  <si>
    <t>01 56 57 14 07</t>
  </si>
  <si>
    <t>01 56 57 57 58</t>
  </si>
  <si>
    <t>JEURRE</t>
  </si>
  <si>
    <t>03 84 45 70 37</t>
  </si>
  <si>
    <t>03 84 45 70 05</t>
  </si>
  <si>
    <t>MONTROUGE</t>
  </si>
  <si>
    <t>01 55 58 58 00</t>
  </si>
  <si>
    <t>01 55 58 58 01</t>
  </si>
  <si>
    <t>ST OMER CEDEX</t>
  </si>
  <si>
    <t>03 21 39 84 09</t>
  </si>
  <si>
    <t>03 21 39 99 08</t>
  </si>
  <si>
    <t>PARIS 11</t>
  </si>
  <si>
    <t>01 40 01 00 60</t>
  </si>
  <si>
    <t>01 40 01 99 80</t>
  </si>
  <si>
    <t>01 79 35 02 07</t>
  </si>
  <si>
    <t>01 47 83 93 46</t>
  </si>
  <si>
    <t>NEUFCHATEAU</t>
  </si>
  <si>
    <t>03 29 94 35 79</t>
  </si>
  <si>
    <t>03 29 94 03 60</t>
  </si>
  <si>
    <t>CERGY PONTOISE CEDEX</t>
  </si>
  <si>
    <t>01 34 24 30 91</t>
  </si>
  <si>
    <t>01 34 24 30 97</t>
  </si>
  <si>
    <t>CHASSIEU</t>
  </si>
  <si>
    <t>04 72 47 17 17</t>
  </si>
  <si>
    <t>04 78 90 80 40</t>
  </si>
  <si>
    <t>FONTENAY SOUS BOIS</t>
  </si>
  <si>
    <t>01 43 94 40 50</t>
  </si>
  <si>
    <t>01 48 77 85 88</t>
  </si>
  <si>
    <t>03 20 61 77 17</t>
  </si>
  <si>
    <t>03 20 84 46 03</t>
  </si>
  <si>
    <t>MITRY-MORY CEDEX</t>
  </si>
  <si>
    <t>01 64 67 61 27</t>
  </si>
  <si>
    <t>01 64 67 61 51</t>
  </si>
  <si>
    <t>01 55 20 69 50</t>
  </si>
  <si>
    <t>01 55 20 69 51</t>
  </si>
  <si>
    <t>MAYENNE CEDEX</t>
  </si>
  <si>
    <t>02 43 00 34 80</t>
  </si>
  <si>
    <t>02 43 00 35 75</t>
  </si>
  <si>
    <t>ORLY CEDEX</t>
  </si>
  <si>
    <t>01 41 76 22 07</t>
  </si>
  <si>
    <t>01 41 96 58 00</t>
  </si>
  <si>
    <t>01 41 96 59 96</t>
  </si>
  <si>
    <t>BOURG LES VALENCE</t>
  </si>
  <si>
    <t>04 75 85 05 58</t>
  </si>
  <si>
    <t>04 75 84 51 77</t>
  </si>
  <si>
    <t>MEAUX</t>
  </si>
  <si>
    <t>01 64 63 76 30</t>
  </si>
  <si>
    <t>01 64 63 86 77</t>
  </si>
  <si>
    <t>01 48 05 72 73</t>
  </si>
  <si>
    <t>01 43 57 75 65</t>
  </si>
  <si>
    <t>HERBLAY</t>
  </si>
  <si>
    <t>01 39 97 66 13</t>
  </si>
  <si>
    <t>01 39 97 80 72</t>
  </si>
  <si>
    <t>CRETEIL</t>
  </si>
  <si>
    <t>01 49 80 80 10</t>
  </si>
  <si>
    <t>01 49 80 70 90</t>
  </si>
  <si>
    <t>CHEQUES</t>
  </si>
  <si>
    <t>CB</t>
  </si>
  <si>
    <t>AAA</t>
  </si>
  <si>
    <t>VIREMENT</t>
  </si>
  <si>
    <t>Fred</t>
  </si>
  <si>
    <t>X5444</t>
  </si>
  <si>
    <t>PAYPAL</t>
  </si>
  <si>
    <t>aldebert</t>
  </si>
  <si>
    <t>XXXX</t>
  </si>
  <si>
    <t>Lille</t>
  </si>
  <si>
    <t>ARRAS</t>
  </si>
  <si>
    <t>FACT-6</t>
  </si>
  <si>
    <t>FACT-7</t>
  </si>
  <si>
    <t>FACT-8</t>
  </si>
  <si>
    <t>FACT-9</t>
  </si>
  <si>
    <t>FACT-10</t>
  </si>
  <si>
    <t>FACT-11</t>
  </si>
  <si>
    <t>Adresse Complète du Client Nom 1</t>
  </si>
  <si>
    <t>Adresse Complète du Client Nom 2</t>
  </si>
  <si>
    <t>Adresse Complète du Client Nom 3</t>
  </si>
  <si>
    <t>Adresse Complète du Client Nom 4</t>
  </si>
  <si>
    <t>Adresse Complète du Client Nom 5</t>
  </si>
  <si>
    <t>Adresse Complète du Client Nom 6</t>
  </si>
  <si>
    <t>Adresse Complète du Client Nom 7</t>
  </si>
  <si>
    <t>Adresse Complète du Client Nom 8</t>
  </si>
  <si>
    <t>Adresse Complète du Client Nom 9</t>
  </si>
  <si>
    <t>Adresse Complète du Client Nom 10</t>
  </si>
  <si>
    <t>Adresse Complète du Client Nom 11</t>
  </si>
  <si>
    <t>Adresse Complète du Client Nom 12</t>
  </si>
  <si>
    <t>Adresse Complète du Client Nom 13</t>
  </si>
  <si>
    <t>Adresse Complète du Client Nom 14</t>
  </si>
  <si>
    <t>Adresse Complète du Client Nom 15</t>
  </si>
  <si>
    <t>Adresse Complète du Client Nom 16</t>
  </si>
  <si>
    <t>Adresse Complète du Client Nom 17</t>
  </si>
  <si>
    <t>Adresse Complète du Client Nom 18</t>
  </si>
  <si>
    <t>Adresse Complète du Client Nom 19</t>
  </si>
  <si>
    <t>Adresse Complète du Client Nom 20</t>
  </si>
  <si>
    <t>Adresse Complète du Client Nom 21</t>
  </si>
  <si>
    <t>Adresse Complète du Client Nom 22</t>
  </si>
  <si>
    <t>Adresse Complète du Client Nom 23</t>
  </si>
  <si>
    <t>Adresse Complète du Client Nom 24</t>
  </si>
  <si>
    <t>Adresse Complète du Client Nom 25</t>
  </si>
  <si>
    <t>Adresse Complète du Client Nom 26</t>
  </si>
  <si>
    <t>Adresse Complète du Client Nom 27</t>
  </si>
  <si>
    <t>Adresse Complète du Client Nom 28</t>
  </si>
  <si>
    <t>Adresse Complète du Client Nom 29</t>
  </si>
  <si>
    <t>Adresse Complète du Client Nom 30</t>
  </si>
  <si>
    <t>Adresse Complète du Client Nom 31</t>
  </si>
  <si>
    <t>Adresse Complète du Client Nom 32</t>
  </si>
  <si>
    <t>Adresse Complète du Client Nom 33</t>
  </si>
  <si>
    <t>Adresse Complète du Client Nom 34</t>
  </si>
  <si>
    <t>Adresse Complète du Client Nom 35</t>
  </si>
  <si>
    <t>Adresse Complète du Client Nom 36</t>
  </si>
  <si>
    <t>Adresse Complète du Client Nom 37</t>
  </si>
  <si>
    <t>Adresse Complète du Client Nom 38</t>
  </si>
  <si>
    <t>Adresse Complète du Client Nom 39</t>
  </si>
  <si>
    <t>Adresse Complète du Client Nom 40</t>
  </si>
  <si>
    <t>Adresse Complète du Client Nom 41</t>
  </si>
  <si>
    <t>Adresse Complète du Client Nom 42</t>
  </si>
  <si>
    <t>Adresse Complète du Client Nom 43</t>
  </si>
  <si>
    <t>Adresse Complète du Client Nom 44</t>
  </si>
  <si>
    <t>Adresse Complète du Client Nom 45</t>
  </si>
  <si>
    <t>Adresse Complète du Client Nom 46</t>
  </si>
  <si>
    <t>Adresse Complète du Client Nom 47</t>
  </si>
  <si>
    <t>Adresse Complète du Client Nom 48</t>
  </si>
  <si>
    <t>Adresse Complète du Client Nom 49</t>
  </si>
  <si>
    <t>Adresse Complète du Client Nom 50</t>
  </si>
  <si>
    <t>Adresse Complète du Client Nom 51</t>
  </si>
  <si>
    <t>Adresse Complète du Client Nom 52</t>
  </si>
  <si>
    <t>Adresse Complète du Client Nom 53</t>
  </si>
  <si>
    <t>Adresse Complète du Client Nom 54</t>
  </si>
  <si>
    <t>Adresse Complète du Client Nom 55</t>
  </si>
  <si>
    <t>Adresse Complète du Client Nom 56</t>
  </si>
  <si>
    <t>Adresse Complète du Client Nom 57</t>
  </si>
  <si>
    <t>Adresse Complète du Client Nom 58</t>
  </si>
  <si>
    <t>Adresse Complète du Client Nom 59</t>
  </si>
  <si>
    <t>Adresse Complète du Client Nom 60</t>
  </si>
  <si>
    <t>Adresse Complète du Client Nom 61</t>
  </si>
  <si>
    <t>Adresse Complète du Client Nom 62</t>
  </si>
  <si>
    <t>Adresse Complète du Client Nom 63</t>
  </si>
  <si>
    <t>Adresse Complète du Client Nom 64</t>
  </si>
  <si>
    <t>Adresse Complète du Client Nom 65</t>
  </si>
  <si>
    <t>Adresse Complète du Client Nom 66</t>
  </si>
  <si>
    <t>Adresse Complète du Client Nom 67</t>
  </si>
  <si>
    <t>Adresse Complète du Client Nom 68</t>
  </si>
  <si>
    <t>Adresse Complète du Client Nom 69</t>
  </si>
  <si>
    <t>Adresse Complète du Client Nom 70</t>
  </si>
  <si>
    <t>Adresse Complète du Client Nom 71</t>
  </si>
  <si>
    <t>Adresse Complète du Client Nom 72</t>
  </si>
  <si>
    <t>Adresse Complète du Client Nom 73</t>
  </si>
  <si>
    <t>Adresse Complète du Client Nom 74</t>
  </si>
  <si>
    <t>Adresse Complète du Client Nom 75</t>
  </si>
  <si>
    <t>Adresse Complète du Client Nom 76</t>
  </si>
  <si>
    <t>Adresse Complète du Client Nom 77</t>
  </si>
  <si>
    <t>Adresse Complète du Client Nom 78</t>
  </si>
  <si>
    <t>Adresse Complète du Client Nom 79</t>
  </si>
  <si>
    <t>Adresse Complète du Client Nom 80</t>
  </si>
  <si>
    <t>Adresse Complète du Client Nom 81</t>
  </si>
  <si>
    <t>Adresse Complète du Client Nom 82</t>
  </si>
  <si>
    <t>Adresse Complète du Client Nom 83</t>
  </si>
  <si>
    <t>Adresse Complète du Client Nom 84</t>
  </si>
  <si>
    <t>Adresse Complète du Client Nom 85</t>
  </si>
  <si>
    <t>Adresse Complète du Client Nom 86</t>
  </si>
  <si>
    <t>Adresse Complète du Client Nom 87</t>
  </si>
  <si>
    <t>Adresse Complète du Client Nom 88</t>
  </si>
  <si>
    <t>Adresse Complète du Client Nom 89</t>
  </si>
  <si>
    <t>Adresse Complète du Client Nom 90</t>
  </si>
  <si>
    <t>Adresse Complète du Client Nom 91</t>
  </si>
  <si>
    <t>Adresse Complète du Client Nom 92</t>
  </si>
  <si>
    <t>Adresse Complète du Client Nom 93</t>
  </si>
  <si>
    <t>Adresse Complète du Client Nom 94</t>
  </si>
  <si>
    <t>Adresse Complète du Client Nom 95</t>
  </si>
  <si>
    <t>Adresse Complète du Client Nom 96</t>
  </si>
  <si>
    <t>Adresse Complète du Client Nom 97</t>
  </si>
  <si>
    <t>Adresse Complète du Client Nom 98</t>
  </si>
  <si>
    <t>Adresse Complète du Client Nom 99</t>
  </si>
  <si>
    <t>Adresse Complète du Client Nom 100</t>
  </si>
  <si>
    <t>Prénom du Contact 1</t>
  </si>
  <si>
    <t>Prénom du Contact 2</t>
  </si>
  <si>
    <t>Prénom du Contact 3</t>
  </si>
  <si>
    <t>Prénom du Contact 4</t>
  </si>
  <si>
    <t>Prénom du Contact 5</t>
  </si>
  <si>
    <t>Prénom du Contact 6</t>
  </si>
  <si>
    <t>Prénom du Contact 7</t>
  </si>
  <si>
    <t>Prénom du Contact 8</t>
  </si>
  <si>
    <t>Prénom du Contact 9</t>
  </si>
  <si>
    <t>Prénom du Contact 10</t>
  </si>
  <si>
    <t>Prénom du Contact 11</t>
  </si>
  <si>
    <t>Prénom du Contact 12</t>
  </si>
  <si>
    <t>Prénom du Contact 13</t>
  </si>
  <si>
    <t>Prénom du Contact 14</t>
  </si>
  <si>
    <t>Prénom du Contact 15</t>
  </si>
  <si>
    <t>Prénom du Contact 16</t>
  </si>
  <si>
    <t>Prénom du Contact 17</t>
  </si>
  <si>
    <t>Prénom du Contact 18</t>
  </si>
  <si>
    <t>Prénom du Contact 19</t>
  </si>
  <si>
    <t>Prénom du Contact 20</t>
  </si>
  <si>
    <t>Prénom du Contact 21</t>
  </si>
  <si>
    <t>Prénom du Contact 22</t>
  </si>
  <si>
    <t>Prénom du Contact 23</t>
  </si>
  <si>
    <t>Prénom du Contact 24</t>
  </si>
  <si>
    <t>Prénom du Contact 25</t>
  </si>
  <si>
    <t>Prénom du Contact 26</t>
  </si>
  <si>
    <t>Prénom du Contact 27</t>
  </si>
  <si>
    <t>Prénom du Contact 28</t>
  </si>
  <si>
    <t>Prénom du Contact 29</t>
  </si>
  <si>
    <t>Prénom du Contact 30</t>
  </si>
  <si>
    <t>Prénom du Contact 31</t>
  </si>
  <si>
    <t>Prénom du Contact 32</t>
  </si>
  <si>
    <t>Prénom du Contact 33</t>
  </si>
  <si>
    <t>Prénom du Contact 34</t>
  </si>
  <si>
    <t>Prénom du Contact 35</t>
  </si>
  <si>
    <t>Prénom du Contact 36</t>
  </si>
  <si>
    <t>Prénom du Contact 37</t>
  </si>
  <si>
    <t>Prénom du Contact 38</t>
  </si>
  <si>
    <t>Prénom du Contact 39</t>
  </si>
  <si>
    <t>Prénom du Contact 40</t>
  </si>
  <si>
    <t>Prénom du Contact 41</t>
  </si>
  <si>
    <t>Prénom du Contact 42</t>
  </si>
  <si>
    <t>Prénom du Contact 43</t>
  </si>
  <si>
    <t>Prénom du Contact 44</t>
  </si>
  <si>
    <t>Prénom du Contact 45</t>
  </si>
  <si>
    <t>Prénom du Contact 46</t>
  </si>
  <si>
    <t>Prénom du Contact 47</t>
  </si>
  <si>
    <t>Prénom du Contact 48</t>
  </si>
  <si>
    <t>Prénom du Contact 49</t>
  </si>
  <si>
    <t>Prénom du Contact 50</t>
  </si>
  <si>
    <t>Prénom du Contact 51</t>
  </si>
  <si>
    <t>Prénom du Contact 52</t>
  </si>
  <si>
    <t>Prénom du Contact 53</t>
  </si>
  <si>
    <t>Prénom du Contact 54</t>
  </si>
  <si>
    <t>Prénom du Contact 55</t>
  </si>
  <si>
    <t>Prénom du Contact 56</t>
  </si>
  <si>
    <t>Prénom du Contact 57</t>
  </si>
  <si>
    <t>Prénom du Contact 58</t>
  </si>
  <si>
    <t>Prénom du Contact 59</t>
  </si>
  <si>
    <t>Prénom du Contact 60</t>
  </si>
  <si>
    <t>Prénom du Contact 61</t>
  </si>
  <si>
    <t>Prénom du Contact 62</t>
  </si>
  <si>
    <t>Prénom du Contact 63</t>
  </si>
  <si>
    <t>Prénom du Contact 64</t>
  </si>
  <si>
    <t>Prénom du Contact 65</t>
  </si>
  <si>
    <t>Prénom du Contact 66</t>
  </si>
  <si>
    <t>Prénom du Contact 67</t>
  </si>
  <si>
    <t>Prénom du Contact 68</t>
  </si>
  <si>
    <t>Prénom du Contact 69</t>
  </si>
  <si>
    <t>Prénom du Contact 70</t>
  </si>
  <si>
    <t>Prénom du Contact 71</t>
  </si>
  <si>
    <t>Prénom du Contact 72</t>
  </si>
  <si>
    <t>Prénom du Contact 73</t>
  </si>
  <si>
    <t>Prénom du Contact 74</t>
  </si>
  <si>
    <t>Prénom du Contact 75</t>
  </si>
  <si>
    <t>Prénom du Contact 76</t>
  </si>
  <si>
    <t>Prénom du Contact 77</t>
  </si>
  <si>
    <t>Prénom du Contact 78</t>
  </si>
  <si>
    <t>Prénom du Contact 79</t>
  </si>
  <si>
    <t>Prénom du Contact 80</t>
  </si>
  <si>
    <t>Prénom du Contact 81</t>
  </si>
  <si>
    <t>Prénom du Contact 82</t>
  </si>
  <si>
    <t>Prénom du Contact 83</t>
  </si>
  <si>
    <t>Prénom du Contact 84</t>
  </si>
  <si>
    <t>Prénom du Contact 85</t>
  </si>
  <si>
    <t>Prénom du Contact 86</t>
  </si>
  <si>
    <t>Prénom du Contact 87</t>
  </si>
  <si>
    <t>Prénom du Contact 88</t>
  </si>
  <si>
    <t>Prénom du Contact 89</t>
  </si>
  <si>
    <t>Prénom du Contact 90</t>
  </si>
  <si>
    <t>Prénom du Contact 91</t>
  </si>
  <si>
    <t>Prénom du Contact 92</t>
  </si>
  <si>
    <t>Prénom du Contact 93</t>
  </si>
  <si>
    <t>Prénom du Contact 94</t>
  </si>
  <si>
    <t>Prénom du Contact 95</t>
  </si>
  <si>
    <t>Prénom du Contact 96</t>
  </si>
  <si>
    <t>Prénom du Contact 97</t>
  </si>
  <si>
    <t>Prénom du Contact 98</t>
  </si>
  <si>
    <t>Prénom du Contact 99</t>
  </si>
  <si>
    <t>Prénom du Contact 100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</si>
  <si>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</si>
  <si>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</si>
  <si>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</si>
  <si>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</si>
  <si>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</si>
  <si>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</si>
  <si>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</si>
  <si>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</si>
  <si>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</si>
  <si>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</si>
  <si>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</si>
  <si>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</si>
  <si>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</si>
  <si>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</si>
  <si>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</si>
  <si>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</si>
  <si>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</si>
  <si>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</si>
  <si>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</si>
  <si>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</si>
  <si>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</si>
  <si>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</si>
  <si>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</si>
  <si>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</si>
  <si>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</si>
  <si>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</si>
  <si>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</si>
  <si>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</si>
  <si>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</si>
  <si>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</si>
  <si>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</si>
  <si>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</si>
  <si>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</si>
  <si>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</si>
  <si>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</si>
  <si>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</si>
  <si>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</si>
  <si>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</si>
  <si>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</si>
  <si>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</si>
  <si>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</si>
  <si>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</si>
  <si>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</si>
  <si>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</si>
  <si>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</si>
  <si>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</si>
  <si>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</si>
  <si>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</si>
  <si>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</si>
  <si>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</si>
  <si>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</si>
  <si>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</si>
  <si>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</si>
  <si>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</si>
  <si>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</si>
  <si>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</si>
  <si>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</si>
  <si>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</si>
  <si>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</si>
  <si>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</si>
  <si>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</si>
  <si>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</si>
  <si>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</si>
  <si>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</si>
  <si>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</si>
  <si>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</si>
  <si>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</si>
  <si>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</si>
  <si>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</si>
  <si>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</si>
  <si>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</si>
  <si>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</si>
  <si>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</si>
  <si>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</si>
  <si>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</si>
  <si>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</si>
  <si>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</si>
  <si>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</si>
  <si>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</si>
  <si>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</si>
  <si>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</si>
  <si>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</si>
  <si>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</si>
  <si>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</si>
  <si>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</si>
  <si>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</si>
  <si>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</si>
  <si>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</si>
  <si>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</si>
  <si>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</si>
  <si>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</si>
  <si>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</si>
  <si>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</si>
  <si>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</si>
  <si>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</si>
  <si>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</si>
  <si>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</si>
  <si>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</si>
  <si>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</si>
  <si>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</si>
  <si>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BNPAFRPPLPD</t>
  </si>
  <si>
    <t>FR7630004022490001094179184</t>
  </si>
  <si>
    <t>FACT-12</t>
  </si>
  <si>
    <t>FACT-13</t>
  </si>
  <si>
    <t>FACT-14</t>
  </si>
  <si>
    <t>FACT-15</t>
  </si>
  <si>
    <t>FACT-16</t>
  </si>
  <si>
    <t>FACT-17</t>
  </si>
  <si>
    <t>FACT-18</t>
  </si>
  <si>
    <t>06 61 80 99 00</t>
  </si>
  <si>
    <t>FR22 337 588 199</t>
  </si>
  <si>
    <t>FR22 337 588 148</t>
  </si>
  <si>
    <t>FR22 337 588 149</t>
  </si>
  <si>
    <t>FR22 337 588 150</t>
  </si>
  <si>
    <t>FR22 337 588 151</t>
  </si>
  <si>
    <t>FR22 337 588 152</t>
  </si>
  <si>
    <t>FR22 337 588 153</t>
  </si>
  <si>
    <t>FR22 337 588 154</t>
  </si>
  <si>
    <t>FR22 337 588 155</t>
  </si>
  <si>
    <t>FR22 337 588 156</t>
  </si>
  <si>
    <t>FR22 337 588 157</t>
  </si>
  <si>
    <t>FR22 337 588 158</t>
  </si>
  <si>
    <t>FR22 337 588 159</t>
  </si>
  <si>
    <t>FR22 337 588 160</t>
  </si>
  <si>
    <t>FR22 337 588 161</t>
  </si>
  <si>
    <t>FR22 337 588 162</t>
  </si>
  <si>
    <t>FR22 337 588 163</t>
  </si>
  <si>
    <t>FR22 337 588 164</t>
  </si>
  <si>
    <t>FR22 337 588 165</t>
  </si>
  <si>
    <t>FR22 337 588 166</t>
  </si>
  <si>
    <t>FR22 337 588 167</t>
  </si>
  <si>
    <t>FR22 337 588 168</t>
  </si>
  <si>
    <t>FR22 337 588 169</t>
  </si>
  <si>
    <t>FR22 337 588 170</t>
  </si>
  <si>
    <t>FR22 337 588 171</t>
  </si>
  <si>
    <t>FR22 337 588 172</t>
  </si>
  <si>
    <t>FR22 337 588 173</t>
  </si>
  <si>
    <t>FR22 337 588 174</t>
  </si>
  <si>
    <t>FR22 337 588 175</t>
  </si>
  <si>
    <t>FR22 337 588 176</t>
  </si>
  <si>
    <t>FR22 337 588 177</t>
  </si>
  <si>
    <t>FR22 337 588 178</t>
  </si>
  <si>
    <t>FR22 337 588 179</t>
  </si>
  <si>
    <t>FR22 337 588 180</t>
  </si>
  <si>
    <t>FR22 337 588 181</t>
  </si>
  <si>
    <t>FR22 337 588 182</t>
  </si>
  <si>
    <t>FR22 337 588 183</t>
  </si>
  <si>
    <t>FR22 337 588 184</t>
  </si>
  <si>
    <t>FR22 337 588 185</t>
  </si>
  <si>
    <t>FR22 337 588 186</t>
  </si>
  <si>
    <t>FR22 337 588 187</t>
  </si>
  <si>
    <t>FR22 337 588 188</t>
  </si>
  <si>
    <t>FR22 337 588 189</t>
  </si>
  <si>
    <t>FR22 337 588 190</t>
  </si>
  <si>
    <t>FR22 337 588 191</t>
  </si>
  <si>
    <t>FR22 337 588 192</t>
  </si>
  <si>
    <t>FR22 337 588 193</t>
  </si>
  <si>
    <t>FR22 337 588 194</t>
  </si>
  <si>
    <t>FR22 337 588 195</t>
  </si>
  <si>
    <t>FR22 337 588 196</t>
  </si>
  <si>
    <t>FR22 337 588 197</t>
  </si>
  <si>
    <t>FR22 337 588 200</t>
  </si>
  <si>
    <t>FR22 337 588 201</t>
  </si>
  <si>
    <t>FR22 337 588 202</t>
  </si>
  <si>
    <t>FR22 337 588 203</t>
  </si>
  <si>
    <t>FR22 337 588 204</t>
  </si>
  <si>
    <t>FR22 337 588 205</t>
  </si>
  <si>
    <t>FR22 337 588 206</t>
  </si>
  <si>
    <t>FR22 337 588 207</t>
  </si>
  <si>
    <t>FR22 337 588 208</t>
  </si>
  <si>
    <t>FR22 337 588 209</t>
  </si>
  <si>
    <t>FR22 337 588 210</t>
  </si>
  <si>
    <t>FR22 337 588 211</t>
  </si>
  <si>
    <t>FR22 337 588 212</t>
  </si>
  <si>
    <t>FR22 337 588 213</t>
  </si>
  <si>
    <t>FR22 337 588 214</t>
  </si>
  <si>
    <t>FR22 337 588 215</t>
  </si>
  <si>
    <t>FR22 337 588 216</t>
  </si>
  <si>
    <t>FR22 337 588 217</t>
  </si>
  <si>
    <t>FR22 337 588 218</t>
  </si>
  <si>
    <t>FR22 337 588 219</t>
  </si>
  <si>
    <t>FR22 337 588 220</t>
  </si>
  <si>
    <t>FR22 337 588 221</t>
  </si>
  <si>
    <t>FR22 337 588 222</t>
  </si>
  <si>
    <t>FR22 337 588 223</t>
  </si>
  <si>
    <t>FR22 337 588 224</t>
  </si>
  <si>
    <t>FR22 337 588 225</t>
  </si>
  <si>
    <t>FR22 337 588 226</t>
  </si>
  <si>
    <t>FR22 337 588 227</t>
  </si>
  <si>
    <t>FR22 337 588 228</t>
  </si>
  <si>
    <t>FR22 337 588 229</t>
  </si>
  <si>
    <t>FR22 337 588 230</t>
  </si>
  <si>
    <t>FR22 337 588 231</t>
  </si>
  <si>
    <t>FR22 337 588 232</t>
  </si>
  <si>
    <t>FR22 337 588 233</t>
  </si>
  <si>
    <t>FR22 337 588 234</t>
  </si>
  <si>
    <t>FR22 337 588 235</t>
  </si>
  <si>
    <t>FR22 337 588 236</t>
  </si>
  <si>
    <t>FR22 337 588 237</t>
  </si>
  <si>
    <t>FR22 337 588 238</t>
  </si>
  <si>
    <t>FR22 337 588 239</t>
  </si>
  <si>
    <t>FR22 337 588 240</t>
  </si>
  <si>
    <t>FR22 337 588 241</t>
  </si>
  <si>
    <t>FR22 337 588 242</t>
  </si>
  <si>
    <t>FR22 337 588 243</t>
  </si>
  <si>
    <t>FR22 337 588 244</t>
  </si>
  <si>
    <t>FR22 337 588 245</t>
  </si>
  <si>
    <t>FR22 337 588 246</t>
  </si>
  <si>
    <t>FR22 337 588 247</t>
  </si>
  <si>
    <t>prenom_du_contact 1@entreprise.fr</t>
  </si>
  <si>
    <t>prenom_du_contact 2@entreprise.fr</t>
  </si>
  <si>
    <t>prenom_du_contact 3@entreprise.fr</t>
  </si>
  <si>
    <t>prenom_du_contact 4@entreprise.fr</t>
  </si>
  <si>
    <t>prenom_du_contact 5@entreprise.fr</t>
  </si>
  <si>
    <t>prenom_du_contact 6@entreprise.fr</t>
  </si>
  <si>
    <t>prenom_du_contact 7@entreprise.fr</t>
  </si>
  <si>
    <t>prenom_du_contact 8@entreprise.fr</t>
  </si>
  <si>
    <t>prenom_du_contact 9@entreprise.fr</t>
  </si>
  <si>
    <t>prenom_du_contact 10@entreprise.fr</t>
  </si>
  <si>
    <t>prenom_du_contact 11@entreprise.fr</t>
  </si>
  <si>
    <t>prenom_du_contact 12@entreprise.fr</t>
  </si>
  <si>
    <t>prenom_du_contact 13@entreprise.fr</t>
  </si>
  <si>
    <t>prenom_du_contact 14@entreprise.fr</t>
  </si>
  <si>
    <t>prenom_du_contact 15@entreprise.fr</t>
  </si>
  <si>
    <t>prenom_du_contact 16@entreprise.fr</t>
  </si>
  <si>
    <t>prenom_du_contact 17@entreprise.fr</t>
  </si>
  <si>
    <t>prenom_du_contact 18@entreprise.fr</t>
  </si>
  <si>
    <t>prenom_du_contact 19@entreprise.fr</t>
  </si>
  <si>
    <t>prenom_du_contact 20@entreprise.fr</t>
  </si>
  <si>
    <t>prenom_du_contact 21@entreprise.fr</t>
  </si>
  <si>
    <t>prenom_du_contact 22@entreprise.fr</t>
  </si>
  <si>
    <t>prenom_du_contact 23@entreprise.fr</t>
  </si>
  <si>
    <t>prenom_du_contact 24@entreprise.fr</t>
  </si>
  <si>
    <t>prenom_du_contact 25@entreprise.fr</t>
  </si>
  <si>
    <t>prenom_du_contact 26@entreprise.fr</t>
  </si>
  <si>
    <t>prenom_du_contact 27@entreprise.fr</t>
  </si>
  <si>
    <t>prenom_du_contact 28@entreprise.fr</t>
  </si>
  <si>
    <t>prenom_du_contact 29@entreprise.fr</t>
  </si>
  <si>
    <t>prenom_du_contact 30@entreprise.fr</t>
  </si>
  <si>
    <t>prenom_du_contact 31@entreprise.fr</t>
  </si>
  <si>
    <t>prenom_du_contact 32@entreprise.fr</t>
  </si>
  <si>
    <t>prenom_du_contact 33@entreprise.fr</t>
  </si>
  <si>
    <t>prenom_du_contact 34@entreprise.fr</t>
  </si>
  <si>
    <t>prenom_du_contact 35@entreprise.fr</t>
  </si>
  <si>
    <t>prenom_du_contact 36@entreprise.fr</t>
  </si>
  <si>
    <t>prenom_du_contact 37@entreprise.fr</t>
  </si>
  <si>
    <t>prenom_du_contact 38@entreprise.fr</t>
  </si>
  <si>
    <t>prenom_du_contact 39@entreprise.fr</t>
  </si>
  <si>
    <t>prenom_du_contact 40@entreprise.fr</t>
  </si>
  <si>
    <t>prenom_du_contact 41@entreprise.fr</t>
  </si>
  <si>
    <t>prenom_du_contact 42@entreprise.fr</t>
  </si>
  <si>
    <t>prenom_du_contact 43@entreprise.fr</t>
  </si>
  <si>
    <t>prenom_du_contact 44@entreprise.fr</t>
  </si>
  <si>
    <t>prenom_du_contact 45@entreprise.fr</t>
  </si>
  <si>
    <t>prenom_du_contact 46@entreprise.fr</t>
  </si>
  <si>
    <t>prenom_du_contact 47@entreprise.fr</t>
  </si>
  <si>
    <t>prenom_du_contact 48@entreprise.fr</t>
  </si>
  <si>
    <t>prenom_du_contact 49@entreprise.fr</t>
  </si>
  <si>
    <t>prenom_du_contact 50@entreprise.fr</t>
  </si>
  <si>
    <t>prenom_du_contact 51@entreprise.fr</t>
  </si>
  <si>
    <t>prenom_du_contact 52@entreprise.fr</t>
  </si>
  <si>
    <t>prenom_du_contact 53@entreprise.fr</t>
  </si>
  <si>
    <t>prenom_du_contact 54@entreprise.fr</t>
  </si>
  <si>
    <t>prenom_du_contact 55@entreprise.fr</t>
  </si>
  <si>
    <t>prenom_du_contact 56@entreprise.fr</t>
  </si>
  <si>
    <t>prenom_du_contact 57@entreprise.fr</t>
  </si>
  <si>
    <t>prenom_du_contact 58@entreprise.fr</t>
  </si>
  <si>
    <t>prenom_du_contact 59@entreprise.fr</t>
  </si>
  <si>
    <t>prenom_du_contact 60@entreprise.fr</t>
  </si>
  <si>
    <t>prenom_du_contact 61@entreprise.fr</t>
  </si>
  <si>
    <t>prenom_du_contact 62@entreprise.fr</t>
  </si>
  <si>
    <t>prenom_du_contact 63@entreprise.fr</t>
  </si>
  <si>
    <t>prenom_du_contact 64@entreprise.fr</t>
  </si>
  <si>
    <t>prenom_du_contact 65@entreprise.fr</t>
  </si>
  <si>
    <t>prenom_du_contact 66@entreprise.fr</t>
  </si>
  <si>
    <t>prenom_du_contact 67@entreprise.fr</t>
  </si>
  <si>
    <t>prenom_du_contact 68@entreprise.fr</t>
  </si>
  <si>
    <t>prenom_du_contact 69@entreprise.fr</t>
  </si>
  <si>
    <t>prenom_du_contact 70@entreprise.fr</t>
  </si>
  <si>
    <t>prenom_du_contact 71@entreprise.fr</t>
  </si>
  <si>
    <t>prenom_du_contact 72@entreprise.fr</t>
  </si>
  <si>
    <t>prenom_du_contact 73@entreprise.fr</t>
  </si>
  <si>
    <t>prenom_du_contact 74@entreprise.fr</t>
  </si>
  <si>
    <t>prenom_du_contact 75@entreprise.fr</t>
  </si>
  <si>
    <t>prenom_du_contact 76@entreprise.fr</t>
  </si>
  <si>
    <t>prenom_du_contact 77@entreprise.fr</t>
  </si>
  <si>
    <t>prenom_du_contact 78@entreprise.fr</t>
  </si>
  <si>
    <t>prenom_du_contact 79@entreprise.fr</t>
  </si>
  <si>
    <t>prenom_du_contact 80@entreprise.fr</t>
  </si>
  <si>
    <t>prenom_du_contact 81@entreprise.fr</t>
  </si>
  <si>
    <t>prenom_du_contact 82@entreprise.fr</t>
  </si>
  <si>
    <t>prenom_du_contact 83@entreprise.fr</t>
  </si>
  <si>
    <t>prenom_du_contact 84@entreprise.fr</t>
  </si>
  <si>
    <t>prenom_du_contact 85@entreprise.fr</t>
  </si>
  <si>
    <t>prenom_du_contact 86@entreprise.fr</t>
  </si>
  <si>
    <t>prenom_du_contact 87@entreprise.fr</t>
  </si>
  <si>
    <t>prenom_du_contact 88@entreprise.fr</t>
  </si>
  <si>
    <t>prenom_du_contact 89@entreprise.fr</t>
  </si>
  <si>
    <t>prenom_du_contact 90@entreprise.fr</t>
  </si>
  <si>
    <t>prenom_du_contact 91@entreprise.fr</t>
  </si>
  <si>
    <t>prenom_du_contact 92@entreprise.fr</t>
  </si>
  <si>
    <t>prenom_du_contact 93@entreprise.fr</t>
  </si>
  <si>
    <t>prenom_du_contact 94@entreprise.fr</t>
  </si>
  <si>
    <t>prenom_du_contact 95@entreprise.fr</t>
  </si>
  <si>
    <t>prenom_du_contact 96@entreprise.fr</t>
  </si>
  <si>
    <t>prenom_du_contact 97@entreprise.fr</t>
  </si>
  <si>
    <t>prenom_du_contact 98@entreprise.fr</t>
  </si>
  <si>
    <t>prenom_du_contact 99@entreprise.fr</t>
  </si>
  <si>
    <t>prenom_du_contact 100@entreprise.fr</t>
  </si>
  <si>
    <t>Crédit Agricole</t>
  </si>
  <si>
    <t>Paiement Comptant</t>
  </si>
  <si>
    <t>Paiement Différé</t>
  </si>
  <si>
    <t>OUI</t>
  </si>
  <si>
    <t>NON</t>
  </si>
  <si>
    <t>CHECKBOX</t>
  </si>
  <si>
    <t>IBAN</t>
  </si>
  <si>
    <t>N° TRANSACTION</t>
  </si>
  <si>
    <t>N° TRANSACTION 4</t>
  </si>
  <si>
    <t>NOMBRE ECHEANCE 4</t>
  </si>
  <si>
    <t>NOMBRE ECHEANCE 2</t>
  </si>
  <si>
    <t>NOMBRE ECHEANCE 3</t>
  </si>
  <si>
    <t>MONTANT ECHEANCE 3</t>
  </si>
  <si>
    <t>MONTANT ECHEANCE 2</t>
  </si>
  <si>
    <t>MONTANT ECHEANCE 4</t>
  </si>
  <si>
    <t>CALCUL</t>
  </si>
  <si>
    <t>NOMBRE ECHEANCE 1</t>
  </si>
  <si>
    <t>MONTANT ECHEANCE 1</t>
  </si>
  <si>
    <t>NOMBRE DE JOURS ENTRE ECHEANCE 1</t>
  </si>
  <si>
    <t>NOMBRE DE JOURS ENTRE ECHEANCE 2</t>
  </si>
  <si>
    <t>NOMBRE DE JOURS ENTRE ECHEANCE 4</t>
  </si>
  <si>
    <t>NOMBRE DE JOURS ENTRE ECHEANCE 3</t>
  </si>
  <si>
    <t>TOTAL VIREMENT</t>
  </si>
  <si>
    <t>TOTAL PAYPAL</t>
  </si>
  <si>
    <t>TOTAL CARTE BANCAIRE</t>
  </si>
  <si>
    <t>FIN  ECHEANCE 1</t>
  </si>
  <si>
    <t>FIN ECHEANCE 2</t>
  </si>
  <si>
    <t>FIN ECHEANCE 3</t>
  </si>
  <si>
    <t>NOMBRE DE JOURS ENTRE ECHEANCE 5</t>
  </si>
  <si>
    <t>FIN ECHEANCE 5</t>
  </si>
  <si>
    <t>FIN ECHEANCE 4</t>
  </si>
  <si>
    <t>TOTAL ESPECES</t>
  </si>
  <si>
    <t>NOMBRE ECHEANCE 5</t>
  </si>
  <si>
    <t>MONTANT ECHEANCE 5</t>
  </si>
  <si>
    <t>N° DU CHEQUES</t>
  </si>
  <si>
    <t>TOTAL CHEQUES</t>
  </si>
  <si>
    <t>TOTAL MENUEL</t>
  </si>
  <si>
    <t>DATE BUTEE</t>
  </si>
  <si>
    <t>TxtMensuel</t>
  </si>
  <si>
    <t>TxtButee</t>
  </si>
  <si>
    <t>TxtEcheance5</t>
  </si>
  <si>
    <t>TxtEcheance4</t>
  </si>
  <si>
    <t>TxtEcheance3</t>
  </si>
  <si>
    <t>TxtEcheance2</t>
  </si>
  <si>
    <t>TxtEcheance1</t>
  </si>
  <si>
    <t>TxtQte5</t>
  </si>
  <si>
    <t>TxtQte4</t>
  </si>
  <si>
    <t>TxtQte3</t>
  </si>
  <si>
    <t>TxtQte2</t>
  </si>
  <si>
    <t>TxtQte1</t>
  </si>
  <si>
    <t>BNP Paris Bas</t>
  </si>
  <si>
    <t>P@gmail.com</t>
  </si>
  <si>
    <t>Reims</t>
  </si>
  <si>
    <t>X9521</t>
  </si>
  <si>
    <t>Société Générale</t>
  </si>
  <si>
    <t>SGNLFRPPNPH</t>
  </si>
  <si>
    <t>FR7630004022490001004519781</t>
  </si>
  <si>
    <t>aze@free.fr</t>
  </si>
  <si>
    <t>AZE ERTY</t>
  </si>
  <si>
    <t>X4235</t>
  </si>
  <si>
    <t>Crédit Mutuelle</t>
  </si>
  <si>
    <t>MPLGFD</t>
  </si>
  <si>
    <t>Appuyer sur vérifier pour commencer.</t>
  </si>
  <si>
    <t xml:space="preserve">FORMAT TxtQte : " X  #00" </t>
  </si>
  <si>
    <t>FORMAT TxtEcheance : "#00 Jours"</t>
  </si>
  <si>
    <t>Nombre Entier Obligatoire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</si>
</sst>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0.0"/>
    <numFmt numFmtId="167" formatCode="00000"/>
    <numFmt numFmtId="168" formatCode="_-* #,##0.00\ [$€-40C]_-;\-* #,##0.00\ [$€-40C]_-;_-* &quot;-&quot;??\ [$€-40C]_-;_-@_-"/>
    <numFmt numFmtId="169" formatCode="#,##0.00\ [$€-40C];\-#,##0.00\ [$€-40C]"/>
    <numFmt numFmtId="170" formatCode="0#&quot; &quot;##&quot; &quot;##&quot; &quot;##&quot; &quot;##"/>
    <numFmt numFmtId="171" formatCode="000,000,000"/>
    <numFmt numFmtId="172" formatCode="00,000,000,000,000"/>
    <numFmt numFmtId="173" formatCode="00000\ 00\ 000"/>
    <numFmt numFmtId="174" formatCode="m/d/yyyy"/>
    <numFmt numFmtId="175" formatCode="_(* #,##0_);_(* \(#,##0\);_(* &quot;-&quot;??_);_(@_)"/>
    <numFmt numFmtId="176" formatCode="0&quot; jours&quot;"/>
    <numFmt numFmtId="177" formatCode="&quot;X &quot;0"/>
    <numFmt numFmtId="178" formatCode="dd/mm/yyyy;@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Yu Gothic UI Semilight"/>
      <family val="2"/>
    </font>
    <font>
      <b/>
      <sz val="11"/>
      <color rgb="FFFFFF66"/>
      <name val="Calibri"/>
      <family val="2"/>
      <scheme val="minor"/>
    </font>
    <font>
      <sz val="10"/>
      <name val="Arial"/>
      <family val="2"/>
    </font>
    <font>
      <u/>
      <sz val="10"/>
      <color theme="10"/>
      <name val="Yu Gothic UI Semilight"/>
      <family val="2"/>
    </font>
    <font>
      <sz val="11"/>
      <color indexed="8"/>
      <name val="Calibri"/>
      <family val="2"/>
    </font>
    <font>
      <sz val="10"/>
      <color rgb="FF00206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</font>
    <font>
      <sz val="10"/>
      <color rgb="FF002060"/>
      <name val="Calibri"/>
      <family val="2"/>
      <scheme val="minor"/>
    </font>
    <font>
      <b/>
      <sz val="10"/>
      <color rgb="FFFFFF66"/>
      <name val="Calibri"/>
      <family val="2"/>
    </font>
    <font>
      <b/>
      <sz val="10"/>
      <color theme="1"/>
      <name val="Calibri"/>
      <family val="2"/>
    </font>
    <font>
      <sz val="10"/>
      <color theme="10"/>
      <name val="Calibri"/>
      <family val="2"/>
      <scheme val="minor"/>
    </font>
    <font>
      <b/>
      <sz val="11"/>
      <color rgb="FFFFFF66"/>
      <name val="Century Gothic"/>
      <family val="2"/>
    </font>
    <font>
      <sz val="11"/>
      <color rgb="FF3366FF"/>
      <name val="Century Gothic"/>
      <family val="2"/>
    </font>
    <font>
      <sz val="11"/>
      <color theme="2"/>
      <name val="Century Gothic"/>
      <family val="2"/>
    </font>
    <font>
      <b/>
      <sz val="11"/>
      <color theme="0"/>
      <name val="Century Gothic"/>
      <family val="2"/>
    </font>
    <font>
      <sz val="11"/>
      <color theme="1"/>
      <name val="Century Gothic"/>
      <family val="2"/>
    </font>
    <font>
      <u/>
      <sz val="11"/>
      <color theme="1"/>
      <name val="Century Gothic"/>
      <family val="2"/>
    </font>
    <font>
      <b/>
      <sz val="11"/>
      <color rgb="FF3366FF"/>
      <name val="Calibri"/>
      <family val="2"/>
      <scheme val="minor"/>
    </font>
    <font>
      <sz val="11"/>
      <color rgb="FF3366FF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11"/>
      <color rgb="FF444444"/>
      <name val="Calibri"/>
      <family val="2"/>
      <scheme val="minor"/>
    </font>
    <font>
      <b/>
      <sz val="18"/>
      <color rgb="FF3366FF"/>
      <name val="Calibri"/>
      <family val="2"/>
      <scheme val="minor"/>
    </font>
    <font>
      <sz val="11"/>
      <color rgb="FFFFFF66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6"/>
      <color rgb="FF2E6A68"/>
      <name val="Digital-7 Mono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2E6A68"/>
        <bgColor indexed="64"/>
      </patternFill>
    </fill>
  </fills>
  <borders count="9">
    <border>
      <left/>
      <right/>
      <top/>
      <bottom/>
      <diagonal/>
    </border>
    <border>
      <left style="hair">
        <color rgb="FF3366FF"/>
      </left>
      <right style="hair">
        <color rgb="FF3366FF"/>
      </right>
      <top style="hair">
        <color rgb="FF3366FF"/>
      </top>
      <bottom style="hair">
        <color rgb="FF3366FF"/>
      </bottom>
      <diagonal/>
    </border>
    <border>
      <left style="thin">
        <color rgb="FFFFFF66"/>
      </left>
      <right style="thin">
        <color rgb="FFFFFF66"/>
      </right>
      <top style="thin">
        <color rgb="FFFFFF66"/>
      </top>
      <bottom style="thin">
        <color rgb="FFFFFF66"/>
      </bottom>
      <diagonal/>
    </border>
    <border>
      <left/>
      <right style="hair">
        <color rgb="FF3366FF"/>
      </right>
      <top/>
      <bottom style="hair">
        <color rgb="FF3366FF"/>
      </bottom>
      <diagonal/>
    </border>
    <border>
      <left style="hair">
        <color rgb="FF3366FF"/>
      </left>
      <right style="hair">
        <color rgb="FF3366FF"/>
      </right>
      <top/>
      <bottom style="hair">
        <color rgb="FF3366FF"/>
      </bottom>
      <diagonal/>
    </border>
    <border>
      <left style="hair">
        <color rgb="FF3366FF"/>
      </left>
      <right/>
      <top/>
      <bottom style="hair">
        <color rgb="FF3366FF"/>
      </bottom>
      <diagonal/>
    </border>
    <border>
      <left/>
      <right style="hair">
        <color rgb="FF3366FF"/>
      </right>
      <top style="hair">
        <color rgb="FF3366FF"/>
      </top>
      <bottom style="hair">
        <color rgb="FF3366FF"/>
      </bottom>
      <diagonal/>
    </border>
    <border>
      <left style="hair">
        <color rgb="FF3366FF"/>
      </left>
      <right/>
      <top style="hair">
        <color rgb="FF3366FF"/>
      </top>
      <bottom style="hair">
        <color rgb="FF3366FF"/>
      </bottom>
      <diagonal/>
    </border>
    <border>
      <left style="hair">
        <color rgb="FF3366FF"/>
      </left>
      <right style="hair">
        <color rgb="FF3366FF"/>
      </right>
      <top style="hair">
        <color rgb="FF3366FF"/>
      </top>
      <bottom/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2" fillId="0" borderId="0"/>
    <xf numFmtId="0" fontId="5" fillId="0" borderId="0" applyNumberForma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1">
    <xf numFmtId="0" fontId="0" fillId="0" borderId="0" xfId="0"/>
    <xf numFmtId="0" fontId="7" fillId="0" borderId="0" xfId="0" applyFont="1" applyAlignment="1">
      <alignment vertical="center"/>
    </xf>
    <xf numFmtId="167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170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1" fontId="7" fillId="0" borderId="0" xfId="0" applyNumberFormat="1" applyFont="1" applyAlignment="1">
      <alignment vertical="center"/>
    </xf>
    <xf numFmtId="172" fontId="7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" fontId="7" fillId="0" borderId="0" xfId="0" applyNumberFormat="1" applyFont="1" applyAlignment="1">
      <alignment horizontal="left" vertical="center"/>
    </xf>
    <xf numFmtId="167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170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1" fontId="9" fillId="0" borderId="0" xfId="0" applyNumberFormat="1" applyFont="1" applyAlignment="1">
      <alignment vertical="center"/>
    </xf>
    <xf numFmtId="172" fontId="9" fillId="0" borderId="0" xfId="0" applyNumberFormat="1" applyFont="1" applyAlignment="1">
      <alignment vertical="center"/>
    </xf>
    <xf numFmtId="0" fontId="11" fillId="3" borderId="2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7" fillId="0" borderId="0" xfId="0" applyFont="1"/>
    <xf numFmtId="0" fontId="9" fillId="0" borderId="0" xfId="0" applyNumberFormat="1" applyFont="1" applyAlignment="1">
      <alignment vertical="center"/>
    </xf>
    <xf numFmtId="0" fontId="13" fillId="0" borderId="0" xfId="15" applyNumberFormat="1" applyFont="1" applyAlignment="1">
      <alignment vertical="center"/>
    </xf>
    <xf numFmtId="0" fontId="14" fillId="3" borderId="1" xfId="0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8" fillId="2" borderId="0" xfId="0" applyNumberFormat="1" applyFont="1" applyFill="1" applyAlignment="1">
      <alignment horizontal="center" vertical="center"/>
    </xf>
    <xf numFmtId="168" fontId="18" fillId="2" borderId="0" xfId="0" applyNumberFormat="1" applyFont="1" applyFill="1" applyAlignment="1">
      <alignment horizontal="center" vertical="center"/>
    </xf>
    <xf numFmtId="177" fontId="18" fillId="2" borderId="0" xfId="2" applyNumberFormat="1" applyFont="1" applyFill="1" applyAlignment="1">
      <alignment horizontal="center" vertical="center"/>
    </xf>
    <xf numFmtId="176" fontId="18" fillId="2" borderId="0" xfId="2" applyNumberFormat="1" applyFont="1" applyFill="1" applyAlignment="1">
      <alignment horizontal="center" vertical="center"/>
    </xf>
    <xf numFmtId="14" fontId="18" fillId="2" borderId="0" xfId="2" applyNumberFormat="1" applyFont="1" applyFill="1" applyAlignment="1">
      <alignment horizontal="center" vertical="center"/>
    </xf>
    <xf numFmtId="171" fontId="18" fillId="2" borderId="0" xfId="0" applyNumberFormat="1" applyFont="1" applyFill="1" applyAlignment="1">
      <alignment horizontal="left" vertical="center"/>
    </xf>
    <xf numFmtId="168" fontId="18" fillId="2" borderId="0" xfId="3" applyNumberFormat="1" applyFont="1" applyFill="1" applyAlignment="1">
      <alignment horizontal="center" vertical="center"/>
    </xf>
    <xf numFmtId="177" fontId="18" fillId="2" borderId="0" xfId="0" applyNumberFormat="1" applyFont="1" applyFill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0" fontId="18" fillId="2" borderId="0" xfId="0" applyNumberFormat="1" applyFont="1" applyFill="1" applyAlignment="1">
      <alignment horizontal="left" vertical="center"/>
    </xf>
    <xf numFmtId="0" fontId="18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left" vertical="center"/>
    </xf>
    <xf numFmtId="168" fontId="18" fillId="2" borderId="0" xfId="2" applyNumberFormat="1" applyFont="1" applyFill="1" applyAlignment="1">
      <alignment horizontal="center" vertical="center"/>
    </xf>
    <xf numFmtId="178" fontId="18" fillId="2" borderId="0" xfId="0" applyNumberFormat="1" applyFont="1" applyFill="1" applyAlignment="1">
      <alignment horizontal="center" vertical="center"/>
    </xf>
    <xf numFmtId="1" fontId="18" fillId="2" borderId="0" xfId="2" applyNumberFormat="1" applyFont="1" applyFill="1" applyAlignment="1">
      <alignment horizontal="center" vertical="center"/>
    </xf>
    <xf numFmtId="0" fontId="17" fillId="4" borderId="0" xfId="0" applyFont="1" applyFill="1" applyBorder="1" applyAlignment="1">
      <alignment horizontal="center" vertical="center" wrapText="1"/>
    </xf>
    <xf numFmtId="14" fontId="17" fillId="4" borderId="0" xfId="0" applyNumberFormat="1" applyFont="1" applyFill="1" applyBorder="1" applyAlignment="1">
      <alignment horizontal="center" vertical="center" wrapText="1"/>
    </xf>
    <xf numFmtId="168" fontId="17" fillId="4" borderId="0" xfId="0" applyNumberFormat="1" applyFont="1" applyFill="1" applyBorder="1" applyAlignment="1">
      <alignment horizontal="center" vertical="center" wrapText="1"/>
    </xf>
    <xf numFmtId="1" fontId="17" fillId="4" borderId="0" xfId="2" applyNumberFormat="1" applyFont="1" applyFill="1" applyBorder="1" applyAlignment="1">
      <alignment horizontal="center" vertical="center" wrapText="1"/>
    </xf>
    <xf numFmtId="168" fontId="17" fillId="4" borderId="0" xfId="2" applyNumberFormat="1" applyFont="1" applyFill="1" applyBorder="1" applyAlignment="1">
      <alignment horizontal="center" vertical="center" wrapText="1"/>
    </xf>
    <xf numFmtId="177" fontId="17" fillId="4" borderId="0" xfId="2" applyNumberFormat="1" applyFont="1" applyFill="1" applyBorder="1" applyAlignment="1">
      <alignment horizontal="center" vertical="center" wrapText="1"/>
    </xf>
    <xf numFmtId="176" fontId="17" fillId="4" borderId="0" xfId="2" applyNumberFormat="1" applyFont="1" applyFill="1" applyBorder="1" applyAlignment="1">
      <alignment horizontal="center" vertical="center" wrapText="1"/>
    </xf>
    <xf numFmtId="14" fontId="17" fillId="4" borderId="0" xfId="2" applyNumberFormat="1" applyFont="1" applyFill="1" applyBorder="1" applyAlignment="1">
      <alignment horizontal="center" vertical="center" wrapText="1"/>
    </xf>
    <xf numFmtId="171" fontId="17" fillId="4" borderId="0" xfId="0" applyNumberFormat="1" applyFont="1" applyFill="1" applyBorder="1" applyAlignment="1">
      <alignment horizontal="left" vertical="center" wrapText="1"/>
    </xf>
    <xf numFmtId="168" fontId="17" fillId="4" borderId="0" xfId="3" applyNumberFormat="1" applyFont="1" applyFill="1" applyBorder="1" applyAlignment="1">
      <alignment horizontal="center" vertical="center" wrapText="1"/>
    </xf>
    <xf numFmtId="177" fontId="17" fillId="4" borderId="0" xfId="0" applyNumberFormat="1" applyFont="1" applyFill="1" applyBorder="1" applyAlignment="1">
      <alignment horizontal="center" vertical="center" wrapText="1"/>
    </xf>
    <xf numFmtId="176" fontId="17" fillId="4" borderId="0" xfId="0" applyNumberFormat="1" applyFont="1" applyFill="1" applyBorder="1" applyAlignment="1">
      <alignment horizontal="center" vertical="center" wrapText="1"/>
    </xf>
    <xf numFmtId="0" fontId="17" fillId="4" borderId="0" xfId="0" applyNumberFormat="1" applyFont="1" applyFill="1" applyBorder="1" applyAlignment="1">
      <alignment horizontal="left" vertical="center" wrapText="1"/>
    </xf>
    <xf numFmtId="0" fontId="17" fillId="4" borderId="0" xfId="0" applyFont="1" applyFill="1" applyBorder="1" applyAlignment="1">
      <alignment horizontal="left" vertical="center" wrapText="1"/>
    </xf>
    <xf numFmtId="178" fontId="17" fillId="4" borderId="0" xfId="0" applyNumberFormat="1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14" fontId="18" fillId="0" borderId="1" xfId="0" applyNumberFormat="1" applyFont="1" applyFill="1" applyBorder="1" applyAlignment="1">
      <alignment horizontal="center" vertical="center"/>
    </xf>
    <xf numFmtId="168" fontId="18" fillId="0" borderId="1" xfId="0" applyNumberFormat="1" applyFont="1" applyFill="1" applyBorder="1" applyAlignment="1">
      <alignment horizontal="center" vertical="center"/>
    </xf>
    <xf numFmtId="1" fontId="18" fillId="0" borderId="1" xfId="2" applyNumberFormat="1" applyFont="1" applyFill="1" applyBorder="1" applyAlignment="1">
      <alignment horizontal="center" vertical="center"/>
    </xf>
    <xf numFmtId="177" fontId="18" fillId="0" borderId="1" xfId="2" applyNumberFormat="1" applyFont="1" applyFill="1" applyBorder="1" applyAlignment="1">
      <alignment horizontal="center" vertical="center"/>
    </xf>
    <xf numFmtId="176" fontId="18" fillId="0" borderId="1" xfId="2" applyNumberFormat="1" applyFont="1" applyFill="1" applyBorder="1" applyAlignment="1">
      <alignment horizontal="center" vertical="center"/>
    </xf>
    <xf numFmtId="14" fontId="18" fillId="0" borderId="1" xfId="2" applyNumberFormat="1" applyFont="1" applyFill="1" applyBorder="1" applyAlignment="1">
      <alignment horizontal="center" vertical="center"/>
    </xf>
    <xf numFmtId="171" fontId="18" fillId="0" borderId="1" xfId="0" applyNumberFormat="1" applyFont="1" applyFill="1" applyBorder="1" applyAlignment="1">
      <alignment horizontal="left" vertical="center"/>
    </xf>
    <xf numFmtId="168" fontId="18" fillId="0" borderId="1" xfId="3" applyNumberFormat="1" applyFont="1" applyFill="1" applyBorder="1" applyAlignment="1">
      <alignment horizontal="center" vertical="center"/>
    </xf>
    <xf numFmtId="177" fontId="18" fillId="0" borderId="1" xfId="0" applyNumberFormat="1" applyFont="1" applyFill="1" applyBorder="1" applyAlignment="1">
      <alignment horizontal="center" vertical="center"/>
    </xf>
    <xf numFmtId="176" fontId="18" fillId="0" borderId="1" xfId="0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168" fontId="18" fillId="0" borderId="1" xfId="2" applyNumberFormat="1" applyFont="1" applyFill="1" applyBorder="1" applyAlignment="1">
      <alignment horizontal="center" vertical="center"/>
    </xf>
    <xf numFmtId="178" fontId="18" fillId="0" borderId="1" xfId="2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/>
    </xf>
    <xf numFmtId="0" fontId="18" fillId="0" borderId="8" xfId="0" applyNumberFormat="1" applyFont="1" applyFill="1" applyBorder="1" applyAlignment="1">
      <alignment horizontal="center" vertical="center"/>
    </xf>
    <xf numFmtId="14" fontId="18" fillId="0" borderId="8" xfId="0" applyNumberFormat="1" applyFont="1" applyFill="1" applyBorder="1" applyAlignment="1">
      <alignment horizontal="center" vertical="center"/>
    </xf>
    <xf numFmtId="168" fontId="18" fillId="0" borderId="8" xfId="0" applyNumberFormat="1" applyFont="1" applyFill="1" applyBorder="1" applyAlignment="1">
      <alignment horizontal="center" vertical="center"/>
    </xf>
    <xf numFmtId="1" fontId="18" fillId="0" borderId="8" xfId="2" applyNumberFormat="1" applyFont="1" applyFill="1" applyBorder="1" applyAlignment="1">
      <alignment horizontal="center" vertical="center"/>
    </xf>
    <xf numFmtId="168" fontId="18" fillId="0" borderId="8" xfId="2" applyNumberFormat="1" applyFont="1" applyFill="1" applyBorder="1" applyAlignment="1">
      <alignment horizontal="center" vertical="center"/>
    </xf>
    <xf numFmtId="176" fontId="18" fillId="0" borderId="8" xfId="2" applyNumberFormat="1" applyFont="1" applyFill="1" applyBorder="1" applyAlignment="1">
      <alignment horizontal="center" vertical="center"/>
    </xf>
    <xf numFmtId="14" fontId="18" fillId="0" borderId="8" xfId="2" applyNumberFormat="1" applyFont="1" applyFill="1" applyBorder="1" applyAlignment="1">
      <alignment horizontal="center" vertical="center"/>
    </xf>
    <xf numFmtId="171" fontId="18" fillId="0" borderId="8" xfId="0" applyNumberFormat="1" applyFont="1" applyFill="1" applyBorder="1" applyAlignment="1">
      <alignment horizontal="left" vertical="center"/>
    </xf>
    <xf numFmtId="168" fontId="18" fillId="0" borderId="8" xfId="3" applyNumberFormat="1" applyFont="1" applyFill="1" applyBorder="1" applyAlignment="1">
      <alignment horizontal="center" vertical="center"/>
    </xf>
    <xf numFmtId="177" fontId="18" fillId="0" borderId="8" xfId="0" applyNumberFormat="1" applyFont="1" applyFill="1" applyBorder="1" applyAlignment="1">
      <alignment horizontal="center" vertical="center"/>
    </xf>
    <xf numFmtId="176" fontId="18" fillId="0" borderId="8" xfId="0" applyNumberFormat="1" applyFont="1" applyFill="1" applyBorder="1" applyAlignment="1">
      <alignment horizontal="center" vertical="center"/>
    </xf>
    <xf numFmtId="0" fontId="18" fillId="0" borderId="8" xfId="0" applyNumberFormat="1" applyFont="1" applyFill="1" applyBorder="1" applyAlignment="1">
      <alignment horizontal="left" vertical="center"/>
    </xf>
    <xf numFmtId="0" fontId="18" fillId="0" borderId="8" xfId="0" applyFont="1" applyFill="1" applyBorder="1" applyAlignment="1">
      <alignment horizontal="left" vertical="center"/>
    </xf>
    <xf numFmtId="2" fontId="18" fillId="0" borderId="1" xfId="2" applyNumberFormat="1" applyFont="1" applyFill="1" applyBorder="1" applyAlignment="1">
      <alignment horizontal="center" vertical="center"/>
    </xf>
    <xf numFmtId="168" fontId="18" fillId="0" borderId="1" xfId="0" applyNumberFormat="1" applyFont="1" applyFill="1" applyBorder="1" applyAlignment="1" applyProtection="1">
      <alignment horizontal="center" vertical="center"/>
    </xf>
    <xf numFmtId="176" fontId="18" fillId="0" borderId="1" xfId="2" applyNumberFormat="1" applyFont="1" applyFill="1" applyBorder="1" applyAlignment="1" applyProtection="1">
      <alignment horizontal="center" vertical="center"/>
    </xf>
    <xf numFmtId="14" fontId="18" fillId="0" borderId="1" xfId="2" applyNumberFormat="1" applyFont="1" applyFill="1" applyBorder="1" applyAlignment="1" applyProtection="1">
      <alignment horizontal="center" vertical="center"/>
    </xf>
    <xf numFmtId="0" fontId="18" fillId="2" borderId="0" xfId="0" applyFont="1" applyFill="1" applyBorder="1" applyAlignment="1">
      <alignment horizontal="center" vertical="center" wrapText="1"/>
    </xf>
    <xf numFmtId="177" fontId="18" fillId="2" borderId="0" xfId="2" applyNumberFormat="1" applyFont="1" applyFill="1" applyBorder="1" applyAlignment="1">
      <alignment horizontal="center" vertical="center" wrapText="1"/>
    </xf>
    <xf numFmtId="176" fontId="18" fillId="2" borderId="0" xfId="2" applyNumberFormat="1" applyFont="1" applyFill="1" applyBorder="1" applyAlignment="1">
      <alignment horizontal="center" vertical="center" wrapText="1"/>
    </xf>
    <xf numFmtId="14" fontId="18" fillId="2" borderId="0" xfId="2" applyNumberFormat="1" applyFont="1" applyFill="1" applyBorder="1" applyAlignment="1">
      <alignment horizontal="center" vertical="center" wrapText="1"/>
    </xf>
    <xf numFmtId="168" fontId="18" fillId="2" borderId="0" xfId="0" applyNumberFormat="1" applyFont="1" applyFill="1" applyBorder="1" applyAlignment="1">
      <alignment horizontal="center" vertical="center"/>
    </xf>
    <xf numFmtId="177" fontId="18" fillId="2" borderId="0" xfId="2" applyNumberFormat="1" applyFont="1" applyFill="1" applyBorder="1" applyAlignment="1">
      <alignment horizontal="center" vertical="center"/>
    </xf>
    <xf numFmtId="176" fontId="18" fillId="2" borderId="0" xfId="2" applyNumberFormat="1" applyFont="1" applyFill="1" applyBorder="1" applyAlignment="1">
      <alignment horizontal="center" vertical="center"/>
    </xf>
    <xf numFmtId="14" fontId="18" fillId="2" borderId="0" xfId="2" applyNumberFormat="1" applyFont="1" applyFill="1" applyBorder="1" applyAlignment="1">
      <alignment horizontal="center" vertical="center"/>
    </xf>
    <xf numFmtId="168" fontId="19" fillId="2" borderId="0" xfId="0" applyNumberFormat="1" applyFont="1" applyFill="1" applyBorder="1" applyAlignment="1">
      <alignment horizontal="center" vertical="center"/>
    </xf>
    <xf numFmtId="168" fontId="19" fillId="2" borderId="0" xfId="0" applyNumberFormat="1" applyFont="1" applyFill="1" applyAlignment="1">
      <alignment horizontal="center" vertical="center"/>
    </xf>
    <xf numFmtId="0" fontId="3" fillId="3" borderId="1" xfId="0" applyFont="1" applyFill="1" applyBorder="1"/>
    <xf numFmtId="14" fontId="20" fillId="0" borderId="1" xfId="0" applyNumberFormat="1" applyFont="1" applyFill="1" applyBorder="1"/>
    <xf numFmtId="14" fontId="3" fillId="3" borderId="1" xfId="1" applyNumberFormat="1" applyFont="1" applyFill="1" applyBorder="1" applyAlignment="1"/>
    <xf numFmtId="9" fontId="21" fillId="0" borderId="1" xfId="1" applyNumberFormat="1" applyFont="1" applyFill="1" applyBorder="1"/>
    <xf numFmtId="1" fontId="21" fillId="2" borderId="0" xfId="0" applyNumberFormat="1" applyFont="1" applyFill="1"/>
    <xf numFmtId="169" fontId="21" fillId="2" borderId="0" xfId="1" applyNumberFormat="1" applyFont="1" applyFill="1"/>
    <xf numFmtId="0" fontId="21" fillId="2" borderId="0" xfId="0" applyNumberFormat="1" applyFont="1" applyFill="1"/>
    <xf numFmtId="168" fontId="21" fillId="2" borderId="0" xfId="3" applyNumberFormat="1" applyFont="1" applyFill="1"/>
    <xf numFmtId="168" fontId="21" fillId="2" borderId="0" xfId="0" applyNumberFormat="1" applyFont="1" applyFill="1"/>
    <xf numFmtId="164" fontId="21" fillId="2" borderId="0" xfId="0" applyNumberFormat="1" applyFont="1" applyFill="1"/>
    <xf numFmtId="0" fontId="21" fillId="2" borderId="0" xfId="0" applyFont="1" applyFill="1"/>
    <xf numFmtId="167" fontId="21" fillId="2" borderId="0" xfId="2" applyNumberFormat="1" applyFont="1" applyFill="1"/>
    <xf numFmtId="0" fontId="21" fillId="2" borderId="0" xfId="0" applyFont="1" applyFill="1" applyAlignment="1">
      <alignment vertical="center"/>
    </xf>
    <xf numFmtId="172" fontId="21" fillId="2" borderId="0" xfId="0" applyNumberFormat="1" applyFont="1" applyFill="1" applyAlignment="1">
      <alignment horizontal="center" vertical="center"/>
    </xf>
    <xf numFmtId="49" fontId="21" fillId="2" borderId="0" xfId="0" applyNumberFormat="1" applyFont="1" applyFill="1" applyAlignment="1">
      <alignment vertical="center"/>
    </xf>
    <xf numFmtId="0" fontId="21" fillId="2" borderId="0" xfId="0" applyFont="1" applyFill="1" applyAlignment="1">
      <alignment horizontal="center" vertical="center"/>
    </xf>
    <xf numFmtId="167" fontId="21" fillId="2" borderId="0" xfId="0" applyNumberFormat="1" applyFont="1" applyFill="1" applyAlignment="1">
      <alignment horizontal="center" vertical="center"/>
    </xf>
    <xf numFmtId="173" fontId="21" fillId="2" borderId="0" xfId="0" applyNumberFormat="1" applyFont="1" applyFill="1"/>
    <xf numFmtId="175" fontId="21" fillId="2" borderId="0" xfId="2" applyNumberFormat="1" applyFont="1" applyFill="1"/>
    <xf numFmtId="14" fontId="23" fillId="2" borderId="0" xfId="0" applyNumberFormat="1" applyFont="1" applyFill="1"/>
    <xf numFmtId="14" fontId="21" fillId="2" borderId="0" xfId="0" applyNumberFormat="1" applyFont="1" applyFill="1"/>
    <xf numFmtId="166" fontId="21" fillId="2" borderId="0" xfId="0" applyNumberFormat="1" applyFont="1" applyFill="1"/>
    <xf numFmtId="0" fontId="24" fillId="2" borderId="0" xfId="0" applyFont="1" applyFill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14" fontId="3" fillId="3" borderId="4" xfId="0" applyNumberFormat="1" applyFont="1" applyFill="1" applyBorder="1" applyAlignment="1">
      <alignment horizontal="center" vertical="center" wrapText="1"/>
    </xf>
    <xf numFmtId="169" fontId="3" fillId="3" borderId="4" xfId="1" applyNumberFormat="1" applyFont="1" applyFill="1" applyBorder="1" applyAlignment="1">
      <alignment horizontal="center" vertical="center" wrapText="1"/>
    </xf>
    <xf numFmtId="1" fontId="3" fillId="3" borderId="4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168" fontId="3" fillId="3" borderId="4" xfId="3" applyNumberFormat="1" applyFont="1" applyFill="1" applyBorder="1" applyAlignment="1">
      <alignment horizontal="center" vertical="center" wrapText="1"/>
    </xf>
    <xf numFmtId="168" fontId="3" fillId="3" borderId="4" xfId="0" applyNumberFormat="1" applyFont="1" applyFill="1" applyBorder="1" applyAlignment="1">
      <alignment horizontal="center" vertical="center" wrapText="1"/>
    </xf>
    <xf numFmtId="164" fontId="3" fillId="3" borderId="4" xfId="0" applyNumberFormat="1" applyFont="1" applyFill="1" applyBorder="1" applyAlignment="1">
      <alignment horizontal="center" vertical="center" wrapText="1"/>
    </xf>
    <xf numFmtId="167" fontId="3" fillId="3" borderId="4" xfId="2" applyNumberFormat="1" applyFont="1" applyFill="1" applyBorder="1" applyAlignment="1">
      <alignment horizontal="center" vertical="center" wrapText="1"/>
    </xf>
    <xf numFmtId="172" fontId="3" fillId="3" borderId="4" xfId="2" applyNumberFormat="1" applyFont="1" applyFill="1" applyBorder="1" applyAlignment="1">
      <alignment horizontal="center" vertical="center" wrapText="1"/>
    </xf>
    <xf numFmtId="49" fontId="3" fillId="3" borderId="4" xfId="2" applyNumberFormat="1" applyFont="1" applyFill="1" applyBorder="1" applyAlignment="1">
      <alignment horizontal="center" vertical="center" wrapText="1"/>
    </xf>
    <xf numFmtId="173" fontId="3" fillId="3" borderId="4" xfId="2" applyNumberFormat="1" applyFont="1" applyFill="1" applyBorder="1" applyAlignment="1">
      <alignment horizontal="center" vertical="center" wrapText="1"/>
    </xf>
    <xf numFmtId="167" fontId="3" fillId="3" borderId="5" xfId="2" applyNumberFormat="1" applyFont="1" applyFill="1" applyBorder="1" applyAlignment="1">
      <alignment horizontal="center" vertical="center" wrapText="1"/>
    </xf>
    <xf numFmtId="168" fontId="3" fillId="3" borderId="4" xfId="2" applyNumberFormat="1" applyFont="1" applyFill="1" applyBorder="1" applyAlignment="1">
      <alignment horizontal="center" vertical="center" wrapText="1"/>
    </xf>
    <xf numFmtId="175" fontId="3" fillId="3" borderId="4" xfId="2" applyNumberFormat="1" applyFont="1" applyFill="1" applyBorder="1" applyAlignment="1">
      <alignment horizontal="center" vertical="center" wrapText="1"/>
    </xf>
    <xf numFmtId="0" fontId="25" fillId="2" borderId="0" xfId="0" applyFont="1" applyFill="1" applyAlignment="1">
      <alignment vertical="center" wrapText="1"/>
    </xf>
    <xf numFmtId="0" fontId="20" fillId="0" borderId="6" xfId="0" applyFont="1" applyFill="1" applyBorder="1"/>
    <xf numFmtId="0" fontId="21" fillId="0" borderId="1" xfId="0" applyFont="1" applyFill="1" applyBorder="1"/>
    <xf numFmtId="14" fontId="21" fillId="0" borderId="1" xfId="0" applyNumberFormat="1" applyFont="1" applyFill="1" applyBorder="1" applyAlignment="1">
      <alignment horizontal="right" vertical="center" wrapText="1"/>
    </xf>
    <xf numFmtId="169" fontId="21" fillId="0" borderId="1" xfId="1" applyNumberFormat="1" applyFont="1" applyFill="1" applyBorder="1" applyAlignment="1">
      <alignment horizontal="right" vertical="center"/>
    </xf>
    <xf numFmtId="1" fontId="21" fillId="0" borderId="1" xfId="0" applyNumberFormat="1" applyFont="1" applyFill="1" applyBorder="1" applyAlignment="1">
      <alignment horizontal="right" vertical="center"/>
    </xf>
    <xf numFmtId="14" fontId="21" fillId="0" borderId="1" xfId="0" applyNumberFormat="1" applyFont="1" applyFill="1" applyBorder="1"/>
    <xf numFmtId="168" fontId="21" fillId="0" borderId="1" xfId="3" applyNumberFormat="1" applyFont="1" applyFill="1" applyBorder="1"/>
    <xf numFmtId="168" fontId="21" fillId="0" borderId="1" xfId="0" applyNumberFormat="1" applyFont="1" applyFill="1" applyBorder="1"/>
    <xf numFmtId="0" fontId="21" fillId="0" borderId="1" xfId="2" applyNumberFormat="1" applyFont="1" applyFill="1" applyBorder="1"/>
    <xf numFmtId="0" fontId="21" fillId="0" borderId="1" xfId="0" applyNumberFormat="1" applyFont="1" applyFill="1" applyBorder="1"/>
    <xf numFmtId="164" fontId="21" fillId="0" borderId="1" xfId="0" applyNumberFormat="1" applyFont="1" applyFill="1" applyBorder="1"/>
    <xf numFmtId="167" fontId="21" fillId="0" borderId="1" xfId="2" applyNumberFormat="1" applyFont="1" applyFill="1" applyBorder="1"/>
    <xf numFmtId="167" fontId="21" fillId="0" borderId="1" xfId="2" applyNumberFormat="1" applyFont="1" applyFill="1" applyBorder="1" applyAlignment="1">
      <alignment vertical="center"/>
    </xf>
    <xf numFmtId="172" fontId="21" fillId="0" borderId="1" xfId="2" applyNumberFormat="1" applyFont="1" applyFill="1" applyBorder="1" applyAlignment="1">
      <alignment horizontal="center" vertical="center"/>
    </xf>
    <xf numFmtId="49" fontId="21" fillId="0" borderId="1" xfId="2" applyNumberFormat="1" applyFont="1" applyFill="1" applyBorder="1" applyAlignment="1">
      <alignment vertical="center"/>
    </xf>
    <xf numFmtId="167" fontId="21" fillId="0" borderId="1" xfId="2" applyNumberFormat="1" applyFont="1" applyFill="1" applyBorder="1" applyAlignment="1">
      <alignment horizontal="center" vertical="center"/>
    </xf>
    <xf numFmtId="173" fontId="21" fillId="0" borderId="1" xfId="2" applyNumberFormat="1" applyFont="1" applyFill="1" applyBorder="1" applyAlignment="1">
      <alignment vertical="center"/>
    </xf>
    <xf numFmtId="167" fontId="21" fillId="0" borderId="7" xfId="2" applyNumberFormat="1" applyFont="1" applyFill="1" applyBorder="1" applyAlignment="1">
      <alignment vertical="center"/>
    </xf>
    <xf numFmtId="168" fontId="21" fillId="0" borderId="7" xfId="2" applyNumberFormat="1" applyFont="1" applyFill="1" applyBorder="1" applyAlignment="1">
      <alignment vertical="center"/>
    </xf>
    <xf numFmtId="175" fontId="21" fillId="0" borderId="7" xfId="2" applyNumberFormat="1" applyFont="1" applyFill="1" applyBorder="1" applyAlignment="1">
      <alignment vertical="center"/>
    </xf>
    <xf numFmtId="0" fontId="21" fillId="2" borderId="0" xfId="0" applyFont="1" applyFill="1" applyAlignment="1">
      <alignment vertical="center" wrapText="1"/>
    </xf>
    <xf numFmtId="14" fontId="21" fillId="0" borderId="1" xfId="0" applyNumberFormat="1" applyFont="1" applyFill="1" applyBorder="1" applyAlignment="1">
      <alignment horizontal="right" vertical="center"/>
    </xf>
    <xf numFmtId="174" fontId="21" fillId="0" borderId="1" xfId="0" applyNumberFormat="1" applyFont="1" applyFill="1" applyBorder="1"/>
    <xf numFmtId="0" fontId="20" fillId="2" borderId="0" xfId="0" applyFont="1" applyFill="1"/>
    <xf numFmtId="175" fontId="25" fillId="2" borderId="0" xfId="2" applyNumberFormat="1" applyFont="1" applyFill="1" applyAlignment="1">
      <alignment vertical="center" wrapText="1"/>
    </xf>
    <xf numFmtId="9" fontId="16" fillId="2" borderId="0" xfId="1" applyFont="1" applyFill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14" fontId="22" fillId="2" borderId="0" xfId="0" applyNumberFormat="1" applyFont="1" applyFill="1" applyAlignment="1">
      <alignment wrapText="1"/>
    </xf>
    <xf numFmtId="0" fontId="21" fillId="2" borderId="0" xfId="0" applyFont="1" applyFill="1" applyAlignment="1"/>
    <xf numFmtId="0" fontId="18" fillId="2" borderId="0" xfId="0" applyFont="1" applyFill="1" applyBorder="1" applyAlignment="1">
      <alignment horizontal="center" vertical="center" wrapText="1"/>
    </xf>
    <xf numFmtId="9" fontId="26" fillId="0" borderId="0" xfId="1" applyFont="1" applyFill="1" applyBorder="1" applyAlignment="1">
      <alignment horizontal="center" vertical="center"/>
    </xf>
  </cellXfs>
  <cellStyles count="16">
    <cellStyle name="%" xfId="11"/>
    <cellStyle name="Lien hypertexte" xfId="15" builtinId="8"/>
    <cellStyle name="Lien hypertexte 2" xfId="13"/>
    <cellStyle name="Milliers" xfId="2" builtinId="3"/>
    <cellStyle name="Milliers 2" xfId="8"/>
    <cellStyle name="Milliers 3" xfId="14"/>
    <cellStyle name="Monétaire" xfId="3" builtinId="4"/>
    <cellStyle name="Monétaire 2" xfId="5"/>
    <cellStyle name="Monétaire 3" xfId="10"/>
    <cellStyle name="Normal" xfId="0" builtinId="0"/>
    <cellStyle name="Normal 2" xfId="4"/>
    <cellStyle name="Normal 2 2" xfId="6"/>
    <cellStyle name="Normal 3" xfId="7"/>
    <cellStyle name="Normal 4" xfId="9"/>
    <cellStyle name="Normal 5" xfId="12"/>
    <cellStyle name="Pourcentage" xfId="1" builtinId="5"/>
  </cellStyles>
  <dxfs count="10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8" formatCode="dd/mm/yyyy;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6" formatCode="0&quot; jour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7" formatCode="&quot;X &quot;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6" formatCode="0&quot; jour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7" formatCode="&quot;X &quot;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6" formatCode="0&quot; jour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7" formatCode="&quot;X &quot;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6" formatCode="0&quot; jour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7" formatCode="&quot;X &quot;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1" formatCode="000,000,000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6" formatCode="0&quot; jours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7" formatCode="&quot;X &quot;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174" formatCode="m/d/yyyy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rgb="FF2E6A68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5" formatCode="_(* #,##0_);_(* \(#,##0\);_(* &quot;-&quot;??_);_(@_)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8" formatCode="_-* #,##0.00\ [$€-40C]_-;\-* #,##0.00\ [$€-40C]_-;_-* &quot;-&quot;??\ [$€-40C]_-;_-@_-"/>
      <fill>
        <patternFill patternType="solid">
          <fgColor indexed="64"/>
          <bgColor theme="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/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/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3" formatCode="00000\ 00\ 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2" formatCode="00,000,000,000,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2" formatCode="00,000,000,000,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7" formatCode="00000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8" formatCode="_-* #,##0.00\ [$€-40C]_-;\-* #,##0.00\ [$€-40C]_-;_-* &quot;-&quot;??\ [$€-40C]_-;_-@_-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4" formatCode="m/d/yyyy"/>
      <fill>
        <patternFill patternType="none">
          <fgColor indexed="64"/>
          <bgColor indexed="65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0" formatCode="General"/>
      <fill>
        <patternFill patternType="solid">
          <fgColor indexed="64"/>
          <bgColor theme="2"/>
        </patternFill>
      </fill>
      <border outline="0">
        <left style="hair">
          <color rgb="FF3366FF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9" formatCode="#,##0.00\ [$€-40C];\-#,##0.00\ [$€-40C]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9" formatCode="#,##0.00\ [$€-40C];\-#,##0.00\ [$€-40C]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69" formatCode="#,##0.00\ [$€-40C];\-#,##0.00\ [$€-40C]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4" formatCode="m/d/yyyy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numFmt numFmtId="174" formatCode="m/d/yyyy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hair">
          <color rgb="FF3366FF"/>
        </left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3366FF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hair">
          <color rgb="FF3366FF"/>
        </right>
        <top style="hair">
          <color rgb="FF3366FF"/>
        </top>
        <bottom style="hair">
          <color rgb="FF3366FF"/>
        </bottom>
      </border>
    </dxf>
    <dxf>
      <border outline="0">
        <left style="hair">
          <color rgb="FF3366FF"/>
        </left>
        <right style="hair">
          <color rgb="FF3366FF"/>
        </right>
        <top style="hair">
          <color rgb="FF3366FF"/>
        </top>
      </border>
    </dxf>
    <dxf>
      <font>
        <strike val="0"/>
        <outline val="0"/>
        <shadow val="0"/>
        <u val="none"/>
        <vertAlign val="baseline"/>
        <name val="Calibri"/>
        <scheme val="minor"/>
      </font>
      <numFmt numFmtId="167" formatCode="00000"/>
    </dxf>
    <dxf>
      <border outline="0">
        <bottom style="hair">
          <color rgb="FF3366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66"/>
        <name val="Calibri"/>
        <scheme val="minor"/>
      </font>
      <numFmt numFmtId="167" formatCode="00000"/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rgb="FF3366FF"/>
        </left>
        <right style="hair">
          <color rgb="FF3366FF"/>
        </right>
        <top/>
        <bottom/>
      </border>
    </dxf>
    <dxf>
      <font>
        <b val="0"/>
        <i/>
        <color rgb="FF2E6A68"/>
      </font>
      <fill>
        <patternFill>
          <fgColor auto="1"/>
          <bgColor rgb="FFB2F8D2"/>
        </patternFill>
      </fill>
    </dxf>
    <dxf>
      <font>
        <color rgb="FF7030A0"/>
      </font>
      <fill>
        <patternFill>
          <bgColor rgb="FFF496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theme="8" tint="0.59996337778862885"/>
        </patternFill>
      </fill>
    </dxf>
    <dxf>
      <font>
        <color rgb="FF7030A0"/>
      </font>
      <fill>
        <patternFill>
          <bgColor rgb="FFCFAFE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ABC7FF"/>
        </patternFill>
      </fill>
    </dxf>
    <dxf>
      <font>
        <b val="0"/>
        <i val="0"/>
        <color theme="5" tint="-0.499984740745262"/>
      </font>
      <fill>
        <patternFill>
          <bgColor rgb="FFFFEDB3"/>
        </patternFill>
      </fill>
    </dxf>
  </dxfs>
  <tableStyles count="0" defaultTableStyle="TableStyleMedium2" defaultPivotStyle="PivotStyleLight16"/>
  <colors>
    <mruColors>
      <color rgb="FFFF0000"/>
      <color rgb="FF2E6A68"/>
      <color rgb="FFFFEDB3"/>
      <color rgb="FFB2F8D2"/>
      <color rgb="FF3366FF"/>
      <color rgb="FFABC7FF"/>
      <color rgb="FFF496CE"/>
      <color rgb="FFCFAFE7"/>
      <color rgb="FF6633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352425</xdr:colOff>
          <xdr:row>1</xdr:row>
          <xdr:rowOff>133350</xdr:rowOff>
        </xdr:from>
        <xdr:to>
          <xdr:col>15</xdr:col>
          <xdr:colOff>285750</xdr:colOff>
          <xdr:row>4</xdr:row>
          <xdr:rowOff>9525</xdr:rowOff>
        </xdr:to>
        <xdr:sp macro="" textlink="">
          <xdr:nvSpPr>
            <xdr:cNvPr id="31745" name="CommandButton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352425</xdr:colOff>
          <xdr:row>4</xdr:row>
          <xdr:rowOff>9525</xdr:rowOff>
        </xdr:from>
        <xdr:to>
          <xdr:col>15</xdr:col>
          <xdr:colOff>285750</xdr:colOff>
          <xdr:row>6</xdr:row>
          <xdr:rowOff>85725</xdr:rowOff>
        </xdr:to>
        <xdr:sp macro="" textlink="">
          <xdr:nvSpPr>
            <xdr:cNvPr id="31746" name="CommandButton2" hidden="1">
              <a:extLst>
                <a:ext uri="{63B3BB69-23CF-44E3-9099-C40C66FF867C}">
                  <a14:compatExt spid="_x0000_s317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771525</xdr:colOff>
          <xdr:row>0</xdr:row>
          <xdr:rowOff>0</xdr:rowOff>
        </xdr:from>
        <xdr:to>
          <xdr:col>8</xdr:col>
          <xdr:colOff>485775</xdr:colOff>
          <xdr:row>0</xdr:row>
          <xdr:rowOff>285750</xdr:rowOff>
        </xdr:to>
        <xdr:sp macro="" textlink="">
          <xdr:nvSpPr>
            <xdr:cNvPr id="30723" name="cmdverif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4</xdr:col>
      <xdr:colOff>34635</xdr:colOff>
      <xdr:row>1</xdr:row>
      <xdr:rowOff>173181</xdr:rowOff>
    </xdr:from>
    <xdr:to>
      <xdr:col>4</xdr:col>
      <xdr:colOff>1017952</xdr:colOff>
      <xdr:row>22</xdr:row>
      <xdr:rowOff>190499</xdr:rowOff>
    </xdr:to>
    <xdr:sp macro="" textlink="">
      <xdr:nvSpPr>
        <xdr:cNvPr id="16" name="Rectangle 15"/>
        <xdr:cNvSpPr/>
      </xdr:nvSpPr>
      <xdr:spPr>
        <a:xfrm>
          <a:off x="4727862" y="484908"/>
          <a:ext cx="983317" cy="4260273"/>
        </a:xfrm>
        <a:prstGeom prst="rect">
          <a:avLst/>
        </a:prstGeom>
        <a:noFill/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5</xdr:col>
      <xdr:colOff>1194954</xdr:colOff>
      <xdr:row>2</xdr:row>
      <xdr:rowOff>0</xdr:rowOff>
    </xdr:from>
    <xdr:to>
      <xdr:col>8</xdr:col>
      <xdr:colOff>51954</xdr:colOff>
      <xdr:row>22</xdr:row>
      <xdr:rowOff>156119</xdr:rowOff>
    </xdr:to>
    <xdr:sp macro="" textlink="">
      <xdr:nvSpPr>
        <xdr:cNvPr id="17" name="Rectangle 16"/>
        <xdr:cNvSpPr/>
      </xdr:nvSpPr>
      <xdr:spPr>
        <a:xfrm>
          <a:off x="6927272" y="502227"/>
          <a:ext cx="1956955" cy="4208574"/>
        </a:xfrm>
        <a:prstGeom prst="rect">
          <a:avLst/>
        </a:prstGeom>
        <a:noFill/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8</xdr:col>
      <xdr:colOff>1032597</xdr:colOff>
      <xdr:row>1</xdr:row>
      <xdr:rowOff>190499</xdr:rowOff>
    </xdr:from>
    <xdr:to>
      <xdr:col>9</xdr:col>
      <xdr:colOff>969818</xdr:colOff>
      <xdr:row>23</xdr:row>
      <xdr:rowOff>34891</xdr:rowOff>
    </xdr:to>
    <xdr:sp macro="" textlink="">
      <xdr:nvSpPr>
        <xdr:cNvPr id="18" name="Rectangle 17"/>
        <xdr:cNvSpPr/>
      </xdr:nvSpPr>
      <xdr:spPr>
        <a:xfrm>
          <a:off x="9864870" y="502226"/>
          <a:ext cx="993630" cy="4277847"/>
        </a:xfrm>
        <a:prstGeom prst="rect">
          <a:avLst/>
        </a:prstGeom>
        <a:noFill/>
        <a:ln w="76200" cap="rnd">
          <a:solidFill>
            <a:srgbClr val="FF000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36</xdr:col>
      <xdr:colOff>190500</xdr:colOff>
      <xdr:row>1</xdr:row>
      <xdr:rowOff>155863</xdr:rowOff>
    </xdr:from>
    <xdr:to>
      <xdr:col>38</xdr:col>
      <xdr:colOff>34636</xdr:colOff>
      <xdr:row>22</xdr:row>
      <xdr:rowOff>173182</xdr:rowOff>
    </xdr:to>
    <xdr:sp macro="" textlink="">
      <xdr:nvSpPr>
        <xdr:cNvPr id="19" name="Rectangle 18"/>
        <xdr:cNvSpPr/>
      </xdr:nvSpPr>
      <xdr:spPr>
        <a:xfrm>
          <a:off x="39641318" y="467590"/>
          <a:ext cx="1974273" cy="4260274"/>
        </a:xfrm>
        <a:prstGeom prst="rect">
          <a:avLst/>
        </a:prstGeom>
        <a:noFill/>
        <a:ln w="76200" cap="rnd">
          <a:solidFill>
            <a:srgbClr val="FF000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24</xdr:col>
      <xdr:colOff>17318</xdr:colOff>
      <xdr:row>1</xdr:row>
      <xdr:rowOff>155863</xdr:rowOff>
    </xdr:from>
    <xdr:to>
      <xdr:col>35</xdr:col>
      <xdr:colOff>0</xdr:colOff>
      <xdr:row>22</xdr:row>
      <xdr:rowOff>173182</xdr:rowOff>
    </xdr:to>
    <xdr:sp macro="" textlink="">
      <xdr:nvSpPr>
        <xdr:cNvPr id="20" name="Rectangle 19"/>
        <xdr:cNvSpPr/>
      </xdr:nvSpPr>
      <xdr:spPr>
        <a:xfrm>
          <a:off x="25734818" y="467590"/>
          <a:ext cx="12867409" cy="4260274"/>
        </a:xfrm>
        <a:prstGeom prst="rect">
          <a:avLst/>
        </a:prstGeom>
        <a:noFill/>
        <a:ln w="76200" cap="rnd">
          <a:solidFill>
            <a:srgbClr val="FF000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9</xdr:col>
      <xdr:colOff>497897</xdr:colOff>
      <xdr:row>27</xdr:row>
      <xdr:rowOff>86282</xdr:rowOff>
    </xdr:from>
    <xdr:to>
      <xdr:col>24</xdr:col>
      <xdr:colOff>218642</xdr:colOff>
      <xdr:row>62</xdr:row>
      <xdr:rowOff>149369</xdr:rowOff>
    </xdr:to>
    <xdr:sp macro="" textlink="">
      <xdr:nvSpPr>
        <xdr:cNvPr id="21" name="Rectangle 20"/>
        <xdr:cNvSpPr/>
      </xdr:nvSpPr>
      <xdr:spPr>
        <a:xfrm>
          <a:off x="10403897" y="5586970"/>
          <a:ext cx="15556058" cy="6730587"/>
        </a:xfrm>
        <a:prstGeom prst="rect">
          <a:avLst/>
        </a:prstGeom>
        <a:solidFill>
          <a:schemeClr val="bg1">
            <a:lumMod val="75000"/>
          </a:schemeClr>
        </a:solidFill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 baseline="0">
              <a:solidFill>
                <a:sysClr val="windowText" lastClr="000000"/>
              </a:solidFill>
            </a:rPr>
            <a:t>En sélectionnant P_PAIEMENT, nous avons dans une listBox le rappel du Tableau SUIVI_DES_FACTURES. 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Dans cette listBox les factures dite"validée" apparaissent en vert et la frame paiement correspondante à la facture sélectionnée doit être obligatoirement remplie.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Pour les factures dite "en attente", nous validons cette facture par une liste déroulante type (ComboBox), les moyens de paiements possible.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Ou, par une facilité de Paiement type (CheckBox).</a:t>
          </a:r>
        </a:p>
        <a:p>
          <a:pPr algn="l"/>
          <a:endParaRPr lang="fr-FR" sz="1400" baseline="0">
            <a:solidFill>
              <a:sysClr val="windowText" lastClr="000000"/>
            </a:solidFill>
          </a:endParaRP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COMBOBOX : la frame du paiement correspondanre s'affiche et les textboxs "MONTANT TTC, MAJORATION, RESTANT DU, LA DATE DU JOUR".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Nous rentrons les informations manquantes qui les remplirons le tableau SUIVI_DES_FACTURES. Un contrôle s'effectue pour vérifier que les textbox ne soient pas vide.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A la VALIDATION, les informations dans les carrés ROUGE de la feuille &lt;SUIVI FACTURES&gt; sont remplies. On inscrit NON dans la colonne 36 (ChekBox).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Pour la textbox "MONTANT RECU" remplie la colonne 37, et l'opération est fini.</a:t>
          </a:r>
        </a:p>
        <a:p>
          <a:pPr algn="l"/>
          <a:endParaRPr lang="fr-FR" sz="1400" baseline="0">
            <a:solidFill>
              <a:sysClr val="windowText" lastClr="000000"/>
            </a:solidFill>
          </a:endParaRPr>
        </a:p>
        <a:p>
          <a:pPr algn="l"/>
          <a:r>
            <a:rPr lang="fr-FR" sz="1400" baseline="0">
              <a:solidFill>
                <a:srgbClr val="002060"/>
              </a:solidFill>
            </a:rPr>
            <a:t>CHECKBOX : Q_MODE_REGLEMENT s'ouvre et un choix de 5 paiement est possible.</a:t>
          </a:r>
        </a:p>
        <a:p>
          <a:pPr algn="l"/>
          <a:r>
            <a:rPr lang="fr-FR" sz="1400" baseline="0">
              <a:solidFill>
                <a:srgbClr val="002060"/>
              </a:solidFill>
            </a:rPr>
            <a:t>Prenons l'exemple le choix du paiement VIREMENT.</a:t>
          </a:r>
        </a:p>
        <a:p>
          <a:pPr algn="l"/>
          <a:r>
            <a:rPr lang="fr-FR" sz="1400" baseline="0">
              <a:solidFill>
                <a:srgbClr val="002060"/>
              </a:solidFill>
            </a:rPr>
            <a:t>R_REGLEMENT_3 s'ouvre avec les informations pré-remplies dans les textboxs "MONTANT TTC, MAJORATION, RESTANT DU, LA DATE DU JOUR".</a:t>
          </a:r>
        </a:p>
        <a:p>
          <a:pPr algn="l"/>
          <a:r>
            <a:rPr lang="fr-FR" sz="1400" baseline="0">
              <a:solidFill>
                <a:srgbClr val="002060"/>
              </a:solidFill>
            </a:rPr>
            <a:t>Nous remplissons les informations manquantes des textboxs de 1 à 9.</a:t>
          </a:r>
        </a:p>
        <a:p>
          <a:pPr algn="l"/>
          <a:r>
            <a:rPr lang="fr-FR" sz="1400" baseline="0">
              <a:solidFill>
                <a:srgbClr val="002060"/>
              </a:solidFill>
            </a:rPr>
            <a:t>Ensuite nous remplissons les deux textboxs :TxtEcheance3  par un chiffre de 1 à 24 (mois) et TxtQte3 par des jours soient 30 ou 60 jours.</a:t>
          </a:r>
        </a:p>
        <a:p>
          <a:pPr algn="l"/>
          <a:r>
            <a:rPr lang="fr-FR" sz="1400" baseline="0">
              <a:solidFill>
                <a:srgbClr val="002060"/>
              </a:solidFill>
            </a:rPr>
            <a:t>Les textboxs TxtMensuel et TxtButee font un calcul automatique selon les informations de TxtEcheance3 et TxtQte3.</a:t>
          </a:r>
        </a:p>
        <a:p>
          <a:pPr algn="l"/>
          <a:r>
            <a:rPr lang="fr-FR" sz="1400" baseline="0">
              <a:solidFill>
                <a:srgbClr val="002060"/>
              </a:solidFill>
            </a:rPr>
            <a:t>Ensuite s'exerce un contrôle des textboxs afin de vérifier que celles-ci soient toutes remplies.</a:t>
          </a:r>
        </a:p>
        <a:p>
          <a:pPr algn="l"/>
          <a:r>
            <a:rPr lang="fr-FR" sz="1400" baseline="0">
              <a:solidFill>
                <a:srgbClr val="002060"/>
              </a:solidFill>
            </a:rPr>
            <a:t>A la VALIDATION, les textboxs 1 à 9 remplissent le tableau SUIVI_DES_FACTURES les colonnes de 26 à 35 et le mot VIREMENT doit apparaître dans la colonne 25.</a:t>
          </a:r>
        </a:p>
        <a:p>
          <a:pPr algn="l"/>
          <a:r>
            <a:rPr lang="fr-FR" sz="1400" baseline="0">
              <a:solidFill>
                <a:srgbClr val="002060"/>
              </a:solidFill>
            </a:rPr>
            <a:t>Et pour les textboxs TxtEcheance3 et TxtQte3 remplissent le tableau dans SUIVI DES CREANCES les colonnes 24 et 25 de la ligne de la facture choisi.</a:t>
          </a:r>
        </a:p>
        <a:p>
          <a:pPr algn="l"/>
          <a:r>
            <a:rPr lang="fr-FR" sz="1400" baseline="0">
              <a:solidFill>
                <a:srgbClr val="002060"/>
              </a:solidFill>
            </a:rPr>
            <a:t>Il reste alors la textbox MONTANT RECU, elle devra rempli la colonne 38.</a:t>
          </a:r>
        </a:p>
        <a:p>
          <a:pPr algn="l"/>
          <a:r>
            <a:rPr lang="fr-FR" sz="1400" baseline="0">
              <a:solidFill>
                <a:srgbClr val="002060"/>
              </a:solidFill>
            </a:rPr>
            <a:t>Et R_REGLEMENT_3 se ferme pour revenir à P_PAIEMENT avec un rafraichissement de la listbox.</a:t>
          </a:r>
        </a:p>
        <a:p>
          <a:pPr algn="l"/>
          <a:r>
            <a:rPr lang="fr-FR" sz="1400" baseline="0">
              <a:solidFill>
                <a:srgbClr val="002060"/>
              </a:solidFill>
            </a:rPr>
            <a:t>Alors, soit nous recommençons une opération ou nous quittons.</a:t>
          </a:r>
        </a:p>
        <a:p>
          <a:pPr algn="l"/>
          <a:r>
            <a:rPr lang="fr-FR" sz="1400" baseline="0">
              <a:solidFill>
                <a:srgbClr val="002060"/>
              </a:solidFill>
            </a:rPr>
            <a:t>Et on applique la même chose pour tous les autres modes de réglements:</a:t>
          </a:r>
        </a:p>
        <a:p>
          <a:pPr algn="l"/>
          <a:r>
            <a:rPr lang="fr-FR" sz="1400" baseline="0">
              <a:solidFill>
                <a:srgbClr val="002060"/>
              </a:solidFill>
            </a:rPr>
            <a:t>- R_REGLEMENT_1 pour ESPECES</a:t>
          </a:r>
        </a:p>
        <a:p>
          <a:pPr algn="l"/>
          <a:r>
            <a:rPr lang="fr-FR" sz="1400" baseline="0">
              <a:solidFill>
                <a:srgbClr val="002060"/>
              </a:solidFill>
            </a:rPr>
            <a:t>- R_REGLEMENT_2 pour CHEQUES</a:t>
          </a:r>
        </a:p>
        <a:p>
          <a:pPr algn="l"/>
          <a:r>
            <a:rPr lang="fr-FR" sz="1400" baseline="0">
              <a:solidFill>
                <a:srgbClr val="002060"/>
              </a:solidFill>
            </a:rPr>
            <a:t>- R_REGLEMENT_3 pour VIREMENT</a:t>
          </a:r>
        </a:p>
        <a:p>
          <a:pPr algn="l"/>
          <a:r>
            <a:rPr lang="fr-FR" sz="1400" baseline="0">
              <a:solidFill>
                <a:srgbClr val="002060"/>
              </a:solidFill>
            </a:rPr>
            <a:t>- R_REGLEMENT_4 pour PAYPAL</a:t>
          </a:r>
        </a:p>
        <a:p>
          <a:pPr algn="l"/>
          <a:r>
            <a:rPr lang="fr-FR" sz="1400" baseline="0">
              <a:solidFill>
                <a:srgbClr val="002060"/>
              </a:solidFill>
            </a:rPr>
            <a:t>- R_REGLEMENT_5 pour CARTE BANCAIRE</a:t>
          </a:r>
        </a:p>
        <a:p>
          <a:pPr algn="l"/>
          <a:endParaRPr lang="fr-FR" sz="1400" baseline="0">
            <a:solidFill>
              <a:srgbClr val="002060"/>
            </a:solidFill>
          </a:endParaRPr>
        </a:p>
        <a:p>
          <a:pPr algn="l"/>
          <a:r>
            <a:rPr lang="fr-FR" sz="1400" baseline="0">
              <a:solidFill>
                <a:srgbClr val="002060"/>
              </a:solidFill>
            </a:rPr>
            <a:t>-- FIN --    </a:t>
          </a:r>
          <a:endParaRPr lang="fr-FR" sz="1400">
            <a:solidFill>
              <a:srgbClr val="002060"/>
            </a:solidFill>
          </a:endParaRPr>
        </a:p>
      </xdr:txBody>
    </xdr:sp>
    <xdr:clientData fPrintsWithSheet="0"/>
  </xdr:twoCellAnchor>
  <xdr:twoCellAnchor editAs="absolute">
    <xdr:from>
      <xdr:col>4</xdr:col>
      <xdr:colOff>526295</xdr:colOff>
      <xdr:row>23</xdr:row>
      <xdr:rowOff>0</xdr:rowOff>
    </xdr:from>
    <xdr:to>
      <xdr:col>9</xdr:col>
      <xdr:colOff>255135</xdr:colOff>
      <xdr:row>47</xdr:row>
      <xdr:rowOff>182151</xdr:rowOff>
    </xdr:to>
    <xdr:cxnSp macro="">
      <xdr:nvCxnSpPr>
        <xdr:cNvPr id="22" name="Connecteur en angle 21"/>
        <xdr:cNvCxnSpPr>
          <a:stCxn id="27" idx="1"/>
          <a:endCxn id="16" idx="2"/>
        </xdr:cNvCxnSpPr>
      </xdr:nvCxnSpPr>
      <xdr:spPr>
        <a:xfrm rot="10800000">
          <a:off x="5220759" y="4748893"/>
          <a:ext cx="4899555" cy="4754151"/>
        </a:xfrm>
        <a:prstGeom prst="bentConnector2">
          <a:avLst/>
        </a:prstGeom>
        <a:ln w="76200">
          <a:solidFill>
            <a:srgbClr val="00B05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7</xdr:col>
      <xdr:colOff>140402</xdr:colOff>
      <xdr:row>22</xdr:row>
      <xdr:rowOff>156120</xdr:rowOff>
    </xdr:from>
    <xdr:to>
      <xdr:col>9</xdr:col>
      <xdr:colOff>255135</xdr:colOff>
      <xdr:row>47</xdr:row>
      <xdr:rowOff>182151</xdr:rowOff>
    </xdr:to>
    <xdr:cxnSp macro="">
      <xdr:nvCxnSpPr>
        <xdr:cNvPr id="23" name="Connecteur en angle 22"/>
        <xdr:cNvCxnSpPr>
          <a:stCxn id="27" idx="1"/>
          <a:endCxn id="17" idx="2"/>
        </xdr:cNvCxnSpPr>
      </xdr:nvCxnSpPr>
      <xdr:spPr>
        <a:xfrm rot="10800000">
          <a:off x="7896473" y="4714513"/>
          <a:ext cx="2223841" cy="4788531"/>
        </a:xfrm>
        <a:prstGeom prst="bentConnector2">
          <a:avLst/>
        </a:prstGeom>
        <a:ln w="76200">
          <a:solidFill>
            <a:srgbClr val="00B05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9</xdr:col>
      <xdr:colOff>477334</xdr:colOff>
      <xdr:row>23</xdr:row>
      <xdr:rowOff>34891</xdr:rowOff>
    </xdr:from>
    <xdr:to>
      <xdr:col>17</xdr:col>
      <xdr:colOff>712674</xdr:colOff>
      <xdr:row>27</xdr:row>
      <xdr:rowOff>310</xdr:rowOff>
    </xdr:to>
    <xdr:cxnSp macro="">
      <xdr:nvCxnSpPr>
        <xdr:cNvPr id="24" name="Connecteur en angle 23"/>
        <xdr:cNvCxnSpPr>
          <a:stCxn id="27" idx="0"/>
          <a:endCxn id="18" idx="2"/>
        </xdr:cNvCxnSpPr>
      </xdr:nvCxnSpPr>
      <xdr:spPr>
        <a:xfrm rot="16200000" flipV="1">
          <a:off x="13858848" y="1267449"/>
          <a:ext cx="727419" cy="7760090"/>
        </a:xfrm>
        <a:prstGeom prst="bentConnector3">
          <a:avLst>
            <a:gd name="adj1" fmla="val 50000"/>
          </a:avLst>
        </a:prstGeom>
        <a:ln w="76200">
          <a:solidFill>
            <a:srgbClr val="FF000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17</xdr:col>
      <xdr:colOff>712672</xdr:colOff>
      <xdr:row>22</xdr:row>
      <xdr:rowOff>173182</xdr:rowOff>
    </xdr:from>
    <xdr:to>
      <xdr:col>28</xdr:col>
      <xdr:colOff>1240105</xdr:colOff>
      <xdr:row>68</xdr:row>
      <xdr:rowOff>173490</xdr:rowOff>
    </xdr:to>
    <xdr:cxnSp macro="">
      <xdr:nvCxnSpPr>
        <xdr:cNvPr id="25" name="Connecteur en angle 24"/>
        <xdr:cNvCxnSpPr>
          <a:stCxn id="27" idx="2"/>
          <a:endCxn id="20" idx="2"/>
        </xdr:cNvCxnSpPr>
      </xdr:nvCxnSpPr>
      <xdr:spPr>
        <a:xfrm rot="5400000" flipH="1" flipV="1">
          <a:off x="20727003" y="2107173"/>
          <a:ext cx="8763308" cy="14012111"/>
        </a:xfrm>
        <a:prstGeom prst="bentConnector3">
          <a:avLst>
            <a:gd name="adj1" fmla="val -2609"/>
          </a:avLst>
        </a:prstGeom>
        <a:ln w="76200">
          <a:solidFill>
            <a:srgbClr val="FF000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24</xdr:col>
      <xdr:colOff>421820</xdr:colOff>
      <xdr:row>22</xdr:row>
      <xdr:rowOff>173182</xdr:rowOff>
    </xdr:from>
    <xdr:to>
      <xdr:col>36</xdr:col>
      <xdr:colOff>1167122</xdr:colOff>
      <xdr:row>47</xdr:row>
      <xdr:rowOff>182150</xdr:rowOff>
    </xdr:to>
    <xdr:cxnSp macro="">
      <xdr:nvCxnSpPr>
        <xdr:cNvPr id="30" name="Connecteur en angle 29"/>
        <xdr:cNvCxnSpPr>
          <a:stCxn id="27" idx="3"/>
          <a:endCxn id="19" idx="2"/>
        </xdr:cNvCxnSpPr>
      </xdr:nvCxnSpPr>
      <xdr:spPr>
        <a:xfrm flipV="1">
          <a:off x="26084891" y="4731575"/>
          <a:ext cx="14474910" cy="4771468"/>
        </a:xfrm>
        <a:prstGeom prst="bentConnector2">
          <a:avLst/>
        </a:prstGeom>
        <a:ln w="76200">
          <a:solidFill>
            <a:srgbClr val="FF0000"/>
          </a:solidFill>
          <a:tailEnd type="triangle"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 editAs="absolute">
    <xdr:from>
      <xdr:col>4</xdr:col>
      <xdr:colOff>588819</xdr:colOff>
      <xdr:row>26</xdr:row>
      <xdr:rowOff>173182</xdr:rowOff>
    </xdr:from>
    <xdr:to>
      <xdr:col>7</xdr:col>
      <xdr:colOff>69272</xdr:colOff>
      <xdr:row>43</xdr:row>
      <xdr:rowOff>0</xdr:rowOff>
    </xdr:to>
    <xdr:sp macro="" textlink="">
      <xdr:nvSpPr>
        <xdr:cNvPr id="31" name="Rectangle 30"/>
        <xdr:cNvSpPr/>
      </xdr:nvSpPr>
      <xdr:spPr>
        <a:xfrm>
          <a:off x="5282046" y="5489864"/>
          <a:ext cx="2545771" cy="3065318"/>
        </a:xfrm>
        <a:prstGeom prst="rect">
          <a:avLst/>
        </a:prstGeom>
        <a:solidFill>
          <a:schemeClr val="bg1">
            <a:lumMod val="75000"/>
          </a:schemeClr>
        </a:solidFill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2800">
              <a:solidFill>
                <a:sysClr val="windowText" lastClr="000000"/>
              </a:solidFill>
              <a:latin typeface="Typo Grotesk" panose="02000500000000000000" pitchFamily="2" charset="0"/>
            </a:rPr>
            <a:t>LES INFORMATIONS</a:t>
          </a:r>
          <a:r>
            <a:rPr lang="fr-FR" sz="2800" baseline="0">
              <a:solidFill>
                <a:sysClr val="windowText" lastClr="000000"/>
              </a:solidFill>
              <a:latin typeface="Typo Grotesk" panose="02000500000000000000" pitchFamily="2" charset="0"/>
            </a:rPr>
            <a:t> PERMANTES DANS TOUTES LES FRAMES ET USERFORMS</a:t>
          </a:r>
          <a:endParaRPr lang="fr-FR" sz="2800">
            <a:solidFill>
              <a:sysClr val="windowText" lastClr="000000"/>
            </a:solidFill>
            <a:latin typeface="Typo Grotesk" panose="02000500000000000000" pitchFamily="2" charset="0"/>
          </a:endParaRPr>
        </a:p>
      </xdr:txBody>
    </xdr:sp>
    <xdr:clientData fPrintsWithSheet="0"/>
  </xdr:twoCellAnchor>
  <xdr:twoCellAnchor editAs="absolute">
    <xdr:from>
      <xdr:col>9</xdr:col>
      <xdr:colOff>255134</xdr:colOff>
      <xdr:row>27</xdr:row>
      <xdr:rowOff>310</xdr:rowOff>
    </xdr:from>
    <xdr:to>
      <xdr:col>24</xdr:col>
      <xdr:colOff>421820</xdr:colOff>
      <xdr:row>68</xdr:row>
      <xdr:rowOff>173490</xdr:rowOff>
    </xdr:to>
    <xdr:sp macro="" textlink="">
      <xdr:nvSpPr>
        <xdr:cNvPr id="27" name="Rectangle 26"/>
        <xdr:cNvSpPr/>
      </xdr:nvSpPr>
      <xdr:spPr>
        <a:xfrm>
          <a:off x="10120313" y="5511203"/>
          <a:ext cx="15964578" cy="7983680"/>
        </a:xfrm>
        <a:prstGeom prst="rect">
          <a:avLst/>
        </a:prstGeom>
        <a:solidFill>
          <a:schemeClr val="bg1">
            <a:lumMod val="75000"/>
          </a:schemeClr>
        </a:solidFill>
        <a:ln w="76200" cap="rnd">
          <a:solidFill>
            <a:srgbClr val="00B050"/>
          </a:solidFill>
          <a:beve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aseline="0">
              <a:solidFill>
                <a:sysClr val="windowText" lastClr="000000"/>
              </a:solidFill>
            </a:rPr>
            <a:t>En sélectionnant </a:t>
          </a:r>
          <a:r>
            <a:rPr lang="fr-FR" sz="1400" b="1" baseline="0">
              <a:solidFill>
                <a:srgbClr val="0070C0"/>
              </a:solidFill>
            </a:rPr>
            <a:t>P_PAIEMENT</a:t>
          </a:r>
          <a:r>
            <a:rPr lang="fr-FR" sz="1400" baseline="0">
              <a:solidFill>
                <a:sysClr val="windowText" lastClr="000000"/>
              </a:solidFill>
            </a:rPr>
            <a:t>, nous avons dans une listBox le rappel du Tableau </a:t>
          </a:r>
          <a:r>
            <a:rPr lang="fr-FR" sz="1400" b="1" baseline="0">
              <a:solidFill>
                <a:srgbClr val="0070C0"/>
              </a:solidFill>
            </a:rPr>
            <a:t>SUIVI_DES_FACTURES</a:t>
          </a:r>
          <a:r>
            <a:rPr lang="fr-FR" sz="1400" baseline="0">
              <a:solidFill>
                <a:sysClr val="windowText" lastClr="000000"/>
              </a:solidFill>
            </a:rPr>
            <a:t>. 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Dans cette listBox les factures dite"validée" apparaissent en vert et la frame paiement correspondante à la facture sélectionnée doit être obligatoirement remplie.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Pour les factures dite "en attente", nous validons cette facture par une liste déroulante type (ComboBox), les moyens de paiements possible.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Ou, par une facilité de Paiement type (CheckBox).</a:t>
          </a:r>
        </a:p>
        <a:p>
          <a:pPr algn="l"/>
          <a:endParaRPr lang="fr-FR" sz="1400" baseline="0">
            <a:solidFill>
              <a:sysClr val="windowText" lastClr="000000"/>
            </a:solidFill>
          </a:endParaRPr>
        </a:p>
        <a:p>
          <a:pPr algn="l"/>
          <a:r>
            <a:rPr lang="fr-FR" sz="1400" b="1" u="sng" baseline="0">
              <a:solidFill>
                <a:srgbClr val="00B050"/>
              </a:solidFill>
            </a:rPr>
            <a:t>COMBOBOX</a:t>
          </a:r>
          <a:r>
            <a:rPr lang="fr-FR" sz="1400" baseline="0">
              <a:solidFill>
                <a:sysClr val="windowText" lastClr="000000"/>
              </a:solidFill>
            </a:rPr>
            <a:t> : la frame du paiement correspondanre s'affiche et les textboxs "</a:t>
          </a:r>
          <a:r>
            <a:rPr lang="fr-FR" sz="1400" b="1" baseline="0">
              <a:solidFill>
                <a:srgbClr val="00B050"/>
              </a:solidFill>
            </a:rPr>
            <a:t>MONTANT TTC, MAJORATION, RESTANT DU, LA DATE DU JOUR</a:t>
          </a:r>
          <a:r>
            <a:rPr lang="fr-FR" sz="1400" baseline="0">
              <a:solidFill>
                <a:sysClr val="windowText" lastClr="000000"/>
              </a:solidFill>
            </a:rPr>
            <a:t>".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Nous rentrons les informations manquantes qui les remplirons le tableau SUIVI_DES_FACTURES. Un contrôle s'effectue pour vérifier que les textbox ne soient pas vide.</a:t>
          </a: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A la VALIDATION, les </a:t>
          </a:r>
          <a:r>
            <a:rPr lang="fr-FR" sz="1400" baseline="0">
              <a:solidFill>
                <a:srgbClr val="FF0000"/>
              </a:solidFill>
            </a:rPr>
            <a:t>informations dans les carrés ROUGE </a:t>
          </a:r>
          <a:r>
            <a:rPr lang="fr-FR" sz="1400" baseline="0">
              <a:solidFill>
                <a:sysClr val="windowText" lastClr="000000"/>
              </a:solidFill>
            </a:rPr>
            <a:t>de la feuille &lt;SUIVI FACTURES&gt; sont remplies. On inscrit NON dans la colonne 36 (ChekBox).</a:t>
          </a:r>
        </a:p>
        <a:p>
          <a:pPr algn="l"/>
          <a:endParaRPr lang="fr-FR" sz="1400" baseline="0">
            <a:solidFill>
              <a:sysClr val="windowText" lastClr="000000"/>
            </a:solidFill>
          </a:endParaRPr>
        </a:p>
        <a:p>
          <a:pPr algn="l"/>
          <a:r>
            <a:rPr lang="fr-FR" sz="1400" baseline="0">
              <a:solidFill>
                <a:sysClr val="windowText" lastClr="000000"/>
              </a:solidFill>
            </a:rPr>
            <a:t>Information déja connus à remplir dans les textboxs</a:t>
          </a:r>
        </a:p>
        <a:p>
          <a:pPr marL="285750" indent="-285750" algn="l">
            <a:buFont typeface="Arial" panose="020B0604020202020204" pitchFamily="34" charset="0"/>
            <a:buChar char="•"/>
          </a:pPr>
          <a:r>
            <a:rPr lang="fr-FR" sz="1400" baseline="0">
              <a:solidFill>
                <a:sysClr val="windowText" lastClr="000000"/>
              </a:solidFill>
            </a:rPr>
            <a:t>E(5) Montant TTC </a:t>
          </a:r>
          <a:r>
            <a:rPr lang="fr-FR" sz="1400" b="1" baseline="0">
              <a:solidFill>
                <a:srgbClr val="0070C0"/>
              </a:solidFill>
            </a:rPr>
            <a:t>TextBox17, TextBox24, TextBox38, TextBox46, TextBox54</a:t>
          </a:r>
        </a:p>
        <a:p>
          <a:pPr marL="285750" indent="-285750" algn="l">
            <a:buFont typeface="Arial" panose="020B0604020202020204" pitchFamily="34" charset="0"/>
            <a:buChar char="•"/>
          </a:pPr>
          <a:r>
            <a:rPr lang="fr-FR" sz="1400" baseline="0">
              <a:solidFill>
                <a:sysClr val="windowText" lastClr="000000"/>
              </a:solidFill>
            </a:rPr>
            <a:t>G(7) Majoration </a:t>
          </a:r>
          <a:r>
            <a:rPr lang="fr-FR" sz="1400" b="1" baseline="0">
              <a:solidFill>
                <a:srgbClr val="0070C0"/>
              </a:solidFill>
            </a:rPr>
            <a:t>TextBox18, TextBox25, TextBox39, TextBox47, TextBox55 </a:t>
          </a:r>
        </a:p>
        <a:p>
          <a:pPr marL="285750" indent="-285750" algn="l">
            <a:buFont typeface="Arial" panose="020B0604020202020204" pitchFamily="34" charset="0"/>
            <a:buChar char="•"/>
          </a:pPr>
          <a:r>
            <a:rPr lang="fr-FR" sz="1400" baseline="0">
              <a:solidFill>
                <a:sysClr val="windowText" lastClr="000000"/>
              </a:solidFill>
            </a:rPr>
            <a:t>H(8) Restant Du </a:t>
          </a:r>
          <a:r>
            <a:rPr lang="fr-FR" sz="1400" b="1" baseline="0">
              <a:solidFill>
                <a:srgbClr val="0070C0"/>
              </a:solidFill>
            </a:rPr>
            <a:t>TextBox19, TextBox26, TextBox40, TextBox48, TextBox56</a:t>
          </a:r>
        </a:p>
        <a:p>
          <a:pPr marL="285750" indent="-285750" algn="l">
            <a:buFont typeface="Arial" panose="020B0604020202020204" pitchFamily="34" charset="0"/>
            <a:buChar char="•"/>
          </a:pPr>
          <a:r>
            <a:rPr lang="fr-FR" sz="1400" baseline="0">
              <a:solidFill>
                <a:sysClr val="windowText" lastClr="000000"/>
              </a:solidFill>
            </a:rPr>
            <a:t>J(10) Date du Réglement </a:t>
          </a:r>
          <a:r>
            <a:rPr lang="fr-FR" sz="1400" b="1" baseline="0">
              <a:solidFill>
                <a:srgbClr val="0070C0"/>
              </a:solidFill>
            </a:rPr>
            <a:t>(TextBox21, TextBox28, TextBox42, TextBox50, TextBox58) = AUJOURDHUI</a:t>
          </a:r>
          <a:endParaRPr lang="fr-FR" sz="1400" baseline="0">
            <a:solidFill>
              <a:sysClr val="windowText" lastClr="000000"/>
            </a:solidFill>
          </a:endParaRPr>
        </a:p>
        <a:p>
          <a:pPr algn="l"/>
          <a:endParaRPr lang="fr-FR" sz="1400" baseline="0">
            <a:solidFill>
              <a:sysClr val="windowText" lastClr="000000"/>
            </a:solidFill>
          </a:endParaRPr>
        </a:p>
        <a:p>
          <a:pPr algn="l"/>
          <a:r>
            <a:rPr lang="fr-FR" sz="1400" baseline="0">
              <a:solidFill>
                <a:srgbClr val="FF0000"/>
              </a:solidFill>
            </a:rPr>
            <a:t>Les Informations dans les carrés Rouges sont inconnues pour le moment:</a:t>
          </a:r>
        </a:p>
        <a:p>
          <a:pPr marL="285750" indent="-285750" algn="l">
            <a:buFont typeface="Arial" panose="020B0604020202020204" pitchFamily="34" charset="0"/>
            <a:buChar char="•"/>
          </a:pPr>
          <a:r>
            <a:rPr lang="fr-FR" sz="1400" baseline="0">
              <a:solidFill>
                <a:srgbClr val="FF0000"/>
              </a:solidFill>
            </a:rPr>
            <a:t>Y(25) Mode de paiement: ESPECES, CHEQUES, VIREMENT, PAYPAL, CARTE BANCAIRE</a:t>
          </a:r>
        </a:p>
        <a:p>
          <a:pPr marL="285750" indent="-285750" algn="l">
            <a:buFont typeface="Arial" panose="020B0604020202020204" pitchFamily="34" charset="0"/>
            <a:buChar char="•"/>
          </a:pPr>
          <a:r>
            <a:rPr lang="fr-FR" sz="1400" baseline="0">
              <a:solidFill>
                <a:srgbClr val="FF0000"/>
              </a:solidFill>
            </a:rPr>
            <a:t>Z(26) Titulaire du Compte </a:t>
          </a:r>
          <a:r>
            <a:rPr lang="fr-FR" sz="1400" b="1" baseline="0">
              <a:solidFill>
                <a:srgbClr val="0070C0"/>
              </a:solidFill>
            </a:rPr>
            <a:t>TextBox22, TextBox29, TextBox43, TextBox51 </a:t>
          </a:r>
          <a:endParaRPr lang="fr-FR" sz="1400" baseline="0">
            <a:solidFill>
              <a:srgbClr val="FF0000"/>
            </a:solidFill>
          </a:endParaRPr>
        </a:p>
        <a:p>
          <a:pPr marL="285750" indent="-285750" algn="l">
            <a:buFont typeface="Arial" panose="020B0604020202020204" pitchFamily="34" charset="0"/>
            <a:buChar char="•"/>
          </a:pPr>
          <a:r>
            <a:rPr lang="fr-FR" sz="1400" baseline="0">
              <a:solidFill>
                <a:srgbClr val="FF0000"/>
              </a:solidFill>
            </a:rPr>
            <a:t>AA(27) </a:t>
          </a:r>
          <a:r>
            <a:rPr lang="fr-FR" sz="1400" b="1" baseline="0">
              <a:solidFill>
                <a:srgbClr val="FF0000"/>
              </a:solidFill>
            </a:rPr>
            <a:t>N</a:t>
          </a:r>
          <a:r>
            <a:rPr lang="fr-FR" sz="1400" baseline="0">
              <a:solidFill>
                <a:srgbClr val="FF0000"/>
              </a:solidFill>
            </a:rPr>
            <a:t>° </a:t>
          </a:r>
          <a:r>
            <a:rPr lang="fr-FR" sz="1400" b="1" baseline="0">
              <a:solidFill>
                <a:srgbClr val="FF0000"/>
              </a:solidFill>
            </a:rPr>
            <a:t>de cheque </a:t>
          </a:r>
          <a:r>
            <a:rPr lang="fr-FR" sz="1400" baseline="0">
              <a:solidFill>
                <a:srgbClr val="FF0000"/>
              </a:solidFill>
            </a:rPr>
            <a:t>ou </a:t>
          </a:r>
          <a:r>
            <a:rPr lang="fr-FR" sz="1400" b="1" baseline="0">
              <a:solidFill>
                <a:srgbClr val="FF0000"/>
              </a:solidFill>
            </a:rPr>
            <a:t>Domiciliation </a:t>
          </a:r>
          <a:r>
            <a:rPr lang="fr-FR" sz="1400" b="1" baseline="0">
              <a:solidFill>
                <a:srgbClr val="0070C0"/>
              </a:solidFill>
            </a:rPr>
            <a:t>TextBox23, TextBox30</a:t>
          </a:r>
          <a:r>
            <a:rPr lang="fr-FR" sz="1400" b="1" baseline="0">
              <a:solidFill>
                <a:srgbClr val="FF0000"/>
              </a:solidFill>
            </a:rPr>
            <a:t> </a:t>
          </a:r>
        </a:p>
        <a:p>
          <a:pPr marL="285750" indent="-285750" algn="l">
            <a:buFont typeface="Arial" panose="020B0604020202020204" pitchFamily="34" charset="0"/>
            <a:buChar char="•"/>
          </a:pPr>
          <a:r>
            <a:rPr lang="fr-FR" sz="1400" baseline="0">
              <a:solidFill>
                <a:srgbClr val="FF0000"/>
              </a:solidFill>
            </a:rPr>
            <a:t>AB(28) Transaction </a:t>
          </a:r>
          <a:r>
            <a:rPr lang="fr-FR" sz="1400" b="1" baseline="0">
              <a:solidFill>
                <a:srgbClr val="0070C0"/>
              </a:solidFill>
            </a:rPr>
            <a:t>TextBox44, TextBox53</a:t>
          </a:r>
          <a:endParaRPr lang="fr-FR" sz="1400" baseline="0">
            <a:solidFill>
              <a:srgbClr val="FF0000"/>
            </a:solidFill>
          </a:endParaRPr>
        </a:p>
        <a:p>
          <a:pPr marL="285750" indent="-285750" algn="l">
            <a:buFont typeface="Arial" panose="020B0604020202020204" pitchFamily="34" charset="0"/>
            <a:buChar char="•"/>
          </a:pPr>
          <a:r>
            <a:rPr lang="fr-FR" sz="1400" baseline="0">
              <a:solidFill>
                <a:srgbClr val="FF0000"/>
              </a:solidFill>
            </a:rPr>
            <a:t>AC(29) </a:t>
          </a:r>
          <a:r>
            <a:rPr lang="fr-FR" sz="1400" b="1" baseline="0">
              <a:solidFill>
                <a:srgbClr val="FF0000"/>
              </a:solidFill>
            </a:rPr>
            <a:t>Libéllé</a:t>
          </a:r>
          <a:r>
            <a:rPr lang="fr-FR" sz="1400" baseline="0">
              <a:solidFill>
                <a:srgbClr val="FF0000"/>
              </a:solidFill>
            </a:rPr>
            <a:t> ou </a:t>
          </a:r>
          <a:r>
            <a:rPr lang="fr-FR" sz="1400" b="1" baseline="0">
              <a:solidFill>
                <a:srgbClr val="FF0000"/>
              </a:solidFill>
            </a:rPr>
            <a:t>Adresse Mail </a:t>
          </a:r>
          <a:r>
            <a:rPr lang="fr-FR" sz="1400" b="1" baseline="0">
              <a:solidFill>
                <a:srgbClr val="0070C0"/>
              </a:solidFill>
            </a:rPr>
            <a:t>TextBox31, TextBox45, TextBox52</a:t>
          </a:r>
          <a:endParaRPr lang="fr-FR" sz="1400" b="1" baseline="0">
            <a:solidFill>
              <a:srgbClr val="FF0000"/>
            </a:solidFill>
          </a:endParaRPr>
        </a:p>
        <a:p>
          <a:pPr marL="285750" indent="-285750" algn="l">
            <a:buFont typeface="Arial" panose="020B0604020202020204" pitchFamily="34" charset="0"/>
            <a:buChar char="•"/>
          </a:pPr>
          <a:r>
            <a:rPr lang="fr-FR" sz="1400" b="0" baseline="0">
              <a:solidFill>
                <a:srgbClr val="FF0000"/>
              </a:solidFill>
            </a:rPr>
            <a:t>AD(30) Code Banque </a:t>
          </a:r>
          <a:r>
            <a:rPr lang="fr-FR" sz="1400" b="1" baseline="0">
              <a:solidFill>
                <a:srgbClr val="0070C0"/>
              </a:solidFill>
            </a:rPr>
            <a:t>TextBox32</a:t>
          </a:r>
          <a:endParaRPr lang="fr-FR" sz="1400" b="0" baseline="0">
            <a:solidFill>
              <a:srgbClr val="FF0000"/>
            </a:solidFill>
          </a:endParaRPr>
        </a:p>
        <a:p>
          <a:pPr marL="285750" indent="-285750" algn="l">
            <a:buFont typeface="Arial" panose="020B0604020202020204" pitchFamily="34" charset="0"/>
            <a:buChar char="•"/>
          </a:pPr>
          <a:r>
            <a:rPr lang="fr-FR" sz="1400" b="0" baseline="0">
              <a:solidFill>
                <a:srgbClr val="FF0000"/>
              </a:solidFill>
            </a:rPr>
            <a:t>AE(31) Code Guichet </a:t>
          </a:r>
          <a:r>
            <a:rPr lang="fr-FR" sz="1400" b="1" baseline="0">
              <a:solidFill>
                <a:srgbClr val="0070C0"/>
              </a:solidFill>
            </a:rPr>
            <a:t>TextBox33</a:t>
          </a:r>
          <a:endParaRPr lang="fr-FR" sz="1400" b="0" baseline="0">
            <a:solidFill>
              <a:srgbClr val="FF0000"/>
            </a:solidFill>
          </a:endParaRPr>
        </a:p>
        <a:p>
          <a:pPr marL="285750" indent="-285750" algn="l">
            <a:buFont typeface="Arial" panose="020B0604020202020204" pitchFamily="34" charset="0"/>
            <a:buChar char="•"/>
          </a:pPr>
          <a:r>
            <a:rPr lang="fr-FR" sz="1400" b="0" baseline="0">
              <a:solidFill>
                <a:srgbClr val="FF0000"/>
              </a:solidFill>
            </a:rPr>
            <a:t>AF(32) Numéro de compte </a:t>
          </a:r>
          <a:r>
            <a:rPr lang="fr-FR" sz="1400" b="1" baseline="0">
              <a:solidFill>
                <a:srgbClr val="0070C0"/>
              </a:solidFill>
            </a:rPr>
            <a:t>TextBox34</a:t>
          </a:r>
          <a:endParaRPr lang="fr-FR" sz="1400" b="0" baseline="0">
            <a:solidFill>
              <a:srgbClr val="FF0000"/>
            </a:solidFill>
          </a:endParaRPr>
        </a:p>
        <a:p>
          <a:pPr marL="285750" indent="-285750" algn="l">
            <a:buFont typeface="Arial" panose="020B0604020202020204" pitchFamily="34" charset="0"/>
            <a:buChar char="•"/>
          </a:pPr>
          <a:r>
            <a:rPr lang="fr-FR" sz="1400" b="0" baseline="0">
              <a:solidFill>
                <a:srgbClr val="FF0000"/>
              </a:solidFill>
            </a:rPr>
            <a:t>AG(33) Clé RIB </a:t>
          </a:r>
          <a:r>
            <a:rPr lang="fr-FR" sz="1400" b="1" baseline="0">
              <a:solidFill>
                <a:srgbClr val="0070C0"/>
              </a:solidFill>
            </a:rPr>
            <a:t>TextBox35</a:t>
          </a:r>
          <a:endParaRPr lang="fr-FR" sz="1400" b="0" baseline="0">
            <a:solidFill>
              <a:srgbClr val="FF0000"/>
            </a:solidFill>
          </a:endParaRPr>
        </a:p>
        <a:p>
          <a:pPr marL="285750" indent="-285750" algn="l">
            <a:buFont typeface="Arial" panose="020B0604020202020204" pitchFamily="34" charset="0"/>
            <a:buChar char="•"/>
          </a:pPr>
          <a:r>
            <a:rPr lang="fr-FR" sz="1400" b="0" baseline="0">
              <a:solidFill>
                <a:srgbClr val="FF0000"/>
              </a:solidFill>
            </a:rPr>
            <a:t>AH(34) Code BIC/SWIFT </a:t>
          </a:r>
          <a:r>
            <a:rPr lang="fr-FR" sz="1400" b="1" baseline="0">
              <a:solidFill>
                <a:srgbClr val="0070C0"/>
              </a:solidFill>
            </a:rPr>
            <a:t>TextBox36</a:t>
          </a:r>
          <a:endParaRPr lang="fr-FR" sz="1400" b="0" baseline="0">
            <a:solidFill>
              <a:srgbClr val="FF0000"/>
            </a:solidFill>
          </a:endParaRPr>
        </a:p>
        <a:p>
          <a:pPr marL="285750" indent="-285750" algn="l">
            <a:buFont typeface="Arial" panose="020B0604020202020204" pitchFamily="34" charset="0"/>
            <a:buChar char="•"/>
          </a:pPr>
          <a:r>
            <a:rPr lang="fr-FR" sz="1400" b="0" baseline="0">
              <a:solidFill>
                <a:srgbClr val="FF0000"/>
              </a:solidFill>
            </a:rPr>
            <a:t>AI(35) Code IBAN </a:t>
          </a:r>
          <a:r>
            <a:rPr lang="fr-FR" sz="1400" b="1" baseline="0">
              <a:solidFill>
                <a:srgbClr val="0070C0"/>
              </a:solidFill>
            </a:rPr>
            <a:t>TextBox37</a:t>
          </a:r>
          <a:endParaRPr lang="fr-FR" sz="1400" b="0" baseline="0">
            <a:solidFill>
              <a:srgbClr val="FF0000"/>
            </a:solidFill>
          </a:endParaRPr>
        </a:p>
        <a:p>
          <a:pPr marL="285750" indent="-285750" algn="l">
            <a:buFont typeface="Arial" panose="020B0604020202020204" pitchFamily="34" charset="0"/>
            <a:buChar char="•"/>
          </a:pPr>
          <a:r>
            <a:rPr lang="fr-FR" sz="1400" b="0" baseline="0">
              <a:solidFill>
                <a:srgbClr val="FF0000"/>
              </a:solidFill>
            </a:rPr>
            <a:t>AK(37) Paiement Comptant </a:t>
          </a:r>
          <a:r>
            <a:rPr lang="fr-FR" sz="1400" b="1" baseline="0">
              <a:solidFill>
                <a:srgbClr val="0070C0"/>
              </a:solidFill>
            </a:rPr>
            <a:t>TextBox20, TextBox27, TextBox41, TextBox49, TextBox57</a:t>
          </a:r>
          <a:endParaRPr lang="fr-FR" sz="1400" b="0" baseline="0">
            <a:solidFill>
              <a:srgbClr val="FF0000"/>
            </a:solidFill>
          </a:endParaRPr>
        </a:p>
        <a:p>
          <a:pPr marL="285750" indent="-285750" algn="l">
            <a:buFont typeface="Arial" panose="020B0604020202020204" pitchFamily="34" charset="0"/>
            <a:buChar char="•"/>
          </a:pPr>
          <a:endParaRPr lang="fr-FR" sz="1400" b="0" baseline="0">
            <a:solidFill>
              <a:srgbClr val="FF0000"/>
            </a:solidFill>
          </a:endParaRPr>
        </a:p>
        <a:p>
          <a:pPr marL="0" indent="0" algn="l">
            <a:buFontTx/>
            <a:buNone/>
          </a:pPr>
          <a:r>
            <a:rPr lang="fr-FR" sz="1400" b="0" baseline="0">
              <a:solidFill>
                <a:srgbClr val="FF0000"/>
              </a:solidFill>
            </a:rPr>
            <a:t>Reste AJ soit ecrire une formule afin d'avoir OUI et NON soit ecrire par la validation des infos ci-dessus si checkbox non coché ecrire NON en AJ(36). Lequel choisir?</a:t>
          </a:r>
        </a:p>
        <a:p>
          <a:pPr marL="0" indent="0" algn="l">
            <a:buFontTx/>
            <a:buNone/>
          </a:pPr>
          <a:r>
            <a:rPr lang="fr-FR" sz="1400" b="0" baseline="0">
              <a:solidFill>
                <a:srgbClr val="FF0000"/>
              </a:solidFill>
            </a:rPr>
            <a:t>Mais si je choisi l'une ou l'autre je n'aurai plus de facture à traiter dans </a:t>
          </a:r>
          <a:r>
            <a:rPr lang="fr-FR" sz="1400" b="1" u="dbl" baseline="0">
              <a:solidFill>
                <a:srgbClr val="00B050"/>
              </a:solidFill>
            </a:rPr>
            <a:t>SUIVI DES CREANCES </a:t>
          </a:r>
          <a:r>
            <a:rPr lang="fr-FR" sz="1400" b="0" u="none" baseline="0">
              <a:solidFill>
                <a:sysClr val="windowText" lastClr="000000"/>
              </a:solidFill>
            </a:rPr>
            <a:t>Alors devons-nous mettre dans cette colonne OUI par défaut</a:t>
          </a:r>
        </a:p>
        <a:p>
          <a:pPr marL="0" indent="0" algn="l">
            <a:buFontTx/>
            <a:buNone/>
          </a:pPr>
          <a:r>
            <a:rPr lang="fr-FR" sz="1400" b="0" u="none" baseline="0">
              <a:solidFill>
                <a:sysClr val="windowText" lastClr="000000"/>
              </a:solidFill>
            </a:rPr>
            <a:t>afin de voir apparaître les factures dans SUIVI DES CREANCES?</a:t>
          </a:r>
          <a:endParaRPr lang="fr-FR" sz="1400" b="1" u="dbl" baseline="0">
            <a:solidFill>
              <a:srgbClr val="00B050"/>
            </a:solidFill>
          </a:endParaRPr>
        </a:p>
        <a:p>
          <a:pPr marL="0" indent="0" algn="l">
            <a:buFontTx/>
            <a:buNone/>
          </a:pPr>
          <a:endParaRPr lang="fr-FR" sz="1400" b="0" baseline="0">
            <a:solidFill>
              <a:sysClr val="windowText" lastClr="000000"/>
            </a:solidFill>
          </a:endParaRPr>
        </a:p>
        <a:p>
          <a:pPr marL="0" indent="0" algn="l">
            <a:buFontTx/>
            <a:buNone/>
          </a:pPr>
          <a:r>
            <a:rPr lang="fr-FR" sz="1400" b="0" baseline="0">
              <a:solidFill>
                <a:sysClr val="windowText" lastClr="000000"/>
              </a:solidFill>
            </a:rPr>
            <a:t>FIN etape Paiement IMMEDIAT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29</xdr:col>
      <xdr:colOff>46503</xdr:colOff>
      <xdr:row>0</xdr:row>
      <xdr:rowOff>123265</xdr:rowOff>
    </xdr:from>
    <xdr:to>
      <xdr:col>31</xdr:col>
      <xdr:colOff>40821</xdr:colOff>
      <xdr:row>22</xdr:row>
      <xdr:rowOff>1</xdr:rowOff>
    </xdr:to>
    <xdr:sp macro="" textlink="">
      <xdr:nvSpPr>
        <xdr:cNvPr id="2" name="Rectangle 1"/>
        <xdr:cNvSpPr/>
      </xdr:nvSpPr>
      <xdr:spPr>
        <a:xfrm>
          <a:off x="29261039" y="123265"/>
          <a:ext cx="1708818" cy="5061057"/>
        </a:xfrm>
        <a:prstGeom prst="rect">
          <a:avLst/>
        </a:prstGeom>
        <a:noFill/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22</xdr:col>
      <xdr:colOff>829237</xdr:colOff>
      <xdr:row>0</xdr:row>
      <xdr:rowOff>134469</xdr:rowOff>
    </xdr:from>
    <xdr:to>
      <xdr:col>25</xdr:col>
      <xdr:colOff>22413</xdr:colOff>
      <xdr:row>22</xdr:row>
      <xdr:rowOff>33617</xdr:rowOff>
    </xdr:to>
    <xdr:sp macro="" textlink="">
      <xdr:nvSpPr>
        <xdr:cNvPr id="3" name="Rectangle 2"/>
        <xdr:cNvSpPr/>
      </xdr:nvSpPr>
      <xdr:spPr>
        <a:xfrm>
          <a:off x="23173766" y="134469"/>
          <a:ext cx="1781735" cy="5266766"/>
        </a:xfrm>
        <a:prstGeom prst="rect">
          <a:avLst/>
        </a:prstGeom>
        <a:noFill/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16</xdr:col>
      <xdr:colOff>750795</xdr:colOff>
      <xdr:row>0</xdr:row>
      <xdr:rowOff>123263</xdr:rowOff>
    </xdr:from>
    <xdr:to>
      <xdr:col>18</xdr:col>
      <xdr:colOff>851648</xdr:colOff>
      <xdr:row>22</xdr:row>
      <xdr:rowOff>11204</xdr:rowOff>
    </xdr:to>
    <xdr:sp macro="" textlink="">
      <xdr:nvSpPr>
        <xdr:cNvPr id="5" name="Rectangle 4"/>
        <xdr:cNvSpPr/>
      </xdr:nvSpPr>
      <xdr:spPr>
        <a:xfrm>
          <a:off x="17021736" y="123263"/>
          <a:ext cx="1624853" cy="5255559"/>
        </a:xfrm>
        <a:prstGeom prst="rect">
          <a:avLst/>
        </a:prstGeom>
        <a:noFill/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10</xdr:col>
      <xdr:colOff>1848970</xdr:colOff>
      <xdr:row>0</xdr:row>
      <xdr:rowOff>145675</xdr:rowOff>
    </xdr:from>
    <xdr:to>
      <xdr:col>12</xdr:col>
      <xdr:colOff>840440</xdr:colOff>
      <xdr:row>22</xdr:row>
      <xdr:rowOff>44822</xdr:rowOff>
    </xdr:to>
    <xdr:sp macro="" textlink="">
      <xdr:nvSpPr>
        <xdr:cNvPr id="6" name="Rectangle 5"/>
        <xdr:cNvSpPr/>
      </xdr:nvSpPr>
      <xdr:spPr>
        <a:xfrm>
          <a:off x="11542058" y="145675"/>
          <a:ext cx="1714500" cy="5266765"/>
        </a:xfrm>
        <a:prstGeom prst="rect">
          <a:avLst/>
        </a:prstGeom>
        <a:noFill/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35</xdr:col>
      <xdr:colOff>44824</xdr:colOff>
      <xdr:row>0</xdr:row>
      <xdr:rowOff>156882</xdr:rowOff>
    </xdr:from>
    <xdr:to>
      <xdr:col>37</xdr:col>
      <xdr:colOff>33618</xdr:colOff>
      <xdr:row>22</xdr:row>
      <xdr:rowOff>22412</xdr:rowOff>
    </xdr:to>
    <xdr:sp macro="" textlink="">
      <xdr:nvSpPr>
        <xdr:cNvPr id="7" name="Rectangle 6"/>
        <xdr:cNvSpPr/>
      </xdr:nvSpPr>
      <xdr:spPr>
        <a:xfrm>
          <a:off x="35410589" y="156882"/>
          <a:ext cx="1714500" cy="5233148"/>
        </a:xfrm>
        <a:prstGeom prst="rect">
          <a:avLst/>
        </a:prstGeom>
        <a:noFill/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38</xdr:col>
      <xdr:colOff>44824</xdr:colOff>
      <xdr:row>0</xdr:row>
      <xdr:rowOff>78440</xdr:rowOff>
    </xdr:from>
    <xdr:to>
      <xdr:col>39</xdr:col>
      <xdr:colOff>997325</xdr:colOff>
      <xdr:row>21</xdr:row>
      <xdr:rowOff>190500</xdr:rowOff>
    </xdr:to>
    <xdr:sp macro="" textlink="">
      <xdr:nvSpPr>
        <xdr:cNvPr id="8" name="Rectangle 7"/>
        <xdr:cNvSpPr/>
      </xdr:nvSpPr>
      <xdr:spPr>
        <a:xfrm>
          <a:off x="37999148" y="78440"/>
          <a:ext cx="1848971" cy="5266766"/>
        </a:xfrm>
        <a:prstGeom prst="rect">
          <a:avLst/>
        </a:prstGeom>
        <a:noFill/>
        <a:ln w="76200" cap="flat" cmpd="sng" algn="ctr">
          <a:solidFill>
            <a:srgbClr val="00B05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  <xdr:twoCellAnchor editAs="absolute">
    <xdr:from>
      <xdr:col>29</xdr:col>
      <xdr:colOff>688055</xdr:colOff>
      <xdr:row>28</xdr:row>
      <xdr:rowOff>5156</xdr:rowOff>
    </xdr:from>
    <xdr:to>
      <xdr:col>33</xdr:col>
      <xdr:colOff>730186</xdr:colOff>
      <xdr:row>32</xdr:row>
      <xdr:rowOff>6329</xdr:rowOff>
    </xdr:to>
    <xdr:sp macro="" textlink="">
      <xdr:nvSpPr>
        <xdr:cNvPr id="9" name="Rectangle 8"/>
        <xdr:cNvSpPr/>
      </xdr:nvSpPr>
      <xdr:spPr>
        <a:xfrm>
          <a:off x="29902591" y="6414120"/>
          <a:ext cx="3566381" cy="81760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76200" cap="flat" cmpd="sng" algn="ctr">
          <a:solidFill>
            <a:srgbClr val="00B05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r>
            <a:rPr lang="fr-FR" sz="14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 Afficher dans l'useform</a:t>
          </a:r>
          <a:r>
            <a:rPr lang="fr-FR" sz="1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des reglements</a:t>
          </a:r>
        </a:p>
        <a:p>
          <a:pPr algn="l"/>
          <a:r>
            <a:rPr lang="fr-FR" sz="1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Calcul immédiat selon TxtQte et TxtEcheance</a:t>
          </a:r>
        </a:p>
        <a:p>
          <a:pPr algn="l"/>
          <a:r>
            <a:rPr lang="fr-FR" sz="14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dans l'userform avant VALIDER</a:t>
          </a:r>
          <a:endParaRPr lang="fr-FR" sz="14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 fPrintsWithSheet="0"/>
  </xdr:twoCellAnchor>
  <xdr:twoCellAnchor>
    <xdr:from>
      <xdr:col>33</xdr:col>
      <xdr:colOff>730186</xdr:colOff>
      <xdr:row>21</xdr:row>
      <xdr:rowOff>190500</xdr:rowOff>
    </xdr:from>
    <xdr:to>
      <xdr:col>39</xdr:col>
      <xdr:colOff>72039</xdr:colOff>
      <xdr:row>30</xdr:row>
      <xdr:rowOff>5742</xdr:rowOff>
    </xdr:to>
    <xdr:cxnSp macro="">
      <xdr:nvCxnSpPr>
        <xdr:cNvPr id="12" name="Connecteur droit avec flèche 11"/>
        <xdr:cNvCxnSpPr>
          <a:stCxn id="9" idx="3"/>
          <a:endCxn id="8" idx="2"/>
        </xdr:cNvCxnSpPr>
      </xdr:nvCxnSpPr>
      <xdr:spPr>
        <a:xfrm flipV="1">
          <a:off x="33468972" y="5170714"/>
          <a:ext cx="5383424" cy="1652207"/>
        </a:xfrm>
        <a:prstGeom prst="straightConnector1">
          <a:avLst/>
        </a:prstGeom>
        <a:ln w="76200">
          <a:solidFill>
            <a:srgbClr val="00B05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1</xdr:row>
          <xdr:rowOff>171450</xdr:rowOff>
        </xdr:from>
        <xdr:to>
          <xdr:col>6</xdr:col>
          <xdr:colOff>257175</xdr:colOff>
          <xdr:row>2</xdr:row>
          <xdr:rowOff>123825</xdr:rowOff>
        </xdr:to>
        <xdr:sp macro="" textlink="">
          <xdr:nvSpPr>
            <xdr:cNvPr id="33793" name="CheckBox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25</xdr:col>
      <xdr:colOff>145677</xdr:colOff>
      <xdr:row>28</xdr:row>
      <xdr:rowOff>44825</xdr:rowOff>
    </xdr:from>
    <xdr:to>
      <xdr:col>28</xdr:col>
      <xdr:colOff>683560</xdr:colOff>
      <xdr:row>31</xdr:row>
      <xdr:rowOff>112059</xdr:rowOff>
    </xdr:to>
    <xdr:sp macro="" textlink="">
      <xdr:nvSpPr>
        <xdr:cNvPr id="10" name="ZoneTexte 9"/>
        <xdr:cNvSpPr txBox="1"/>
      </xdr:nvSpPr>
      <xdr:spPr>
        <a:xfrm>
          <a:off x="25078765" y="6689913"/>
          <a:ext cx="3989295" cy="705970"/>
        </a:xfrm>
        <a:prstGeom prst="rect">
          <a:avLst/>
        </a:prstGeom>
        <a:gradFill flip="none" rotWithShape="1">
          <a:gsLst>
            <a:gs pos="0">
              <a:schemeClr val="accent2">
                <a:lumMod val="50000"/>
                <a:tint val="66000"/>
                <a:satMod val="160000"/>
              </a:schemeClr>
            </a:gs>
            <a:gs pos="50000">
              <a:schemeClr val="accent2">
                <a:lumMod val="50000"/>
                <a:tint val="44500"/>
                <a:satMod val="160000"/>
              </a:schemeClr>
            </a:gs>
            <a:gs pos="100000">
              <a:schemeClr val="accent2">
                <a:lumMod val="50000"/>
                <a:tint val="23500"/>
                <a:satMod val="160000"/>
              </a:schemeClr>
            </a:gs>
          </a:gsLst>
          <a:lin ang="5400000" scaled="1"/>
          <a:tileRect/>
        </a:gradFill>
        <a:ln w="7620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Cellule</a:t>
          </a:r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vide de formule</a:t>
          </a:r>
        </a:p>
        <a:p>
          <a:pPr algn="ctr"/>
          <a:r>
            <a:rPr lang="fr-FR" sz="12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Valeur incrementée par userform correspondant</a:t>
          </a:r>
          <a:endParaRPr lang="fr-FR"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11</xdr:col>
      <xdr:colOff>857249</xdr:colOff>
      <xdr:row>22</xdr:row>
      <xdr:rowOff>44822</xdr:rowOff>
    </xdr:from>
    <xdr:to>
      <xdr:col>25</xdr:col>
      <xdr:colOff>145677</xdr:colOff>
      <xdr:row>29</xdr:row>
      <xdr:rowOff>184898</xdr:rowOff>
    </xdr:to>
    <xdr:cxnSp macro="">
      <xdr:nvCxnSpPr>
        <xdr:cNvPr id="13" name="Connecteur droit avec flèche 12"/>
        <xdr:cNvCxnSpPr>
          <a:stCxn id="10" idx="1"/>
          <a:endCxn id="6" idx="2"/>
        </xdr:cNvCxnSpPr>
      </xdr:nvCxnSpPr>
      <xdr:spPr>
        <a:xfrm flipH="1" flipV="1">
          <a:off x="12399308" y="5412440"/>
          <a:ext cx="12679457" cy="1630458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851648</xdr:colOff>
      <xdr:row>9</xdr:row>
      <xdr:rowOff>151278</xdr:rowOff>
    </xdr:from>
    <xdr:to>
      <xdr:col>25</xdr:col>
      <xdr:colOff>145677</xdr:colOff>
      <xdr:row>29</xdr:row>
      <xdr:rowOff>184898</xdr:rowOff>
    </xdr:to>
    <xdr:cxnSp macro="">
      <xdr:nvCxnSpPr>
        <xdr:cNvPr id="15" name="Connecteur droit avec flèche 14"/>
        <xdr:cNvCxnSpPr>
          <a:stCxn id="10" idx="1"/>
          <a:endCxn id="5" idx="3"/>
        </xdr:cNvCxnSpPr>
      </xdr:nvCxnSpPr>
      <xdr:spPr>
        <a:xfrm flipH="1" flipV="1">
          <a:off x="18646589" y="2751043"/>
          <a:ext cx="6432176" cy="429185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22413</xdr:colOff>
      <xdr:row>9</xdr:row>
      <xdr:rowOff>168087</xdr:rowOff>
    </xdr:from>
    <xdr:to>
      <xdr:col>27</xdr:col>
      <xdr:colOff>403413</xdr:colOff>
      <xdr:row>28</xdr:row>
      <xdr:rowOff>44825</xdr:rowOff>
    </xdr:to>
    <xdr:cxnSp macro="">
      <xdr:nvCxnSpPr>
        <xdr:cNvPr id="18" name="Connecteur droit avec flèche 17"/>
        <xdr:cNvCxnSpPr>
          <a:stCxn id="10" idx="0"/>
          <a:endCxn id="3" idx="3"/>
        </xdr:cNvCxnSpPr>
      </xdr:nvCxnSpPr>
      <xdr:spPr>
        <a:xfrm flipH="1" flipV="1">
          <a:off x="24955501" y="2767852"/>
          <a:ext cx="2117912" cy="3922061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407815</xdr:colOff>
      <xdr:row>9</xdr:row>
      <xdr:rowOff>122865</xdr:rowOff>
    </xdr:from>
    <xdr:to>
      <xdr:col>29</xdr:col>
      <xdr:colOff>46503</xdr:colOff>
      <xdr:row>28</xdr:row>
      <xdr:rowOff>44825</xdr:rowOff>
    </xdr:to>
    <xdr:cxnSp macro="">
      <xdr:nvCxnSpPr>
        <xdr:cNvPr id="21" name="Connecteur droit avec flèche 20"/>
        <xdr:cNvCxnSpPr>
          <a:stCxn id="10" idx="0"/>
          <a:endCxn id="2" idx="1"/>
        </xdr:cNvCxnSpPr>
      </xdr:nvCxnSpPr>
      <xdr:spPr>
        <a:xfrm flipV="1">
          <a:off x="27050601" y="2653794"/>
          <a:ext cx="2210438" cy="3799995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683560</xdr:colOff>
      <xdr:row>9</xdr:row>
      <xdr:rowOff>173691</xdr:rowOff>
    </xdr:from>
    <xdr:to>
      <xdr:col>35</xdr:col>
      <xdr:colOff>44824</xdr:colOff>
      <xdr:row>29</xdr:row>
      <xdr:rowOff>184898</xdr:rowOff>
    </xdr:to>
    <xdr:cxnSp macro="">
      <xdr:nvCxnSpPr>
        <xdr:cNvPr id="24" name="Connecteur droit avec flèche 23"/>
        <xdr:cNvCxnSpPr>
          <a:stCxn id="10" idx="3"/>
          <a:endCxn id="7" idx="1"/>
        </xdr:cNvCxnSpPr>
      </xdr:nvCxnSpPr>
      <xdr:spPr>
        <a:xfrm flipV="1">
          <a:off x="29068060" y="2773456"/>
          <a:ext cx="6342529" cy="4269442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SUIVI_DES_FACTURES" displayName="SUIVI_DES_FACTURES" ref="A4:AM23" totalsRowShown="0" headerRowDxfId="86" dataDxfId="84" headerRowBorderDxfId="85" tableBorderDxfId="83" headerRowCellStyle="Milliers">
  <autoFilter ref="A4:AM2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</autoFilter>
  <tableColumns count="39">
    <tableColumn id="1" name="Raison sociale" dataDxfId="82"/>
    <tableColumn id="2" name="N° facture" dataDxfId="81"/>
    <tableColumn id="3" name="Date facture" dataDxfId="80"/>
    <tableColumn id="4" name="Date d'échéance" dataDxfId="79"/>
    <tableColumn id="5" name="Montant TTC" dataDxfId="78" dataCellStyle="Pourcentage"/>
    <tableColumn id="6" name="Nbre de Jours en dépassement" dataDxfId="77">
      <calculatedColumnFormula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calculatedColumnFormula>
    </tableColumn>
    <tableColumn id="7" name="Majoration" dataDxfId="76" dataCellStyle="Pourcentage">
      <calculatedColumnFormula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calculatedColumnFormula>
    </tableColumn>
    <tableColumn id="8" name="Solde restant dû" dataDxfId="75" dataCellStyle="Pourcentage">
      <calculatedColumnFormula>IF(SUIVI_DES_FACTURES[[#This Row],[Date facture]]="","",SUIVI_DES_FACTURES[[#This Row],[Montant TTC]]+SUIVI_DES_FACTURES[[#This Row],[Majoration]])</calculatedColumnFormula>
    </tableColumn>
    <tableColumn id="9" name="▼  Réglée  ▼" dataDxfId="74">
      <calculatedColumnFormula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calculatedColumnFormula>
    </tableColumn>
    <tableColumn id="10" name="Date du Règlement" dataDxfId="73"/>
    <tableColumn id="11" name="Montant Total Payé" dataDxfId="72" dataCellStyle="Monétaire">
      <calculatedColumnFormula>IF(AND(SUIVI_DES_FACTURES[[#This Row],[Paiement Comptant]]="",SUIVI_DES_FACTURES[[#This Row],[Paiement Différé]]=""),"",(SUIVI_DES_FACTURES[[#This Row],[Paiement Comptant]]+SUIVI_DES_FACTURES[[#This Row],[Paiement Différé]]))</calculatedColumnFormula>
    </tableColumn>
    <tableColumn id="12" name="Majoration Payée" dataDxfId="71">
      <calculatedColumnFormula>IFERROR(IF(SUIVI_DES_FACTURES[[#This Row],[▼  Réglée  ▼]]="Validée",SUIVI_DES_FACTURES[[#This Row],[Montant Total Payé]]-SUIVI_DES_FACTURES[[#This Row],[Montant TTC]],""),"")</calculatedColumnFormula>
    </tableColumn>
    <tableColumn id="13" name="Première relance " dataDxfId="70" dataCellStyle="Milliers">
      <calculatedColumnFormula>IF(SUIVI_DES_FACTURES[[#This Row],[▼  Réglée  ▼]]= "Validée","",IF(SUIVI_DES_FACTURES[[#This Row],[Raison sociale]]&lt;&gt;"",IF(TODAY()&gt;SUIVI_DES_FACTURES[[#This Row],[Date d''échéance]]+15,"Relance1",""),""))</calculatedColumnFormula>
    </tableColumn>
    <tableColumn id="14" name="Deuxième relance " dataDxfId="69">
      <calculatedColumnFormula>IF(SUIVI_DES_FACTURES[[#This Row],[▼  Réglée  ▼]]="Validée","",IF(SUIVI_DES_FACTURES[[#This Row],[Raison sociale]]&lt;&gt;"",IF(TODAY()&gt;SUIVI_DES_FACTURES[[#This Row],[Date d''échéance]]+45,"Relance2",""),""))</calculatedColumnFormula>
    </tableColumn>
    <tableColumn id="15" name="Troisième relance " dataDxfId="68">
      <calculatedColumnFormula>IF(SUIVI_DES_FACTURES[[#This Row],[▼  Réglée  ▼]]="Validée","",IF(SUIVI_DES_FACTURES[[#This Row],[Raison sociale]]&lt;&gt;"",IF(TODAY()&gt;SUIVI_DES_FACTURES[[#This Row],[Date d''échéance]]+75,"Relance3",""),""))</calculatedColumnFormula>
    </tableColumn>
    <tableColumn id="16" name="Observations" dataDxfId="67">
      <calculatedColumnFormula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calculatedColumnFormula>
    </tableColumn>
    <tableColumn id="17" name="TVA 5,5" dataDxfId="66"/>
    <tableColumn id="18" name="TVA 7" dataDxfId="65"/>
    <tableColumn id="19" name="TVA 10" dataDxfId="64"/>
    <tableColumn id="20" name="TVA 20" dataDxfId="63"/>
    <tableColumn id="21" name="HT" dataDxfId="62">
      <calculatedColumnFormula>IF(SUIVI_DES_FACTURES[[#This Row],[Date facture]]="","",-SUM(SUIVI_DES_FACTURES[[#This Row],[TVA 5,5]:[TVA 20]],-SUIVI_DES_FACTURES[[#This Row],[Montant TTC]]))</calculatedColumnFormula>
    </tableColumn>
    <tableColumn id="22" name="Adresse" dataDxfId="61">
      <calculatedColumnFormula>IF(SUIVI_DES_FACTURES[[#This Row],[Raison sociale]]="","",VLOOKUP(SUIVI_DES_FACTURES[[#This Row],[Raison sociale]],CLIENTS_PLAGE_CLIENTS,2,FALSE))</calculatedColumnFormula>
    </tableColumn>
    <tableColumn id="23" name="CP" dataDxfId="60" dataCellStyle="Milliers">
      <calculatedColumnFormula>IF(SUIVI_DES_FACTURES[[#This Row],[Raison sociale]]="","",VLOOKUP(SUIVI_DES_FACTURES[[#This Row],[Raison sociale]],CLIENTS_PLAGE_CLIENTS,3,FALSE))</calculatedColumnFormula>
    </tableColumn>
    <tableColumn id="24" name="VILLE" dataDxfId="59" dataCellStyle="Milliers">
      <calculatedColumnFormula>IF(SUIVI_DES_FACTURES[[#This Row],[Raison sociale]]="","",VLOOKUP(SUIVI_DES_FACTURES[[#This Row],[Raison sociale]],CLIENTS_PLAGE_CLIENTS,4,FALSE))</calculatedColumnFormula>
    </tableColumn>
    <tableColumn id="25" name="MODE DE PAIEMENT" dataDxfId="58" dataCellStyle="Milliers"/>
    <tableColumn id="26" name="TITULAIRE DU COMPTE" dataDxfId="57" dataCellStyle="Milliers"/>
    <tableColumn id="27" name="N° DE CHEQUE / DOMICILIATION" dataDxfId="56" dataCellStyle="Milliers"/>
    <tableColumn id="28" name="TRANSACTION" dataDxfId="55" dataCellStyle="Milliers"/>
    <tableColumn id="29" name="LIBELLE / ADRESSE MAIL" dataDxfId="54" dataCellStyle="Milliers"/>
    <tableColumn id="30" name="CODE BANQUE" dataDxfId="53" dataCellStyle="Milliers"/>
    <tableColumn id="31" name="CODE GUICHET" dataDxfId="52" dataCellStyle="Milliers"/>
    <tableColumn id="32" name="NUMERO DE COMPTE" dataDxfId="51" dataCellStyle="Milliers"/>
    <tableColumn id="33" name="CLE RIB" dataDxfId="50" dataCellStyle="Milliers"/>
    <tableColumn id="34" name="CODE BIC/SWIFT" dataDxfId="49" dataCellStyle="Milliers"/>
    <tableColumn id="35" name="CODE IBAN" dataDxfId="48" dataCellStyle="Milliers"/>
    <tableColumn id="38" name="CHECKBOX" dataDxfId="47" dataCellStyle="Milliers"/>
    <tableColumn id="36" name="Paiement Comptant" dataDxfId="46"/>
    <tableColumn id="37" name="Paiement Différé" dataDxfId="45">
      <calculatedColumnFormula>SUM(SUIVI_DES_CREANCES[[#This Row],[TOTAL MENUEL]])</calculatedColumnFormula>
    </tableColumn>
    <tableColumn id="39" name="CALCUL" dataDxfId="44" dataCellStyle="Milliers">
      <calculatedColumnFormula>IF(SUIVI_DES_FACTURES[[#This Row],[CHECKBOX]]="","",IF(AJ5="OUI"=TRUE,ROWS($A$5:G5),""))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SUIVI_DES_CREANCES" displayName="SUIVI_DES_CREANCES" ref="A4:AN22" totalsRowShown="0" headerRowDxfId="43" dataDxfId="42">
  <autoFilter ref="A4:AN2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</autoFilter>
  <tableColumns count="40">
    <tableColumn id="1" name="Raison sociale" dataDxfId="41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Row],[CALCUL]])),1))</calculatedColumnFormula>
    </tableColumn>
    <tableColumn id="2" name="N° facture" dataDxfId="40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Row],[CALCUL]])),2))</calculatedColumnFormula>
    </tableColumn>
    <tableColumn id="3" name="Date facture" dataDxfId="39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Row],[CALCUL]])),3))</calculatedColumnFormula>
    </tableColumn>
    <tableColumn id="4" name="Date d'échéance" dataDxfId="38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Row],[CALCUL]])),4))</calculatedColumnFormula>
    </tableColumn>
    <tableColumn id="5" name="Montant TTC" dataDxfId="37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Row],[CALCUL]])),5))</calculatedColumnFormula>
    </tableColumn>
    <tableColumn id="6" name="Nbre de Jours en dépassement" dataDxfId="36" dataCellStyle="Milliers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Row],[CALCUL]])),6))</calculatedColumnFormula>
    </tableColumn>
    <tableColumn id="7" name="Majoration" dataDxfId="35" dataCellStyle="Milliers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Row],[CALCUL]])),7))</calculatedColumnFormula>
    </tableColumn>
    <tableColumn id="8" name="Solde restant dû" dataDxfId="34">
      <calculatedColumnFormula>IF(ROWS('SUIVI FACTURES'!$AJ$5:SUIVI_DES_FACTURES[[#This Row],[CALCUL]])&gt;COUNT(SUIVI_DES_FACTURES[CALCUL]),"",INDEX(SUIVI_DES_FACTURES[[Raison sociale]:[CHECKBOX]],SMALL(SUIVI_DES_FACTURES[CALCUL],ROWS('SUIVI FACTURES'!$AJ$5:SUIVI_DES_FACTURES[[#This Row],[CALCUL]])),8))</calculatedColumnFormula>
    </tableColumn>
    <tableColumn id="9" name="Montant Total Payé" dataDxfId="33">
      <calculatedColumnFormula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calculatedColumnFormula>
    </tableColumn>
    <tableColumn id="26" name="TOTAL ESPECES" dataDxfId="32">
      <calculatedColumnFormula>IF(SUIVI_DES_CREANCES[[#This Row],[NOMBRE ECHEANCE 1]]="","",SUIVI_DES_CREANCES[[#This Row],[MONTANT ECHEANCE 1]]*SUIVI_DES_CREANCES[[#This Row],[NOMBRE ECHEANCE 1]])</calculatedColumnFormula>
    </tableColumn>
    <tableColumn id="25" name="MONTANT ECHEANCE 1" dataDxfId="31">
      <calculatedColumnFormula>IF(SUIVI_DES_CREANCES[[#This Row],[NOMBRE ECHEANCE 1]]="","",(SUIVI_DES_CREANCES[[#This Row],[Montant TTC]]+SUIVI_DES_CREANCES[[#This Row],[Majoration]])/SUIVI_DES_CREANCES[[#This Row],[NOMBRE ECHEANCE 1]])</calculatedColumnFormula>
    </tableColumn>
    <tableColumn id="23" name="NOMBRE ECHEANCE 1" dataDxfId="30" dataCellStyle="Milliers"/>
    <tableColumn id="27" name="NOMBRE DE JOURS ENTRE ECHEANCE 1" dataDxfId="29" dataCellStyle="Milliers"/>
    <tableColumn id="24" name="FIN  ECHEANCE 1" dataDxfId="28" dataCellStyle="Milliers">
      <calculatedColumnFormula>IF(SUIVI_DES_CREANCES[[#This Row],[NOMBRE ECHEANCE 1]]="","",SUIVI_DES_CREANCES[[#This Row],[Date d''échéance]]+(SUIVI_DES_CREANCES[[#This Row],[NOMBRE DE JOURS ENTRE ECHEANCE 1]]*SUIVI_DES_CREANCES[[#This Row],[NOMBRE ECHEANCE 1]]))</calculatedColumnFormula>
    </tableColumn>
    <tableColumn id="10" name="TOTAL CHEQUES" dataDxfId="27">
      <calculatedColumnFormula>IF(SUIVI_DES_CREANCES[[#This Row],[NOMBRE ECHEANCE 2]]="","",SUIVI_DES_CREANCES[[#This Row],[MONTANT ECHEANCE 2]]*SUIVI_DES_CREANCES[[#This Row],[NOMBRE ECHEANCE 2]])</calculatedColumnFormula>
    </tableColumn>
    <tableColumn id="34" name="N° DU CHEQUES" dataDxfId="26">
      <calculatedColumnFormula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calculatedColumnFormula>
    </tableColumn>
    <tableColumn id="35" name="MONTANT ECHEANCE 2" dataDxfId="25" dataCellStyle="Monétaire">
      <calculatedColumnFormula>IF(SUIVI_DES_CREANCES[[#This Row],[NOMBRE ECHEANCE 2]]="","",(SUIVI_DES_CREANCES[[#This Row],[Montant TTC]]+SUIVI_DES_CREANCES[[#This Row],[Majoration]])/SUIVI_DES_CREANCES[[#This Row],[NOMBRE ECHEANCE 2]])</calculatedColumnFormula>
    </tableColumn>
    <tableColumn id="36" name="NOMBRE ECHEANCE 2" dataDxfId="24"/>
    <tableColumn id="37" name="NOMBRE DE JOURS ENTRE ECHEANCE 2" dataDxfId="23"/>
    <tableColumn id="38" name="FIN ECHEANCE 2" dataDxfId="22">
      <calculatedColumnFormula>IF(SUIVI_DES_CREANCES[[#This Row],[NOMBRE ECHEANCE 2]]="","",SUIVI_DES_CREANCES[[#This Row],[Date d''échéance]]+(SUIVI_DES_CREANCES[[#This Row],[NOMBRE DE JOURS ENTRE ECHEANCE 2]]*SUIVI_DES_CREANCES[[#This Row],[NOMBRE ECHEANCE 2]]))</calculatedColumnFormula>
    </tableColumn>
    <tableColumn id="39" name="TOTAL VIREMENT" dataDxfId="21">
      <calculatedColumnFormula>IF(SUIVI_DES_CREANCES[[#This Row],[NOMBRE ECHEANCE 3]]="","",SUIVI_DES_CREANCES[[#This Row],[MONTANT ECHEANCE 3]]*SUIVI_DES_CREANCES[[#This Row],[NOMBRE ECHEANCE 3]])</calculatedColumnFormula>
    </tableColumn>
    <tableColumn id="11" name="IBAN" dataDxfId="20">
      <calculatedColumnFormula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calculatedColumnFormula>
    </tableColumn>
    <tableColumn id="12" name="MONTANT ECHEANCE 3" dataDxfId="19">
      <calculatedColumnFormula>IF(SUIVI_DES_CREANCES[[#This Row],[NOMBRE ECHEANCE 3]]="","",(SUIVI_DES_CREANCES[[#This Row],[Montant TTC]]+SUIVI_DES_CREANCES[[#This Row],[Majoration]])/SUIVI_DES_CREANCES[[#This Row],[NOMBRE ECHEANCE 3]])</calculatedColumnFormula>
    </tableColumn>
    <tableColumn id="13" name="NOMBRE ECHEANCE 3" dataDxfId="18"/>
    <tableColumn id="28" name="NOMBRE DE JOURS ENTRE ECHEANCE 3" dataDxfId="17"/>
    <tableColumn id="31" name="FIN ECHEANCE 3" dataDxfId="16">
      <calculatedColumnFormula>IF(SUIVI_DES_CREANCES[[#This Row],[NOMBRE ECHEANCE 3]]="","",SUIVI_DES_CREANCES[[#This Row],[Date d''échéance]]+(SUIVI_DES_CREANCES[[#This Row],[NOMBRE DE JOURS ENTRE ECHEANCE 3]]*SUIVI_DES_CREANCES[[#This Row],[NOMBRE ECHEANCE 3]]))</calculatedColumnFormula>
    </tableColumn>
    <tableColumn id="14" name="TOTAL PAYPAL" dataDxfId="15">
      <calculatedColumnFormula>IF(SUIVI_DES_CREANCES[[#This Row],[NOMBRE ECHEANCE 4]]="","",SUIVI_DES_CREANCES[[#This Row],[MONTANT ECHEANCE 4]]*SUIVI_DES_CREANCES[[#This Row],[NOMBRE ECHEANCE 4]])</calculatedColumnFormula>
    </tableColumn>
    <tableColumn id="15" name="N° TRANSACTION" dataDxfId="14">
      <calculatedColumnFormula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calculatedColumnFormula>
    </tableColumn>
    <tableColumn id="16" name="MONTANT ECHEANCE 4" dataDxfId="13">
      <calculatedColumnFormula>IF(SUIVI_DES_CREANCES[[#This Row],[NOMBRE ECHEANCE 4]]="","",(SUIVI_DES_CREANCES[[#This Row],[Montant TTC]]+SUIVI_DES_CREANCES[[#This Row],[Majoration]])/SUIVI_DES_CREANCES[[#This Row],[NOMBRE ECHEANCE 4]])</calculatedColumnFormula>
    </tableColumn>
    <tableColumn id="17" name="NOMBRE ECHEANCE 4" dataDxfId="12"/>
    <tableColumn id="29" name="NOMBRE DE JOURS ENTRE ECHEANCE 4" dataDxfId="11"/>
    <tableColumn id="32" name="FIN ECHEANCE 4" dataDxfId="10">
      <calculatedColumnFormula>IF(SUIVI_DES_CREANCES[[#This Row],[NOMBRE ECHEANCE 4]]="","",SUIVI_DES_CREANCES[[#This Row],[Date d''échéance]]+(SUIVI_DES_CREANCES[[#This Row],[NOMBRE DE JOURS ENTRE ECHEANCE 4]]*SUIVI_DES_CREANCES[[#This Row],[NOMBRE ECHEANCE 4]]))</calculatedColumnFormula>
    </tableColumn>
    <tableColumn id="18" name="TOTAL CARTE BANCAIRE" dataDxfId="9">
      <calculatedColumnFormula>IF(SUIVI_DES_CREANCES[[#This Row],[NOMBRE ECHEANCE 5]]="","",SUIVI_DES_CREANCES[[#This Row],[MONTANT ECHEANCE 5]]*SUIVI_DES_CREANCES[[#This Row],[NOMBRE ECHEANCE 5]])</calculatedColumnFormula>
    </tableColumn>
    <tableColumn id="19" name="N° TRANSACTION 4" dataDxfId="8">
      <calculatedColumnFormula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calculatedColumnFormula>
    </tableColumn>
    <tableColumn id="20" name="MONTANT ECHEANCE 5" dataDxfId="7">
      <calculatedColumnFormula>IF(SUIVI_DES_CREANCES[[#This Row],[NOMBRE ECHEANCE 5]]="","",(SUIVI_DES_CREANCES[[#This Row],[Montant TTC]]+SUIVI_DES_CREANCES[[#This Row],[Majoration]])/SUIVI_DES_CREANCES[[#This Row],[NOMBRE ECHEANCE 5]])</calculatedColumnFormula>
    </tableColumn>
    <tableColumn id="21" name="NOMBRE ECHEANCE 5" dataDxfId="6"/>
    <tableColumn id="30" name="NOMBRE DE JOURS ENTRE ECHEANCE 5" dataDxfId="5"/>
    <tableColumn id="33" name="FIN ECHEANCE 5" dataDxfId="4">
      <calculatedColumnFormula>IF(SUIVI_DES_CREANCES[[#This Row],[NOMBRE ECHEANCE 5]]="","",SUIVI_DES_CREANCES[[#This Row],[Date d''échéance]]+(SUIVI_DES_CREANCES[[#This Row],[NOMBRE DE JOURS ENTRE ECHEANCE 5]]*SUIVI_DES_CREANCES[[#This Row],[NOMBRE ECHEANCE 5]]))</calculatedColumnFormula>
    </tableColumn>
    <tableColumn id="22" name="TOTAL MENUEL" dataDxfId="3" dataCellStyle="Milliers">
      <calculatedColumnFormula>SUM(SUIVI_DES_CREANCES[[#This Row],[MONTANT ECHEANCE 5]],SUIVI_DES_CREANCES[[#This Row],[MONTANT ECHEANCE 4]],SUIVI_DES_CREANCES[[#This Row],[MONTANT ECHEANCE 3]],SUIVI_DES_CREANCES[[#This Row],[MONTANT ECHEANCE 2]],SUIVI_DES_CREANCES[[#This Row],[MONTANT ECHEANCE 1]])</calculatedColumnFormula>
    </tableColumn>
    <tableColumn id="40" name="DATE BUTEE" dataDxfId="2">
      <calculatedColumnFormula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gradFill flip="none" rotWithShape="1">
          <a:gsLst>
            <a:gs pos="0">
              <a:schemeClr val="accent1">
                <a:satMod val="103000"/>
                <a:lumMod val="102000"/>
                <a:tint val="94000"/>
              </a:schemeClr>
            </a:gs>
            <a:gs pos="50000">
              <a:schemeClr val="accent1">
                <a:satMod val="110000"/>
                <a:lumMod val="100000"/>
                <a:shade val="100000"/>
              </a:schemeClr>
            </a:gs>
            <a:gs pos="100000">
              <a:schemeClr val="accent1">
                <a:lumMod val="99000"/>
                <a:satMod val="120000"/>
                <a:shade val="78000"/>
              </a:schemeClr>
            </a:gs>
          </a:gsLst>
          <a:path path="circle">
            <a:fillToRect t="100000" r="100000"/>
          </a:path>
          <a:tileRect l="-100000" b="-100000"/>
        </a:gra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 prst="slope"/>
        </a:sp3d>
      </a:spPr>
      <a:bodyPr vertOverflow="clip" horzOverflow="clip" wrap="square" rtlCol="0" anchor="ctr"/>
      <a:lstStyle>
        <a:defPPr algn="ctr">
          <a:defRPr sz="12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defRPr>
        </a:defPPr>
      </a:lstStyle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3.emf"/><Relationship Id="rId2" Type="http://schemas.openxmlformats.org/officeDocument/2006/relationships/hyperlink" Target="mailto:P@gmail" TargetMode="External"/><Relationship Id="rId1" Type="http://schemas.openxmlformats.org/officeDocument/2006/relationships/hyperlink" Target="mailto:A@gmail.com" TargetMode="External"/><Relationship Id="rId6" Type="http://schemas.openxmlformats.org/officeDocument/2006/relationships/control" Target="../activeX/activeX3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3">
    <tabColor rgb="FF0070C0"/>
  </sheetPr>
  <dimension ref="A1:T101"/>
  <sheetViews>
    <sheetView showGridLines="0" workbookViewId="0">
      <pane ySplit="1" topLeftCell="A2" activePane="bottomLeft" state="frozen"/>
      <selection pane="bottomLeft" activeCell="B12" sqref="B12"/>
    </sheetView>
  </sheetViews>
  <sheetFormatPr baseColWidth="10" defaultRowHeight="12.75" x14ac:dyDescent="0.25"/>
  <cols>
    <col min="1" max="1" width="31.28515625" style="8" bestFit="1" customWidth="1"/>
    <col min="2" max="2" width="31" style="8" bestFit="1" customWidth="1"/>
    <col min="3" max="3" width="6.42578125" style="11" bestFit="1" customWidth="1"/>
    <col min="4" max="4" width="26.5703125" style="12" bestFit="1" customWidth="1"/>
    <col min="5" max="5" width="12.7109375" style="13" bestFit="1" customWidth="1"/>
    <col min="6" max="6" width="37.42578125" style="22" bestFit="1" customWidth="1"/>
    <col min="7" max="7" width="20.7109375" style="8" bestFit="1" customWidth="1"/>
    <col min="8" max="8" width="11.5703125" style="8" customWidth="1"/>
    <col min="9" max="9" width="24.5703125" style="8" bestFit="1" customWidth="1"/>
    <col min="10" max="10" width="12.7109375" style="8" bestFit="1" customWidth="1"/>
    <col min="11" max="11" width="13.85546875" style="14" bestFit="1" customWidth="1"/>
    <col min="12" max="12" width="16.85546875" style="15" bestFit="1" customWidth="1"/>
    <col min="13" max="13" width="17.28515625" style="16" bestFit="1" customWidth="1"/>
    <col min="14" max="17" width="11.42578125" style="8"/>
    <col min="18" max="18" width="17.85546875" style="8" customWidth="1"/>
    <col min="19" max="19" width="11.42578125" style="8"/>
    <col min="20" max="20" width="17.28515625" style="8" bestFit="1" customWidth="1"/>
    <col min="21" max="16384" width="11.42578125" style="8"/>
  </cols>
  <sheetData>
    <row r="1" spans="1:20" s="14" customFormat="1" ht="30.75" customHeight="1" x14ac:dyDescent="0.25">
      <c r="A1" s="17" t="s">
        <v>43</v>
      </c>
      <c r="B1" s="17" t="s">
        <v>0</v>
      </c>
      <c r="C1" s="17" t="s">
        <v>44</v>
      </c>
      <c r="D1" s="17" t="s">
        <v>45</v>
      </c>
      <c r="E1" s="17" t="s">
        <v>46</v>
      </c>
      <c r="F1" s="17" t="s">
        <v>47</v>
      </c>
      <c r="G1" s="17" t="s">
        <v>48</v>
      </c>
      <c r="H1" s="17" t="s">
        <v>49</v>
      </c>
      <c r="I1" s="17" t="s">
        <v>50</v>
      </c>
      <c r="J1" s="17" t="s">
        <v>51</v>
      </c>
      <c r="K1" s="17" t="s">
        <v>52</v>
      </c>
      <c r="L1" s="18" t="s">
        <v>53</v>
      </c>
      <c r="M1" s="18" t="s">
        <v>54</v>
      </c>
      <c r="N1" s="19"/>
      <c r="O1" s="19"/>
      <c r="P1" s="19"/>
      <c r="Q1" s="19"/>
      <c r="R1" s="19"/>
      <c r="S1" s="19"/>
      <c r="T1" s="20" t="s">
        <v>54</v>
      </c>
    </row>
    <row r="2" spans="1:20" x14ac:dyDescent="0.25">
      <c r="A2" s="1" t="s">
        <v>557</v>
      </c>
      <c r="B2" s="1" t="s">
        <v>357</v>
      </c>
      <c r="C2" s="2">
        <v>92210</v>
      </c>
      <c r="D2" s="3" t="s">
        <v>55</v>
      </c>
      <c r="E2" s="4" t="s">
        <v>56</v>
      </c>
      <c r="F2" s="23" t="s">
        <v>766</v>
      </c>
      <c r="G2" s="1" t="s">
        <v>668</v>
      </c>
      <c r="H2" s="1">
        <v>70101138</v>
      </c>
      <c r="I2" s="1" t="s">
        <v>457</v>
      </c>
      <c r="J2" s="5" t="s">
        <v>57</v>
      </c>
      <c r="K2" s="6">
        <v>344772539</v>
      </c>
      <c r="L2" s="6">
        <v>34477253800072</v>
      </c>
      <c r="M2" s="7" t="s">
        <v>58</v>
      </c>
      <c r="N2" s="1"/>
      <c r="O2" s="1"/>
      <c r="P2" s="1"/>
      <c r="Q2" s="1"/>
      <c r="R2" s="1"/>
      <c r="S2" s="1"/>
      <c r="T2" s="1" t="s">
        <v>59</v>
      </c>
    </row>
    <row r="3" spans="1:20" x14ac:dyDescent="0.25">
      <c r="A3" s="1" t="s">
        <v>558</v>
      </c>
      <c r="B3" s="1" t="s">
        <v>358</v>
      </c>
      <c r="C3" s="2">
        <v>75017</v>
      </c>
      <c r="D3" s="3" t="s">
        <v>60</v>
      </c>
      <c r="E3" s="4" t="s">
        <v>61</v>
      </c>
      <c r="F3" s="23" t="s">
        <v>767</v>
      </c>
      <c r="G3" s="1" t="s">
        <v>669</v>
      </c>
      <c r="H3" s="1">
        <v>70101139</v>
      </c>
      <c r="I3" s="1" t="s">
        <v>458</v>
      </c>
      <c r="J3" s="5" t="s">
        <v>61</v>
      </c>
      <c r="K3" s="6">
        <v>344772538</v>
      </c>
      <c r="L3" s="6">
        <v>34477253800073</v>
      </c>
      <c r="M3" s="1" t="s">
        <v>62</v>
      </c>
      <c r="N3" s="1"/>
      <c r="O3" s="1"/>
      <c r="P3" s="1"/>
      <c r="Q3" s="1"/>
      <c r="R3" s="1"/>
      <c r="S3" s="1"/>
      <c r="T3" s="1" t="s">
        <v>63</v>
      </c>
    </row>
    <row r="4" spans="1:20" x14ac:dyDescent="0.25">
      <c r="A4" s="1" t="s">
        <v>559</v>
      </c>
      <c r="B4" s="1" t="s">
        <v>359</v>
      </c>
      <c r="C4" s="2">
        <v>44105</v>
      </c>
      <c r="D4" s="3" t="s">
        <v>64</v>
      </c>
      <c r="E4" s="4" t="s">
        <v>65</v>
      </c>
      <c r="F4" s="23" t="s">
        <v>768</v>
      </c>
      <c r="G4" s="1" t="s">
        <v>670</v>
      </c>
      <c r="H4" s="1">
        <v>70101140</v>
      </c>
      <c r="I4" s="1" t="s">
        <v>459</v>
      </c>
      <c r="J4" s="5" t="s">
        <v>66</v>
      </c>
      <c r="K4" s="6">
        <v>344772537</v>
      </c>
      <c r="L4" s="6">
        <v>34477253800074</v>
      </c>
      <c r="M4" s="1" t="s">
        <v>58</v>
      </c>
      <c r="N4" s="1"/>
      <c r="O4" s="1"/>
      <c r="P4" s="1"/>
      <c r="Q4" s="1"/>
      <c r="R4" s="1"/>
      <c r="S4" s="1"/>
      <c r="T4" s="1" t="s">
        <v>58</v>
      </c>
    </row>
    <row r="5" spans="1:20" x14ac:dyDescent="0.25">
      <c r="A5" s="1" t="s">
        <v>560</v>
      </c>
      <c r="B5" s="1" t="s">
        <v>360</v>
      </c>
      <c r="C5" s="2">
        <v>92100</v>
      </c>
      <c r="D5" s="3" t="s">
        <v>67</v>
      </c>
      <c r="E5" s="4" t="s">
        <v>68</v>
      </c>
      <c r="F5" s="23" t="s">
        <v>769</v>
      </c>
      <c r="G5" s="1" t="s">
        <v>671</v>
      </c>
      <c r="H5" s="1">
        <v>70101141</v>
      </c>
      <c r="I5" s="1" t="s">
        <v>460</v>
      </c>
      <c r="J5" s="5" t="s">
        <v>69</v>
      </c>
      <c r="K5" s="6">
        <v>344772536</v>
      </c>
      <c r="L5" s="6">
        <v>34477253800075</v>
      </c>
      <c r="M5" s="1" t="s">
        <v>58</v>
      </c>
      <c r="N5" s="1"/>
      <c r="O5" s="1"/>
      <c r="P5" s="1"/>
      <c r="Q5" s="1"/>
      <c r="R5" s="1"/>
      <c r="S5" s="1"/>
      <c r="T5" s="1" t="s">
        <v>62</v>
      </c>
    </row>
    <row r="6" spans="1:20" x14ac:dyDescent="0.25">
      <c r="A6" s="1" t="s">
        <v>561</v>
      </c>
      <c r="B6" s="1" t="s">
        <v>361</v>
      </c>
      <c r="C6" s="2">
        <v>39800</v>
      </c>
      <c r="D6" s="3" t="s">
        <v>70</v>
      </c>
      <c r="E6" s="4" t="s">
        <v>71</v>
      </c>
      <c r="F6" s="23" t="s">
        <v>770</v>
      </c>
      <c r="G6" s="1" t="s">
        <v>672</v>
      </c>
      <c r="H6" s="1">
        <v>70101142</v>
      </c>
      <c r="I6" s="1" t="s">
        <v>461</v>
      </c>
      <c r="J6" s="5" t="s">
        <v>72</v>
      </c>
      <c r="K6" s="6">
        <v>344772535</v>
      </c>
      <c r="L6" s="6">
        <v>34477253800076</v>
      </c>
      <c r="M6" s="1" t="s">
        <v>73</v>
      </c>
      <c r="N6" s="1"/>
      <c r="O6" s="1"/>
      <c r="P6" s="1"/>
      <c r="Q6" s="1"/>
      <c r="R6" s="1"/>
      <c r="S6" s="1"/>
      <c r="T6" s="9" t="s">
        <v>73</v>
      </c>
    </row>
    <row r="7" spans="1:20" x14ac:dyDescent="0.2">
      <c r="A7" s="1" t="s">
        <v>562</v>
      </c>
      <c r="B7" s="1" t="s">
        <v>362</v>
      </c>
      <c r="C7" s="2">
        <v>67720</v>
      </c>
      <c r="D7" s="3" t="s">
        <v>74</v>
      </c>
      <c r="E7" s="4" t="s">
        <v>75</v>
      </c>
      <c r="F7" s="23" t="s">
        <v>771</v>
      </c>
      <c r="G7" s="1" t="s">
        <v>673</v>
      </c>
      <c r="H7" s="1">
        <v>70101143</v>
      </c>
      <c r="I7" s="1" t="s">
        <v>462</v>
      </c>
      <c r="J7" s="5" t="s">
        <v>76</v>
      </c>
      <c r="K7" s="6">
        <v>344772534</v>
      </c>
      <c r="L7" s="6">
        <v>34477253800077</v>
      </c>
      <c r="M7" s="1" t="s">
        <v>58</v>
      </c>
      <c r="N7" s="1"/>
      <c r="O7" s="1"/>
      <c r="P7" s="1"/>
      <c r="Q7" s="1"/>
      <c r="R7" s="1"/>
      <c r="S7" s="1"/>
      <c r="T7" s="21"/>
    </row>
    <row r="8" spans="1:20" x14ac:dyDescent="0.2">
      <c r="A8" s="1" t="s">
        <v>563</v>
      </c>
      <c r="B8" s="1" t="s">
        <v>363</v>
      </c>
      <c r="C8" s="2">
        <v>59000</v>
      </c>
      <c r="D8" s="3" t="s">
        <v>77</v>
      </c>
      <c r="E8" s="4" t="s">
        <v>78</v>
      </c>
      <c r="F8" s="23" t="s">
        <v>772</v>
      </c>
      <c r="G8" s="1" t="s">
        <v>674</v>
      </c>
      <c r="H8" s="1">
        <v>70101144</v>
      </c>
      <c r="I8" s="1" t="s">
        <v>463</v>
      </c>
      <c r="J8" s="5" t="s">
        <v>79</v>
      </c>
      <c r="K8" s="6">
        <v>344772533</v>
      </c>
      <c r="L8" s="6">
        <v>34477253800078</v>
      </c>
      <c r="M8" s="1" t="s">
        <v>58</v>
      </c>
      <c r="N8" s="1"/>
      <c r="O8" s="1"/>
      <c r="P8" s="1"/>
      <c r="Q8" s="1"/>
      <c r="R8" s="1"/>
      <c r="S8" s="1"/>
      <c r="T8" s="21"/>
    </row>
    <row r="9" spans="1:20" x14ac:dyDescent="0.2">
      <c r="A9" s="1" t="s">
        <v>564</v>
      </c>
      <c r="B9" s="1" t="s">
        <v>364</v>
      </c>
      <c r="C9" s="2">
        <v>71000</v>
      </c>
      <c r="D9" s="3" t="s">
        <v>80</v>
      </c>
      <c r="E9" s="4" t="s">
        <v>81</v>
      </c>
      <c r="F9" s="23" t="s">
        <v>773</v>
      </c>
      <c r="G9" s="1" t="s">
        <v>675</v>
      </c>
      <c r="H9" s="1">
        <v>70101145</v>
      </c>
      <c r="I9" s="1" t="s">
        <v>464</v>
      </c>
      <c r="J9" s="5" t="s">
        <v>82</v>
      </c>
      <c r="K9" s="6">
        <v>344772532</v>
      </c>
      <c r="L9" s="6">
        <v>34477253800079</v>
      </c>
      <c r="M9" s="1" t="s">
        <v>58</v>
      </c>
      <c r="N9" s="1"/>
      <c r="O9" s="1"/>
      <c r="P9" s="1"/>
      <c r="Q9" s="1"/>
      <c r="R9" s="1"/>
      <c r="S9" s="1"/>
      <c r="T9" s="21"/>
    </row>
    <row r="10" spans="1:20" x14ac:dyDescent="0.2">
      <c r="A10" s="1" t="s">
        <v>565</v>
      </c>
      <c r="B10" s="1" t="s">
        <v>365</v>
      </c>
      <c r="C10" s="2">
        <v>92059</v>
      </c>
      <c r="D10" s="3" t="s">
        <v>83</v>
      </c>
      <c r="E10" s="4" t="s">
        <v>84</v>
      </c>
      <c r="F10" s="23" t="s">
        <v>774</v>
      </c>
      <c r="G10" s="1" t="s">
        <v>676</v>
      </c>
      <c r="H10" s="1">
        <v>70101146</v>
      </c>
      <c r="I10" s="1" t="s">
        <v>465</v>
      </c>
      <c r="J10" s="5" t="s">
        <v>84</v>
      </c>
      <c r="K10" s="6">
        <v>344772531</v>
      </c>
      <c r="L10" s="6">
        <v>34477253800080</v>
      </c>
      <c r="M10" s="1" t="s">
        <v>73</v>
      </c>
      <c r="N10" s="1"/>
      <c r="O10" s="1"/>
      <c r="P10" s="1"/>
      <c r="Q10" s="1"/>
      <c r="R10" s="1"/>
      <c r="S10" s="1"/>
      <c r="T10" s="21"/>
    </row>
    <row r="11" spans="1:20" x14ac:dyDescent="0.2">
      <c r="A11" s="1" t="s">
        <v>566</v>
      </c>
      <c r="B11" s="1" t="s">
        <v>366</v>
      </c>
      <c r="C11" s="2">
        <v>36330</v>
      </c>
      <c r="D11" s="3" t="s">
        <v>85</v>
      </c>
      <c r="E11" s="4" t="s">
        <v>86</v>
      </c>
      <c r="F11" s="23" t="s">
        <v>775</v>
      </c>
      <c r="G11" s="1" t="s">
        <v>677</v>
      </c>
      <c r="H11" s="1">
        <v>70101147</v>
      </c>
      <c r="I11" s="1" t="s">
        <v>466</v>
      </c>
      <c r="J11" s="5" t="s">
        <v>87</v>
      </c>
      <c r="K11" s="6">
        <v>344772530</v>
      </c>
      <c r="L11" s="6">
        <v>34477253800081</v>
      </c>
      <c r="M11" s="1" t="s">
        <v>58</v>
      </c>
      <c r="N11" s="1"/>
      <c r="O11" s="1"/>
      <c r="P11" s="1"/>
      <c r="Q11" s="1"/>
      <c r="R11" s="1"/>
      <c r="S11" s="1"/>
      <c r="T11" s="21"/>
    </row>
    <row r="12" spans="1:20" x14ac:dyDescent="0.2">
      <c r="A12" s="1" t="s">
        <v>567</v>
      </c>
      <c r="B12" s="1" t="s">
        <v>367</v>
      </c>
      <c r="C12" s="2">
        <v>69120</v>
      </c>
      <c r="D12" s="3" t="s">
        <v>88</v>
      </c>
      <c r="E12" s="4" t="s">
        <v>89</v>
      </c>
      <c r="F12" s="23" t="s">
        <v>776</v>
      </c>
      <c r="G12" s="1" t="s">
        <v>678</v>
      </c>
      <c r="H12" s="1">
        <v>70101148</v>
      </c>
      <c r="I12" s="1" t="s">
        <v>467</v>
      </c>
      <c r="J12" s="5" t="s">
        <v>90</v>
      </c>
      <c r="K12" s="6">
        <v>344772529</v>
      </c>
      <c r="L12" s="6">
        <v>34477253800082</v>
      </c>
      <c r="M12" s="1" t="s">
        <v>58</v>
      </c>
      <c r="N12" s="1"/>
      <c r="O12" s="1"/>
      <c r="P12" s="1"/>
      <c r="Q12" s="1"/>
      <c r="R12" s="1"/>
      <c r="S12" s="1"/>
      <c r="T12" s="21"/>
    </row>
    <row r="13" spans="1:20" x14ac:dyDescent="0.2">
      <c r="A13" s="1" t="s">
        <v>568</v>
      </c>
      <c r="B13" s="1" t="s">
        <v>368</v>
      </c>
      <c r="C13" s="2">
        <v>56000</v>
      </c>
      <c r="D13" s="3" t="s">
        <v>91</v>
      </c>
      <c r="E13" s="4" t="s">
        <v>92</v>
      </c>
      <c r="F13" s="23" t="s">
        <v>777</v>
      </c>
      <c r="G13" s="1" t="s">
        <v>679</v>
      </c>
      <c r="H13" s="1">
        <v>70101149</v>
      </c>
      <c r="I13" s="1" t="s">
        <v>468</v>
      </c>
      <c r="J13" s="5" t="s">
        <v>93</v>
      </c>
      <c r="K13" s="6">
        <v>344772528</v>
      </c>
      <c r="L13" s="6">
        <v>34477253800083</v>
      </c>
      <c r="M13" s="1" t="s">
        <v>58</v>
      </c>
      <c r="N13" s="1"/>
      <c r="O13" s="1"/>
      <c r="P13" s="1"/>
      <c r="Q13" s="1"/>
      <c r="R13" s="1"/>
      <c r="S13" s="1"/>
      <c r="T13" s="21"/>
    </row>
    <row r="14" spans="1:20" x14ac:dyDescent="0.2">
      <c r="A14" s="1" t="s">
        <v>569</v>
      </c>
      <c r="B14" s="1" t="s">
        <v>369</v>
      </c>
      <c r="C14" s="2">
        <v>88026</v>
      </c>
      <c r="D14" s="3" t="s">
        <v>94</v>
      </c>
      <c r="E14" s="4" t="s">
        <v>95</v>
      </c>
      <c r="F14" s="23" t="s">
        <v>778</v>
      </c>
      <c r="G14" s="1" t="s">
        <v>680</v>
      </c>
      <c r="H14" s="1">
        <v>70101150</v>
      </c>
      <c r="I14" s="1" t="s">
        <v>469</v>
      </c>
      <c r="J14" s="5" t="s">
        <v>96</v>
      </c>
      <c r="K14" s="6">
        <v>344772527</v>
      </c>
      <c r="L14" s="6">
        <v>34477253800084</v>
      </c>
      <c r="M14" s="1" t="s">
        <v>73</v>
      </c>
      <c r="N14" s="1"/>
      <c r="O14" s="1"/>
      <c r="P14" s="1"/>
      <c r="Q14" s="1"/>
      <c r="R14" s="1"/>
      <c r="S14" s="1"/>
      <c r="T14" s="21"/>
    </row>
    <row r="15" spans="1:20" x14ac:dyDescent="0.2">
      <c r="A15" s="1" t="s">
        <v>570</v>
      </c>
      <c r="B15" s="1" t="s">
        <v>370</v>
      </c>
      <c r="C15" s="2">
        <v>69760</v>
      </c>
      <c r="D15" s="3" t="s">
        <v>97</v>
      </c>
      <c r="E15" s="4" t="s">
        <v>98</v>
      </c>
      <c r="F15" s="23" t="s">
        <v>779</v>
      </c>
      <c r="G15" s="1" t="s">
        <v>681</v>
      </c>
      <c r="H15" s="1">
        <v>70101151</v>
      </c>
      <c r="I15" s="1" t="s">
        <v>470</v>
      </c>
      <c r="J15" s="5" t="s">
        <v>99</v>
      </c>
      <c r="K15" s="6">
        <v>344772526</v>
      </c>
      <c r="L15" s="6">
        <v>34477253800085</v>
      </c>
      <c r="M15" s="1" t="s">
        <v>59</v>
      </c>
      <c r="N15" s="1"/>
      <c r="O15" s="1"/>
      <c r="P15" s="1"/>
      <c r="Q15" s="1"/>
      <c r="R15" s="1"/>
      <c r="S15" s="1"/>
      <c r="T15" s="21"/>
    </row>
    <row r="16" spans="1:20" x14ac:dyDescent="0.2">
      <c r="A16" s="1" t="s">
        <v>571</v>
      </c>
      <c r="B16" s="1" t="s">
        <v>371</v>
      </c>
      <c r="C16" s="2">
        <v>95102</v>
      </c>
      <c r="D16" s="3" t="s">
        <v>100</v>
      </c>
      <c r="E16" s="4" t="s">
        <v>101</v>
      </c>
      <c r="F16" s="23" t="s">
        <v>780</v>
      </c>
      <c r="G16" s="1" t="s">
        <v>682</v>
      </c>
      <c r="H16" s="1">
        <v>70101152</v>
      </c>
      <c r="I16" s="1" t="s">
        <v>471</v>
      </c>
      <c r="J16" s="5" t="s">
        <v>102</v>
      </c>
      <c r="K16" s="6">
        <v>344772525</v>
      </c>
      <c r="L16" s="6">
        <v>34477253800086</v>
      </c>
      <c r="M16" s="1" t="s">
        <v>58</v>
      </c>
      <c r="N16" s="1"/>
      <c r="O16" s="1"/>
      <c r="P16" s="1"/>
      <c r="Q16" s="1"/>
      <c r="R16" s="1"/>
      <c r="S16" s="1"/>
      <c r="T16" s="21"/>
    </row>
    <row r="17" spans="1:20" x14ac:dyDescent="0.2">
      <c r="A17" s="1" t="s">
        <v>572</v>
      </c>
      <c r="B17" s="1" t="s">
        <v>372</v>
      </c>
      <c r="C17" s="2">
        <v>49290</v>
      </c>
      <c r="D17" s="3" t="s">
        <v>103</v>
      </c>
      <c r="E17" s="4" t="s">
        <v>104</v>
      </c>
      <c r="F17" s="23" t="s">
        <v>781</v>
      </c>
      <c r="G17" s="1" t="s">
        <v>683</v>
      </c>
      <c r="H17" s="1">
        <v>70101153</v>
      </c>
      <c r="I17" s="1" t="s">
        <v>472</v>
      </c>
      <c r="J17" s="5" t="s">
        <v>105</v>
      </c>
      <c r="K17" s="6">
        <v>344772524</v>
      </c>
      <c r="L17" s="6">
        <v>34477253800087</v>
      </c>
      <c r="M17" s="1" t="s">
        <v>58</v>
      </c>
      <c r="N17" s="1"/>
      <c r="O17" s="1"/>
      <c r="P17" s="1"/>
      <c r="Q17" s="1"/>
      <c r="R17" s="1"/>
      <c r="S17" s="1"/>
      <c r="T17" s="21"/>
    </row>
    <row r="18" spans="1:20" x14ac:dyDescent="0.2">
      <c r="A18" s="1" t="s">
        <v>573</v>
      </c>
      <c r="B18" s="1" t="s">
        <v>373</v>
      </c>
      <c r="C18" s="2">
        <v>13810</v>
      </c>
      <c r="D18" s="3" t="s">
        <v>106</v>
      </c>
      <c r="E18" s="4" t="s">
        <v>107</v>
      </c>
      <c r="F18" s="23" t="s">
        <v>782</v>
      </c>
      <c r="G18" s="1" t="s">
        <v>684</v>
      </c>
      <c r="H18" s="1">
        <v>70101154</v>
      </c>
      <c r="I18" s="1" t="s">
        <v>473</v>
      </c>
      <c r="J18" s="5" t="s">
        <v>108</v>
      </c>
      <c r="K18" s="6">
        <v>344772523</v>
      </c>
      <c r="L18" s="6">
        <v>34477253800088</v>
      </c>
      <c r="M18" s="1" t="s">
        <v>58</v>
      </c>
      <c r="N18" s="1"/>
      <c r="O18" s="1"/>
      <c r="P18" s="1"/>
      <c r="Q18" s="1"/>
      <c r="R18" s="1"/>
      <c r="S18" s="1"/>
      <c r="T18" s="21"/>
    </row>
    <row r="19" spans="1:20" x14ac:dyDescent="0.2">
      <c r="A19" s="1" t="s">
        <v>574</v>
      </c>
      <c r="B19" s="1" t="s">
        <v>374</v>
      </c>
      <c r="C19" s="2">
        <v>59780</v>
      </c>
      <c r="D19" s="10" t="s">
        <v>109</v>
      </c>
      <c r="E19" s="4" t="s">
        <v>110</v>
      </c>
      <c r="F19" s="23" t="s">
        <v>783</v>
      </c>
      <c r="G19" s="1" t="s">
        <v>685</v>
      </c>
      <c r="H19" s="1">
        <v>70101155</v>
      </c>
      <c r="I19" s="1" t="s">
        <v>474</v>
      </c>
      <c r="J19" s="5" t="s">
        <v>111</v>
      </c>
      <c r="K19" s="6">
        <v>344772522</v>
      </c>
      <c r="L19" s="6">
        <v>34477253800089</v>
      </c>
      <c r="M19" s="1" t="s">
        <v>58</v>
      </c>
      <c r="N19" s="1"/>
      <c r="O19" s="1"/>
      <c r="P19" s="1"/>
      <c r="Q19" s="1"/>
      <c r="R19" s="1"/>
      <c r="S19" s="1"/>
      <c r="T19" s="21"/>
    </row>
    <row r="20" spans="1:20" x14ac:dyDescent="0.2">
      <c r="A20" s="1" t="s">
        <v>575</v>
      </c>
      <c r="B20" s="1" t="s">
        <v>375</v>
      </c>
      <c r="C20" s="2">
        <v>93013</v>
      </c>
      <c r="D20" s="3" t="s">
        <v>112</v>
      </c>
      <c r="E20" s="4" t="s">
        <v>113</v>
      </c>
      <c r="F20" s="23" t="s">
        <v>784</v>
      </c>
      <c r="G20" s="1" t="s">
        <v>686</v>
      </c>
      <c r="H20" s="1">
        <v>70101156</v>
      </c>
      <c r="I20" s="1" t="s">
        <v>475</v>
      </c>
      <c r="J20" s="5" t="s">
        <v>114</v>
      </c>
      <c r="K20" s="6">
        <v>344772521</v>
      </c>
      <c r="L20" s="6">
        <v>34477253800090</v>
      </c>
      <c r="M20" s="1" t="s">
        <v>58</v>
      </c>
      <c r="N20" s="1"/>
      <c r="O20" s="1"/>
      <c r="P20" s="1"/>
      <c r="Q20" s="1"/>
      <c r="R20" s="1"/>
      <c r="S20" s="1"/>
      <c r="T20" s="21"/>
    </row>
    <row r="21" spans="1:20" x14ac:dyDescent="0.2">
      <c r="A21" s="1" t="s">
        <v>576</v>
      </c>
      <c r="B21" s="1" t="s">
        <v>376</v>
      </c>
      <c r="C21" s="2">
        <v>91350</v>
      </c>
      <c r="D21" s="3" t="s">
        <v>115</v>
      </c>
      <c r="E21" s="4" t="s">
        <v>116</v>
      </c>
      <c r="F21" s="23" t="s">
        <v>785</v>
      </c>
      <c r="G21" s="1" t="s">
        <v>687</v>
      </c>
      <c r="H21" s="1">
        <v>70101157</v>
      </c>
      <c r="I21" s="1" t="s">
        <v>476</v>
      </c>
      <c r="J21" s="5" t="s">
        <v>117</v>
      </c>
      <c r="K21" s="6">
        <v>344772520</v>
      </c>
      <c r="L21" s="6">
        <v>34477253800091</v>
      </c>
      <c r="M21" s="1" t="s">
        <v>58</v>
      </c>
      <c r="N21" s="1"/>
      <c r="O21" s="1"/>
      <c r="P21" s="1"/>
      <c r="Q21" s="1"/>
      <c r="R21" s="1"/>
      <c r="S21" s="1"/>
      <c r="T21" s="21"/>
    </row>
    <row r="22" spans="1:20" x14ac:dyDescent="0.2">
      <c r="A22" s="1" t="s">
        <v>577</v>
      </c>
      <c r="B22" s="1" t="s">
        <v>377</v>
      </c>
      <c r="C22" s="2">
        <v>91355</v>
      </c>
      <c r="D22" s="3" t="s">
        <v>118</v>
      </c>
      <c r="E22" s="4" t="s">
        <v>119</v>
      </c>
      <c r="F22" s="23" t="s">
        <v>786</v>
      </c>
      <c r="G22" s="1" t="s">
        <v>688</v>
      </c>
      <c r="H22" s="1">
        <v>70101158</v>
      </c>
      <c r="I22" s="1" t="s">
        <v>477</v>
      </c>
      <c r="J22" s="5" t="s">
        <v>120</v>
      </c>
      <c r="K22" s="6">
        <v>344772519</v>
      </c>
      <c r="L22" s="6">
        <v>34477253800092</v>
      </c>
      <c r="M22" s="1" t="s">
        <v>58</v>
      </c>
      <c r="N22" s="1"/>
      <c r="O22" s="1"/>
      <c r="P22" s="1"/>
      <c r="Q22" s="1"/>
      <c r="R22" s="1"/>
      <c r="S22" s="1"/>
      <c r="T22" s="21"/>
    </row>
    <row r="23" spans="1:20" x14ac:dyDescent="0.2">
      <c r="A23" s="1" t="s">
        <v>578</v>
      </c>
      <c r="B23" s="1" t="s">
        <v>378</v>
      </c>
      <c r="C23" s="2">
        <v>92330</v>
      </c>
      <c r="D23" s="3" t="s">
        <v>121</v>
      </c>
      <c r="E23" s="4" t="s">
        <v>122</v>
      </c>
      <c r="F23" s="23" t="s">
        <v>787</v>
      </c>
      <c r="G23" s="1" t="s">
        <v>689</v>
      </c>
      <c r="H23" s="1">
        <v>70101159</v>
      </c>
      <c r="I23" s="1" t="s">
        <v>478</v>
      </c>
      <c r="J23" s="5" t="s">
        <v>123</v>
      </c>
      <c r="K23" s="6">
        <v>344772518</v>
      </c>
      <c r="L23" s="6">
        <v>34477253800093</v>
      </c>
      <c r="M23" s="1" t="s">
        <v>73</v>
      </c>
      <c r="N23" s="1"/>
      <c r="O23" s="1"/>
      <c r="P23" s="1"/>
      <c r="Q23" s="1"/>
      <c r="R23" s="1"/>
      <c r="S23" s="1"/>
      <c r="T23" s="21"/>
    </row>
    <row r="24" spans="1:20" x14ac:dyDescent="0.2">
      <c r="A24" s="1" t="s">
        <v>579</v>
      </c>
      <c r="B24" s="1" t="s">
        <v>379</v>
      </c>
      <c r="C24" s="2">
        <v>75015</v>
      </c>
      <c r="D24" s="3" t="s">
        <v>124</v>
      </c>
      <c r="E24" s="4" t="s">
        <v>125</v>
      </c>
      <c r="F24" s="23" t="s">
        <v>788</v>
      </c>
      <c r="G24" s="1" t="s">
        <v>690</v>
      </c>
      <c r="H24" s="1">
        <v>70101160</v>
      </c>
      <c r="I24" s="1" t="s">
        <v>479</v>
      </c>
      <c r="J24" s="5" t="s">
        <v>126</v>
      </c>
      <c r="K24" s="6">
        <v>344772517</v>
      </c>
      <c r="L24" s="6">
        <v>34477253800094</v>
      </c>
      <c r="M24" s="1" t="s">
        <v>58</v>
      </c>
      <c r="N24" s="1"/>
      <c r="O24" s="1"/>
      <c r="P24" s="1"/>
      <c r="Q24" s="1"/>
      <c r="R24" s="1"/>
      <c r="S24" s="1"/>
      <c r="T24" s="21"/>
    </row>
    <row r="25" spans="1:20" x14ac:dyDescent="0.2">
      <c r="A25" s="1" t="s">
        <v>580</v>
      </c>
      <c r="B25" s="1" t="s">
        <v>380</v>
      </c>
      <c r="C25" s="2">
        <v>55130</v>
      </c>
      <c r="D25" s="3" t="s">
        <v>127</v>
      </c>
      <c r="E25" s="4" t="s">
        <v>128</v>
      </c>
      <c r="F25" s="23" t="s">
        <v>789</v>
      </c>
      <c r="G25" s="1" t="s">
        <v>691</v>
      </c>
      <c r="H25" s="1">
        <v>70101161</v>
      </c>
      <c r="I25" s="1" t="s">
        <v>480</v>
      </c>
      <c r="J25" s="5" t="s">
        <v>129</v>
      </c>
      <c r="K25" s="6">
        <v>344772516</v>
      </c>
      <c r="L25" s="6">
        <v>34477253800095</v>
      </c>
      <c r="M25" s="1" t="s">
        <v>58</v>
      </c>
      <c r="N25" s="1"/>
      <c r="O25" s="1"/>
      <c r="P25" s="1"/>
      <c r="Q25" s="1"/>
      <c r="R25" s="1"/>
      <c r="S25" s="1"/>
      <c r="T25" s="21"/>
    </row>
    <row r="26" spans="1:20" x14ac:dyDescent="0.2">
      <c r="A26" s="1" t="s">
        <v>581</v>
      </c>
      <c r="B26" s="1" t="s">
        <v>381</v>
      </c>
      <c r="C26" s="2">
        <v>79200</v>
      </c>
      <c r="D26" s="3" t="s">
        <v>130</v>
      </c>
      <c r="E26" s="4" t="s">
        <v>131</v>
      </c>
      <c r="F26" s="23" t="s">
        <v>790</v>
      </c>
      <c r="G26" s="1" t="s">
        <v>692</v>
      </c>
      <c r="H26" s="1">
        <v>70101162</v>
      </c>
      <c r="I26" s="1" t="s">
        <v>481</v>
      </c>
      <c r="J26" s="5" t="s">
        <v>132</v>
      </c>
      <c r="K26" s="6">
        <v>344772515</v>
      </c>
      <c r="L26" s="6">
        <v>34477253800096</v>
      </c>
      <c r="M26" s="1" t="s">
        <v>58</v>
      </c>
      <c r="N26" s="1"/>
      <c r="O26" s="1"/>
      <c r="P26" s="1"/>
      <c r="Q26" s="1"/>
      <c r="R26" s="1"/>
      <c r="S26" s="1"/>
      <c r="T26" s="21"/>
    </row>
    <row r="27" spans="1:20" x14ac:dyDescent="0.2">
      <c r="A27" s="1" t="s">
        <v>582</v>
      </c>
      <c r="B27" s="1" t="s">
        <v>382</v>
      </c>
      <c r="C27" s="2">
        <v>78780</v>
      </c>
      <c r="D27" s="3" t="s">
        <v>133</v>
      </c>
      <c r="E27" s="4" t="s">
        <v>134</v>
      </c>
      <c r="F27" s="23" t="s">
        <v>791</v>
      </c>
      <c r="G27" s="1" t="s">
        <v>693</v>
      </c>
      <c r="H27" s="1">
        <v>70101163</v>
      </c>
      <c r="I27" s="1" t="s">
        <v>482</v>
      </c>
      <c r="J27" s="5" t="s">
        <v>135</v>
      </c>
      <c r="K27" s="6">
        <v>344772514</v>
      </c>
      <c r="L27" s="6">
        <v>34477253800097</v>
      </c>
      <c r="M27" s="1" t="s">
        <v>59</v>
      </c>
      <c r="N27" s="1"/>
      <c r="O27" s="1"/>
      <c r="P27" s="1"/>
      <c r="Q27" s="1"/>
      <c r="R27" s="1"/>
      <c r="S27" s="1"/>
      <c r="T27" s="21"/>
    </row>
    <row r="28" spans="1:20" x14ac:dyDescent="0.2">
      <c r="A28" s="1" t="s">
        <v>583</v>
      </c>
      <c r="B28" s="1" t="s">
        <v>383</v>
      </c>
      <c r="C28" s="2">
        <v>27800</v>
      </c>
      <c r="D28" s="3" t="s">
        <v>136</v>
      </c>
      <c r="E28" s="4" t="s">
        <v>137</v>
      </c>
      <c r="F28" s="23" t="s">
        <v>792</v>
      </c>
      <c r="G28" s="1" t="s">
        <v>694</v>
      </c>
      <c r="H28" s="1">
        <v>70101164</v>
      </c>
      <c r="I28" s="1" t="s">
        <v>483</v>
      </c>
      <c r="J28" s="5" t="s">
        <v>138</v>
      </c>
      <c r="K28" s="6">
        <v>344772513</v>
      </c>
      <c r="L28" s="6">
        <v>34477253800098</v>
      </c>
      <c r="M28" s="1" t="s">
        <v>58</v>
      </c>
      <c r="N28" s="1"/>
      <c r="O28" s="1"/>
      <c r="P28" s="1"/>
      <c r="Q28" s="1"/>
      <c r="R28" s="1"/>
      <c r="S28" s="1"/>
      <c r="T28" s="21"/>
    </row>
    <row r="29" spans="1:20" x14ac:dyDescent="0.2">
      <c r="A29" s="1" t="s">
        <v>584</v>
      </c>
      <c r="B29" s="1" t="s">
        <v>384</v>
      </c>
      <c r="C29" s="2">
        <v>27407</v>
      </c>
      <c r="D29" s="3" t="s">
        <v>139</v>
      </c>
      <c r="E29" s="4" t="s">
        <v>140</v>
      </c>
      <c r="F29" s="23" t="s">
        <v>793</v>
      </c>
      <c r="G29" s="1" t="s">
        <v>695</v>
      </c>
      <c r="H29" s="1">
        <v>70101165</v>
      </c>
      <c r="I29" s="1" t="s">
        <v>484</v>
      </c>
      <c r="J29" s="5" t="s">
        <v>141</v>
      </c>
      <c r="K29" s="6">
        <v>344772512</v>
      </c>
      <c r="L29" s="6">
        <v>34477253800099</v>
      </c>
      <c r="M29" s="1" t="s">
        <v>59</v>
      </c>
      <c r="N29" s="1"/>
      <c r="O29" s="1"/>
      <c r="P29" s="1"/>
      <c r="Q29" s="1"/>
      <c r="R29" s="1"/>
      <c r="S29" s="1"/>
      <c r="T29" s="21"/>
    </row>
    <row r="30" spans="1:20" x14ac:dyDescent="0.2">
      <c r="A30" s="1" t="s">
        <v>585</v>
      </c>
      <c r="B30" s="1" t="s">
        <v>385</v>
      </c>
      <c r="C30" s="2">
        <v>76201</v>
      </c>
      <c r="D30" s="3" t="s">
        <v>142</v>
      </c>
      <c r="E30" s="4" t="s">
        <v>143</v>
      </c>
      <c r="F30" s="23" t="s">
        <v>794</v>
      </c>
      <c r="G30" s="1" t="s">
        <v>696</v>
      </c>
      <c r="H30" s="1">
        <v>70101166</v>
      </c>
      <c r="I30" s="1" t="s">
        <v>485</v>
      </c>
      <c r="J30" s="5" t="s">
        <v>144</v>
      </c>
      <c r="K30" s="6">
        <v>344772511</v>
      </c>
      <c r="L30" s="6">
        <v>34477253800100</v>
      </c>
      <c r="M30" s="1" t="s">
        <v>59</v>
      </c>
      <c r="N30" s="1"/>
      <c r="O30" s="1"/>
      <c r="P30" s="1"/>
      <c r="Q30" s="1"/>
      <c r="R30" s="1"/>
      <c r="S30" s="1"/>
      <c r="T30" s="21"/>
    </row>
    <row r="31" spans="1:20" x14ac:dyDescent="0.2">
      <c r="A31" s="1" t="s">
        <v>586</v>
      </c>
      <c r="B31" s="1" t="s">
        <v>386</v>
      </c>
      <c r="C31" s="2">
        <v>33140</v>
      </c>
      <c r="D31" s="3" t="s">
        <v>145</v>
      </c>
      <c r="E31" s="4" t="s">
        <v>146</v>
      </c>
      <c r="F31" s="23" t="s">
        <v>795</v>
      </c>
      <c r="G31" s="1" t="s">
        <v>697</v>
      </c>
      <c r="H31" s="1">
        <v>70101167</v>
      </c>
      <c r="I31" s="1" t="s">
        <v>486</v>
      </c>
      <c r="J31" s="5" t="s">
        <v>146</v>
      </c>
      <c r="K31" s="6">
        <v>344772510</v>
      </c>
      <c r="L31" s="6">
        <v>34477253800101</v>
      </c>
      <c r="M31" s="1" t="s">
        <v>58</v>
      </c>
      <c r="N31" s="1"/>
      <c r="O31" s="1"/>
      <c r="P31" s="1"/>
      <c r="Q31" s="1"/>
      <c r="R31" s="1"/>
      <c r="S31" s="1"/>
      <c r="T31" s="21"/>
    </row>
    <row r="32" spans="1:20" x14ac:dyDescent="0.2">
      <c r="A32" s="1" t="s">
        <v>587</v>
      </c>
      <c r="B32" s="1" t="s">
        <v>387</v>
      </c>
      <c r="C32" s="2">
        <v>95911</v>
      </c>
      <c r="D32" s="3" t="s">
        <v>147</v>
      </c>
      <c r="E32" s="4" t="s">
        <v>148</v>
      </c>
      <c r="F32" s="23" t="s">
        <v>796</v>
      </c>
      <c r="G32" s="1" t="s">
        <v>698</v>
      </c>
      <c r="H32" s="1">
        <v>70101168</v>
      </c>
      <c r="I32" s="1" t="s">
        <v>487</v>
      </c>
      <c r="J32" s="5" t="s">
        <v>149</v>
      </c>
      <c r="K32" s="6">
        <v>344772509</v>
      </c>
      <c r="L32" s="6">
        <v>34477253800102</v>
      </c>
      <c r="M32" s="1" t="s">
        <v>58</v>
      </c>
      <c r="N32" s="1"/>
      <c r="O32" s="1"/>
      <c r="P32" s="1"/>
      <c r="Q32" s="1"/>
      <c r="R32" s="1"/>
      <c r="S32" s="1"/>
      <c r="T32" s="21"/>
    </row>
    <row r="33" spans="1:20" x14ac:dyDescent="0.2">
      <c r="A33" s="1" t="s">
        <v>588</v>
      </c>
      <c r="B33" s="1" t="s">
        <v>388</v>
      </c>
      <c r="C33" s="2">
        <v>75012</v>
      </c>
      <c r="D33" s="3" t="s">
        <v>150</v>
      </c>
      <c r="E33" s="4" t="s">
        <v>151</v>
      </c>
      <c r="F33" s="23" t="s">
        <v>797</v>
      </c>
      <c r="G33" s="1" t="s">
        <v>699</v>
      </c>
      <c r="H33" s="1">
        <v>70101169</v>
      </c>
      <c r="I33" s="1" t="s">
        <v>488</v>
      </c>
      <c r="J33" s="5" t="s">
        <v>152</v>
      </c>
      <c r="K33" s="6">
        <v>344772508</v>
      </c>
      <c r="L33" s="6">
        <v>34477253800103</v>
      </c>
      <c r="M33" s="1" t="s">
        <v>58</v>
      </c>
      <c r="N33" s="1"/>
      <c r="O33" s="1"/>
      <c r="P33" s="1"/>
      <c r="Q33" s="1"/>
      <c r="R33" s="1"/>
      <c r="S33" s="1"/>
      <c r="T33" s="21"/>
    </row>
    <row r="34" spans="1:20" x14ac:dyDescent="0.2">
      <c r="A34" s="1" t="s">
        <v>589</v>
      </c>
      <c r="B34" s="1" t="s">
        <v>389</v>
      </c>
      <c r="C34" s="2">
        <v>75007</v>
      </c>
      <c r="D34" s="3" t="s">
        <v>153</v>
      </c>
      <c r="E34" s="4" t="s">
        <v>154</v>
      </c>
      <c r="F34" s="23" t="s">
        <v>798</v>
      </c>
      <c r="G34" s="1" t="s">
        <v>700</v>
      </c>
      <c r="H34" s="1">
        <v>70101170</v>
      </c>
      <c r="I34" s="1" t="s">
        <v>489</v>
      </c>
      <c r="J34" s="5" t="s">
        <v>155</v>
      </c>
      <c r="K34" s="6">
        <v>344772507</v>
      </c>
      <c r="L34" s="6">
        <v>34477253800104</v>
      </c>
      <c r="M34" s="1" t="s">
        <v>58</v>
      </c>
      <c r="N34" s="1"/>
      <c r="O34" s="1"/>
      <c r="P34" s="1"/>
      <c r="Q34" s="1"/>
      <c r="R34" s="1"/>
      <c r="S34" s="1"/>
      <c r="T34" s="21"/>
    </row>
    <row r="35" spans="1:20" x14ac:dyDescent="0.2">
      <c r="A35" s="1" t="s">
        <v>590</v>
      </c>
      <c r="B35" s="1" t="s">
        <v>390</v>
      </c>
      <c r="C35" s="2">
        <v>59420</v>
      </c>
      <c r="D35" s="3" t="s">
        <v>156</v>
      </c>
      <c r="E35" s="4" t="s">
        <v>157</v>
      </c>
      <c r="F35" s="23" t="s">
        <v>799</v>
      </c>
      <c r="G35" s="1" t="s">
        <v>701</v>
      </c>
      <c r="H35" s="1">
        <v>70101171</v>
      </c>
      <c r="I35" s="1" t="s">
        <v>490</v>
      </c>
      <c r="J35" s="5" t="s">
        <v>158</v>
      </c>
      <c r="K35" s="6">
        <v>344772506</v>
      </c>
      <c r="L35" s="6">
        <v>34477253800105</v>
      </c>
      <c r="M35" s="1" t="s">
        <v>58</v>
      </c>
      <c r="N35" s="1"/>
      <c r="O35" s="1"/>
      <c r="P35" s="1"/>
      <c r="Q35" s="1"/>
      <c r="R35" s="1"/>
      <c r="S35" s="1"/>
      <c r="T35" s="21"/>
    </row>
    <row r="36" spans="1:20" x14ac:dyDescent="0.2">
      <c r="A36" s="1" t="s">
        <v>591</v>
      </c>
      <c r="B36" s="1" t="s">
        <v>391</v>
      </c>
      <c r="C36" s="2">
        <v>67450</v>
      </c>
      <c r="D36" s="3" t="s">
        <v>159</v>
      </c>
      <c r="E36" s="4" t="s">
        <v>160</v>
      </c>
      <c r="F36" s="23" t="s">
        <v>800</v>
      </c>
      <c r="G36" s="1" t="s">
        <v>702</v>
      </c>
      <c r="H36" s="1">
        <v>70101172</v>
      </c>
      <c r="I36" s="1" t="s">
        <v>491</v>
      </c>
      <c r="J36" s="5" t="s">
        <v>161</v>
      </c>
      <c r="K36" s="6">
        <v>344772505</v>
      </c>
      <c r="L36" s="6">
        <v>34477253800106</v>
      </c>
      <c r="M36" s="1" t="s">
        <v>59</v>
      </c>
      <c r="N36" s="1"/>
      <c r="O36" s="1"/>
      <c r="P36" s="1"/>
      <c r="Q36" s="1"/>
      <c r="R36" s="1"/>
      <c r="S36" s="1"/>
      <c r="T36" s="21"/>
    </row>
    <row r="37" spans="1:20" x14ac:dyDescent="0.2">
      <c r="A37" s="1" t="s">
        <v>592</v>
      </c>
      <c r="B37" s="1" t="s">
        <v>392</v>
      </c>
      <c r="C37" s="2">
        <v>75012</v>
      </c>
      <c r="D37" s="3" t="s">
        <v>150</v>
      </c>
      <c r="E37" s="4" t="s">
        <v>162</v>
      </c>
      <c r="F37" s="23" t="s">
        <v>801</v>
      </c>
      <c r="G37" s="1" t="s">
        <v>703</v>
      </c>
      <c r="H37" s="1">
        <v>70101173</v>
      </c>
      <c r="I37" s="1" t="s">
        <v>492</v>
      </c>
      <c r="J37" s="5" t="s">
        <v>163</v>
      </c>
      <c r="K37" s="6">
        <v>344772504</v>
      </c>
      <c r="L37" s="6">
        <v>34477253800107</v>
      </c>
      <c r="M37" s="1" t="s">
        <v>58</v>
      </c>
      <c r="N37" s="1"/>
      <c r="O37" s="1"/>
      <c r="P37" s="1"/>
      <c r="Q37" s="1"/>
      <c r="R37" s="1"/>
      <c r="S37" s="1"/>
      <c r="T37" s="21"/>
    </row>
    <row r="38" spans="1:20" x14ac:dyDescent="0.2">
      <c r="A38" s="1" t="s">
        <v>593</v>
      </c>
      <c r="B38" s="1" t="s">
        <v>393</v>
      </c>
      <c r="C38" s="2">
        <v>31400</v>
      </c>
      <c r="D38" s="3" t="s">
        <v>164</v>
      </c>
      <c r="E38" s="4" t="s">
        <v>165</v>
      </c>
      <c r="F38" s="23" t="s">
        <v>802</v>
      </c>
      <c r="G38" s="1" t="s">
        <v>704</v>
      </c>
      <c r="H38" s="1">
        <v>70101174</v>
      </c>
      <c r="I38" s="1" t="s">
        <v>493</v>
      </c>
      <c r="J38" s="5" t="s">
        <v>166</v>
      </c>
      <c r="K38" s="6">
        <v>344772503</v>
      </c>
      <c r="L38" s="6">
        <v>34477253800108</v>
      </c>
      <c r="M38" s="1" t="s">
        <v>58</v>
      </c>
      <c r="N38" s="1"/>
      <c r="O38" s="1"/>
      <c r="P38" s="1"/>
      <c r="Q38" s="1"/>
      <c r="R38" s="1"/>
      <c r="S38" s="1"/>
      <c r="T38" s="21"/>
    </row>
    <row r="39" spans="1:20" x14ac:dyDescent="0.2">
      <c r="A39" s="1" t="s">
        <v>594</v>
      </c>
      <c r="B39" s="1" t="s">
        <v>394</v>
      </c>
      <c r="C39" s="2">
        <v>75018</v>
      </c>
      <c r="D39" s="3" t="s">
        <v>167</v>
      </c>
      <c r="E39" s="4" t="s">
        <v>168</v>
      </c>
      <c r="F39" s="23" t="s">
        <v>803</v>
      </c>
      <c r="G39" s="1" t="s">
        <v>705</v>
      </c>
      <c r="H39" s="1">
        <v>70101175</v>
      </c>
      <c r="I39" s="1" t="s">
        <v>494</v>
      </c>
      <c r="J39" s="5" t="s">
        <v>666</v>
      </c>
      <c r="K39" s="6">
        <v>344772502</v>
      </c>
      <c r="L39" s="6">
        <v>34477253800109</v>
      </c>
      <c r="M39" s="1" t="s">
        <v>73</v>
      </c>
      <c r="N39" s="1"/>
      <c r="O39" s="1"/>
      <c r="P39" s="1"/>
      <c r="Q39" s="1"/>
      <c r="R39" s="1"/>
      <c r="S39" s="1"/>
      <c r="T39" s="21"/>
    </row>
    <row r="40" spans="1:20" x14ac:dyDescent="0.2">
      <c r="A40" s="1" t="s">
        <v>595</v>
      </c>
      <c r="B40" s="1" t="s">
        <v>395</v>
      </c>
      <c r="C40" s="2">
        <v>72210</v>
      </c>
      <c r="D40" s="3" t="s">
        <v>169</v>
      </c>
      <c r="E40" s="4" t="s">
        <v>170</v>
      </c>
      <c r="F40" s="23" t="s">
        <v>804</v>
      </c>
      <c r="G40" s="1" t="s">
        <v>706</v>
      </c>
      <c r="H40" s="1">
        <v>70101176</v>
      </c>
      <c r="I40" s="1" t="s">
        <v>495</v>
      </c>
      <c r="J40" s="5" t="s">
        <v>171</v>
      </c>
      <c r="K40" s="6">
        <v>344772501</v>
      </c>
      <c r="L40" s="6">
        <v>34477253800110</v>
      </c>
      <c r="M40" s="1" t="s">
        <v>59</v>
      </c>
      <c r="N40" s="1"/>
      <c r="O40" s="1"/>
      <c r="P40" s="1"/>
      <c r="Q40" s="1"/>
      <c r="R40" s="1"/>
      <c r="S40" s="1"/>
      <c r="T40" s="21"/>
    </row>
    <row r="41" spans="1:20" x14ac:dyDescent="0.2">
      <c r="A41" s="1" t="s">
        <v>596</v>
      </c>
      <c r="B41" s="1" t="s">
        <v>396</v>
      </c>
      <c r="C41" s="2">
        <v>94596</v>
      </c>
      <c r="D41" s="3" t="s">
        <v>172</v>
      </c>
      <c r="E41" s="4" t="s">
        <v>173</v>
      </c>
      <c r="F41" s="23" t="s">
        <v>805</v>
      </c>
      <c r="G41" s="1" t="s">
        <v>707</v>
      </c>
      <c r="H41" s="1">
        <v>70101177</v>
      </c>
      <c r="I41" s="1" t="s">
        <v>496</v>
      </c>
      <c r="J41" s="5" t="s">
        <v>174</v>
      </c>
      <c r="K41" s="6">
        <v>344772500</v>
      </c>
      <c r="L41" s="6">
        <v>34477253800111</v>
      </c>
      <c r="M41" s="1" t="s">
        <v>59</v>
      </c>
      <c r="N41" s="1"/>
      <c r="O41" s="1"/>
      <c r="P41" s="1"/>
      <c r="Q41" s="1"/>
      <c r="R41" s="1"/>
      <c r="S41" s="1"/>
      <c r="T41" s="21"/>
    </row>
    <row r="42" spans="1:20" x14ac:dyDescent="0.2">
      <c r="A42" s="1" t="s">
        <v>597</v>
      </c>
      <c r="B42" s="1" t="s">
        <v>397</v>
      </c>
      <c r="C42" s="2">
        <v>93210</v>
      </c>
      <c r="D42" s="3" t="s">
        <v>175</v>
      </c>
      <c r="E42" s="4" t="s">
        <v>176</v>
      </c>
      <c r="F42" s="23" t="s">
        <v>806</v>
      </c>
      <c r="G42" s="1" t="s">
        <v>708</v>
      </c>
      <c r="H42" s="1">
        <v>70101178</v>
      </c>
      <c r="I42" s="1" t="s">
        <v>497</v>
      </c>
      <c r="J42" s="5" t="s">
        <v>177</v>
      </c>
      <c r="K42" s="6">
        <v>344772499</v>
      </c>
      <c r="L42" s="6">
        <v>34477253800112</v>
      </c>
      <c r="M42" s="1" t="s">
        <v>59</v>
      </c>
      <c r="N42" s="1"/>
      <c r="O42" s="1"/>
      <c r="P42" s="1"/>
      <c r="Q42" s="1"/>
      <c r="R42" s="1"/>
      <c r="S42" s="1"/>
      <c r="T42" s="21"/>
    </row>
    <row r="43" spans="1:20" x14ac:dyDescent="0.2">
      <c r="A43" s="1" t="s">
        <v>598</v>
      </c>
      <c r="B43" s="1" t="s">
        <v>398</v>
      </c>
      <c r="C43" s="2">
        <v>72026</v>
      </c>
      <c r="D43" s="3" t="s">
        <v>178</v>
      </c>
      <c r="E43" s="4" t="s">
        <v>179</v>
      </c>
      <c r="F43" s="23" t="s">
        <v>807</v>
      </c>
      <c r="G43" s="1" t="s">
        <v>709</v>
      </c>
      <c r="H43" s="1">
        <v>70101179</v>
      </c>
      <c r="I43" s="1" t="s">
        <v>498</v>
      </c>
      <c r="J43" s="5" t="s">
        <v>180</v>
      </c>
      <c r="K43" s="6">
        <v>344772498</v>
      </c>
      <c r="L43" s="6">
        <v>34477253800113</v>
      </c>
      <c r="M43" s="1" t="s">
        <v>58</v>
      </c>
      <c r="N43" s="1"/>
      <c r="O43" s="1"/>
      <c r="P43" s="1"/>
      <c r="Q43" s="1"/>
      <c r="R43" s="1"/>
      <c r="S43" s="1"/>
      <c r="T43" s="21"/>
    </row>
    <row r="44" spans="1:20" x14ac:dyDescent="0.2">
      <c r="A44" s="1" t="s">
        <v>599</v>
      </c>
      <c r="B44" s="1" t="s">
        <v>399</v>
      </c>
      <c r="C44" s="2">
        <v>13002</v>
      </c>
      <c r="D44" s="3" t="s">
        <v>181</v>
      </c>
      <c r="E44" s="4" t="s">
        <v>182</v>
      </c>
      <c r="F44" s="23" t="s">
        <v>808</v>
      </c>
      <c r="G44" s="1" t="s">
        <v>710</v>
      </c>
      <c r="H44" s="1">
        <v>70101180</v>
      </c>
      <c r="I44" s="1" t="s">
        <v>499</v>
      </c>
      <c r="J44" s="5" t="s">
        <v>183</v>
      </c>
      <c r="K44" s="6">
        <v>344772497</v>
      </c>
      <c r="L44" s="6">
        <v>34477253800114</v>
      </c>
      <c r="M44" s="1" t="s">
        <v>73</v>
      </c>
      <c r="N44" s="1"/>
      <c r="O44" s="1"/>
      <c r="P44" s="1"/>
      <c r="Q44" s="1"/>
      <c r="R44" s="1"/>
      <c r="S44" s="1"/>
      <c r="T44" s="21"/>
    </row>
    <row r="45" spans="1:20" x14ac:dyDescent="0.2">
      <c r="A45" s="1" t="s">
        <v>600</v>
      </c>
      <c r="B45" s="1" t="s">
        <v>400</v>
      </c>
      <c r="C45" s="2">
        <v>37551</v>
      </c>
      <c r="D45" s="3" t="s">
        <v>184</v>
      </c>
      <c r="E45" s="4" t="s">
        <v>185</v>
      </c>
      <c r="F45" s="23" t="s">
        <v>809</v>
      </c>
      <c r="G45" s="1" t="s">
        <v>711</v>
      </c>
      <c r="H45" s="1">
        <v>70101181</v>
      </c>
      <c r="I45" s="1" t="s">
        <v>500</v>
      </c>
      <c r="J45" s="5" t="s">
        <v>186</v>
      </c>
      <c r="K45" s="6">
        <v>344772496</v>
      </c>
      <c r="L45" s="6">
        <v>34477253800115</v>
      </c>
      <c r="M45" s="1" t="s">
        <v>73</v>
      </c>
      <c r="N45" s="1"/>
      <c r="O45" s="1"/>
      <c r="P45" s="1"/>
      <c r="Q45" s="1"/>
      <c r="R45" s="1"/>
      <c r="S45" s="1"/>
      <c r="T45" s="21"/>
    </row>
    <row r="46" spans="1:20" x14ac:dyDescent="0.2">
      <c r="A46" s="1" t="s">
        <v>601</v>
      </c>
      <c r="B46" s="1" t="s">
        <v>401</v>
      </c>
      <c r="C46" s="2">
        <v>31300</v>
      </c>
      <c r="D46" s="3" t="s">
        <v>164</v>
      </c>
      <c r="E46" s="4" t="s">
        <v>187</v>
      </c>
      <c r="F46" s="23" t="s">
        <v>810</v>
      </c>
      <c r="G46" s="1" t="s">
        <v>712</v>
      </c>
      <c r="H46" s="1">
        <v>70101182</v>
      </c>
      <c r="I46" s="1" t="s">
        <v>501</v>
      </c>
      <c r="J46" s="5" t="s">
        <v>188</v>
      </c>
      <c r="K46" s="6">
        <v>344772495</v>
      </c>
      <c r="L46" s="6">
        <v>34477253800116</v>
      </c>
      <c r="M46" s="1" t="s">
        <v>73</v>
      </c>
      <c r="N46" s="1"/>
      <c r="O46" s="1"/>
      <c r="P46" s="1"/>
      <c r="Q46" s="1"/>
      <c r="R46" s="1"/>
      <c r="S46" s="1"/>
      <c r="T46" s="21"/>
    </row>
    <row r="47" spans="1:20" x14ac:dyDescent="0.2">
      <c r="A47" s="1" t="s">
        <v>602</v>
      </c>
      <c r="B47" s="1" t="s">
        <v>402</v>
      </c>
      <c r="C47" s="2">
        <v>91570</v>
      </c>
      <c r="D47" s="3" t="s">
        <v>189</v>
      </c>
      <c r="E47" s="4" t="s">
        <v>190</v>
      </c>
      <c r="F47" s="23" t="s">
        <v>811</v>
      </c>
      <c r="G47" s="1" t="s">
        <v>713</v>
      </c>
      <c r="H47" s="1">
        <v>70101183</v>
      </c>
      <c r="I47" s="1" t="s">
        <v>502</v>
      </c>
      <c r="J47" s="5" t="s">
        <v>191</v>
      </c>
      <c r="K47" s="6">
        <v>344772494</v>
      </c>
      <c r="L47" s="6">
        <v>34477253800117</v>
      </c>
      <c r="M47" s="1" t="s">
        <v>58</v>
      </c>
      <c r="N47" s="1"/>
      <c r="O47" s="1"/>
      <c r="P47" s="1"/>
      <c r="Q47" s="1"/>
      <c r="R47" s="1"/>
      <c r="S47" s="1"/>
      <c r="T47" s="21"/>
    </row>
    <row r="48" spans="1:20" x14ac:dyDescent="0.2">
      <c r="A48" s="1" t="s">
        <v>603</v>
      </c>
      <c r="B48" s="1" t="s">
        <v>403</v>
      </c>
      <c r="C48" s="2">
        <v>27150</v>
      </c>
      <c r="D48" s="3" t="s">
        <v>192</v>
      </c>
      <c r="E48" s="4" t="s">
        <v>193</v>
      </c>
      <c r="F48" s="23" t="s">
        <v>812</v>
      </c>
      <c r="G48" s="1" t="s">
        <v>714</v>
      </c>
      <c r="H48" s="1">
        <v>70101184</v>
      </c>
      <c r="I48" s="1" t="s">
        <v>503</v>
      </c>
      <c r="J48" s="5" t="s">
        <v>193</v>
      </c>
      <c r="K48" s="6">
        <v>344772493</v>
      </c>
      <c r="L48" s="6">
        <v>34477253800118</v>
      </c>
      <c r="M48" s="1" t="s">
        <v>58</v>
      </c>
      <c r="N48" s="1"/>
      <c r="O48" s="1"/>
      <c r="P48" s="1"/>
      <c r="Q48" s="1"/>
      <c r="R48" s="1"/>
      <c r="S48" s="1"/>
      <c r="T48" s="21"/>
    </row>
    <row r="49" spans="1:20" x14ac:dyDescent="0.2">
      <c r="A49" s="1" t="s">
        <v>604</v>
      </c>
      <c r="B49" s="1" t="s">
        <v>404</v>
      </c>
      <c r="C49" s="2">
        <v>94586</v>
      </c>
      <c r="D49" s="3" t="s">
        <v>172</v>
      </c>
      <c r="E49" s="4" t="s">
        <v>194</v>
      </c>
      <c r="F49" s="23" t="s">
        <v>813</v>
      </c>
      <c r="G49" s="1" t="s">
        <v>715</v>
      </c>
      <c r="H49" s="1">
        <v>70101185</v>
      </c>
      <c r="I49" s="1" t="s">
        <v>504</v>
      </c>
      <c r="J49" s="5" t="s">
        <v>195</v>
      </c>
      <c r="K49" s="6">
        <v>344772492</v>
      </c>
      <c r="L49" s="6">
        <v>34477253800119</v>
      </c>
      <c r="M49" s="1" t="s">
        <v>59</v>
      </c>
      <c r="N49" s="1"/>
      <c r="O49" s="1"/>
      <c r="P49" s="1"/>
      <c r="Q49" s="1"/>
      <c r="R49" s="1"/>
      <c r="S49" s="1"/>
      <c r="T49" s="21"/>
    </row>
    <row r="50" spans="1:20" x14ac:dyDescent="0.2">
      <c r="A50" s="1" t="s">
        <v>605</v>
      </c>
      <c r="B50" s="1" t="s">
        <v>405</v>
      </c>
      <c r="C50" s="2">
        <v>77312</v>
      </c>
      <c r="D50" s="3" t="s">
        <v>196</v>
      </c>
      <c r="E50" s="4" t="s">
        <v>197</v>
      </c>
      <c r="F50" s="23" t="s">
        <v>814</v>
      </c>
      <c r="G50" s="1" t="s">
        <v>716</v>
      </c>
      <c r="H50" s="1">
        <v>70101186</v>
      </c>
      <c r="I50" s="1" t="s">
        <v>505</v>
      </c>
      <c r="J50" s="5" t="s">
        <v>198</v>
      </c>
      <c r="K50" s="6">
        <v>344772491</v>
      </c>
      <c r="L50" s="6">
        <v>34477253800120</v>
      </c>
      <c r="M50" s="1" t="s">
        <v>58</v>
      </c>
      <c r="N50" s="1"/>
      <c r="O50" s="1"/>
      <c r="P50" s="1"/>
      <c r="Q50" s="1"/>
      <c r="R50" s="1"/>
      <c r="S50" s="1"/>
      <c r="T50" s="21"/>
    </row>
    <row r="51" spans="1:20" x14ac:dyDescent="0.2">
      <c r="A51" s="1" t="s">
        <v>606</v>
      </c>
      <c r="B51" s="1" t="s">
        <v>406</v>
      </c>
      <c r="C51" s="2">
        <v>91420</v>
      </c>
      <c r="D51" s="3" t="s">
        <v>199</v>
      </c>
      <c r="E51" s="4" t="s">
        <v>200</v>
      </c>
      <c r="F51" s="23" t="s">
        <v>815</v>
      </c>
      <c r="G51" s="1" t="s">
        <v>717</v>
      </c>
      <c r="H51" s="1">
        <v>70101187</v>
      </c>
      <c r="I51" s="1" t="s">
        <v>506</v>
      </c>
      <c r="J51" s="5" t="s">
        <v>201</v>
      </c>
      <c r="K51" s="6">
        <v>344772490</v>
      </c>
      <c r="L51" s="6">
        <v>34477253800121</v>
      </c>
      <c r="M51" s="1" t="s">
        <v>58</v>
      </c>
      <c r="N51" s="1"/>
      <c r="O51" s="1"/>
      <c r="P51" s="1"/>
      <c r="Q51" s="1"/>
      <c r="R51" s="1"/>
      <c r="S51" s="1"/>
      <c r="T51" s="21"/>
    </row>
    <row r="52" spans="1:20" x14ac:dyDescent="0.2">
      <c r="A52" s="1" t="s">
        <v>607</v>
      </c>
      <c r="B52" s="1" t="s">
        <v>407</v>
      </c>
      <c r="C52" s="2">
        <v>75014</v>
      </c>
      <c r="D52" s="3" t="s">
        <v>202</v>
      </c>
      <c r="E52" s="4" t="s">
        <v>203</v>
      </c>
      <c r="F52" s="23" t="s">
        <v>816</v>
      </c>
      <c r="G52" s="1" t="s">
        <v>204</v>
      </c>
      <c r="H52" s="1">
        <v>70101188</v>
      </c>
      <c r="I52" s="1" t="s">
        <v>507</v>
      </c>
      <c r="J52" s="5" t="s">
        <v>205</v>
      </c>
      <c r="K52" s="6">
        <v>344772489</v>
      </c>
      <c r="L52" s="6">
        <v>34477253800122</v>
      </c>
      <c r="M52" s="1" t="s">
        <v>58</v>
      </c>
      <c r="N52" s="1"/>
      <c r="O52" s="1"/>
      <c r="P52" s="1"/>
      <c r="Q52" s="1"/>
      <c r="R52" s="1"/>
      <c r="S52" s="1"/>
      <c r="T52" s="21"/>
    </row>
    <row r="53" spans="1:20" x14ac:dyDescent="0.2">
      <c r="A53" s="1" t="s">
        <v>608</v>
      </c>
      <c r="B53" s="1" t="s">
        <v>408</v>
      </c>
      <c r="C53" s="2">
        <v>78190</v>
      </c>
      <c r="D53" s="3" t="s">
        <v>206</v>
      </c>
      <c r="E53" s="4" t="s">
        <v>207</v>
      </c>
      <c r="F53" s="23" t="s">
        <v>817</v>
      </c>
      <c r="G53" s="1" t="s">
        <v>667</v>
      </c>
      <c r="H53" s="1">
        <v>70101189</v>
      </c>
      <c r="I53" s="1" t="s">
        <v>508</v>
      </c>
      <c r="J53" s="5" t="s">
        <v>207</v>
      </c>
      <c r="K53" s="6">
        <v>344772488</v>
      </c>
      <c r="L53" s="6">
        <v>34477253800123</v>
      </c>
      <c r="M53" s="1" t="s">
        <v>58</v>
      </c>
      <c r="N53" s="1"/>
      <c r="O53" s="1"/>
      <c r="P53" s="1"/>
      <c r="Q53" s="1"/>
      <c r="R53" s="1"/>
      <c r="S53" s="1"/>
      <c r="T53" s="21"/>
    </row>
    <row r="54" spans="1:20" x14ac:dyDescent="0.2">
      <c r="A54" s="1" t="s">
        <v>609</v>
      </c>
      <c r="B54" s="1" t="s">
        <v>409</v>
      </c>
      <c r="C54" s="2">
        <v>51011</v>
      </c>
      <c r="D54" s="3" t="s">
        <v>208</v>
      </c>
      <c r="E54" s="4" t="s">
        <v>209</v>
      </c>
      <c r="F54" s="23" t="s">
        <v>818</v>
      </c>
      <c r="G54" s="1" t="s">
        <v>718</v>
      </c>
      <c r="H54" s="1">
        <v>70101190</v>
      </c>
      <c r="I54" s="1" t="s">
        <v>509</v>
      </c>
      <c r="J54" s="5" t="s">
        <v>210</v>
      </c>
      <c r="K54" s="6">
        <v>344772487</v>
      </c>
      <c r="L54" s="6">
        <v>34477253800124</v>
      </c>
      <c r="M54" s="1" t="s">
        <v>58</v>
      </c>
      <c r="N54" s="1"/>
      <c r="O54" s="1"/>
      <c r="P54" s="1"/>
      <c r="Q54" s="1"/>
      <c r="R54" s="1"/>
      <c r="S54" s="1"/>
      <c r="T54" s="21"/>
    </row>
    <row r="55" spans="1:20" x14ac:dyDescent="0.2">
      <c r="A55" s="1" t="s">
        <v>610</v>
      </c>
      <c r="B55" s="1" t="s">
        <v>410</v>
      </c>
      <c r="C55" s="2">
        <v>75002</v>
      </c>
      <c r="D55" s="3" t="s">
        <v>211</v>
      </c>
      <c r="E55" s="4" t="s">
        <v>212</v>
      </c>
      <c r="F55" s="23" t="s">
        <v>819</v>
      </c>
      <c r="G55" s="1" t="s">
        <v>719</v>
      </c>
      <c r="H55" s="1">
        <v>70101191</v>
      </c>
      <c r="I55" s="1" t="s">
        <v>510</v>
      </c>
      <c r="J55" s="5" t="s">
        <v>213</v>
      </c>
      <c r="K55" s="6">
        <v>344772486</v>
      </c>
      <c r="L55" s="6">
        <v>34477253800125</v>
      </c>
      <c r="M55" s="1" t="s">
        <v>58</v>
      </c>
      <c r="N55" s="1"/>
      <c r="O55" s="1"/>
      <c r="P55" s="1"/>
      <c r="Q55" s="1"/>
      <c r="R55" s="1"/>
      <c r="S55" s="1"/>
      <c r="T55" s="21"/>
    </row>
    <row r="56" spans="1:20" x14ac:dyDescent="0.2">
      <c r="A56" s="1" t="s">
        <v>611</v>
      </c>
      <c r="B56" s="1" t="s">
        <v>411</v>
      </c>
      <c r="C56" s="2">
        <v>88290</v>
      </c>
      <c r="D56" s="3" t="s">
        <v>214</v>
      </c>
      <c r="E56" s="4" t="s">
        <v>215</v>
      </c>
      <c r="F56" s="23" t="s">
        <v>820</v>
      </c>
      <c r="G56" s="1" t="s">
        <v>720</v>
      </c>
      <c r="H56" s="1">
        <v>70101192</v>
      </c>
      <c r="I56" s="1" t="s">
        <v>511</v>
      </c>
      <c r="J56" s="5" t="s">
        <v>216</v>
      </c>
      <c r="K56" s="6">
        <v>344772485</v>
      </c>
      <c r="L56" s="6">
        <v>34477253800126</v>
      </c>
      <c r="M56" s="1" t="s">
        <v>58</v>
      </c>
      <c r="N56" s="1"/>
      <c r="O56" s="1"/>
      <c r="P56" s="1"/>
      <c r="Q56" s="1"/>
      <c r="R56" s="1"/>
      <c r="S56" s="1"/>
      <c r="T56" s="21"/>
    </row>
    <row r="57" spans="1:20" x14ac:dyDescent="0.2">
      <c r="A57" s="1" t="s">
        <v>612</v>
      </c>
      <c r="B57" s="1" t="s">
        <v>412</v>
      </c>
      <c r="C57" s="2">
        <v>37403</v>
      </c>
      <c r="D57" s="3" t="s">
        <v>217</v>
      </c>
      <c r="E57" s="4" t="s">
        <v>218</v>
      </c>
      <c r="F57" s="23" t="s">
        <v>821</v>
      </c>
      <c r="G57" s="1" t="s">
        <v>721</v>
      </c>
      <c r="H57" s="1">
        <v>70101193</v>
      </c>
      <c r="I57" s="1" t="s">
        <v>512</v>
      </c>
      <c r="J57" s="5" t="s">
        <v>219</v>
      </c>
      <c r="K57" s="6">
        <v>344772484</v>
      </c>
      <c r="L57" s="6">
        <v>34477253800127</v>
      </c>
      <c r="M57" s="1" t="s">
        <v>58</v>
      </c>
      <c r="N57" s="1"/>
      <c r="O57" s="1"/>
      <c r="P57" s="1"/>
      <c r="Q57" s="1"/>
      <c r="R57" s="1"/>
      <c r="S57" s="1"/>
      <c r="T57" s="21"/>
    </row>
    <row r="58" spans="1:20" x14ac:dyDescent="0.2">
      <c r="A58" s="1" t="s">
        <v>613</v>
      </c>
      <c r="B58" s="1" t="s">
        <v>413</v>
      </c>
      <c r="C58" s="2">
        <v>69009</v>
      </c>
      <c r="D58" s="3" t="s">
        <v>220</v>
      </c>
      <c r="E58" s="4" t="s">
        <v>221</v>
      </c>
      <c r="F58" s="23" t="s">
        <v>822</v>
      </c>
      <c r="G58" s="1" t="s">
        <v>722</v>
      </c>
      <c r="H58" s="1">
        <v>70101194</v>
      </c>
      <c r="I58" s="1" t="s">
        <v>513</v>
      </c>
      <c r="J58" s="5" t="s">
        <v>222</v>
      </c>
      <c r="K58" s="6">
        <v>344772483</v>
      </c>
      <c r="L58" s="6">
        <v>34477253800128</v>
      </c>
      <c r="M58" s="1" t="s">
        <v>63</v>
      </c>
      <c r="N58" s="1"/>
      <c r="O58" s="1"/>
      <c r="P58" s="1"/>
      <c r="Q58" s="1"/>
      <c r="R58" s="1"/>
      <c r="S58" s="1"/>
      <c r="T58" s="21"/>
    </row>
    <row r="59" spans="1:20" x14ac:dyDescent="0.2">
      <c r="A59" s="1" t="s">
        <v>614</v>
      </c>
      <c r="B59" s="1" t="s">
        <v>414</v>
      </c>
      <c r="C59" s="2">
        <v>88400</v>
      </c>
      <c r="D59" s="3" t="s">
        <v>223</v>
      </c>
      <c r="E59" s="4" t="s">
        <v>224</v>
      </c>
      <c r="F59" s="23" t="s">
        <v>823</v>
      </c>
      <c r="G59" s="1" t="s">
        <v>723</v>
      </c>
      <c r="H59" s="1">
        <v>70101195</v>
      </c>
      <c r="I59" s="1" t="s">
        <v>514</v>
      </c>
      <c r="J59" s="5" t="s">
        <v>225</v>
      </c>
      <c r="K59" s="6">
        <v>344772482</v>
      </c>
      <c r="L59" s="6">
        <v>34477253800129</v>
      </c>
      <c r="M59" s="1" t="s">
        <v>58</v>
      </c>
      <c r="N59" s="1"/>
      <c r="O59" s="1"/>
      <c r="P59" s="1"/>
      <c r="Q59" s="1"/>
      <c r="R59" s="1"/>
      <c r="S59" s="1"/>
      <c r="T59" s="21"/>
    </row>
    <row r="60" spans="1:20" x14ac:dyDescent="0.2">
      <c r="A60" s="1" t="s">
        <v>615</v>
      </c>
      <c r="B60" s="1" t="s">
        <v>415</v>
      </c>
      <c r="C60" s="2">
        <v>42210</v>
      </c>
      <c r="D60" s="3" t="s">
        <v>226</v>
      </c>
      <c r="E60" s="4" t="s">
        <v>227</v>
      </c>
      <c r="F60" s="23" t="s">
        <v>824</v>
      </c>
      <c r="G60" s="1" t="s">
        <v>724</v>
      </c>
      <c r="H60" s="1">
        <v>70101196</v>
      </c>
      <c r="I60" s="1" t="s">
        <v>515</v>
      </c>
      <c r="J60" s="5" t="s">
        <v>227</v>
      </c>
      <c r="K60" s="6">
        <v>344772481</v>
      </c>
      <c r="L60" s="6">
        <v>34477253800130</v>
      </c>
      <c r="M60" s="1" t="s">
        <v>73</v>
      </c>
      <c r="N60" s="1"/>
      <c r="O60" s="1"/>
      <c r="P60" s="1"/>
      <c r="Q60" s="1"/>
      <c r="R60" s="1"/>
      <c r="S60" s="1"/>
      <c r="T60" s="21"/>
    </row>
    <row r="61" spans="1:20" x14ac:dyDescent="0.2">
      <c r="A61" s="1" t="s">
        <v>616</v>
      </c>
      <c r="B61" s="1" t="s">
        <v>416</v>
      </c>
      <c r="C61" s="2">
        <v>56400</v>
      </c>
      <c r="D61" s="3" t="s">
        <v>228</v>
      </c>
      <c r="E61" s="4" t="s">
        <v>229</v>
      </c>
      <c r="F61" s="23" t="s">
        <v>825</v>
      </c>
      <c r="G61" s="1" t="s">
        <v>725</v>
      </c>
      <c r="H61" s="1">
        <v>70101197</v>
      </c>
      <c r="I61" s="1" t="s">
        <v>516</v>
      </c>
      <c r="J61" s="5" t="s">
        <v>230</v>
      </c>
      <c r="K61" s="6">
        <v>344772480</v>
      </c>
      <c r="L61" s="6">
        <v>34477253800131</v>
      </c>
      <c r="M61" s="1" t="s">
        <v>58</v>
      </c>
      <c r="N61" s="1"/>
      <c r="O61" s="1"/>
      <c r="P61" s="1"/>
      <c r="Q61" s="1"/>
      <c r="R61" s="1"/>
      <c r="S61" s="1"/>
      <c r="T61" s="21"/>
    </row>
    <row r="62" spans="1:20" x14ac:dyDescent="0.2">
      <c r="A62" s="1" t="s">
        <v>617</v>
      </c>
      <c r="B62" s="1" t="s">
        <v>417</v>
      </c>
      <c r="C62" s="2">
        <v>78450</v>
      </c>
      <c r="D62" s="3" t="s">
        <v>231</v>
      </c>
      <c r="E62" s="4" t="s">
        <v>232</v>
      </c>
      <c r="F62" s="23" t="s">
        <v>826</v>
      </c>
      <c r="G62" s="1" t="s">
        <v>726</v>
      </c>
      <c r="H62" s="1">
        <v>70101198</v>
      </c>
      <c r="I62" s="1" t="s">
        <v>517</v>
      </c>
      <c r="J62" s="5" t="s">
        <v>233</v>
      </c>
      <c r="K62" s="6">
        <v>344772479</v>
      </c>
      <c r="L62" s="6">
        <v>34477253800132</v>
      </c>
      <c r="M62" s="1" t="s">
        <v>58</v>
      </c>
      <c r="N62" s="1"/>
      <c r="O62" s="1"/>
      <c r="P62" s="1"/>
      <c r="Q62" s="1"/>
      <c r="R62" s="1"/>
      <c r="S62" s="1"/>
      <c r="T62" s="21"/>
    </row>
    <row r="63" spans="1:20" x14ac:dyDescent="0.2">
      <c r="A63" s="1" t="s">
        <v>618</v>
      </c>
      <c r="B63" s="1" t="s">
        <v>418</v>
      </c>
      <c r="C63" s="2">
        <v>80081</v>
      </c>
      <c r="D63" s="3" t="s">
        <v>234</v>
      </c>
      <c r="E63" s="4" t="s">
        <v>235</v>
      </c>
      <c r="F63" s="23" t="s">
        <v>827</v>
      </c>
      <c r="G63" s="1" t="s">
        <v>727</v>
      </c>
      <c r="H63" s="1">
        <v>70101199</v>
      </c>
      <c r="I63" s="1" t="s">
        <v>518</v>
      </c>
      <c r="J63" s="5" t="s">
        <v>236</v>
      </c>
      <c r="K63" s="6">
        <v>344772478</v>
      </c>
      <c r="L63" s="6">
        <v>34477253800133</v>
      </c>
      <c r="M63" s="1" t="s">
        <v>58</v>
      </c>
      <c r="N63" s="1"/>
      <c r="O63" s="1"/>
      <c r="P63" s="1"/>
      <c r="Q63" s="1"/>
      <c r="R63" s="1"/>
      <c r="S63" s="1"/>
      <c r="T63" s="21"/>
    </row>
    <row r="64" spans="1:20" x14ac:dyDescent="0.2">
      <c r="A64" s="1" t="s">
        <v>619</v>
      </c>
      <c r="B64" s="1" t="s">
        <v>419</v>
      </c>
      <c r="C64" s="2">
        <v>47310</v>
      </c>
      <c r="D64" s="3" t="s">
        <v>237</v>
      </c>
      <c r="E64" s="4" t="s">
        <v>238</v>
      </c>
      <c r="F64" s="23" t="s">
        <v>828</v>
      </c>
      <c r="G64" s="1" t="s">
        <v>728</v>
      </c>
      <c r="H64" s="1">
        <v>70101200</v>
      </c>
      <c r="I64" s="1" t="s">
        <v>519</v>
      </c>
      <c r="J64" s="5" t="s">
        <v>239</v>
      </c>
      <c r="K64" s="6">
        <v>344772477</v>
      </c>
      <c r="L64" s="6">
        <v>34477253800134</v>
      </c>
      <c r="M64" s="1" t="s">
        <v>59</v>
      </c>
      <c r="N64" s="1"/>
      <c r="O64" s="1"/>
      <c r="P64" s="1"/>
      <c r="Q64" s="1"/>
      <c r="R64" s="1"/>
      <c r="S64" s="1"/>
      <c r="T64" s="21"/>
    </row>
    <row r="65" spans="1:20" x14ac:dyDescent="0.2">
      <c r="A65" s="1" t="s">
        <v>620</v>
      </c>
      <c r="B65" s="1" t="s">
        <v>420</v>
      </c>
      <c r="C65" s="2">
        <v>93151</v>
      </c>
      <c r="D65" s="3" t="s">
        <v>240</v>
      </c>
      <c r="E65" s="4" t="s">
        <v>241</v>
      </c>
      <c r="F65" s="23" t="s">
        <v>829</v>
      </c>
      <c r="G65" s="1" t="s">
        <v>729</v>
      </c>
      <c r="H65" s="1">
        <v>70101201</v>
      </c>
      <c r="I65" s="1" t="s">
        <v>520</v>
      </c>
      <c r="J65" s="5" t="s">
        <v>242</v>
      </c>
      <c r="K65" s="6">
        <v>344772476</v>
      </c>
      <c r="L65" s="6">
        <v>34477253800135</v>
      </c>
      <c r="M65" s="1" t="s">
        <v>58</v>
      </c>
      <c r="N65" s="1"/>
      <c r="O65" s="1"/>
      <c r="P65" s="1"/>
      <c r="Q65" s="1"/>
      <c r="R65" s="1"/>
      <c r="S65" s="1"/>
      <c r="T65" s="21"/>
    </row>
    <row r="66" spans="1:20" x14ac:dyDescent="0.2">
      <c r="A66" s="1" t="s">
        <v>621</v>
      </c>
      <c r="B66" s="1" t="s">
        <v>421</v>
      </c>
      <c r="C66" s="2">
        <v>92508</v>
      </c>
      <c r="D66" s="3" t="s">
        <v>243</v>
      </c>
      <c r="E66" s="4" t="s">
        <v>244</v>
      </c>
      <c r="F66" s="23" t="s">
        <v>830</v>
      </c>
      <c r="G66" s="1" t="s">
        <v>730</v>
      </c>
      <c r="H66" s="1">
        <v>70101202</v>
      </c>
      <c r="I66" s="1" t="s">
        <v>521</v>
      </c>
      <c r="J66" s="5" t="s">
        <v>245</v>
      </c>
      <c r="K66" s="6">
        <v>344772475</v>
      </c>
      <c r="L66" s="6">
        <v>34477253800136</v>
      </c>
      <c r="M66" s="1" t="s">
        <v>58</v>
      </c>
      <c r="N66" s="1"/>
      <c r="O66" s="1"/>
      <c r="P66" s="1"/>
      <c r="Q66" s="1"/>
      <c r="R66" s="1"/>
      <c r="S66" s="1"/>
      <c r="T66" s="21"/>
    </row>
    <row r="67" spans="1:20" x14ac:dyDescent="0.2">
      <c r="A67" s="1" t="s">
        <v>622</v>
      </c>
      <c r="B67" s="1" t="s">
        <v>422</v>
      </c>
      <c r="C67" s="2">
        <v>94430</v>
      </c>
      <c r="D67" s="3" t="s">
        <v>246</v>
      </c>
      <c r="E67" s="4" t="s">
        <v>247</v>
      </c>
      <c r="F67" s="23" t="s">
        <v>831</v>
      </c>
      <c r="G67" s="1" t="s">
        <v>731</v>
      </c>
      <c r="H67" s="1">
        <v>70101203</v>
      </c>
      <c r="I67" s="1" t="s">
        <v>522</v>
      </c>
      <c r="J67" s="5" t="s">
        <v>248</v>
      </c>
      <c r="K67" s="6">
        <v>344772474</v>
      </c>
      <c r="L67" s="6">
        <v>34477253800137</v>
      </c>
      <c r="M67" s="1" t="s">
        <v>58</v>
      </c>
      <c r="N67" s="1"/>
      <c r="O67" s="1"/>
      <c r="P67" s="1"/>
      <c r="Q67" s="1"/>
      <c r="R67" s="1"/>
      <c r="S67" s="1"/>
      <c r="T67" s="21"/>
    </row>
    <row r="68" spans="1:20" x14ac:dyDescent="0.2">
      <c r="A68" s="1" t="s">
        <v>623</v>
      </c>
      <c r="B68" s="1" t="s">
        <v>423</v>
      </c>
      <c r="C68" s="2">
        <v>91978</v>
      </c>
      <c r="D68" s="3" t="s">
        <v>249</v>
      </c>
      <c r="E68" s="4" t="s">
        <v>250</v>
      </c>
      <c r="F68" s="23" t="s">
        <v>832</v>
      </c>
      <c r="G68" s="1" t="s">
        <v>732</v>
      </c>
      <c r="H68" s="1">
        <v>70101204</v>
      </c>
      <c r="I68" s="1" t="s">
        <v>523</v>
      </c>
      <c r="J68" s="5" t="s">
        <v>251</v>
      </c>
      <c r="K68" s="6">
        <v>344772473</v>
      </c>
      <c r="L68" s="6">
        <v>34477253800138</v>
      </c>
      <c r="M68" s="1" t="s">
        <v>58</v>
      </c>
      <c r="N68" s="1"/>
      <c r="O68" s="1"/>
      <c r="P68" s="1"/>
      <c r="Q68" s="1"/>
      <c r="R68" s="1"/>
      <c r="S68" s="1"/>
      <c r="T68" s="21"/>
    </row>
    <row r="69" spans="1:20" x14ac:dyDescent="0.2">
      <c r="A69" s="1" t="s">
        <v>624</v>
      </c>
      <c r="B69" s="1" t="s">
        <v>424</v>
      </c>
      <c r="C69" s="2">
        <v>63000</v>
      </c>
      <c r="D69" s="3" t="s">
        <v>252</v>
      </c>
      <c r="E69" s="4" t="s">
        <v>253</v>
      </c>
      <c r="F69" s="23" t="s">
        <v>833</v>
      </c>
      <c r="G69" s="1" t="s">
        <v>733</v>
      </c>
      <c r="H69" s="1">
        <v>70101205</v>
      </c>
      <c r="I69" s="1" t="s">
        <v>524</v>
      </c>
      <c r="J69" s="5" t="s">
        <v>254</v>
      </c>
      <c r="K69" s="6">
        <v>344772472</v>
      </c>
      <c r="L69" s="6">
        <v>34477253800139</v>
      </c>
      <c r="M69" s="1" t="s">
        <v>73</v>
      </c>
      <c r="N69" s="1"/>
      <c r="O69" s="1"/>
      <c r="P69" s="1"/>
      <c r="Q69" s="1"/>
      <c r="R69" s="1"/>
      <c r="S69" s="1"/>
      <c r="T69" s="21"/>
    </row>
    <row r="70" spans="1:20" x14ac:dyDescent="0.2">
      <c r="A70" s="1" t="s">
        <v>625</v>
      </c>
      <c r="B70" s="1" t="s">
        <v>425</v>
      </c>
      <c r="C70" s="2">
        <v>75015</v>
      </c>
      <c r="D70" s="3" t="s">
        <v>124</v>
      </c>
      <c r="E70" s="4" t="s">
        <v>255</v>
      </c>
      <c r="F70" s="23" t="s">
        <v>834</v>
      </c>
      <c r="G70" s="1" t="s">
        <v>734</v>
      </c>
      <c r="H70" s="1">
        <v>70101206</v>
      </c>
      <c r="I70" s="1" t="s">
        <v>525</v>
      </c>
      <c r="J70" s="5" t="s">
        <v>256</v>
      </c>
      <c r="K70" s="6">
        <v>344772471</v>
      </c>
      <c r="L70" s="6">
        <v>34477253800140</v>
      </c>
      <c r="M70" s="1" t="s">
        <v>58</v>
      </c>
      <c r="N70" s="1"/>
      <c r="O70" s="1"/>
      <c r="P70" s="1"/>
      <c r="Q70" s="1"/>
      <c r="R70" s="1"/>
      <c r="S70" s="1"/>
      <c r="T70" s="21"/>
    </row>
    <row r="71" spans="1:20" x14ac:dyDescent="0.2">
      <c r="A71" s="1" t="s">
        <v>626</v>
      </c>
      <c r="B71" s="1" t="s">
        <v>426</v>
      </c>
      <c r="C71" s="2">
        <v>75012</v>
      </c>
      <c r="D71" s="3" t="s">
        <v>150</v>
      </c>
      <c r="E71" s="4" t="s">
        <v>257</v>
      </c>
      <c r="F71" s="23" t="s">
        <v>835</v>
      </c>
      <c r="G71" s="1" t="s">
        <v>735</v>
      </c>
      <c r="H71" s="1">
        <v>70101207</v>
      </c>
      <c r="I71" s="1" t="s">
        <v>526</v>
      </c>
      <c r="J71" s="5" t="s">
        <v>258</v>
      </c>
      <c r="K71" s="6">
        <v>344772470</v>
      </c>
      <c r="L71" s="6">
        <v>34477253800141</v>
      </c>
      <c r="M71" s="1" t="s">
        <v>58</v>
      </c>
      <c r="N71" s="1"/>
      <c r="O71" s="1"/>
      <c r="P71" s="1"/>
      <c r="Q71" s="1"/>
      <c r="R71" s="1"/>
      <c r="S71" s="1"/>
      <c r="T71" s="21"/>
    </row>
    <row r="72" spans="1:20" x14ac:dyDescent="0.2">
      <c r="A72" s="1" t="s">
        <v>627</v>
      </c>
      <c r="B72" s="1" t="s">
        <v>427</v>
      </c>
      <c r="C72" s="2">
        <v>75012</v>
      </c>
      <c r="D72" s="3" t="s">
        <v>150</v>
      </c>
      <c r="E72" s="4" t="s">
        <v>259</v>
      </c>
      <c r="F72" s="23" t="s">
        <v>836</v>
      </c>
      <c r="G72" s="1" t="s">
        <v>736</v>
      </c>
      <c r="H72" s="1">
        <v>70101208</v>
      </c>
      <c r="I72" s="1" t="s">
        <v>527</v>
      </c>
      <c r="J72" s="5" t="s">
        <v>260</v>
      </c>
      <c r="K72" s="6">
        <v>344772469</v>
      </c>
      <c r="L72" s="6">
        <v>34477253800142</v>
      </c>
      <c r="M72" s="1" t="s">
        <v>58</v>
      </c>
      <c r="N72" s="1"/>
      <c r="O72" s="1"/>
      <c r="P72" s="1"/>
      <c r="Q72" s="1"/>
      <c r="R72" s="1"/>
      <c r="S72" s="1"/>
      <c r="T72" s="21"/>
    </row>
    <row r="73" spans="1:20" x14ac:dyDescent="0.2">
      <c r="A73" s="1" t="s">
        <v>628</v>
      </c>
      <c r="B73" s="1" t="s">
        <v>428</v>
      </c>
      <c r="C73" s="2">
        <v>92800</v>
      </c>
      <c r="D73" s="3" t="s">
        <v>261</v>
      </c>
      <c r="E73" s="4" t="s">
        <v>262</v>
      </c>
      <c r="F73" s="23" t="s">
        <v>837</v>
      </c>
      <c r="G73" s="1" t="s">
        <v>737</v>
      </c>
      <c r="H73" s="1">
        <v>70101209</v>
      </c>
      <c r="I73" s="1" t="s">
        <v>528</v>
      </c>
      <c r="J73" s="5" t="s">
        <v>263</v>
      </c>
      <c r="K73" s="6">
        <v>344772468</v>
      </c>
      <c r="L73" s="6">
        <v>34477253800143</v>
      </c>
      <c r="M73" s="1" t="s">
        <v>58</v>
      </c>
      <c r="N73" s="1"/>
      <c r="O73" s="1"/>
      <c r="P73" s="1"/>
      <c r="Q73" s="1"/>
      <c r="R73" s="1"/>
      <c r="S73" s="1"/>
      <c r="T73" s="21"/>
    </row>
    <row r="74" spans="1:20" x14ac:dyDescent="0.2">
      <c r="A74" s="1" t="s">
        <v>629</v>
      </c>
      <c r="B74" s="1" t="s">
        <v>429</v>
      </c>
      <c r="C74" s="2">
        <v>69100</v>
      </c>
      <c r="D74" s="3" t="s">
        <v>264</v>
      </c>
      <c r="E74" s="4" t="s">
        <v>265</v>
      </c>
      <c r="F74" s="23" t="s">
        <v>838</v>
      </c>
      <c r="G74" s="1" t="s">
        <v>738</v>
      </c>
      <c r="H74" s="1">
        <v>70101210</v>
      </c>
      <c r="I74" s="1" t="s">
        <v>529</v>
      </c>
      <c r="J74" s="5" t="s">
        <v>266</v>
      </c>
      <c r="K74" s="6">
        <v>344772467</v>
      </c>
      <c r="L74" s="6">
        <v>34477253800144</v>
      </c>
      <c r="M74" s="1" t="s">
        <v>73</v>
      </c>
      <c r="N74" s="1"/>
      <c r="O74" s="1"/>
      <c r="P74" s="1"/>
      <c r="Q74" s="1"/>
      <c r="R74" s="1"/>
      <c r="S74" s="1"/>
      <c r="T74" s="21"/>
    </row>
    <row r="75" spans="1:20" x14ac:dyDescent="0.2">
      <c r="A75" s="1" t="s">
        <v>630</v>
      </c>
      <c r="B75" s="1" t="s">
        <v>430</v>
      </c>
      <c r="C75" s="2">
        <v>35162</v>
      </c>
      <c r="D75" s="3" t="s">
        <v>267</v>
      </c>
      <c r="E75" s="4" t="s">
        <v>268</v>
      </c>
      <c r="F75" s="23" t="s">
        <v>839</v>
      </c>
      <c r="G75" s="1" t="s">
        <v>739</v>
      </c>
      <c r="H75" s="1">
        <v>70101211</v>
      </c>
      <c r="I75" s="1" t="s">
        <v>530</v>
      </c>
      <c r="J75" s="5" t="s">
        <v>269</v>
      </c>
      <c r="K75" s="6">
        <v>344772466</v>
      </c>
      <c r="L75" s="6">
        <v>34477253800145</v>
      </c>
      <c r="M75" s="1" t="s">
        <v>58</v>
      </c>
      <c r="N75" s="1"/>
      <c r="O75" s="1"/>
      <c r="P75" s="1"/>
      <c r="Q75" s="1"/>
      <c r="R75" s="1"/>
      <c r="S75" s="1"/>
      <c r="T75" s="21"/>
    </row>
    <row r="76" spans="1:20" x14ac:dyDescent="0.2">
      <c r="A76" s="1" t="s">
        <v>631</v>
      </c>
      <c r="B76" s="1" t="s">
        <v>431</v>
      </c>
      <c r="C76" s="2">
        <v>75001</v>
      </c>
      <c r="D76" s="3" t="s">
        <v>211</v>
      </c>
      <c r="E76" s="4" t="s">
        <v>270</v>
      </c>
      <c r="F76" s="23" t="s">
        <v>840</v>
      </c>
      <c r="G76" s="1" t="s">
        <v>740</v>
      </c>
      <c r="H76" s="1">
        <v>70101212</v>
      </c>
      <c r="I76" s="1" t="s">
        <v>531</v>
      </c>
      <c r="J76" s="5" t="s">
        <v>271</v>
      </c>
      <c r="K76" s="6">
        <v>344772465</v>
      </c>
      <c r="L76" s="6">
        <v>34477253800146</v>
      </c>
      <c r="M76" s="1" t="s">
        <v>58</v>
      </c>
      <c r="N76" s="1"/>
      <c r="O76" s="1"/>
      <c r="P76" s="1"/>
      <c r="Q76" s="1"/>
      <c r="R76" s="1"/>
      <c r="S76" s="1"/>
      <c r="T76" s="21"/>
    </row>
    <row r="77" spans="1:20" x14ac:dyDescent="0.2">
      <c r="A77" s="1" t="s">
        <v>632</v>
      </c>
      <c r="B77" s="1" t="s">
        <v>432</v>
      </c>
      <c r="C77" s="2">
        <v>92522</v>
      </c>
      <c r="D77" s="3" t="s">
        <v>272</v>
      </c>
      <c r="E77" s="4" t="s">
        <v>273</v>
      </c>
      <c r="F77" s="23" t="s">
        <v>841</v>
      </c>
      <c r="G77" s="1" t="s">
        <v>741</v>
      </c>
      <c r="H77" s="1">
        <v>70101213</v>
      </c>
      <c r="I77" s="1" t="s">
        <v>532</v>
      </c>
      <c r="J77" s="5" t="s">
        <v>274</v>
      </c>
      <c r="K77" s="6">
        <v>344772464</v>
      </c>
      <c r="L77" s="6">
        <v>34477253800147</v>
      </c>
      <c r="M77" s="1" t="s">
        <v>59</v>
      </c>
      <c r="N77" s="1"/>
      <c r="O77" s="1"/>
      <c r="P77" s="1"/>
      <c r="Q77" s="1"/>
      <c r="R77" s="1"/>
      <c r="S77" s="1"/>
      <c r="T77" s="21"/>
    </row>
    <row r="78" spans="1:20" x14ac:dyDescent="0.2">
      <c r="A78" s="1" t="s">
        <v>633</v>
      </c>
      <c r="B78" s="1" t="s">
        <v>433</v>
      </c>
      <c r="C78" s="2">
        <v>75940</v>
      </c>
      <c r="D78" s="3" t="s">
        <v>275</v>
      </c>
      <c r="E78" s="4" t="s">
        <v>276</v>
      </c>
      <c r="F78" s="23" t="s">
        <v>842</v>
      </c>
      <c r="G78" s="1" t="s">
        <v>742</v>
      </c>
      <c r="H78" s="1">
        <v>70101214</v>
      </c>
      <c r="I78" s="1" t="s">
        <v>533</v>
      </c>
      <c r="J78" s="5" t="s">
        <v>277</v>
      </c>
      <c r="K78" s="6">
        <v>344772463</v>
      </c>
      <c r="L78" s="6">
        <v>34477253800148</v>
      </c>
      <c r="M78" s="1" t="s">
        <v>58</v>
      </c>
      <c r="N78" s="1"/>
      <c r="O78" s="1"/>
      <c r="P78" s="1"/>
      <c r="Q78" s="1"/>
      <c r="R78" s="1"/>
      <c r="S78" s="1"/>
      <c r="T78" s="21"/>
    </row>
    <row r="79" spans="1:20" x14ac:dyDescent="0.2">
      <c r="A79" s="1" t="s">
        <v>634</v>
      </c>
      <c r="B79" s="1" t="s">
        <v>434</v>
      </c>
      <c r="C79" s="2">
        <v>92514</v>
      </c>
      <c r="D79" s="3" t="s">
        <v>278</v>
      </c>
      <c r="E79" s="4" t="s">
        <v>279</v>
      </c>
      <c r="F79" s="23" t="s">
        <v>843</v>
      </c>
      <c r="G79" s="1" t="s">
        <v>743</v>
      </c>
      <c r="H79" s="1">
        <v>70101215</v>
      </c>
      <c r="I79" s="1" t="s">
        <v>534</v>
      </c>
      <c r="J79" s="5" t="s">
        <v>280</v>
      </c>
      <c r="K79" s="6">
        <v>344772462</v>
      </c>
      <c r="L79" s="6">
        <v>34477253800149</v>
      </c>
      <c r="M79" s="1" t="s">
        <v>62</v>
      </c>
      <c r="N79" s="1"/>
      <c r="O79" s="1"/>
      <c r="P79" s="1"/>
      <c r="Q79" s="1"/>
      <c r="R79" s="1"/>
      <c r="S79" s="1"/>
      <c r="T79" s="21"/>
    </row>
    <row r="80" spans="1:20" x14ac:dyDescent="0.2">
      <c r="A80" s="1" t="s">
        <v>635</v>
      </c>
      <c r="B80" s="1" t="s">
        <v>435</v>
      </c>
      <c r="C80" s="2">
        <v>92300</v>
      </c>
      <c r="D80" s="3" t="s">
        <v>281</v>
      </c>
      <c r="E80" s="4" t="s">
        <v>282</v>
      </c>
      <c r="F80" s="23" t="s">
        <v>844</v>
      </c>
      <c r="G80" s="1" t="s">
        <v>744</v>
      </c>
      <c r="H80" s="1">
        <v>70101216</v>
      </c>
      <c r="I80" s="1" t="s">
        <v>535</v>
      </c>
      <c r="J80" s="5" t="s">
        <v>283</v>
      </c>
      <c r="K80" s="6">
        <v>344772461</v>
      </c>
      <c r="L80" s="6">
        <v>34477253800150</v>
      </c>
      <c r="M80" s="1" t="s">
        <v>73</v>
      </c>
      <c r="N80" s="1"/>
      <c r="O80" s="1"/>
      <c r="P80" s="1"/>
      <c r="Q80" s="1"/>
      <c r="R80" s="1"/>
      <c r="S80" s="1"/>
      <c r="T80" s="21"/>
    </row>
    <row r="81" spans="1:20" x14ac:dyDescent="0.2">
      <c r="A81" s="1" t="s">
        <v>636</v>
      </c>
      <c r="B81" s="1" t="s">
        <v>436</v>
      </c>
      <c r="C81" s="2">
        <v>92208</v>
      </c>
      <c r="D81" s="3" t="s">
        <v>272</v>
      </c>
      <c r="E81" s="4" t="s">
        <v>284</v>
      </c>
      <c r="F81" s="23" t="s">
        <v>845</v>
      </c>
      <c r="G81" s="1" t="s">
        <v>745</v>
      </c>
      <c r="H81" s="1">
        <v>70101217</v>
      </c>
      <c r="I81" s="1" t="s">
        <v>536</v>
      </c>
      <c r="J81" s="5" t="s">
        <v>285</v>
      </c>
      <c r="K81" s="6">
        <v>344772460</v>
      </c>
      <c r="L81" s="6">
        <v>34477253800151</v>
      </c>
      <c r="M81" s="1" t="s">
        <v>73</v>
      </c>
      <c r="N81" s="1"/>
      <c r="O81" s="1"/>
      <c r="P81" s="1"/>
      <c r="Q81" s="1"/>
      <c r="R81" s="1"/>
      <c r="S81" s="1"/>
      <c r="T81" s="21"/>
    </row>
    <row r="82" spans="1:20" x14ac:dyDescent="0.2">
      <c r="A82" s="1" t="s">
        <v>637</v>
      </c>
      <c r="B82" s="1" t="s">
        <v>437</v>
      </c>
      <c r="C82" s="2">
        <v>39360</v>
      </c>
      <c r="D82" s="3" t="s">
        <v>286</v>
      </c>
      <c r="E82" s="4" t="s">
        <v>287</v>
      </c>
      <c r="F82" s="23" t="s">
        <v>846</v>
      </c>
      <c r="G82" s="1" t="s">
        <v>746</v>
      </c>
      <c r="H82" s="1">
        <v>70101218</v>
      </c>
      <c r="I82" s="1" t="s">
        <v>537</v>
      </c>
      <c r="J82" s="5" t="s">
        <v>288</v>
      </c>
      <c r="K82" s="6">
        <v>344772459</v>
      </c>
      <c r="L82" s="6">
        <v>34477253800152</v>
      </c>
      <c r="M82" s="1" t="s">
        <v>62</v>
      </c>
      <c r="N82" s="1"/>
      <c r="O82" s="1"/>
      <c r="P82" s="1"/>
      <c r="Q82" s="1"/>
      <c r="R82" s="1"/>
      <c r="S82" s="1"/>
      <c r="T82" s="21"/>
    </row>
    <row r="83" spans="1:20" x14ac:dyDescent="0.2">
      <c r="A83" s="1" t="s">
        <v>638</v>
      </c>
      <c r="B83" s="1" t="s">
        <v>438</v>
      </c>
      <c r="C83" s="2">
        <v>92120</v>
      </c>
      <c r="D83" s="3" t="s">
        <v>289</v>
      </c>
      <c r="E83" s="4" t="s">
        <v>290</v>
      </c>
      <c r="F83" s="23" t="s">
        <v>847</v>
      </c>
      <c r="G83" s="1" t="s">
        <v>747</v>
      </c>
      <c r="H83" s="1">
        <v>70101219</v>
      </c>
      <c r="I83" s="1" t="s">
        <v>538</v>
      </c>
      <c r="J83" s="5" t="s">
        <v>291</v>
      </c>
      <c r="K83" s="6">
        <v>344772458</v>
      </c>
      <c r="L83" s="6">
        <v>34477253800153</v>
      </c>
      <c r="M83" s="1" t="s">
        <v>73</v>
      </c>
      <c r="N83" s="1"/>
      <c r="O83" s="1"/>
      <c r="P83" s="1"/>
      <c r="Q83" s="1"/>
      <c r="R83" s="1"/>
      <c r="S83" s="1"/>
      <c r="T83" s="21"/>
    </row>
    <row r="84" spans="1:20" x14ac:dyDescent="0.2">
      <c r="A84" s="1" t="s">
        <v>639</v>
      </c>
      <c r="B84" s="1" t="s">
        <v>439</v>
      </c>
      <c r="C84" s="2">
        <v>62504</v>
      </c>
      <c r="D84" s="3" t="s">
        <v>292</v>
      </c>
      <c r="E84" s="4" t="s">
        <v>293</v>
      </c>
      <c r="F84" s="23" t="s">
        <v>848</v>
      </c>
      <c r="G84" s="1" t="s">
        <v>748</v>
      </c>
      <c r="H84" s="1">
        <v>70101220</v>
      </c>
      <c r="I84" s="1" t="s">
        <v>539</v>
      </c>
      <c r="J84" s="5" t="s">
        <v>294</v>
      </c>
      <c r="K84" s="6">
        <v>344772457</v>
      </c>
      <c r="L84" s="6">
        <v>34477253800154</v>
      </c>
      <c r="M84" s="1" t="s">
        <v>58</v>
      </c>
      <c r="N84" s="1"/>
      <c r="O84" s="1"/>
      <c r="P84" s="1"/>
      <c r="Q84" s="1"/>
      <c r="R84" s="1"/>
      <c r="S84" s="1"/>
      <c r="T84" s="21"/>
    </row>
    <row r="85" spans="1:20" x14ac:dyDescent="0.2">
      <c r="A85" s="1" t="s">
        <v>640</v>
      </c>
      <c r="B85" s="1" t="s">
        <v>440</v>
      </c>
      <c r="C85" s="2">
        <v>75011</v>
      </c>
      <c r="D85" s="3" t="s">
        <v>295</v>
      </c>
      <c r="E85" s="4" t="s">
        <v>296</v>
      </c>
      <c r="F85" s="23" t="s">
        <v>849</v>
      </c>
      <c r="G85" s="1" t="s">
        <v>749</v>
      </c>
      <c r="H85" s="1">
        <v>70101221</v>
      </c>
      <c r="I85" s="1" t="s">
        <v>540</v>
      </c>
      <c r="J85" s="5" t="s">
        <v>297</v>
      </c>
      <c r="K85" s="6">
        <v>344772456</v>
      </c>
      <c r="L85" s="6">
        <v>34477253800155</v>
      </c>
      <c r="M85" s="1" t="s">
        <v>58</v>
      </c>
      <c r="N85" s="1"/>
      <c r="O85" s="1"/>
      <c r="P85" s="1"/>
      <c r="Q85" s="1"/>
      <c r="R85" s="1"/>
      <c r="S85" s="1"/>
      <c r="T85" s="21"/>
    </row>
    <row r="86" spans="1:20" x14ac:dyDescent="0.2">
      <c r="A86" s="1" t="s">
        <v>641</v>
      </c>
      <c r="B86" s="1" t="s">
        <v>441</v>
      </c>
      <c r="C86" s="2">
        <v>75015</v>
      </c>
      <c r="D86" s="3" t="s">
        <v>124</v>
      </c>
      <c r="E86" s="4" t="s">
        <v>298</v>
      </c>
      <c r="F86" s="23" t="s">
        <v>850</v>
      </c>
      <c r="G86" s="1" t="s">
        <v>750</v>
      </c>
      <c r="H86" s="1">
        <v>70101222</v>
      </c>
      <c r="I86" s="1" t="s">
        <v>541</v>
      </c>
      <c r="J86" s="5" t="s">
        <v>299</v>
      </c>
      <c r="K86" s="6">
        <v>344772455</v>
      </c>
      <c r="L86" s="6">
        <v>34477253800156</v>
      </c>
      <c r="M86" s="1" t="s">
        <v>73</v>
      </c>
      <c r="N86" s="1"/>
      <c r="O86" s="1"/>
      <c r="P86" s="1"/>
      <c r="Q86" s="1"/>
      <c r="R86" s="1"/>
      <c r="S86" s="1"/>
      <c r="T86" s="21"/>
    </row>
    <row r="87" spans="1:20" x14ac:dyDescent="0.2">
      <c r="A87" s="1" t="s">
        <v>642</v>
      </c>
      <c r="B87" s="1" t="s">
        <v>442</v>
      </c>
      <c r="C87" s="2">
        <v>88300</v>
      </c>
      <c r="D87" s="3" t="s">
        <v>300</v>
      </c>
      <c r="E87" s="4" t="s">
        <v>301</v>
      </c>
      <c r="F87" s="23" t="s">
        <v>851</v>
      </c>
      <c r="G87" s="1" t="s">
        <v>751</v>
      </c>
      <c r="H87" s="1">
        <v>70101223</v>
      </c>
      <c r="I87" s="1" t="s">
        <v>542</v>
      </c>
      <c r="J87" s="5" t="s">
        <v>302</v>
      </c>
      <c r="K87" s="6">
        <v>344772454</v>
      </c>
      <c r="L87" s="6">
        <v>34477253800157</v>
      </c>
      <c r="M87" s="1" t="s">
        <v>58</v>
      </c>
      <c r="N87" s="1"/>
      <c r="O87" s="1"/>
      <c r="P87" s="1"/>
      <c r="Q87" s="1"/>
      <c r="R87" s="1"/>
      <c r="S87" s="1"/>
      <c r="T87" s="21"/>
    </row>
    <row r="88" spans="1:20" x14ac:dyDescent="0.2">
      <c r="A88" s="1" t="s">
        <v>643</v>
      </c>
      <c r="B88" s="1" t="s">
        <v>443</v>
      </c>
      <c r="C88" s="2">
        <v>95863</v>
      </c>
      <c r="D88" s="3" t="s">
        <v>303</v>
      </c>
      <c r="E88" s="4" t="s">
        <v>304</v>
      </c>
      <c r="F88" s="23" t="s">
        <v>852</v>
      </c>
      <c r="G88" s="1" t="s">
        <v>752</v>
      </c>
      <c r="H88" s="1">
        <v>70101224</v>
      </c>
      <c r="I88" s="1" t="s">
        <v>543</v>
      </c>
      <c r="J88" s="5" t="s">
        <v>305</v>
      </c>
      <c r="K88" s="6">
        <v>344772453</v>
      </c>
      <c r="L88" s="6">
        <v>34477253800158</v>
      </c>
      <c r="M88" s="1" t="s">
        <v>73</v>
      </c>
      <c r="N88" s="1"/>
      <c r="O88" s="1"/>
      <c r="P88" s="1"/>
      <c r="Q88" s="1"/>
      <c r="R88" s="1"/>
      <c r="S88" s="1"/>
      <c r="T88" s="21"/>
    </row>
    <row r="89" spans="1:20" x14ac:dyDescent="0.2">
      <c r="A89" s="1" t="s">
        <v>644</v>
      </c>
      <c r="B89" s="1" t="s">
        <v>444</v>
      </c>
      <c r="C89" s="2">
        <v>69685</v>
      </c>
      <c r="D89" s="3" t="s">
        <v>306</v>
      </c>
      <c r="E89" s="4" t="s">
        <v>307</v>
      </c>
      <c r="F89" s="23" t="s">
        <v>853</v>
      </c>
      <c r="G89" s="1" t="s">
        <v>753</v>
      </c>
      <c r="H89" s="1">
        <v>70101225</v>
      </c>
      <c r="I89" s="1" t="s">
        <v>544</v>
      </c>
      <c r="J89" s="5" t="s">
        <v>308</v>
      </c>
      <c r="K89" s="6">
        <v>344772452</v>
      </c>
      <c r="L89" s="6">
        <v>34477253800159</v>
      </c>
      <c r="M89" s="1" t="s">
        <v>58</v>
      </c>
      <c r="N89" s="1"/>
      <c r="O89" s="1"/>
      <c r="P89" s="1"/>
      <c r="Q89" s="1"/>
      <c r="R89" s="1"/>
      <c r="S89" s="1"/>
      <c r="T89" s="21"/>
    </row>
    <row r="90" spans="1:20" x14ac:dyDescent="0.2">
      <c r="A90" s="1" t="s">
        <v>645</v>
      </c>
      <c r="B90" s="1" t="s">
        <v>445</v>
      </c>
      <c r="C90" s="2">
        <v>94120</v>
      </c>
      <c r="D90" s="3" t="s">
        <v>309</v>
      </c>
      <c r="E90" s="4" t="s">
        <v>310</v>
      </c>
      <c r="F90" s="23" t="s">
        <v>854</v>
      </c>
      <c r="G90" s="1" t="s">
        <v>754</v>
      </c>
      <c r="H90" s="1">
        <v>70101226</v>
      </c>
      <c r="I90" s="1" t="s">
        <v>545</v>
      </c>
      <c r="J90" s="5" t="s">
        <v>311</v>
      </c>
      <c r="K90" s="6">
        <v>344772451</v>
      </c>
      <c r="L90" s="6">
        <v>34477253800160</v>
      </c>
      <c r="M90" s="1" t="s">
        <v>73</v>
      </c>
      <c r="N90" s="1"/>
      <c r="O90" s="1"/>
      <c r="P90" s="1"/>
      <c r="Q90" s="1"/>
      <c r="R90" s="1"/>
      <c r="S90" s="1"/>
      <c r="T90" s="21"/>
    </row>
    <row r="91" spans="1:20" x14ac:dyDescent="0.2">
      <c r="A91" s="1" t="s">
        <v>646</v>
      </c>
      <c r="B91" s="1" t="s">
        <v>446</v>
      </c>
      <c r="C91" s="2">
        <v>59780</v>
      </c>
      <c r="D91" s="3" t="s">
        <v>109</v>
      </c>
      <c r="E91" s="4" t="s">
        <v>312</v>
      </c>
      <c r="F91" s="23" t="s">
        <v>855</v>
      </c>
      <c r="G91" s="1" t="s">
        <v>755</v>
      </c>
      <c r="H91" s="1">
        <v>70101227</v>
      </c>
      <c r="I91" s="1" t="s">
        <v>546</v>
      </c>
      <c r="J91" s="5" t="s">
        <v>313</v>
      </c>
      <c r="K91" s="6">
        <v>344772450</v>
      </c>
      <c r="L91" s="6">
        <v>34477253800161</v>
      </c>
      <c r="M91" s="1" t="s">
        <v>58</v>
      </c>
      <c r="N91" s="1"/>
      <c r="O91" s="1"/>
      <c r="P91" s="1"/>
      <c r="Q91" s="1"/>
      <c r="R91" s="1"/>
      <c r="S91" s="1"/>
      <c r="T91" s="21"/>
    </row>
    <row r="92" spans="1:20" x14ac:dyDescent="0.2">
      <c r="A92" s="1" t="s">
        <v>647</v>
      </c>
      <c r="B92" s="1" t="s">
        <v>447</v>
      </c>
      <c r="C92" s="2">
        <v>77292</v>
      </c>
      <c r="D92" s="3" t="s">
        <v>314</v>
      </c>
      <c r="E92" s="4" t="s">
        <v>315</v>
      </c>
      <c r="F92" s="23" t="s">
        <v>856</v>
      </c>
      <c r="G92" s="1" t="s">
        <v>756</v>
      </c>
      <c r="H92" s="1">
        <v>70101228</v>
      </c>
      <c r="I92" s="1" t="s">
        <v>547</v>
      </c>
      <c r="J92" s="5" t="s">
        <v>316</v>
      </c>
      <c r="K92" s="6">
        <v>344772449</v>
      </c>
      <c r="L92" s="6">
        <v>34477253800162</v>
      </c>
      <c r="M92" s="1" t="s">
        <v>58</v>
      </c>
      <c r="N92" s="1"/>
      <c r="O92" s="1"/>
      <c r="P92" s="1"/>
      <c r="Q92" s="1"/>
      <c r="R92" s="1"/>
      <c r="S92" s="1"/>
      <c r="T92" s="21"/>
    </row>
    <row r="93" spans="1:20" x14ac:dyDescent="0.2">
      <c r="A93" s="1" t="s">
        <v>648</v>
      </c>
      <c r="B93" s="1" t="s">
        <v>448</v>
      </c>
      <c r="C93" s="2">
        <v>92101</v>
      </c>
      <c r="D93" s="10" t="s">
        <v>67</v>
      </c>
      <c r="E93" s="4" t="s">
        <v>317</v>
      </c>
      <c r="F93" s="23" t="s">
        <v>857</v>
      </c>
      <c r="G93" s="1" t="s">
        <v>757</v>
      </c>
      <c r="H93" s="1">
        <v>70101229</v>
      </c>
      <c r="I93" s="1" t="s">
        <v>548</v>
      </c>
      <c r="J93" s="5" t="s">
        <v>318</v>
      </c>
      <c r="K93" s="6">
        <v>344772448</v>
      </c>
      <c r="L93" s="6">
        <v>34477253800163</v>
      </c>
      <c r="M93" s="1" t="s">
        <v>58</v>
      </c>
      <c r="N93" s="1"/>
      <c r="O93" s="1"/>
      <c r="P93" s="1"/>
      <c r="Q93" s="1"/>
      <c r="R93" s="1"/>
      <c r="S93" s="1"/>
      <c r="T93" s="21"/>
    </row>
    <row r="94" spans="1:20" x14ac:dyDescent="0.2">
      <c r="A94" s="1" t="s">
        <v>649</v>
      </c>
      <c r="B94" s="1" t="s">
        <v>449</v>
      </c>
      <c r="C94" s="2">
        <v>53101</v>
      </c>
      <c r="D94" s="3" t="s">
        <v>319</v>
      </c>
      <c r="E94" s="4" t="s">
        <v>320</v>
      </c>
      <c r="F94" s="23" t="s">
        <v>858</v>
      </c>
      <c r="G94" s="1" t="s">
        <v>758</v>
      </c>
      <c r="H94" s="1">
        <v>70101230</v>
      </c>
      <c r="I94" s="1" t="s">
        <v>549</v>
      </c>
      <c r="J94" s="5" t="s">
        <v>321</v>
      </c>
      <c r="K94" s="6">
        <v>344772447</v>
      </c>
      <c r="L94" s="6">
        <v>34477253800164</v>
      </c>
      <c r="M94" s="1" t="s">
        <v>58</v>
      </c>
      <c r="N94" s="1"/>
      <c r="O94" s="1"/>
      <c r="P94" s="1"/>
      <c r="Q94" s="1"/>
      <c r="R94" s="1"/>
      <c r="S94" s="1"/>
      <c r="T94" s="21"/>
    </row>
    <row r="95" spans="1:20" x14ac:dyDescent="0.2">
      <c r="A95" s="1" t="s">
        <v>650</v>
      </c>
      <c r="B95" s="1" t="s">
        <v>450</v>
      </c>
      <c r="C95" s="2">
        <v>94577</v>
      </c>
      <c r="D95" s="3" t="s">
        <v>322</v>
      </c>
      <c r="E95" s="4" t="s">
        <v>323</v>
      </c>
      <c r="F95" s="23" t="s">
        <v>859</v>
      </c>
      <c r="G95" s="1" t="s">
        <v>759</v>
      </c>
      <c r="H95" s="1">
        <v>70101231</v>
      </c>
      <c r="I95" s="1" t="s">
        <v>550</v>
      </c>
      <c r="J95" s="5" t="s">
        <v>323</v>
      </c>
      <c r="K95" s="6">
        <v>344772446</v>
      </c>
      <c r="L95" s="6">
        <v>34477253800165</v>
      </c>
      <c r="M95" s="1" t="s">
        <v>59</v>
      </c>
      <c r="N95" s="1"/>
      <c r="O95" s="1"/>
      <c r="P95" s="1"/>
      <c r="Q95" s="1"/>
      <c r="R95" s="1"/>
      <c r="S95" s="1"/>
      <c r="T95" s="21"/>
    </row>
    <row r="96" spans="1:20" x14ac:dyDescent="0.2">
      <c r="A96" s="1" t="s">
        <v>651</v>
      </c>
      <c r="B96" s="1" t="s">
        <v>451</v>
      </c>
      <c r="C96" s="2">
        <v>92563</v>
      </c>
      <c r="D96" s="3" t="s">
        <v>243</v>
      </c>
      <c r="E96" s="4" t="s">
        <v>324</v>
      </c>
      <c r="F96" s="23" t="s">
        <v>860</v>
      </c>
      <c r="G96" s="1" t="s">
        <v>760</v>
      </c>
      <c r="H96" s="1">
        <v>70101232</v>
      </c>
      <c r="I96" s="1" t="s">
        <v>551</v>
      </c>
      <c r="J96" s="5" t="s">
        <v>325</v>
      </c>
      <c r="K96" s="6">
        <v>344772445</v>
      </c>
      <c r="L96" s="6">
        <v>34477253800166</v>
      </c>
      <c r="M96" s="1" t="s">
        <v>59</v>
      </c>
      <c r="N96" s="1"/>
      <c r="O96" s="1"/>
      <c r="P96" s="1"/>
      <c r="Q96" s="1"/>
      <c r="R96" s="1"/>
      <c r="S96" s="1"/>
      <c r="T96" s="21"/>
    </row>
    <row r="97" spans="1:20" x14ac:dyDescent="0.2">
      <c r="A97" s="1" t="s">
        <v>652</v>
      </c>
      <c r="B97" s="1" t="s">
        <v>452</v>
      </c>
      <c r="C97" s="2">
        <v>26500</v>
      </c>
      <c r="D97" s="3" t="s">
        <v>326</v>
      </c>
      <c r="E97" s="4" t="s">
        <v>327</v>
      </c>
      <c r="F97" s="23" t="s">
        <v>861</v>
      </c>
      <c r="G97" s="1" t="s">
        <v>761</v>
      </c>
      <c r="H97" s="1">
        <v>70101233</v>
      </c>
      <c r="I97" s="1" t="s">
        <v>552</v>
      </c>
      <c r="J97" s="5" t="s">
        <v>328</v>
      </c>
      <c r="K97" s="6">
        <v>344772444</v>
      </c>
      <c r="L97" s="6">
        <v>34477253800167</v>
      </c>
      <c r="M97" s="1" t="s">
        <v>62</v>
      </c>
      <c r="N97" s="1"/>
      <c r="O97" s="1"/>
      <c r="P97" s="1"/>
      <c r="Q97" s="1"/>
      <c r="R97" s="1"/>
      <c r="S97" s="1"/>
      <c r="T97" s="21"/>
    </row>
    <row r="98" spans="1:20" x14ac:dyDescent="0.2">
      <c r="A98" s="1" t="s">
        <v>653</v>
      </c>
      <c r="B98" s="1" t="s">
        <v>453</v>
      </c>
      <c r="C98" s="2">
        <v>77100</v>
      </c>
      <c r="D98" s="3" t="s">
        <v>329</v>
      </c>
      <c r="E98" s="4" t="s">
        <v>330</v>
      </c>
      <c r="F98" s="23" t="s">
        <v>862</v>
      </c>
      <c r="G98" s="1" t="s">
        <v>762</v>
      </c>
      <c r="H98" s="1">
        <v>70101234</v>
      </c>
      <c r="I98" s="1" t="s">
        <v>553</v>
      </c>
      <c r="J98" s="5" t="s">
        <v>331</v>
      </c>
      <c r="K98" s="6">
        <v>344772443</v>
      </c>
      <c r="L98" s="6">
        <v>34477253800168</v>
      </c>
      <c r="M98" s="1" t="s">
        <v>58</v>
      </c>
      <c r="N98" s="1"/>
      <c r="O98" s="1"/>
      <c r="P98" s="1"/>
      <c r="Q98" s="1"/>
      <c r="R98" s="1"/>
      <c r="S98" s="1"/>
      <c r="T98" s="21"/>
    </row>
    <row r="99" spans="1:20" x14ac:dyDescent="0.2">
      <c r="A99" s="1" t="s">
        <v>654</v>
      </c>
      <c r="B99" s="1" t="s">
        <v>454</v>
      </c>
      <c r="C99" s="2">
        <v>75007</v>
      </c>
      <c r="D99" s="3" t="s">
        <v>153</v>
      </c>
      <c r="E99" s="4" t="s">
        <v>332</v>
      </c>
      <c r="F99" s="23" t="s">
        <v>863</v>
      </c>
      <c r="G99" s="1" t="s">
        <v>763</v>
      </c>
      <c r="H99" s="1">
        <v>70101235</v>
      </c>
      <c r="I99" s="1" t="s">
        <v>554</v>
      </c>
      <c r="J99" s="5" t="s">
        <v>333</v>
      </c>
      <c r="K99" s="6">
        <v>344772442</v>
      </c>
      <c r="L99" s="6">
        <v>34477253800169</v>
      </c>
      <c r="M99" s="1" t="s">
        <v>58</v>
      </c>
      <c r="N99" s="1"/>
      <c r="O99" s="1"/>
      <c r="P99" s="1"/>
      <c r="Q99" s="1"/>
      <c r="R99" s="1"/>
      <c r="S99" s="1"/>
      <c r="T99" s="21"/>
    </row>
    <row r="100" spans="1:20" x14ac:dyDescent="0.2">
      <c r="A100" s="1" t="s">
        <v>655</v>
      </c>
      <c r="B100" s="1" t="s">
        <v>455</v>
      </c>
      <c r="C100" s="2">
        <v>95220</v>
      </c>
      <c r="D100" s="3" t="s">
        <v>334</v>
      </c>
      <c r="E100" s="4" t="s">
        <v>335</v>
      </c>
      <c r="F100" s="23" t="s">
        <v>864</v>
      </c>
      <c r="G100" s="1" t="s">
        <v>764</v>
      </c>
      <c r="H100" s="1">
        <v>70101236</v>
      </c>
      <c r="I100" s="1" t="s">
        <v>555</v>
      </c>
      <c r="J100" s="5" t="s">
        <v>336</v>
      </c>
      <c r="K100" s="6">
        <v>344772441</v>
      </c>
      <c r="L100" s="6">
        <v>34477253800170</v>
      </c>
      <c r="M100" s="1" t="s">
        <v>58</v>
      </c>
      <c r="N100" s="1"/>
      <c r="O100" s="1"/>
      <c r="P100" s="1"/>
      <c r="Q100" s="1"/>
      <c r="R100" s="1"/>
      <c r="S100" s="1"/>
      <c r="T100" s="21"/>
    </row>
    <row r="101" spans="1:20" x14ac:dyDescent="0.2">
      <c r="A101" s="1" t="s">
        <v>656</v>
      </c>
      <c r="B101" s="1" t="s">
        <v>456</v>
      </c>
      <c r="C101" s="2">
        <v>94000</v>
      </c>
      <c r="D101" s="3" t="s">
        <v>337</v>
      </c>
      <c r="E101" s="4" t="s">
        <v>338</v>
      </c>
      <c r="F101" s="23" t="s">
        <v>865</v>
      </c>
      <c r="G101" s="1" t="s">
        <v>765</v>
      </c>
      <c r="H101" s="1">
        <v>70101237</v>
      </c>
      <c r="I101" s="1" t="s">
        <v>556</v>
      </c>
      <c r="J101" s="5" t="s">
        <v>339</v>
      </c>
      <c r="K101" s="6">
        <v>344772440</v>
      </c>
      <c r="L101" s="6">
        <v>34477253800171</v>
      </c>
      <c r="M101" s="1" t="s">
        <v>58</v>
      </c>
      <c r="N101" s="1"/>
      <c r="O101" s="1"/>
      <c r="P101" s="1"/>
      <c r="Q101" s="1"/>
      <c r="R101" s="1"/>
      <c r="S101" s="1"/>
      <c r="T101" s="2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1746" r:id="rId4" name="CommandButton2">
          <controlPr defaultSize="0" autoLine="0" r:id="rId5">
            <anchor moveWithCells="1">
              <from>
                <xdr:col>13</xdr:col>
                <xdr:colOff>352425</xdr:colOff>
                <xdr:row>4</xdr:row>
                <xdr:rowOff>9525</xdr:rowOff>
              </from>
              <to>
                <xdr:col>15</xdr:col>
                <xdr:colOff>285750</xdr:colOff>
                <xdr:row>6</xdr:row>
                <xdr:rowOff>85725</xdr:rowOff>
              </to>
            </anchor>
          </controlPr>
        </control>
      </mc:Choice>
      <mc:Fallback>
        <control shapeId="31746" r:id="rId4" name="CommandButton2"/>
      </mc:Fallback>
    </mc:AlternateContent>
    <mc:AlternateContent xmlns:mc="http://schemas.openxmlformats.org/markup-compatibility/2006">
      <mc:Choice Requires="x14">
        <control shapeId="31745" r:id="rId6" name="CommandButton1">
          <controlPr defaultSize="0" autoLine="0" r:id="rId7">
            <anchor moveWithCells="1">
              <from>
                <xdr:col>13</xdr:col>
                <xdr:colOff>352425</xdr:colOff>
                <xdr:row>1</xdr:row>
                <xdr:rowOff>133350</xdr:rowOff>
              </from>
              <to>
                <xdr:col>15</xdr:col>
                <xdr:colOff>285750</xdr:colOff>
                <xdr:row>4</xdr:row>
                <xdr:rowOff>9525</xdr:rowOff>
              </to>
            </anchor>
          </controlPr>
        </control>
      </mc:Choice>
      <mc:Fallback>
        <control shapeId="3174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7">
    <tabColor rgb="FF00B050"/>
  </sheetPr>
  <dimension ref="A1:AN46"/>
  <sheetViews>
    <sheetView tabSelected="1" topLeftCell="G25" zoomScale="70" zoomScaleNormal="70" workbookViewId="0">
      <selection activeCell="H56" sqref="H56"/>
    </sheetView>
  </sheetViews>
  <sheetFormatPr baseColWidth="10" defaultRowHeight="15" customHeight="1" x14ac:dyDescent="0.25"/>
  <cols>
    <col min="1" max="1" width="29.140625" style="163" customWidth="1"/>
    <col min="2" max="2" width="12.7109375" style="110" customWidth="1"/>
    <col min="3" max="4" width="14.28515625" style="110" customWidth="1"/>
    <col min="5" max="5" width="15.5703125" style="105" customWidth="1"/>
    <col min="6" max="6" width="18.140625" style="104" customWidth="1"/>
    <col min="7" max="7" width="12.28515625" style="105" customWidth="1"/>
    <col min="8" max="8" width="16" style="105" customWidth="1"/>
    <col min="9" max="9" width="15.7109375" style="110" customWidth="1"/>
    <col min="10" max="10" width="15.140625" style="120" customWidth="1"/>
    <col min="11" max="11" width="18.5703125" style="107" customWidth="1"/>
    <col min="12" max="12" width="13.42578125" style="108" customWidth="1"/>
    <col min="13" max="15" width="12" style="110" customWidth="1"/>
    <col min="16" max="16" width="16.7109375" style="110" customWidth="1"/>
    <col min="17" max="20" width="12.85546875" style="110" customWidth="1"/>
    <col min="21" max="21" width="17.140625" style="110" customWidth="1"/>
    <col min="22" max="22" width="36" style="110" customWidth="1"/>
    <col min="23" max="23" width="8.140625" style="111" customWidth="1"/>
    <col min="24" max="24" width="24.28515625" style="110" customWidth="1"/>
    <col min="25" max="25" width="12.140625" style="110" customWidth="1"/>
    <col min="26" max="26" width="22.5703125" style="112" customWidth="1"/>
    <col min="27" max="28" width="21.7109375" style="113" customWidth="1"/>
    <col min="29" max="29" width="23.7109375" style="114" customWidth="1"/>
    <col min="30" max="30" width="10.140625" style="115" customWidth="1"/>
    <col min="31" max="31" width="10.140625" style="116" customWidth="1"/>
    <col min="32" max="32" width="15.85546875" style="117" customWidth="1"/>
    <col min="33" max="33" width="7.85546875" style="116" customWidth="1"/>
    <col min="34" max="34" width="17.28515625" style="110" customWidth="1"/>
    <col min="35" max="35" width="29.85546875" style="110" customWidth="1"/>
    <col min="36" max="36" width="12.7109375" style="108" customWidth="1"/>
    <col min="37" max="37" width="18.5703125" style="108" customWidth="1"/>
    <col min="38" max="38" width="13.140625" style="110" customWidth="1"/>
    <col min="39" max="39" width="10.5703125" style="118" customWidth="1"/>
    <col min="40" max="16384" width="11.42578125" style="110"/>
  </cols>
  <sheetData>
    <row r="1" spans="1:40" ht="24.75" customHeight="1" x14ac:dyDescent="0.25">
      <c r="A1" s="100" t="s">
        <v>10</v>
      </c>
      <c r="B1" s="101">
        <f ca="1">TODAY()</f>
        <v>42359</v>
      </c>
      <c r="C1" s="102" t="s">
        <v>21</v>
      </c>
      <c r="D1" s="102"/>
      <c r="E1" s="103">
        <v>0.03</v>
      </c>
      <c r="I1" s="106"/>
      <c r="J1" s="167" t="s">
        <v>928</v>
      </c>
      <c r="M1" s="106"/>
      <c r="N1" s="106"/>
      <c r="O1" s="106"/>
      <c r="P1" s="106"/>
      <c r="Q1" s="109"/>
      <c r="R1" s="109"/>
      <c r="S1" s="109"/>
      <c r="T1" s="109"/>
      <c r="U1" s="109"/>
    </row>
    <row r="2" spans="1:40" x14ac:dyDescent="0.25">
      <c r="A2" s="119"/>
      <c r="C2" s="120"/>
      <c r="D2" s="120"/>
      <c r="F2" s="121"/>
      <c r="I2" s="106"/>
      <c r="M2" s="106"/>
      <c r="N2" s="106"/>
      <c r="O2" s="106"/>
      <c r="P2" s="106"/>
      <c r="Q2" s="109"/>
      <c r="R2" s="109"/>
      <c r="S2" s="109"/>
      <c r="T2" s="109"/>
      <c r="U2" s="109"/>
    </row>
    <row r="3" spans="1:40" s="115" customFormat="1" ht="19.5" customHeight="1" x14ac:dyDescent="0.25">
      <c r="A3" s="122">
        <v>1</v>
      </c>
      <c r="B3" s="122">
        <v>2</v>
      </c>
      <c r="C3" s="122">
        <v>3</v>
      </c>
      <c r="D3" s="122">
        <v>4</v>
      </c>
      <c r="E3" s="122">
        <v>5</v>
      </c>
      <c r="F3" s="122">
        <v>6</v>
      </c>
      <c r="G3" s="122">
        <v>7</v>
      </c>
      <c r="H3" s="122">
        <v>8</v>
      </c>
      <c r="I3" s="122">
        <v>9</v>
      </c>
      <c r="J3" s="122">
        <v>10</v>
      </c>
      <c r="K3" s="122">
        <v>11</v>
      </c>
      <c r="L3" s="122">
        <v>12</v>
      </c>
      <c r="M3" s="122">
        <v>13</v>
      </c>
      <c r="N3" s="122">
        <v>14</v>
      </c>
      <c r="O3" s="122">
        <v>15</v>
      </c>
      <c r="P3" s="122">
        <v>16</v>
      </c>
      <c r="Q3" s="122">
        <v>17</v>
      </c>
      <c r="R3" s="122">
        <v>18</v>
      </c>
      <c r="S3" s="122">
        <v>19</v>
      </c>
      <c r="T3" s="122">
        <v>20</v>
      </c>
      <c r="U3" s="122">
        <v>21</v>
      </c>
      <c r="V3" s="122">
        <v>22</v>
      </c>
      <c r="W3" s="122">
        <v>23</v>
      </c>
      <c r="X3" s="122">
        <v>24</v>
      </c>
      <c r="Y3" s="122">
        <v>25</v>
      </c>
      <c r="Z3" s="122">
        <v>26</v>
      </c>
      <c r="AA3" s="122">
        <v>27</v>
      </c>
      <c r="AB3" s="122">
        <v>28</v>
      </c>
      <c r="AC3" s="122">
        <v>29</v>
      </c>
      <c r="AD3" s="122">
        <v>30</v>
      </c>
      <c r="AE3" s="122">
        <v>31</v>
      </c>
      <c r="AF3" s="122">
        <v>32</v>
      </c>
      <c r="AG3" s="122">
        <v>33</v>
      </c>
      <c r="AH3" s="122">
        <v>34</v>
      </c>
      <c r="AI3" s="122">
        <v>35</v>
      </c>
      <c r="AJ3" s="122">
        <v>36</v>
      </c>
      <c r="AK3" s="122">
        <v>37</v>
      </c>
      <c r="AL3" s="122">
        <v>38</v>
      </c>
      <c r="AM3" s="122">
        <v>39</v>
      </c>
    </row>
    <row r="4" spans="1:40" s="139" customFormat="1" ht="30" customHeight="1" x14ac:dyDescent="0.25">
      <c r="A4" s="123" t="s">
        <v>11</v>
      </c>
      <c r="B4" s="124" t="s">
        <v>12</v>
      </c>
      <c r="C4" s="125" t="s">
        <v>13</v>
      </c>
      <c r="D4" s="125" t="s">
        <v>14</v>
      </c>
      <c r="E4" s="126" t="s">
        <v>4</v>
      </c>
      <c r="F4" s="127" t="s">
        <v>26</v>
      </c>
      <c r="G4" s="126" t="s">
        <v>15</v>
      </c>
      <c r="H4" s="126" t="s">
        <v>16</v>
      </c>
      <c r="I4" s="128" t="s">
        <v>29</v>
      </c>
      <c r="J4" s="125" t="s">
        <v>25</v>
      </c>
      <c r="K4" s="129" t="s">
        <v>27</v>
      </c>
      <c r="L4" s="130" t="s">
        <v>28</v>
      </c>
      <c r="M4" s="128" t="s">
        <v>17</v>
      </c>
      <c r="N4" s="128" t="s">
        <v>18</v>
      </c>
      <c r="O4" s="128" t="s">
        <v>19</v>
      </c>
      <c r="P4" s="128" t="s">
        <v>20</v>
      </c>
      <c r="Q4" s="131" t="s">
        <v>5</v>
      </c>
      <c r="R4" s="131" t="s">
        <v>6</v>
      </c>
      <c r="S4" s="131" t="s">
        <v>7</v>
      </c>
      <c r="T4" s="131" t="s">
        <v>8</v>
      </c>
      <c r="U4" s="131" t="s">
        <v>24</v>
      </c>
      <c r="V4" s="124" t="s">
        <v>0</v>
      </c>
      <c r="W4" s="132" t="s">
        <v>2</v>
      </c>
      <c r="X4" s="132" t="s">
        <v>3</v>
      </c>
      <c r="Y4" s="132" t="s">
        <v>31</v>
      </c>
      <c r="Z4" s="132" t="s">
        <v>32</v>
      </c>
      <c r="AA4" s="133" t="s">
        <v>33</v>
      </c>
      <c r="AB4" s="133" t="s">
        <v>34</v>
      </c>
      <c r="AC4" s="134" t="s">
        <v>35</v>
      </c>
      <c r="AD4" s="132" t="s">
        <v>36</v>
      </c>
      <c r="AE4" s="132" t="s">
        <v>37</v>
      </c>
      <c r="AF4" s="135" t="s">
        <v>38</v>
      </c>
      <c r="AG4" s="132" t="s">
        <v>39</v>
      </c>
      <c r="AH4" s="132" t="s">
        <v>40</v>
      </c>
      <c r="AI4" s="136" t="s">
        <v>41</v>
      </c>
      <c r="AJ4" s="136" t="s">
        <v>871</v>
      </c>
      <c r="AK4" s="137" t="s">
        <v>867</v>
      </c>
      <c r="AL4" s="137" t="s">
        <v>868</v>
      </c>
      <c r="AM4" s="138" t="s">
        <v>881</v>
      </c>
    </row>
    <row r="5" spans="1:40" s="160" customFormat="1" ht="15" customHeight="1" x14ac:dyDescent="0.25">
      <c r="A5" s="140" t="s">
        <v>557</v>
      </c>
      <c r="B5" s="141" t="s">
        <v>1</v>
      </c>
      <c r="C5" s="142">
        <v>42155</v>
      </c>
      <c r="D5" s="142">
        <f>IF(SUIVI_DES_FACTURES[[#This Row],[Date facture]]="","",EOMONTH(SUIVI_DES_FACTURES[[#This Row],[Date facture]]+30,0))</f>
        <v>42185</v>
      </c>
      <c r="E5" s="143">
        <v>2304</v>
      </c>
      <c r="F5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5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5" s="143">
        <f ca="1">IF(SUIVI_DES_FACTURES[[#This Row],[Date facture]]="","",SUIVI_DES_FACTURES[[#This Row],[Montant TTC]]+SUIVI_DES_FACTURES[[#This Row],[Majoration]])</f>
        <v>2304</v>
      </c>
      <c r="I5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5" s="145">
        <v>42185</v>
      </c>
      <c r="K5" s="146">
        <f>IF(AND(SUIVI_DES_FACTURES[[#This Row],[Paiement Comptant]]="",SUIVI_DES_FACTURES[[#This Row],[Paiement Différé]]=""),"",(SUIVI_DES_FACTURES[[#This Row],[Paiement Comptant]]+SUIVI_DES_FACTURES[[#This Row],[Paiement Différé]]))</f>
        <v>2304</v>
      </c>
      <c r="L5" s="147">
        <f>IFERROR(IF(SUIVI_DES_FACTURES[[#This Row],[▼  Réglée  ▼]]="Validée",SUIVI_DES_FACTURES[[#This Row],[Montant Total Payé]]-SUIVI_DES_FACTURES[[#This Row],[Montant TTC]],""),"")</f>
        <v>0</v>
      </c>
      <c r="M5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5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5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5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Dans les temps</v>
      </c>
      <c r="Q5" s="150">
        <v>51.62</v>
      </c>
      <c r="R5" s="150">
        <v>0</v>
      </c>
      <c r="S5" s="150">
        <v>0</v>
      </c>
      <c r="T5" s="150">
        <v>351.21</v>
      </c>
      <c r="U5" s="150">
        <f>IF(SUIVI_DES_FACTURES[[#This Row],[Date facture]]="","",-SUM(SUIVI_DES_FACTURES[[#This Row],[TVA 5,5]:[TVA 20]],-SUIVI_DES_FACTURES[[#This Row],[Montant TTC]]))</f>
        <v>1901.17</v>
      </c>
      <c r="V5" s="147" t="str">
        <f ca="1">IF(SUIVI_DES_FACTURES[[#This Row],[Raison sociale]]="","",VLOOKUP(SUIVI_DES_FACTURES[[#This Row],[Raison sociale]],CLIENTS_PLAGE_CLIENTS,2,FALSE))</f>
        <v>Adresse Complète du Client Nom 1</v>
      </c>
      <c r="W5" s="151">
        <f ca="1">IF(SUIVI_DES_FACTURES[[#This Row],[Raison sociale]]="","",VLOOKUP(SUIVI_DES_FACTURES[[#This Row],[Raison sociale]],CLIENTS_PLAGE_CLIENTS,3,FALSE))</f>
        <v>92210</v>
      </c>
      <c r="X5" s="151" t="str">
        <f ca="1">IF(SUIVI_DES_FACTURES[[#This Row],[Raison sociale]]="","",VLOOKUP(SUIVI_DES_FACTURES[[#This Row],[Raison sociale]],CLIENTS_PLAGE_CLIENTS,4,FALSE))</f>
        <v>ST CLOUD</v>
      </c>
      <c r="Y5" s="151" t="s">
        <v>42</v>
      </c>
      <c r="Z5" s="152"/>
      <c r="AA5" s="153"/>
      <c r="AB5" s="153"/>
      <c r="AC5" s="154"/>
      <c r="AD5" s="155"/>
      <c r="AE5" s="155"/>
      <c r="AF5" s="156"/>
      <c r="AG5" s="155"/>
      <c r="AH5" s="152"/>
      <c r="AI5" s="157"/>
      <c r="AJ5" s="157" t="str">
        <f>IF(SUIVI_DES_FACTURES[[#This Row],[Paiement Comptant]]&lt;&gt;0,"NON",IF(SUIVI_DES_FACTURES[[#This Row],[Paiement Différé]]&lt;&gt;0,"OUI",""))</f>
        <v>NON</v>
      </c>
      <c r="AK5" s="158">
        <v>2304</v>
      </c>
      <c r="AL5" s="158"/>
      <c r="AM5" s="159" t="str">
        <f>IF(SUIVI_DES_FACTURES[[#This Row],[CHECKBOX]]="","",IF(AJ5="OUI"=TRUE,ROWS($A$5:G5),""))</f>
        <v/>
      </c>
      <c r="AN5" s="139"/>
    </row>
    <row r="6" spans="1:40" x14ac:dyDescent="0.25">
      <c r="A6" s="140" t="s">
        <v>558</v>
      </c>
      <c r="B6" s="141" t="s">
        <v>9</v>
      </c>
      <c r="C6" s="142">
        <v>42155</v>
      </c>
      <c r="D6" s="142">
        <f>IF(SUIVI_DES_FACTURES[[#This Row],[Date facture]]="","",EOMONTH(SUIVI_DES_FACTURES[[#This Row],[Date facture]]+30,0))</f>
        <v>42185</v>
      </c>
      <c r="E6" s="143">
        <v>2464</v>
      </c>
      <c r="F6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6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6" s="143">
        <f ca="1">IF(SUIVI_DES_FACTURES[[#This Row],[Date facture]]="","",SUIVI_DES_FACTURES[[#This Row],[Montant TTC]]+SUIVI_DES_FACTURES[[#This Row],[Majoration]])</f>
        <v>2464</v>
      </c>
      <c r="I6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6" s="145">
        <v>42246</v>
      </c>
      <c r="K6" s="146">
        <f>IF(AND(SUIVI_DES_FACTURES[[#This Row],[Paiement Comptant]]="",SUIVI_DES_FACTURES[[#This Row],[Paiement Différé]]=""),"",(SUIVI_DES_FACTURES[[#This Row],[Paiement Comptant]]+SUIVI_DES_FACTURES[[#This Row],[Paiement Différé]]))</f>
        <v>2536</v>
      </c>
      <c r="L6" s="147">
        <f>IFERROR(IF(SUIVI_DES_FACTURES[[#This Row],[▼  Réglée  ▼]]="Validée",SUIVI_DES_FACTURES[[#This Row],[Montant Total Payé]]-SUIVI_DES_FACTURES[[#This Row],[Montant TTC]],""),"")</f>
        <v>72</v>
      </c>
      <c r="M6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6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6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6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6" s="150">
        <v>0</v>
      </c>
      <c r="R6" s="150">
        <v>89.91</v>
      </c>
      <c r="S6" s="150">
        <v>157.16999999999999</v>
      </c>
      <c r="T6" s="150">
        <v>245</v>
      </c>
      <c r="U6" s="150">
        <f>IF(SUIVI_DES_FACTURES[[#This Row],[Date facture]]="","",-SUM(SUIVI_DES_FACTURES[[#This Row],[TVA 5,5]:[TVA 20]],-SUIVI_DES_FACTURES[[#This Row],[Montant TTC]]))</f>
        <v>1971.92</v>
      </c>
      <c r="V6" s="147" t="str">
        <f ca="1">IF(SUIVI_DES_FACTURES[[#This Row],[Raison sociale]]="","",VLOOKUP(SUIVI_DES_FACTURES[[#This Row],[Raison sociale]],CLIENTS_PLAGE_CLIENTS,2,FALSE))</f>
        <v>Adresse Complète du Client Nom 2</v>
      </c>
      <c r="W6" s="151">
        <f ca="1">IF(SUIVI_DES_FACTURES[[#This Row],[Raison sociale]]="","",VLOOKUP(SUIVI_DES_FACTURES[[#This Row],[Raison sociale]],CLIENTS_PLAGE_CLIENTS,3,FALSE))</f>
        <v>75017</v>
      </c>
      <c r="X6" s="151" t="str">
        <f ca="1">IF(SUIVI_DES_FACTURES[[#This Row],[Raison sociale]]="","",VLOOKUP(SUIVI_DES_FACTURES[[#This Row],[Raison sociale]],CLIENTS_PLAGE_CLIENTS,4,FALSE))</f>
        <v>PARIS 17</v>
      </c>
      <c r="Y6" s="151" t="s">
        <v>343</v>
      </c>
      <c r="Z6" s="152" t="s">
        <v>344</v>
      </c>
      <c r="AA6" s="153" t="s">
        <v>349</v>
      </c>
      <c r="AB6" s="153" t="s">
        <v>345</v>
      </c>
      <c r="AC6" s="154" t="s">
        <v>916</v>
      </c>
      <c r="AD6" s="155">
        <v>30004</v>
      </c>
      <c r="AE6" s="155">
        <v>2249</v>
      </c>
      <c r="AF6" s="156">
        <v>9876543</v>
      </c>
      <c r="AG6" s="155">
        <v>3212</v>
      </c>
      <c r="AH6" s="152" t="s">
        <v>657</v>
      </c>
      <c r="AI6" s="157" t="s">
        <v>658</v>
      </c>
      <c r="AJ6" s="157" t="s">
        <v>870</v>
      </c>
      <c r="AK6" s="158">
        <v>2536</v>
      </c>
      <c r="AL6" s="158"/>
      <c r="AM6" s="159" t="str">
        <f>IF(SUIVI_DES_FACTURES[[#This Row],[CHECKBOX]]="","",IF(AJ6="OUI"=TRUE,ROWS($A$5:G6),""))</f>
        <v/>
      </c>
      <c r="AN6" s="139"/>
    </row>
    <row r="7" spans="1:40" ht="15" customHeight="1" x14ac:dyDescent="0.25">
      <c r="A7" s="140" t="s">
        <v>557</v>
      </c>
      <c r="B7" s="141" t="s">
        <v>22</v>
      </c>
      <c r="C7" s="142">
        <v>42216</v>
      </c>
      <c r="D7" s="142">
        <f>IF(SUIVI_DES_FACTURES[[#This Row],[Date facture]]="","",EOMONTH(SUIVI_DES_FACTURES[[#This Row],[Date facture]]+30,0))</f>
        <v>42247</v>
      </c>
      <c r="E7" s="143">
        <v>1984</v>
      </c>
      <c r="F7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7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7" s="143">
        <f ca="1">IF(SUIVI_DES_FACTURES[[#This Row],[Date facture]]="","",SUIVI_DES_FACTURES[[#This Row],[Montant TTC]]+SUIVI_DES_FACTURES[[#This Row],[Majoration]])</f>
        <v>1984</v>
      </c>
      <c r="I7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7" s="145">
        <v>42308</v>
      </c>
      <c r="K7" s="146">
        <f>IF(AND(SUIVI_DES_FACTURES[[#This Row],[Paiement Comptant]]="",SUIVI_DES_FACTURES[[#This Row],[Paiement Différé]]=""),"",(SUIVI_DES_FACTURES[[#This Row],[Paiement Comptant]]+SUIVI_DES_FACTURES[[#This Row],[Paiement Différé]]))</f>
        <v>1984</v>
      </c>
      <c r="L7" s="147">
        <f>IFERROR(IF(SUIVI_DES_FACTURES[[#This Row],[▼  Réglée  ▼]]="Validée",SUIVI_DES_FACTURES[[#This Row],[Montant Total Payé]]-SUIVI_DES_FACTURES[[#This Row],[Montant TTC]],""),"")</f>
        <v>0</v>
      </c>
      <c r="M7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7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7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7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7" s="150">
        <v>24.55</v>
      </c>
      <c r="R7" s="150">
        <v>0</v>
      </c>
      <c r="S7" s="150">
        <v>50.45</v>
      </c>
      <c r="T7" s="150">
        <v>248.92</v>
      </c>
      <c r="U7" s="150">
        <f>IF(SUIVI_DES_FACTURES[[#This Row],[Date facture]]="","",-SUM(SUIVI_DES_FACTURES[[#This Row],[TVA 5,5]:[TVA 20]],-SUIVI_DES_FACTURES[[#This Row],[Montant TTC]]))</f>
        <v>1660.08</v>
      </c>
      <c r="V7" s="147" t="str">
        <f ca="1">IF(SUIVI_DES_FACTURES[[#This Row],[Raison sociale]]="","",VLOOKUP(SUIVI_DES_FACTURES[[#This Row],[Raison sociale]],CLIENTS_PLAGE_CLIENTS,2,FALSE))</f>
        <v>Adresse Complète du Client Nom 1</v>
      </c>
      <c r="W7" s="151">
        <f ca="1">IF(SUIVI_DES_FACTURES[[#This Row],[Raison sociale]]="","",VLOOKUP(SUIVI_DES_FACTURES[[#This Row],[Raison sociale]],CLIENTS_PLAGE_CLIENTS,3,FALSE))</f>
        <v>92210</v>
      </c>
      <c r="X7" s="151" t="str">
        <f ca="1">IF(SUIVI_DES_FACTURES[[#This Row],[Raison sociale]]="","",VLOOKUP(SUIVI_DES_FACTURES[[#This Row],[Raison sociale]],CLIENTS_PLAGE_CLIENTS,4,FALSE))</f>
        <v>ST CLOUD</v>
      </c>
      <c r="Y7" s="151" t="s">
        <v>346</v>
      </c>
      <c r="Z7" s="152" t="s">
        <v>347</v>
      </c>
      <c r="AA7" s="153" t="s">
        <v>350</v>
      </c>
      <c r="AB7" s="153">
        <v>666666</v>
      </c>
      <c r="AC7" s="154" t="s">
        <v>917</v>
      </c>
      <c r="AD7" s="155"/>
      <c r="AE7" s="155"/>
      <c r="AF7" s="156"/>
      <c r="AG7" s="155"/>
      <c r="AH7" s="152"/>
      <c r="AI7" s="157"/>
      <c r="AJ7" s="157" t="s">
        <v>870</v>
      </c>
      <c r="AK7" s="158">
        <v>1984</v>
      </c>
      <c r="AL7" s="158"/>
      <c r="AM7" s="159" t="str">
        <f>IF(SUIVI_DES_FACTURES[[#This Row],[CHECKBOX]]="","",IF(AJ7="OUI"=TRUE,ROWS($A$5:G7),""))</f>
        <v/>
      </c>
      <c r="AN7" s="139"/>
    </row>
    <row r="8" spans="1:40" ht="15" customHeight="1" x14ac:dyDescent="0.25">
      <c r="A8" s="140" t="s">
        <v>558</v>
      </c>
      <c r="B8" s="141" t="s">
        <v>23</v>
      </c>
      <c r="C8" s="142">
        <v>42277</v>
      </c>
      <c r="D8" s="142">
        <f>IF(SUIVI_DES_FACTURES[[#This Row],[Date facture]]="","",EOMONTH(SUIVI_DES_FACTURES[[#This Row],[Date facture]]+30,0))</f>
        <v>42308</v>
      </c>
      <c r="E8" s="143">
        <v>1910</v>
      </c>
      <c r="F8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8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8" s="143">
        <f ca="1">IF(SUIVI_DES_FACTURES[[#This Row],[Date facture]]="","",SUIVI_DES_FACTURES[[#This Row],[Montant TTC]]+SUIVI_DES_FACTURES[[#This Row],[Majoration]])</f>
        <v>1910</v>
      </c>
      <c r="I8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8" s="145">
        <v>42548</v>
      </c>
      <c r="K8" s="146">
        <f>IF(AND(SUIVI_DES_FACTURES[[#This Row],[Paiement Comptant]]="",SUIVI_DES_FACTURES[[#This Row],[Paiement Différé]]=""),"",(SUIVI_DES_FACTURES[[#This Row],[Paiement Comptant]]+SUIVI_DES_FACTURES[[#This Row],[Paiement Différé]]))</f>
        <v>1909.9999999999998</v>
      </c>
      <c r="L8" s="147">
        <f>IFERROR(IF(SUIVI_DES_FACTURES[[#This Row],[▼  Réglée  ▼]]="Validée",SUIVI_DES_FACTURES[[#This Row],[Montant Total Payé]]-SUIVI_DES_FACTURES[[#This Row],[Montant TTC]],""),"")</f>
        <v>-2.2737367544323206E-13</v>
      </c>
      <c r="M8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8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8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8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8" s="150"/>
      <c r="R8" s="150">
        <v>159.83000000000001</v>
      </c>
      <c r="S8" s="150"/>
      <c r="T8" s="150">
        <v>364.75</v>
      </c>
      <c r="U8" s="150">
        <f>IF(SUIVI_DES_FACTURES[[#This Row],[Date facture]]="","",-SUM(SUIVI_DES_FACTURES[[#This Row],[TVA 5,5]:[TVA 20]],-SUIVI_DES_FACTURES[[#This Row],[Montant TTC]]))</f>
        <v>1385.42</v>
      </c>
      <c r="V8" s="147" t="str">
        <f ca="1">IF(SUIVI_DES_FACTURES[[#This Row],[Raison sociale]]="","",VLOOKUP(SUIVI_DES_FACTURES[[#This Row],[Raison sociale]],CLIENTS_PLAGE_CLIENTS,2,FALSE))</f>
        <v>Adresse Complète du Client Nom 2</v>
      </c>
      <c r="W8" s="151">
        <f ca="1">IF(SUIVI_DES_FACTURES[[#This Row],[Raison sociale]]="","",VLOOKUP(SUIVI_DES_FACTURES[[#This Row],[Raison sociale]],CLIENTS_PLAGE_CLIENTS,3,FALSE))</f>
        <v>75017</v>
      </c>
      <c r="X8" s="151" t="str">
        <f ca="1">IF(SUIVI_DES_FACTURES[[#This Row],[Raison sociale]]="","",VLOOKUP(SUIVI_DES_FACTURES[[#This Row],[Raison sociale]],CLIENTS_PLAGE_CLIENTS,4,FALSE))</f>
        <v>PARIS 17</v>
      </c>
      <c r="Y8" s="151" t="s">
        <v>343</v>
      </c>
      <c r="Z8" s="152" t="s">
        <v>342</v>
      </c>
      <c r="AA8" s="153" t="s">
        <v>918</v>
      </c>
      <c r="AB8" s="153" t="s">
        <v>919</v>
      </c>
      <c r="AC8" s="154" t="s">
        <v>920</v>
      </c>
      <c r="AD8" s="155">
        <v>30004</v>
      </c>
      <c r="AE8" s="155">
        <v>2249</v>
      </c>
      <c r="AF8" s="156">
        <v>4519871</v>
      </c>
      <c r="AG8" s="155">
        <v>87</v>
      </c>
      <c r="AH8" s="152" t="s">
        <v>921</v>
      </c>
      <c r="AI8" s="157" t="s">
        <v>922</v>
      </c>
      <c r="AJ8" s="157" t="s">
        <v>869</v>
      </c>
      <c r="AK8" s="158"/>
      <c r="AL8" s="158">
        <v>1909.9999999999998</v>
      </c>
      <c r="AM8" s="159">
        <f>IF(SUIVI_DES_FACTURES[[#This Row],[CHECKBOX]]="","",IF(AJ8="OUI"=TRUE,ROWS($A$5:G8),""))</f>
        <v>4</v>
      </c>
      <c r="AN8" s="139"/>
    </row>
    <row r="9" spans="1:40" ht="15" customHeight="1" x14ac:dyDescent="0.25">
      <c r="A9" s="140" t="s">
        <v>559</v>
      </c>
      <c r="B9" s="141" t="s">
        <v>30</v>
      </c>
      <c r="C9" s="161">
        <v>42248</v>
      </c>
      <c r="D9" s="142">
        <f>IF(SUIVI_DES_FACTURES[[#This Row],[Date facture]]="","",EOMONTH(SUIVI_DES_FACTURES[[#This Row],[Date facture]]+30,0))</f>
        <v>42308</v>
      </c>
      <c r="E9" s="143">
        <v>3484</v>
      </c>
      <c r="F9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9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9" s="143">
        <f ca="1">IF(SUIVI_DES_FACTURES[[#This Row],[Date facture]]="","",SUIVI_DES_FACTURES[[#This Row],[Montant TTC]]+SUIVI_DES_FACTURES[[#This Row],[Majoration]])</f>
        <v>3484</v>
      </c>
      <c r="I9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9" s="145">
        <v>42532</v>
      </c>
      <c r="K9" s="146">
        <f>IF(AND(SUIVI_DES_FACTURES[[#This Row],[Paiement Comptant]]="",SUIVI_DES_FACTURES[[#This Row],[Paiement Différé]]=""),"",(SUIVI_DES_FACTURES[[#This Row],[Paiement Comptant]]+SUIVI_DES_FACTURES[[#This Row],[Paiement Différé]]))</f>
        <v>3484</v>
      </c>
      <c r="L9" s="147">
        <f>IFERROR(IF(SUIVI_DES_FACTURES[[#This Row],[▼  Réglée  ▼]]="Validée",SUIVI_DES_FACTURES[[#This Row],[Montant Total Payé]]-SUIVI_DES_FACTURES[[#This Row],[Montant TTC]],""),"")</f>
        <v>0</v>
      </c>
      <c r="M9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9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9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9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9" s="150">
        <v>157.76</v>
      </c>
      <c r="R9" s="150">
        <v>192.77</v>
      </c>
      <c r="S9" s="150">
        <v>259.75</v>
      </c>
      <c r="T9" s="150">
        <v>324.81</v>
      </c>
      <c r="U9" s="150">
        <f>IF(SUIVI_DES_FACTURES[[#This Row],[Date facture]]="","",-SUM(SUIVI_DES_FACTURES[[#This Row],[TVA 5,5]:[TVA 20]],-SUIVI_DES_FACTURES[[#This Row],[Montant TTC]]))</f>
        <v>2548.91</v>
      </c>
      <c r="V9" s="147" t="str">
        <f ca="1">IF(SUIVI_DES_FACTURES[[#This Row],[Raison sociale]]="","",VLOOKUP(SUIVI_DES_FACTURES[[#This Row],[Raison sociale]],CLIENTS_PLAGE_CLIENTS,2,FALSE))</f>
        <v>Adresse Complète du Client Nom 3</v>
      </c>
      <c r="W9" s="151">
        <f ca="1">IF(SUIVI_DES_FACTURES[[#This Row],[Raison sociale]]="","",VLOOKUP(SUIVI_DES_FACTURES[[#This Row],[Raison sociale]],CLIENTS_PLAGE_CLIENTS,3,FALSE))</f>
        <v>44105</v>
      </c>
      <c r="X9" s="151" t="str">
        <f ca="1">IF(SUIVI_DES_FACTURES[[#This Row],[Raison sociale]]="","",VLOOKUP(SUIVI_DES_FACTURES[[#This Row],[Raison sociale]],CLIENTS_PLAGE_CLIENTS,4,FALSE))</f>
        <v>NANTES CEDEX 4</v>
      </c>
      <c r="Y9" s="151" t="s">
        <v>346</v>
      </c>
      <c r="Z9" s="152" t="s">
        <v>348</v>
      </c>
      <c r="AA9" s="153"/>
      <c r="AB9" s="153">
        <v>5491124536</v>
      </c>
      <c r="AC9" s="154" t="s">
        <v>923</v>
      </c>
      <c r="AD9" s="155"/>
      <c r="AE9" s="155"/>
      <c r="AF9" s="156"/>
      <c r="AG9" s="155"/>
      <c r="AH9" s="152"/>
      <c r="AI9" s="157"/>
      <c r="AJ9" s="157" t="s">
        <v>869</v>
      </c>
      <c r="AK9" s="158"/>
      <c r="AL9" s="158">
        <v>3484</v>
      </c>
      <c r="AM9" s="159">
        <f>IF(SUIVI_DES_FACTURES[[#This Row],[CHECKBOX]]="","",IF(AJ9="OUI"=TRUE,ROWS($A$5:G9),""))</f>
        <v>5</v>
      </c>
      <c r="AN9" s="139"/>
    </row>
    <row r="10" spans="1:40" ht="15" customHeight="1" x14ac:dyDescent="0.25">
      <c r="A10" s="140" t="s">
        <v>560</v>
      </c>
      <c r="B10" s="141" t="s">
        <v>351</v>
      </c>
      <c r="C10" s="142">
        <v>42278</v>
      </c>
      <c r="D10" s="142">
        <f>IF(SUIVI_DES_FACTURES[[#This Row],[Date facture]]="","",EOMONTH(SUIVI_DES_FACTURES[[#This Row],[Date facture]]+30,0))</f>
        <v>42308</v>
      </c>
      <c r="E10" s="143">
        <v>5058</v>
      </c>
      <c r="F10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10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0" s="143">
        <f ca="1">IF(SUIVI_DES_FACTURES[[#This Row],[Date facture]]="","",SUIVI_DES_FACTURES[[#This Row],[Montant TTC]]+SUIVI_DES_FACTURES[[#This Row],[Majoration]])</f>
        <v>5058</v>
      </c>
      <c r="I10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10" s="145">
        <v>42488</v>
      </c>
      <c r="K10" s="146">
        <f>IF(AND(SUIVI_DES_FACTURES[[#This Row],[Paiement Comptant]]="",SUIVI_DES_FACTURES[[#This Row],[Paiement Différé]]=""),"",(SUIVI_DES_FACTURES[[#This Row],[Paiement Comptant]]+SUIVI_DES_FACTURES[[#This Row],[Paiement Différé]]))</f>
        <v>5058</v>
      </c>
      <c r="L10" s="147">
        <f>IFERROR(IF(SUIVI_DES_FACTURES[[#This Row],[▼  Réglée  ▼]]="Validée",SUIVI_DES_FACTURES[[#This Row],[Montant Total Payé]]-SUIVI_DES_FACTURES[[#This Row],[Montant TTC]],""),"")</f>
        <v>0</v>
      </c>
      <c r="M10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0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0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0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0" s="150">
        <v>154.5</v>
      </c>
      <c r="R10" s="150">
        <v>225.71</v>
      </c>
      <c r="S10" s="150">
        <v>24.89</v>
      </c>
      <c r="T10" s="150">
        <v>284.87</v>
      </c>
      <c r="U10" s="150">
        <f>IF(SUIVI_DES_FACTURES[[#This Row],[Date facture]]="","",-SUM(SUIVI_DES_FACTURES[[#This Row],[TVA 5,5]:[TVA 20]],-SUIVI_DES_FACTURES[[#This Row],[Montant TTC]]))</f>
        <v>4368.03</v>
      </c>
      <c r="V10" s="147" t="str">
        <f ca="1">IF(SUIVI_DES_FACTURES[[#This Row],[Raison sociale]]="","",VLOOKUP(SUIVI_DES_FACTURES[[#This Row],[Raison sociale]],CLIENTS_PLAGE_CLIENTS,2,FALSE))</f>
        <v>Adresse Complète du Client Nom 4</v>
      </c>
      <c r="W10" s="151">
        <f ca="1">IF(SUIVI_DES_FACTURES[[#This Row],[Raison sociale]]="","",VLOOKUP(SUIVI_DES_FACTURES[[#This Row],[Raison sociale]],CLIENTS_PLAGE_CLIENTS,3,FALSE))</f>
        <v>92100</v>
      </c>
      <c r="X10" s="151" t="str">
        <f ca="1">IF(SUIVI_DES_FACTURES[[#This Row],[Raison sociale]]="","",VLOOKUP(SUIVI_DES_FACTURES[[#This Row],[Raison sociale]],CLIENTS_PLAGE_CLIENTS,4,FALSE))</f>
        <v>BOULOGNE BILLANCOURT</v>
      </c>
      <c r="Y10" s="151" t="s">
        <v>341</v>
      </c>
      <c r="Z10" s="152" t="s">
        <v>924</v>
      </c>
      <c r="AA10" s="153"/>
      <c r="AB10" s="153" t="s">
        <v>925</v>
      </c>
      <c r="AC10" s="154" t="s">
        <v>926</v>
      </c>
      <c r="AD10" s="155"/>
      <c r="AE10" s="155"/>
      <c r="AF10" s="156"/>
      <c r="AG10" s="155"/>
      <c r="AH10" s="152"/>
      <c r="AI10" s="157"/>
      <c r="AJ10" s="157" t="s">
        <v>869</v>
      </c>
      <c r="AK10" s="158"/>
      <c r="AL10" s="158">
        <v>5058</v>
      </c>
      <c r="AM10" s="159">
        <f>IF(SUIVI_DES_FACTURES[[#This Row],[CHECKBOX]]="","",IF(AJ10="OUI"=TRUE,ROWS($A$5:G10),""))</f>
        <v>6</v>
      </c>
      <c r="AN10" s="139"/>
    </row>
    <row r="11" spans="1:40" ht="15" customHeight="1" x14ac:dyDescent="0.25">
      <c r="A11" s="140" t="s">
        <v>561</v>
      </c>
      <c r="B11" s="141" t="s">
        <v>352</v>
      </c>
      <c r="C11" s="142">
        <v>42155</v>
      </c>
      <c r="D11" s="142">
        <f>IF(SUIVI_DES_FACTURES[[#This Row],[Date facture]]="","",EOMONTH(SUIVI_DES_FACTURES[[#This Row],[Date facture]]+30,0))</f>
        <v>42185</v>
      </c>
      <c r="E11" s="143">
        <v>6632</v>
      </c>
      <c r="F11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11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1" s="143">
        <f ca="1">IF(SUIVI_DES_FACTURES[[#This Row],[Date facture]]="","",SUIVI_DES_FACTURES[[#This Row],[Montant TTC]]+SUIVI_DES_FACTURES[[#This Row],[Majoration]])</f>
        <v>6632</v>
      </c>
      <c r="I11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11" s="145">
        <v>42485</v>
      </c>
      <c r="K11" s="146">
        <f>IF(AND(SUIVI_DES_FACTURES[[#This Row],[Paiement Comptant]]="",SUIVI_DES_FACTURES[[#This Row],[Paiement Différé]]=""),"",(SUIVI_DES_FACTURES[[#This Row],[Paiement Comptant]]+SUIVI_DES_FACTURES[[#This Row],[Paiement Différé]]))</f>
        <v>6632</v>
      </c>
      <c r="L11" s="147">
        <f>IFERROR(IF(SUIVI_DES_FACTURES[[#This Row],[▼  Réglée  ▼]]="Validée",SUIVI_DES_FACTURES[[#This Row],[Montant Total Payé]]-SUIVI_DES_FACTURES[[#This Row],[Montant TTC]],""),"")</f>
        <v>0</v>
      </c>
      <c r="M11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1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1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1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1" s="150">
        <v>157.76</v>
      </c>
      <c r="R11" s="150">
        <v>0</v>
      </c>
      <c r="S11" s="150">
        <v>259.75</v>
      </c>
      <c r="T11" s="150">
        <v>244.93</v>
      </c>
      <c r="U11" s="150">
        <f>IF(SUIVI_DES_FACTURES[[#This Row],[Date facture]]="","",-SUM(SUIVI_DES_FACTURES[[#This Row],[TVA 5,5]:[TVA 20]],-SUIVI_DES_FACTURES[[#This Row],[Montant TTC]]))</f>
        <v>5969.5599999999995</v>
      </c>
      <c r="V11" s="147" t="str">
        <f ca="1">IF(SUIVI_DES_FACTURES[[#This Row],[Raison sociale]]="","",VLOOKUP(SUIVI_DES_FACTURES[[#This Row],[Raison sociale]],CLIENTS_PLAGE_CLIENTS,2,FALSE))</f>
        <v>Adresse Complète du Client Nom 5</v>
      </c>
      <c r="W11" s="151">
        <f ca="1">IF(SUIVI_DES_FACTURES[[#This Row],[Raison sociale]]="","",VLOOKUP(SUIVI_DES_FACTURES[[#This Row],[Raison sociale]],CLIENTS_PLAGE_CLIENTS,3,FALSE))</f>
        <v>39800</v>
      </c>
      <c r="X11" s="151" t="str">
        <f ca="1">IF(SUIVI_DES_FACTURES[[#This Row],[Raison sociale]]="","",VLOOKUP(SUIVI_DES_FACTURES[[#This Row],[Raison sociale]],CLIENTS_PLAGE_CLIENTS,4,FALSE))</f>
        <v>POLIGNY</v>
      </c>
      <c r="Y11" s="151" t="s">
        <v>340</v>
      </c>
      <c r="Z11" s="152" t="s">
        <v>927</v>
      </c>
      <c r="AA11" s="153">
        <v>9024785311</v>
      </c>
      <c r="AB11" s="153"/>
      <c r="AC11" s="154" t="s">
        <v>866</v>
      </c>
      <c r="AD11" s="155"/>
      <c r="AE11" s="155"/>
      <c r="AF11" s="156"/>
      <c r="AG11" s="155"/>
      <c r="AH11" s="152"/>
      <c r="AI11" s="157"/>
      <c r="AJ11" s="157" t="s">
        <v>869</v>
      </c>
      <c r="AK11" s="158"/>
      <c r="AL11" s="158">
        <v>6632</v>
      </c>
      <c r="AM11" s="159">
        <f>IF(SUIVI_DES_FACTURES[[#This Row],[CHECKBOX]]="","",IF(AJ11="OUI"=TRUE,ROWS($A$5:G11),""))</f>
        <v>7</v>
      </c>
      <c r="AN11" s="139"/>
    </row>
    <row r="12" spans="1:40" ht="15" customHeight="1" x14ac:dyDescent="0.25">
      <c r="A12" s="140" t="s">
        <v>562</v>
      </c>
      <c r="B12" s="141" t="s">
        <v>353</v>
      </c>
      <c r="C12" s="142">
        <v>42216</v>
      </c>
      <c r="D12" s="142">
        <f>IF(SUIVI_DES_FACTURES[[#This Row],[Date facture]]="","",EOMONTH(SUIVI_DES_FACTURES[[#This Row],[Date facture]]+30,0))</f>
        <v>42247</v>
      </c>
      <c r="E12" s="143">
        <v>5624.12</v>
      </c>
      <c r="F12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0</v>
      </c>
      <c r="G12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2" s="143">
        <f ca="1">IF(SUIVI_DES_FACTURES[[#This Row],[Date facture]]="","",SUIVI_DES_FACTURES[[#This Row],[Montant TTC]]+SUIVI_DES_FACTURES[[#This Row],[Majoration]])</f>
        <v>5624.12</v>
      </c>
      <c r="I12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Validée</v>
      </c>
      <c r="J12" s="145">
        <v>42547</v>
      </c>
      <c r="K12" s="146">
        <f>IF(AND(SUIVI_DES_FACTURES[[#This Row],[Paiement Comptant]]="",SUIVI_DES_FACTURES[[#This Row],[Paiement Différé]]=""),"",(SUIVI_DES_FACTURES[[#This Row],[Paiement Comptant]]+SUIVI_DES_FACTURES[[#This Row],[Paiement Différé]]))</f>
        <v>5624.1200000000008</v>
      </c>
      <c r="L12" s="147">
        <f>IFERROR(IF(SUIVI_DES_FACTURES[[#This Row],[▼  Réglée  ▼]]="Validée",SUIVI_DES_FACTURES[[#This Row],[Montant Total Payé]]-SUIVI_DES_FACTURES[[#This Row],[Montant TTC]],""),"")</f>
        <v>9.0949470177292824E-13</v>
      </c>
      <c r="M12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12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12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2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A Surveiller</v>
      </c>
      <c r="Q12" s="150">
        <v>157.76</v>
      </c>
      <c r="R12" s="150">
        <v>159.83000000000001</v>
      </c>
      <c r="S12" s="150">
        <v>628.67999999999995</v>
      </c>
      <c r="T12" s="150">
        <v>313.60500000000002</v>
      </c>
      <c r="U12" s="150">
        <f>IF(SUIVI_DES_FACTURES[[#This Row],[Date facture]]="","",-SUM(SUIVI_DES_FACTURES[[#This Row],[TVA 5,5]:[TVA 20]],-SUIVI_DES_FACTURES[[#This Row],[Montant TTC]]))</f>
        <v>4364.2449999999999</v>
      </c>
      <c r="V12" s="147" t="str">
        <f ca="1">IF(SUIVI_DES_FACTURES[[#This Row],[Raison sociale]]="","",VLOOKUP(SUIVI_DES_FACTURES[[#This Row],[Raison sociale]],CLIENTS_PLAGE_CLIENTS,2,FALSE))</f>
        <v>Adresse Complète du Client Nom 6</v>
      </c>
      <c r="W12" s="151">
        <f ca="1">IF(SUIVI_DES_FACTURES[[#This Row],[Raison sociale]]="","",VLOOKUP(SUIVI_DES_FACTURES[[#This Row],[Raison sociale]],CLIENTS_PLAGE_CLIENTS,3,FALSE))</f>
        <v>67720</v>
      </c>
      <c r="X12" s="151" t="str">
        <f ca="1">IF(SUIVI_DES_FACTURES[[#This Row],[Raison sociale]]="","",VLOOKUP(SUIVI_DES_FACTURES[[#This Row],[Raison sociale]],CLIENTS_PLAGE_CLIENTS,4,FALSE))</f>
        <v>WEYERSHEIM</v>
      </c>
      <c r="Y12" s="151" t="s">
        <v>42</v>
      </c>
      <c r="Z12" s="152"/>
      <c r="AA12" s="153"/>
      <c r="AB12" s="153"/>
      <c r="AC12" s="154"/>
      <c r="AD12" s="155"/>
      <c r="AE12" s="155"/>
      <c r="AF12" s="156"/>
      <c r="AG12" s="155"/>
      <c r="AH12" s="152"/>
      <c r="AI12" s="157"/>
      <c r="AJ12" s="157" t="s">
        <v>869</v>
      </c>
      <c r="AK12" s="158"/>
      <c r="AL12" s="158">
        <v>5624.1200000000008</v>
      </c>
      <c r="AM12" s="159">
        <f>IF(SUIVI_DES_FACTURES[[#This Row],[CHECKBOX]]="","",IF(AJ12="OUI"=TRUE,ROWS($A$5:G12),""))</f>
        <v>8</v>
      </c>
      <c r="AN12" s="139"/>
    </row>
    <row r="13" spans="1:40" ht="15" customHeight="1" x14ac:dyDescent="0.25">
      <c r="A13" s="140" t="s">
        <v>557</v>
      </c>
      <c r="B13" s="141" t="s">
        <v>354</v>
      </c>
      <c r="C13" s="142">
        <v>42277</v>
      </c>
      <c r="D13" s="142">
        <f>IF(SUIVI_DES_FACTURES[[#This Row],[Date facture]]="","",EOMONTH(SUIVI_DES_FACTURES[[#This Row],[Date facture]]+30,0))</f>
        <v>42308</v>
      </c>
      <c r="E13" s="143">
        <v>5402.75</v>
      </c>
      <c r="F13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51</v>
      </c>
      <c r="G13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3" s="143">
        <f ca="1">IF(SUIVI_DES_FACTURES[[#This Row],[Date facture]]="","",SUIVI_DES_FACTURES[[#This Row],[Montant TTC]]+SUIVI_DES_FACTURES[[#This Row],[Majoration]])</f>
        <v>5402.75</v>
      </c>
      <c r="I13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3" s="145"/>
      <c r="K13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3" s="147" t="str">
        <f>IFERROR(IF(SUIVI_DES_FACTURES[[#This Row],[▼  Réglée  ▼]]="Validée",SUIVI_DES_FACTURES[[#This Row],[Montant Total Payé]]-SUIVI_DES_FACTURES[[#This Row],[Montant TTC]],""),"")</f>
        <v/>
      </c>
      <c r="M13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3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3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3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3" s="150">
        <v>159.051428571429</v>
      </c>
      <c r="R13" s="150">
        <v>198.78800000000001</v>
      </c>
      <c r="S13" s="150">
        <v>785.85</v>
      </c>
      <c r="T13" s="150">
        <v>318.05900000000003</v>
      </c>
      <c r="U13" s="150">
        <f>IF(SUIVI_DES_FACTURES[[#This Row],[Date facture]]="","",-SUM(SUIVI_DES_FACTURES[[#This Row],[TVA 5,5]:[TVA 20]],-SUIVI_DES_FACTURES[[#This Row],[Montant TTC]]))</f>
        <v>3941.001571428571</v>
      </c>
      <c r="V13" s="147" t="str">
        <f ca="1">IF(SUIVI_DES_FACTURES[[#This Row],[Raison sociale]]="","",VLOOKUP(SUIVI_DES_FACTURES[[#This Row],[Raison sociale]],CLIENTS_PLAGE_CLIENTS,2,FALSE))</f>
        <v>Adresse Complète du Client Nom 1</v>
      </c>
      <c r="W13" s="151">
        <f ca="1">IF(SUIVI_DES_FACTURES[[#This Row],[Raison sociale]]="","",VLOOKUP(SUIVI_DES_FACTURES[[#This Row],[Raison sociale]],CLIENTS_PLAGE_CLIENTS,3,FALSE))</f>
        <v>92210</v>
      </c>
      <c r="X13" s="151" t="str">
        <f ca="1">IF(SUIVI_DES_FACTURES[[#This Row],[Raison sociale]]="","",VLOOKUP(SUIVI_DES_FACTURES[[#This Row],[Raison sociale]],CLIENTS_PLAGE_CLIENTS,4,FALSE))</f>
        <v>ST CLOUD</v>
      </c>
      <c r="Y13" s="151"/>
      <c r="Z13" s="152"/>
      <c r="AA13" s="153"/>
      <c r="AB13" s="153"/>
      <c r="AC13" s="154"/>
      <c r="AD13" s="155"/>
      <c r="AE13" s="155"/>
      <c r="AF13" s="156"/>
      <c r="AG13" s="155"/>
      <c r="AH13" s="152"/>
      <c r="AI13" s="157"/>
      <c r="AJ13" s="157" t="s">
        <v>869</v>
      </c>
      <c r="AK13" s="158"/>
      <c r="AL13" s="158"/>
      <c r="AM13" s="159">
        <f>IF(SUIVI_DES_FACTURES[[#This Row],[CHECKBOX]]="","",IF(AJ13="OUI"=TRUE,ROWS($A$5:G13),""))</f>
        <v>9</v>
      </c>
      <c r="AN13" s="139"/>
    </row>
    <row r="14" spans="1:40" ht="15" customHeight="1" x14ac:dyDescent="0.25">
      <c r="A14" s="140" t="s">
        <v>558</v>
      </c>
      <c r="B14" s="141" t="s">
        <v>355</v>
      </c>
      <c r="C14" s="161">
        <v>42248</v>
      </c>
      <c r="D14" s="142">
        <f>IF(SUIVI_DES_FACTURES[[#This Row],[Date facture]]="","",EOMONTH(SUIVI_DES_FACTURES[[#This Row],[Date facture]]+30,0))</f>
        <v>42308</v>
      </c>
      <c r="E14" s="143">
        <v>5673.02</v>
      </c>
      <c r="F14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51</v>
      </c>
      <c r="G14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4" s="143">
        <f ca="1">IF(SUIVI_DES_FACTURES[[#This Row],[Date facture]]="","",SUIVI_DES_FACTURES[[#This Row],[Montant TTC]]+SUIVI_DES_FACTURES[[#This Row],[Majoration]])</f>
        <v>5673.02</v>
      </c>
      <c r="I14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4" s="145"/>
      <c r="K14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4" s="147" t="str">
        <f>IFERROR(IF(SUIVI_DES_FACTURES[[#This Row],[▼  Réglée  ▼]]="Validée",SUIVI_DES_FACTURES[[#This Row],[Montant Total Payé]]-SUIVI_DES_FACTURES[[#This Row],[Montant TTC]],""),"")</f>
        <v/>
      </c>
      <c r="M14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4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4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4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4" s="150">
        <v>189.995714285714</v>
      </c>
      <c r="R14" s="150">
        <v>237.74600000000001</v>
      </c>
      <c r="S14" s="150">
        <v>943.02</v>
      </c>
      <c r="T14" s="150">
        <v>322.51299999999998</v>
      </c>
      <c r="U14" s="150">
        <f>IF(SUIVI_DES_FACTURES[[#This Row],[Date facture]]="","",-SUM(SUIVI_DES_FACTURES[[#This Row],[TVA 5,5]:[TVA 20]],-SUIVI_DES_FACTURES[[#This Row],[Montant TTC]]))</f>
        <v>3979.7452857142866</v>
      </c>
      <c r="V14" s="147" t="str">
        <f ca="1">IF(SUIVI_DES_FACTURES[[#This Row],[Raison sociale]]="","",VLOOKUP(SUIVI_DES_FACTURES[[#This Row],[Raison sociale]],CLIENTS_PLAGE_CLIENTS,2,FALSE))</f>
        <v>Adresse Complète du Client Nom 2</v>
      </c>
      <c r="W14" s="151">
        <f ca="1">IF(SUIVI_DES_FACTURES[[#This Row],[Raison sociale]]="","",VLOOKUP(SUIVI_DES_FACTURES[[#This Row],[Raison sociale]],CLIENTS_PLAGE_CLIENTS,3,FALSE))</f>
        <v>75017</v>
      </c>
      <c r="X14" s="151" t="str">
        <f ca="1">IF(SUIVI_DES_FACTURES[[#This Row],[Raison sociale]]="","",VLOOKUP(SUIVI_DES_FACTURES[[#This Row],[Raison sociale]],CLIENTS_PLAGE_CLIENTS,4,FALSE))</f>
        <v>PARIS 17</v>
      </c>
      <c r="Y14" s="151"/>
      <c r="Z14" s="152"/>
      <c r="AA14" s="153"/>
      <c r="AB14" s="153"/>
      <c r="AC14" s="154"/>
      <c r="AD14" s="155"/>
      <c r="AE14" s="155"/>
      <c r="AF14" s="156"/>
      <c r="AG14" s="155"/>
      <c r="AH14" s="152"/>
      <c r="AI14" s="157"/>
      <c r="AJ14" s="157" t="s">
        <v>869</v>
      </c>
      <c r="AK14" s="158"/>
      <c r="AL14" s="158"/>
      <c r="AM14" s="159">
        <f>IF(SUIVI_DES_FACTURES[[#This Row],[CHECKBOX]]="","",IF(AJ14="OUI"=TRUE,ROWS($A$5:G14),""))</f>
        <v>10</v>
      </c>
      <c r="AN14" s="139"/>
    </row>
    <row r="15" spans="1:40" ht="15" customHeight="1" x14ac:dyDescent="0.25">
      <c r="A15" s="140" t="s">
        <v>559</v>
      </c>
      <c r="B15" s="141" t="s">
        <v>356</v>
      </c>
      <c r="C15" s="142">
        <v>42278</v>
      </c>
      <c r="D15" s="142">
        <f>IF(SUIVI_DES_FACTURES[[#This Row],[Date facture]]="","",EOMONTH(SUIVI_DES_FACTURES[[#This Row],[Date facture]]+30,0))</f>
        <v>42308</v>
      </c>
      <c r="E15" s="143">
        <v>4862.9399999999996</v>
      </c>
      <c r="F15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51</v>
      </c>
      <c r="G15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5" s="143">
        <f ca="1">IF(SUIVI_DES_FACTURES[[#This Row],[Date facture]]="","",SUIVI_DES_FACTURES[[#This Row],[Montant TTC]]+SUIVI_DES_FACTURES[[#This Row],[Majoration]])</f>
        <v>4862.9399999999996</v>
      </c>
      <c r="I15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5" s="145"/>
      <c r="K15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5" s="147" t="str">
        <f>IFERROR(IF(SUIVI_DES_FACTURES[[#This Row],[▼  Réglée  ▼]]="Validée",SUIVI_DES_FACTURES[[#This Row],[Montant Total Payé]]-SUIVI_DES_FACTURES[[#This Row],[Montant TTC]],""),"")</f>
        <v/>
      </c>
      <c r="M15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5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5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5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5" s="150">
        <v>220.94</v>
      </c>
      <c r="R15" s="150">
        <v>276.70400000000001</v>
      </c>
      <c r="S15" s="150">
        <v>1100.19</v>
      </c>
      <c r="T15" s="150">
        <v>326.96699999999998</v>
      </c>
      <c r="U15" s="150">
        <f>IF(SUIVI_DES_FACTURES[[#This Row],[Date facture]]="","",-SUM(SUIVI_DES_FACTURES[[#This Row],[TVA 5,5]:[TVA 20]],-SUIVI_DES_FACTURES[[#This Row],[Montant TTC]]))</f>
        <v>2938.1389999999997</v>
      </c>
      <c r="V15" s="147" t="str">
        <f ca="1">IF(SUIVI_DES_FACTURES[[#This Row],[Raison sociale]]="","",VLOOKUP(SUIVI_DES_FACTURES[[#This Row],[Raison sociale]],CLIENTS_PLAGE_CLIENTS,2,FALSE))</f>
        <v>Adresse Complète du Client Nom 3</v>
      </c>
      <c r="W15" s="151">
        <f ca="1">IF(SUIVI_DES_FACTURES[[#This Row],[Raison sociale]]="","",VLOOKUP(SUIVI_DES_FACTURES[[#This Row],[Raison sociale]],CLIENTS_PLAGE_CLIENTS,3,FALSE))</f>
        <v>44105</v>
      </c>
      <c r="X15" s="151" t="str">
        <f ca="1">IF(SUIVI_DES_FACTURES[[#This Row],[Raison sociale]]="","",VLOOKUP(SUIVI_DES_FACTURES[[#This Row],[Raison sociale]],CLIENTS_PLAGE_CLIENTS,4,FALSE))</f>
        <v>NANTES CEDEX 4</v>
      </c>
      <c r="Y15" s="151"/>
      <c r="Z15" s="152"/>
      <c r="AA15" s="153"/>
      <c r="AB15" s="153"/>
      <c r="AC15" s="154"/>
      <c r="AD15" s="155"/>
      <c r="AE15" s="155"/>
      <c r="AF15" s="156"/>
      <c r="AG15" s="155"/>
      <c r="AH15" s="152"/>
      <c r="AI15" s="157"/>
      <c r="AJ15" s="157" t="s">
        <v>869</v>
      </c>
      <c r="AK15" s="158"/>
      <c r="AL15" s="158"/>
      <c r="AM15" s="159">
        <f>IF(SUIVI_DES_FACTURES[[#This Row],[CHECKBOX]]="","",IF(AJ15="OUI"=TRUE,ROWS($A$5:G15),""))</f>
        <v>11</v>
      </c>
      <c r="AN15" s="139"/>
    </row>
    <row r="16" spans="1:40" ht="15" customHeight="1" x14ac:dyDescent="0.25">
      <c r="A16" s="140" t="s">
        <v>560</v>
      </c>
      <c r="B16" s="141" t="s">
        <v>659</v>
      </c>
      <c r="C16" s="142">
        <v>42155</v>
      </c>
      <c r="D16" s="142">
        <f>IF(SUIVI_DES_FACTURES[[#This Row],[Date facture]]="","",EOMONTH(SUIVI_DES_FACTURES[[#This Row],[Date facture]]+30,0))</f>
        <v>42185</v>
      </c>
      <c r="E16" s="143">
        <v>7520.99</v>
      </c>
      <c r="F16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174</v>
      </c>
      <c r="G16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147.56045972602737</v>
      </c>
      <c r="H16" s="143">
        <f ca="1">IF(SUIVI_DES_FACTURES[[#This Row],[Date facture]]="","",SUIVI_DES_FACTURES[[#This Row],[Montant TTC]]+SUIVI_DES_FACTURES[[#This Row],[Majoration]])</f>
        <v>7668.5504597260269</v>
      </c>
      <c r="I16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6" s="145"/>
      <c r="K16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6" s="147" t="str">
        <f>IFERROR(IF(SUIVI_DES_FACTURES[[#This Row],[▼  Réglée  ▼]]="Validée",SUIVI_DES_FACTURES[[#This Row],[Montant Total Payé]]-SUIVI_DES_FACTURES[[#This Row],[Montant TTC]],""),"")</f>
        <v/>
      </c>
      <c r="M16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6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6" s="149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6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6" s="150">
        <v>157.76</v>
      </c>
      <c r="R16" s="150">
        <v>159.83000000000001</v>
      </c>
      <c r="S16" s="150">
        <v>628.67999999999995</v>
      </c>
      <c r="T16" s="150">
        <v>313.60500000000002</v>
      </c>
      <c r="U16" s="150">
        <f>IF(SUIVI_DES_FACTURES[[#This Row],[Date facture]]="","",-SUM(SUIVI_DES_FACTURES[[#This Row],[TVA 5,5]:[TVA 20]],-SUIVI_DES_FACTURES[[#This Row],[Montant TTC]]))</f>
        <v>6261.1149999999998</v>
      </c>
      <c r="V16" s="147" t="str">
        <f ca="1">IF(SUIVI_DES_FACTURES[[#This Row],[Raison sociale]]="","",VLOOKUP(SUIVI_DES_FACTURES[[#This Row],[Raison sociale]],CLIENTS_PLAGE_CLIENTS,2,FALSE))</f>
        <v>Adresse Complète du Client Nom 4</v>
      </c>
      <c r="W16" s="151">
        <f ca="1">IF(SUIVI_DES_FACTURES[[#This Row],[Raison sociale]]="","",VLOOKUP(SUIVI_DES_FACTURES[[#This Row],[Raison sociale]],CLIENTS_PLAGE_CLIENTS,3,FALSE))</f>
        <v>92100</v>
      </c>
      <c r="X16" s="151" t="str">
        <f ca="1">IF(SUIVI_DES_FACTURES[[#This Row],[Raison sociale]]="","",VLOOKUP(SUIVI_DES_FACTURES[[#This Row],[Raison sociale]],CLIENTS_PLAGE_CLIENTS,4,FALSE))</f>
        <v>BOULOGNE BILLANCOURT</v>
      </c>
      <c r="Y16" s="151"/>
      <c r="Z16" s="152"/>
      <c r="AA16" s="153"/>
      <c r="AB16" s="153"/>
      <c r="AC16" s="154"/>
      <c r="AD16" s="155"/>
      <c r="AE16" s="155"/>
      <c r="AF16" s="156"/>
      <c r="AG16" s="155"/>
      <c r="AH16" s="152"/>
      <c r="AI16" s="157"/>
      <c r="AJ16" s="157" t="s">
        <v>869</v>
      </c>
      <c r="AK16" s="158"/>
      <c r="AL16" s="158"/>
      <c r="AM16" s="159">
        <f>IF(SUIVI_DES_FACTURES[[#This Row],[CHECKBOX]]="","",IF(AJ16="OUI"=TRUE,ROWS($A$5:G16),""))</f>
        <v>12</v>
      </c>
      <c r="AN16" s="139"/>
    </row>
    <row r="17" spans="1:40" ht="15" customHeight="1" x14ac:dyDescent="0.25">
      <c r="A17" s="140" t="s">
        <v>561</v>
      </c>
      <c r="B17" s="141" t="s">
        <v>660</v>
      </c>
      <c r="C17" s="142">
        <v>42216</v>
      </c>
      <c r="D17" s="142">
        <f>IF(SUIVI_DES_FACTURES[[#This Row],[Date facture]]="","",EOMONTH(SUIVI_DES_FACTURES[[#This Row],[Date facture]]+30,0))</f>
        <v>42247</v>
      </c>
      <c r="E17" s="143">
        <v>6719.25</v>
      </c>
      <c r="F17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112</v>
      </c>
      <c r="G17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101.85391780821918</v>
      </c>
      <c r="H17" s="143">
        <f ca="1">IF(SUIVI_DES_FACTURES[[#This Row],[Date facture]]="","",SUIVI_DES_FACTURES[[#This Row],[Montant TTC]]+SUIVI_DES_FACTURES[[#This Row],[Majoration]])</f>
        <v>6821.1039178082192</v>
      </c>
      <c r="I17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7" s="145"/>
      <c r="K17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7" s="147" t="str">
        <f>IFERROR(IF(SUIVI_DES_FACTURES[[#This Row],[▼  Réglée  ▼]]="Validée",SUIVI_DES_FACTURES[[#This Row],[Montant Total Payé]]-SUIVI_DES_FACTURES[[#This Row],[Montant TTC]],""),"")</f>
        <v/>
      </c>
      <c r="M17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7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7" s="149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17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17" s="150">
        <v>159.051428571429</v>
      </c>
      <c r="R17" s="150">
        <v>198.78800000000001</v>
      </c>
      <c r="S17" s="150">
        <v>785.85</v>
      </c>
      <c r="T17" s="150">
        <v>318.05900000000003</v>
      </c>
      <c r="U17" s="150">
        <f>IF(SUIVI_DES_FACTURES[[#This Row],[Date facture]]="","",-SUM(SUIVI_DES_FACTURES[[#This Row],[TVA 5,5]:[TVA 20]],-SUIVI_DES_FACTURES[[#This Row],[Montant TTC]]))</f>
        <v>5257.501571428571</v>
      </c>
      <c r="V17" s="147" t="str">
        <f ca="1">IF(SUIVI_DES_FACTURES[[#This Row],[Raison sociale]]="","",VLOOKUP(SUIVI_DES_FACTURES[[#This Row],[Raison sociale]],CLIENTS_PLAGE_CLIENTS,2,FALSE))</f>
        <v>Adresse Complète du Client Nom 5</v>
      </c>
      <c r="W17" s="151">
        <f ca="1">IF(SUIVI_DES_FACTURES[[#This Row],[Raison sociale]]="","",VLOOKUP(SUIVI_DES_FACTURES[[#This Row],[Raison sociale]],CLIENTS_PLAGE_CLIENTS,3,FALSE))</f>
        <v>39800</v>
      </c>
      <c r="X17" s="151" t="str">
        <f ca="1">IF(SUIVI_DES_FACTURES[[#This Row],[Raison sociale]]="","",VLOOKUP(SUIVI_DES_FACTURES[[#This Row],[Raison sociale]],CLIENTS_PLAGE_CLIENTS,4,FALSE))</f>
        <v>POLIGNY</v>
      </c>
      <c r="Y17" s="151"/>
      <c r="Z17" s="152"/>
      <c r="AA17" s="153"/>
      <c r="AB17" s="153"/>
      <c r="AC17" s="154"/>
      <c r="AD17" s="155"/>
      <c r="AE17" s="155"/>
      <c r="AF17" s="156"/>
      <c r="AG17" s="155"/>
      <c r="AH17" s="152"/>
      <c r="AI17" s="157"/>
      <c r="AJ17" s="157" t="s">
        <v>869</v>
      </c>
      <c r="AK17" s="158"/>
      <c r="AL17" s="158"/>
      <c r="AM17" s="159">
        <f>IF(SUIVI_DES_FACTURES[[#This Row],[CHECKBOX]]="","",IF(AJ17="OUI"=TRUE,ROWS($A$5:G17),""))</f>
        <v>13</v>
      </c>
      <c r="AN17" s="139"/>
    </row>
    <row r="18" spans="1:40" ht="15" customHeight="1" x14ac:dyDescent="0.25">
      <c r="A18" s="140" t="s">
        <v>562</v>
      </c>
      <c r="B18" s="141" t="s">
        <v>661</v>
      </c>
      <c r="C18" s="142">
        <v>42277</v>
      </c>
      <c r="D18" s="142">
        <f>IF(SUIVI_DES_FACTURES[[#This Row],[Date facture]]="","",EOMONTH(SUIVI_DES_FACTURES[[#This Row],[Date facture]]+30,0))</f>
        <v>42308</v>
      </c>
      <c r="E18" s="143">
        <v>6012.12</v>
      </c>
      <c r="F18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51</v>
      </c>
      <c r="G18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8" s="143">
        <f ca="1">IF(SUIVI_DES_FACTURES[[#This Row],[Date facture]]="","",SUIVI_DES_FACTURES[[#This Row],[Montant TTC]]+SUIVI_DES_FACTURES[[#This Row],[Majoration]])</f>
        <v>6012.12</v>
      </c>
      <c r="I18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8" s="145"/>
      <c r="K18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8" s="147" t="str">
        <f>IFERROR(IF(SUIVI_DES_FACTURES[[#This Row],[▼  Réglée  ▼]]="Validée",SUIVI_DES_FACTURES[[#This Row],[Montant Total Payé]]-SUIVI_DES_FACTURES[[#This Row],[Montant TTC]],""),"")</f>
        <v/>
      </c>
      <c r="M18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8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8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8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8" s="150">
        <v>189.995714285714</v>
      </c>
      <c r="R18" s="150">
        <v>237.74600000000001</v>
      </c>
      <c r="S18" s="150">
        <v>943.02</v>
      </c>
      <c r="T18" s="150">
        <v>322.51299999999998</v>
      </c>
      <c r="U18" s="150">
        <f>IF(SUIVI_DES_FACTURES[[#This Row],[Date facture]]="","",-SUM(SUIVI_DES_FACTURES[[#This Row],[TVA 5,5]:[TVA 20]],-SUIVI_DES_FACTURES[[#This Row],[Montant TTC]]))</f>
        <v>4318.8452857142856</v>
      </c>
      <c r="V18" s="147" t="str">
        <f ca="1">IF(SUIVI_DES_FACTURES[[#This Row],[Raison sociale]]="","",VLOOKUP(SUIVI_DES_FACTURES[[#This Row],[Raison sociale]],CLIENTS_PLAGE_CLIENTS,2,FALSE))</f>
        <v>Adresse Complète du Client Nom 6</v>
      </c>
      <c r="W18" s="151">
        <f ca="1">IF(SUIVI_DES_FACTURES[[#This Row],[Raison sociale]]="","",VLOOKUP(SUIVI_DES_FACTURES[[#This Row],[Raison sociale]],CLIENTS_PLAGE_CLIENTS,3,FALSE))</f>
        <v>67720</v>
      </c>
      <c r="X18" s="151" t="str">
        <f ca="1">IF(SUIVI_DES_FACTURES[[#This Row],[Raison sociale]]="","",VLOOKUP(SUIVI_DES_FACTURES[[#This Row],[Raison sociale]],CLIENTS_PLAGE_CLIENTS,4,FALSE))</f>
        <v>WEYERSHEIM</v>
      </c>
      <c r="Y18" s="151"/>
      <c r="Z18" s="152"/>
      <c r="AA18" s="153"/>
      <c r="AB18" s="153"/>
      <c r="AC18" s="154"/>
      <c r="AD18" s="155"/>
      <c r="AE18" s="155"/>
      <c r="AF18" s="156"/>
      <c r="AG18" s="155"/>
      <c r="AH18" s="152"/>
      <c r="AI18" s="157"/>
      <c r="AJ18" s="157"/>
      <c r="AK18" s="158"/>
      <c r="AL18" s="158"/>
      <c r="AM18" s="159" t="str">
        <f>IF(SUIVI_DES_FACTURES[[#This Row],[CHECKBOX]]="","",IF(AJ18="OUI"=TRUE,ROWS($A$5:G18),""))</f>
        <v/>
      </c>
      <c r="AN18" s="139"/>
    </row>
    <row r="19" spans="1:40" ht="15" customHeight="1" x14ac:dyDescent="0.25">
      <c r="A19" s="140" t="s">
        <v>563</v>
      </c>
      <c r="B19" s="141" t="s">
        <v>662</v>
      </c>
      <c r="C19" s="161">
        <v>42248</v>
      </c>
      <c r="D19" s="142">
        <f>IF(SUIVI_DES_FACTURES[[#This Row],[Date facture]]="","",EOMONTH(SUIVI_DES_FACTURES[[#This Row],[Date facture]]+30,0))</f>
        <v>42308</v>
      </c>
      <c r="E19" s="143">
        <v>8621.9500000000007</v>
      </c>
      <c r="F19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51</v>
      </c>
      <c r="G19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19" s="143">
        <f ca="1">IF(SUIVI_DES_FACTURES[[#This Row],[Date facture]]="","",SUIVI_DES_FACTURES[[#This Row],[Montant TTC]]+SUIVI_DES_FACTURES[[#This Row],[Majoration]])</f>
        <v>8621.9500000000007</v>
      </c>
      <c r="I19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19" s="145"/>
      <c r="K19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19" s="147" t="str">
        <f>IFERROR(IF(SUIVI_DES_FACTURES[[#This Row],[▼  Réglée  ▼]]="Validée",SUIVI_DES_FACTURES[[#This Row],[Montant Total Payé]]-SUIVI_DES_FACTURES[[#This Row],[Montant TTC]],""),"")</f>
        <v/>
      </c>
      <c r="M19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19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19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19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19" s="150">
        <v>220.94</v>
      </c>
      <c r="R19" s="150">
        <v>276.70400000000001</v>
      </c>
      <c r="S19" s="150">
        <v>1100.19</v>
      </c>
      <c r="T19" s="150">
        <v>326.96699999999998</v>
      </c>
      <c r="U19" s="150">
        <f>IF(SUIVI_DES_FACTURES[[#This Row],[Date facture]]="","",-SUM(SUIVI_DES_FACTURES[[#This Row],[TVA 5,5]:[TVA 20]],-SUIVI_DES_FACTURES[[#This Row],[Montant TTC]]))</f>
        <v>6697.1490000000013</v>
      </c>
      <c r="V19" s="147" t="str">
        <f ca="1">IF(SUIVI_DES_FACTURES[[#This Row],[Raison sociale]]="","",VLOOKUP(SUIVI_DES_FACTURES[[#This Row],[Raison sociale]],CLIENTS_PLAGE_CLIENTS,2,FALSE))</f>
        <v>Adresse Complète du Client Nom 7</v>
      </c>
      <c r="W19" s="151">
        <f ca="1">IF(SUIVI_DES_FACTURES[[#This Row],[Raison sociale]]="","",VLOOKUP(SUIVI_DES_FACTURES[[#This Row],[Raison sociale]],CLIENTS_PLAGE_CLIENTS,3,FALSE))</f>
        <v>59000</v>
      </c>
      <c r="X19" s="151" t="str">
        <f ca="1">IF(SUIVI_DES_FACTURES[[#This Row],[Raison sociale]]="","",VLOOKUP(SUIVI_DES_FACTURES[[#This Row],[Raison sociale]],CLIENTS_PLAGE_CLIENTS,4,FALSE))</f>
        <v>LILLE</v>
      </c>
      <c r="Y19" s="151"/>
      <c r="Z19" s="152"/>
      <c r="AA19" s="153"/>
      <c r="AB19" s="153"/>
      <c r="AC19" s="154"/>
      <c r="AD19" s="155"/>
      <c r="AE19" s="155"/>
      <c r="AF19" s="156"/>
      <c r="AG19" s="155"/>
      <c r="AH19" s="152"/>
      <c r="AI19" s="157"/>
      <c r="AJ19" s="157"/>
      <c r="AK19" s="158"/>
      <c r="AL19" s="158"/>
      <c r="AM19" s="159" t="str">
        <f>IF(SUIVI_DES_FACTURES[[#This Row],[CHECKBOX]]="","",IF(AJ19="OUI"=TRUE,ROWS($A$5:G19),""))</f>
        <v/>
      </c>
      <c r="AN19" s="139"/>
    </row>
    <row r="20" spans="1:40" ht="15" customHeight="1" x14ac:dyDescent="0.25">
      <c r="A20" s="140" t="s">
        <v>564</v>
      </c>
      <c r="B20" s="141" t="s">
        <v>663</v>
      </c>
      <c r="C20" s="142">
        <v>42278</v>
      </c>
      <c r="D20" s="142">
        <f>IF(SUIVI_DES_FACTURES[[#This Row],[Date facture]]="","",EOMONTH(SUIVI_DES_FACTURES[[#This Row],[Date facture]]+30,0))</f>
        <v>42308</v>
      </c>
      <c r="E20" s="143">
        <v>8731.52</v>
      </c>
      <c r="F20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51</v>
      </c>
      <c r="G20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0</v>
      </c>
      <c r="H20" s="143">
        <f ca="1">IF(SUIVI_DES_FACTURES[[#This Row],[Date facture]]="","",SUIVI_DES_FACTURES[[#This Row],[Montant TTC]]+SUIVI_DES_FACTURES[[#This Row],[Majoration]])</f>
        <v>8731.52</v>
      </c>
      <c r="I20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20" s="145"/>
      <c r="K20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0" s="147" t="str">
        <f>IFERROR(IF(SUIVI_DES_FACTURES[[#This Row],[▼  Réglée  ▼]]="Validée",SUIVI_DES_FACTURES[[#This Row],[Montant Total Payé]]-SUIVI_DES_FACTURES[[#This Row],[Montant TTC]],""),"")</f>
        <v/>
      </c>
      <c r="M20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20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20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0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R2</v>
      </c>
      <c r="Q20" s="150">
        <v>251.88428571428599</v>
      </c>
      <c r="R20" s="150">
        <v>315.66199999999998</v>
      </c>
      <c r="S20" s="150">
        <v>1257.3599999999999</v>
      </c>
      <c r="T20" s="150">
        <v>331.42099999999999</v>
      </c>
      <c r="U20" s="150">
        <f>IF(SUIVI_DES_FACTURES[[#This Row],[Date facture]]="","",-SUM(SUIVI_DES_FACTURES[[#This Row],[TVA 5,5]:[TVA 20]],-SUIVI_DES_FACTURES[[#This Row],[Montant TTC]]))</f>
        <v>6575.1927142857148</v>
      </c>
      <c r="V20" s="147" t="str">
        <f ca="1">IF(SUIVI_DES_FACTURES[[#This Row],[Raison sociale]]="","",VLOOKUP(SUIVI_DES_FACTURES[[#This Row],[Raison sociale]],CLIENTS_PLAGE_CLIENTS,2,FALSE))</f>
        <v>Adresse Complète du Client Nom 8</v>
      </c>
      <c r="W20" s="151">
        <f ca="1">IF(SUIVI_DES_FACTURES[[#This Row],[Raison sociale]]="","",VLOOKUP(SUIVI_DES_FACTURES[[#This Row],[Raison sociale]],CLIENTS_PLAGE_CLIENTS,3,FALSE))</f>
        <v>71000</v>
      </c>
      <c r="X20" s="151" t="str">
        <f ca="1">IF(SUIVI_DES_FACTURES[[#This Row],[Raison sociale]]="","",VLOOKUP(SUIVI_DES_FACTURES[[#This Row],[Raison sociale]],CLIENTS_PLAGE_CLIENTS,4,FALSE))</f>
        <v>MACON</v>
      </c>
      <c r="Y20" s="151"/>
      <c r="Z20" s="152"/>
      <c r="AA20" s="153"/>
      <c r="AB20" s="153"/>
      <c r="AC20" s="154"/>
      <c r="AD20" s="155"/>
      <c r="AE20" s="155"/>
      <c r="AF20" s="156"/>
      <c r="AG20" s="155"/>
      <c r="AH20" s="152"/>
      <c r="AI20" s="157"/>
      <c r="AJ20" s="157"/>
      <c r="AK20" s="158"/>
      <c r="AL20" s="158"/>
      <c r="AM20" s="159" t="str">
        <f>IF(SUIVI_DES_FACTURES[[#This Row],[CHECKBOX]]="","",IF(AJ20="OUI"=TRUE,ROWS($A$5:G20),""))</f>
        <v/>
      </c>
      <c r="AN20" s="139"/>
    </row>
    <row r="21" spans="1:40" ht="15" customHeight="1" x14ac:dyDescent="0.25">
      <c r="A21" s="140" t="s">
        <v>565</v>
      </c>
      <c r="B21" s="141" t="s">
        <v>664</v>
      </c>
      <c r="C21" s="142">
        <v>42155</v>
      </c>
      <c r="D21" s="142">
        <f>IF(SUIVI_DES_FACTURES[[#This Row],[Date facture]]="","",EOMONTH(SUIVI_DES_FACTURES[[#This Row],[Date facture]]+30,0))</f>
        <v>42185</v>
      </c>
      <c r="E21" s="143">
        <v>6805.3826785714273</v>
      </c>
      <c r="F21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174</v>
      </c>
      <c r="G21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137.32629474559684</v>
      </c>
      <c r="H21" s="143">
        <f ca="1">IF(SUIVI_DES_FACTURES[[#This Row],[Date facture]]="","",SUIVI_DES_FACTURES[[#This Row],[Montant TTC]]+SUIVI_DES_FACTURES[[#This Row],[Majoration]])</f>
        <v>6942.7089733170242</v>
      </c>
      <c r="I21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21" s="145"/>
      <c r="K21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1" s="147" t="str">
        <f>IFERROR(IF(SUIVI_DES_FACTURES[[#This Row],[▼  Réglée  ▼]]="Validée",SUIVI_DES_FACTURES[[#This Row],[Montant Total Payé]]-SUIVI_DES_FACTURES[[#This Row],[Montant TTC]],""),"")</f>
        <v/>
      </c>
      <c r="M21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21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21" s="149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21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21" s="150">
        <v>282.82857142857102</v>
      </c>
      <c r="R21" s="150">
        <v>354.62</v>
      </c>
      <c r="S21" s="150">
        <v>1414.53</v>
      </c>
      <c r="T21" s="150">
        <v>335.875</v>
      </c>
      <c r="U21" s="150">
        <f>IF(SUIVI_DES_FACTURES[[#This Row],[Date facture]]="","",-SUM(SUIVI_DES_FACTURES[[#This Row],[TVA 5,5]:[TVA 20]],-SUIVI_DES_FACTURES[[#This Row],[Montant TTC]]))</f>
        <v>4417.5291071428564</v>
      </c>
      <c r="V21" s="147" t="str">
        <f ca="1">IF(SUIVI_DES_FACTURES[[#This Row],[Raison sociale]]="","",VLOOKUP(SUIVI_DES_FACTURES[[#This Row],[Raison sociale]],CLIENTS_PLAGE_CLIENTS,2,FALSE))</f>
        <v>Adresse Complète du Client Nom 9</v>
      </c>
      <c r="W21" s="151">
        <f ca="1">IF(SUIVI_DES_FACTURES[[#This Row],[Raison sociale]]="","",VLOOKUP(SUIVI_DES_FACTURES[[#This Row],[Raison sociale]],CLIENTS_PLAGE_CLIENTS,3,FALSE))</f>
        <v>92059</v>
      </c>
      <c r="X21" s="151" t="str">
        <f ca="1">IF(SUIVI_DES_FACTURES[[#This Row],[Raison sociale]]="","",VLOOKUP(SUIVI_DES_FACTURES[[#This Row],[Raison sociale]],CLIENTS_PLAGE_CLIENTS,4,FALSE))</f>
        <v>PARIS LA DEFENSE CEDEX</v>
      </c>
      <c r="Y21" s="151"/>
      <c r="Z21" s="152"/>
      <c r="AA21" s="153"/>
      <c r="AB21" s="153"/>
      <c r="AC21" s="154"/>
      <c r="AD21" s="155"/>
      <c r="AE21" s="155"/>
      <c r="AF21" s="156"/>
      <c r="AG21" s="155"/>
      <c r="AH21" s="152"/>
      <c r="AI21" s="157"/>
      <c r="AJ21" s="157"/>
      <c r="AK21" s="158"/>
      <c r="AL21" s="158"/>
      <c r="AM21" s="159" t="str">
        <f>IF(SUIVI_DES_FACTURES[[#This Row],[CHECKBOX]]="","",IF(AJ21="OUI"=TRUE,ROWS($A$5:G21),""))</f>
        <v/>
      </c>
      <c r="AN21" s="139"/>
    </row>
    <row r="22" spans="1:40" ht="15" customHeight="1" x14ac:dyDescent="0.25">
      <c r="A22" s="140" t="s">
        <v>566</v>
      </c>
      <c r="B22" s="141" t="s">
        <v>665</v>
      </c>
      <c r="C22" s="142">
        <v>42216</v>
      </c>
      <c r="D22" s="142">
        <f>IF(SUIVI_DES_FACTURES[[#This Row],[Date facture]]="","",EOMONTH(SUIVI_DES_FACTURES[[#This Row],[Date facture]]+30,0))</f>
        <v>42247</v>
      </c>
      <c r="E22" s="143">
        <v>7465.2325928571445</v>
      </c>
      <c r="F22" s="144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>112</v>
      </c>
      <c r="G22" s="143">
        <f ca="1"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>108.72104523835618</v>
      </c>
      <c r="H22" s="143">
        <f ca="1">IF(SUIVI_DES_FACTURES[[#This Row],[Date facture]]="","",SUIVI_DES_FACTURES[[#This Row],[Montant TTC]]+SUIVI_DES_FACTURES[[#This Row],[Majoration]])</f>
        <v>7573.9536380955005</v>
      </c>
      <c r="I22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>En attente</v>
      </c>
      <c r="J22" s="145"/>
      <c r="K22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2" s="147" t="str">
        <f>IFERROR(IF(SUIVI_DES_FACTURES[[#This Row],[▼  Réglée  ▼]]="Validée",SUIVI_DES_FACTURES[[#This Row],[Montant Total Payé]]-SUIVI_DES_FACTURES[[#This Row],[Montant TTC]],""),"")</f>
        <v/>
      </c>
      <c r="M22" s="148" t="str">
        <f ca="1">IF(SUIVI_DES_FACTURES[[#This Row],[▼  Réglée  ▼]]= "Validée","",IF(SUIVI_DES_FACTURES[[#This Row],[Raison sociale]]&lt;&gt;"",IF(TODAY()&gt;SUIVI_DES_FACTURES[[#This Row],[Date d''échéance]]+15,"Relance1",""),""))</f>
        <v>Relance1</v>
      </c>
      <c r="N22" s="149" t="str">
        <f ca="1">IF(SUIVI_DES_FACTURES[[#This Row],[▼  Réglée  ▼]]="Validée","",IF(SUIVI_DES_FACTURES[[#This Row],[Raison sociale]]&lt;&gt;"",IF(TODAY()&gt;SUIVI_DES_FACTURES[[#This Row],[Date d''échéance]]+45,"Relance2",""),""))</f>
        <v>Relance2</v>
      </c>
      <c r="O22" s="149" t="str">
        <f ca="1">IF(SUIVI_DES_FACTURES[[#This Row],[▼  Réglée  ▼]]="Validée","",IF(SUIVI_DES_FACTURES[[#This Row],[Raison sociale]]&lt;&gt;"",IF(TODAY()&gt;SUIVI_DES_FACTURES[[#This Row],[Date d''échéance]]+75,"Relance3",""),""))</f>
        <v>Relance3</v>
      </c>
      <c r="P22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>R3</v>
      </c>
      <c r="Q22" s="150">
        <v>313.77285714285699</v>
      </c>
      <c r="R22" s="150">
        <v>393.57799999999997</v>
      </c>
      <c r="S22" s="150">
        <v>1571.7</v>
      </c>
      <c r="T22" s="150">
        <v>340.32900000000001</v>
      </c>
      <c r="U22" s="150">
        <f>IF(SUIVI_DES_FACTURES[[#This Row],[Date facture]]="","",-SUM(SUIVI_DES_FACTURES[[#This Row],[TVA 5,5]:[TVA 20]],-SUIVI_DES_FACTURES[[#This Row],[Montant TTC]]))</f>
        <v>4845.8527357142866</v>
      </c>
      <c r="V22" s="147" t="str">
        <f ca="1">IF(SUIVI_DES_FACTURES[[#This Row],[Raison sociale]]="","",VLOOKUP(SUIVI_DES_FACTURES[[#This Row],[Raison sociale]],CLIENTS_PLAGE_CLIENTS,2,FALSE))</f>
        <v>Adresse Complète du Client Nom 10</v>
      </c>
      <c r="W22" s="151">
        <f ca="1">IF(SUIVI_DES_FACTURES[[#This Row],[Raison sociale]]="","",VLOOKUP(SUIVI_DES_FACTURES[[#This Row],[Raison sociale]],CLIENTS_PLAGE_CLIENTS,3,FALSE))</f>
        <v>36330</v>
      </c>
      <c r="X22" s="151" t="str">
        <f ca="1">IF(SUIVI_DES_FACTURES[[#This Row],[Raison sociale]]="","",VLOOKUP(SUIVI_DES_FACTURES[[#This Row],[Raison sociale]],CLIENTS_PLAGE_CLIENTS,4,FALSE))</f>
        <v>LE POINCONNET</v>
      </c>
      <c r="Y22" s="151"/>
      <c r="Z22" s="152"/>
      <c r="AA22" s="153"/>
      <c r="AB22" s="153"/>
      <c r="AC22" s="154"/>
      <c r="AD22" s="155"/>
      <c r="AE22" s="155"/>
      <c r="AF22" s="156"/>
      <c r="AG22" s="155"/>
      <c r="AH22" s="152"/>
      <c r="AI22" s="157"/>
      <c r="AJ22" s="157"/>
      <c r="AK22" s="158"/>
      <c r="AL22" s="158"/>
      <c r="AM22" s="159" t="str">
        <f>IF(SUIVI_DES_FACTURES[[#This Row],[CHECKBOX]]="","",IF(AJ22="OUI"=TRUE,ROWS($A$5:G22),""))</f>
        <v/>
      </c>
      <c r="AN22" s="139"/>
    </row>
    <row r="23" spans="1:40" ht="15" customHeight="1" x14ac:dyDescent="0.25">
      <c r="A23" s="140"/>
      <c r="B23" s="141"/>
      <c r="C23" s="142"/>
      <c r="D23" s="142" t="str">
        <f>IF(SUIVI_DES_FACTURES[[#This Row],[Date facture]]="","",EOMONTH(SUIVI_DES_FACTURES[[#This Row],[Date facture]]+30,0))</f>
        <v/>
      </c>
      <c r="E23" s="143"/>
      <c r="F23" s="144" t="str">
        <f ca="1">IF(SUIVI_DES_FACTURES[[#This Row],[Date facture]]="","",IF(OR(SUIVI_DES_FACTURES[[#This Row],[Date d''échéance]]="",SUIVI_DES_FACTURES[[#This Row],[▼  Réglée  ▼]]= "Validée"),0,IF(SUIVI_DES_FACTURES[[#This Row],[Date d''échéance]]&gt;TODAY(),0,DATEDIF(SUIVI_DES_FACTURES[[#This Row],[Date d''échéance]],$B$1,"d"))))</f>
        <v/>
      </c>
      <c r="G23" s="143" t="str">
        <f>IF(SUIVI_DES_FACTURES[[#This Row],[Date facture]]="","",IF(SUIVI_DES_FACTURES[[#This Row],[Troisième relance ]]="",0,IF(SUIVI_DES_FACTURES[[#This Row],[Nbre de Jours en dépassement]]&gt;0,SUIVI_DES_FACTURES[[#This Row],[Montant TTC]]*$E$1*(SUIVI_DES_FACTURES[[#This Row],[Nbre de Jours en dépassement]]/365)+40,0)))</f>
        <v/>
      </c>
      <c r="H23" s="143" t="str">
        <f>IF(SUIVI_DES_FACTURES[[#This Row],[Date facture]]="","",SUIVI_DES_FACTURES[[#This Row],[Montant TTC]]+SUIVI_DES_FACTURES[[#This Row],[Majoration]])</f>
        <v/>
      </c>
      <c r="I23" s="106" t="str">
        <f>IF(SUIVI_DES_FACTURES[[#This Row],[Raison sociale]]="","",IF(OR(SUIVI_DES_FACTURES[[#This Row],[Montant TTC]]&lt;=SUIVI_DES_FACTURES[[#This Row],[Paiement Comptant]],SUIVI_DES_FACTURES[[#This Row],[Montant TTC]]&lt;=SUIVI_DES_FACTURES[[#This Row],[Paiement Différé]]),"Validée","En attente"))</f>
        <v/>
      </c>
      <c r="J23" s="162"/>
      <c r="K23" s="146" t="str">
        <f>IF(AND(SUIVI_DES_FACTURES[[#This Row],[Paiement Comptant]]="",SUIVI_DES_FACTURES[[#This Row],[Paiement Différé]]=""),"",(SUIVI_DES_FACTURES[[#This Row],[Paiement Comptant]]+SUIVI_DES_FACTURES[[#This Row],[Paiement Différé]]))</f>
        <v/>
      </c>
      <c r="L23" s="147" t="str">
        <f>IFERROR(IF(SUIVI_DES_FACTURES[[#This Row],[▼  Réglée  ▼]]="Validée",SUIVI_DES_FACTURES[[#This Row],[Montant Total Payé]]-SUIVI_DES_FACTURES[[#This Row],[Montant TTC]],""),"")</f>
        <v/>
      </c>
      <c r="M23" s="148" t="str">
        <f ca="1">IF(SUIVI_DES_FACTURES[[#This Row],[▼  Réglée  ▼]]= "Validée","",IF(SUIVI_DES_FACTURES[[#This Row],[Raison sociale]]&lt;&gt;"",IF(TODAY()&gt;SUIVI_DES_FACTURES[[#This Row],[Date d''échéance]]+15,"Relance1",""),""))</f>
        <v/>
      </c>
      <c r="N23" s="149" t="str">
        <f ca="1">IF(SUIVI_DES_FACTURES[[#This Row],[▼  Réglée  ▼]]="Validée","",IF(SUIVI_DES_FACTURES[[#This Row],[Raison sociale]]&lt;&gt;"",IF(TODAY()&gt;SUIVI_DES_FACTURES[[#This Row],[Date d''échéance]]+45,"Relance2",""),""))</f>
        <v/>
      </c>
      <c r="O23" s="149" t="str">
        <f ca="1">IF(SUIVI_DES_FACTURES[[#This Row],[▼  Réglée  ▼]]="Validée","",IF(SUIVI_DES_FACTURES[[#This Row],[Raison sociale]]&lt;&gt;"",IF(TODAY()&gt;SUIVI_DES_FACTURES[[#This Row],[Date d''échéance]]+75,"Relance3",""),""))</f>
        <v/>
      </c>
      <c r="P23" s="149" t="str">
        <f ca="1">IF(AND(SUIVI_DES_FACTURES[[#This Row],[Date du Règlement]]&lt;=SUIVI_DES_FACTURES[[#This Row],[Date d''échéance]],SUIVI_DES_FACTURES[[#This Row],[Date du Règlement]]&gt;0,SUIVI_DES_FACTURES[[#This Row],[Majoration Payée]]=0),"Dans les temps",IF(SUIVI_DES_FACTURES[[#This Row],[Date du Règlement]]&gt;SUIVI_DES_FACTURES[[#This Row],[Date d''échéance]],"A Surveiller",IF(SUIVI_DES_FACTURES[[#This Row],[▼  Réglée  ▼]]="Validée","",IF(SUIVI_DES_FACTURES[[#This Row],[Raison sociale]]&lt;&gt;"",IF(SUIVI_DES_FACTURES[[#This Row],[Date d''échéance]]+75&lt;TODAY(),"R3",IF(SUIVI_DES_FACTURES[[#This Row],[Date d''échéance]]+45&lt;TODAY(),"R2",IF(SUIVI_DES_FACTURES[[#This Row],[Date d''échéance]]+15&lt;TODAY(),"R1",""))),""))))</f>
        <v/>
      </c>
      <c r="Q23" s="150"/>
      <c r="R23" s="150"/>
      <c r="S23" s="150"/>
      <c r="T23" s="150"/>
      <c r="U23" s="150" t="str">
        <f>IF(SUIVI_DES_FACTURES[[#This Row],[Date facture]]="","",-SUM(SUIVI_DES_FACTURES[[#This Row],[TVA 5,5]:[TVA 20]],-SUIVI_DES_FACTURES[[#This Row],[Montant TTC]]))</f>
        <v/>
      </c>
      <c r="V23" s="147" t="str">
        <f>IF(SUIVI_DES_FACTURES[[#This Row],[Raison sociale]]="","",VLOOKUP(SUIVI_DES_FACTURES[[#This Row],[Raison sociale]],CLIENTS_PLAGE_CLIENTS,2,FALSE))</f>
        <v/>
      </c>
      <c r="W23" s="151" t="str">
        <f>IF(SUIVI_DES_FACTURES[[#This Row],[Raison sociale]]="","",VLOOKUP(SUIVI_DES_FACTURES[[#This Row],[Raison sociale]],CLIENTS_PLAGE_CLIENTS,3,FALSE))</f>
        <v/>
      </c>
      <c r="X23" s="151" t="str">
        <f>IF(SUIVI_DES_FACTURES[[#This Row],[Raison sociale]]="","",VLOOKUP(SUIVI_DES_FACTURES[[#This Row],[Raison sociale]],CLIENTS_PLAGE_CLIENTS,4,FALSE))</f>
        <v/>
      </c>
      <c r="Y23" s="151"/>
      <c r="Z23" s="152"/>
      <c r="AA23" s="153"/>
      <c r="AB23" s="153"/>
      <c r="AC23" s="154"/>
      <c r="AD23" s="155"/>
      <c r="AE23" s="155"/>
      <c r="AF23" s="156"/>
      <c r="AG23" s="155"/>
      <c r="AH23" s="152"/>
      <c r="AI23" s="157"/>
      <c r="AJ23" s="157"/>
      <c r="AK23" s="158"/>
      <c r="AL23" s="158"/>
      <c r="AM23" s="159" t="str">
        <f>IF(SUIVI_DES_FACTURES[[#This Row],[CHECKBOX]]="","",IF(AJ23="OUI"=TRUE,ROWS($A$5:G23),""))</f>
        <v/>
      </c>
      <c r="AN23" s="139"/>
    </row>
    <row r="24" spans="1:40" ht="15" customHeight="1" x14ac:dyDescent="0.25">
      <c r="AM24" s="164"/>
    </row>
    <row r="25" spans="1:40" ht="15" customHeight="1" x14ac:dyDescent="0.25">
      <c r="AM25" s="164"/>
    </row>
    <row r="26" spans="1:40" ht="15" customHeight="1" x14ac:dyDescent="0.25">
      <c r="AM26" s="164"/>
    </row>
    <row r="27" spans="1:40" ht="15" customHeight="1" x14ac:dyDescent="0.25">
      <c r="AM27" s="164"/>
    </row>
    <row r="28" spans="1:40" ht="15" customHeight="1" x14ac:dyDescent="0.25">
      <c r="AM28" s="164"/>
    </row>
    <row r="29" spans="1:40" ht="15" customHeight="1" x14ac:dyDescent="0.25">
      <c r="AM29" s="164"/>
    </row>
    <row r="46" spans="3:3" ht="15" customHeight="1" x14ac:dyDescent="0.25">
      <c r="C46" s="168"/>
    </row>
  </sheetData>
  <conditionalFormatting sqref="I1:I1048576">
    <cfRule type="cellIs" dxfId="101" priority="19" operator="equal">
      <formula>"En attente"</formula>
    </cfRule>
  </conditionalFormatting>
  <conditionalFormatting sqref="M1:P1048576">
    <cfRule type="cellIs" dxfId="100" priority="11" operator="equal">
      <formula>"Dans les temps"</formula>
    </cfRule>
    <cfRule type="cellIs" dxfId="99" priority="12" operator="equal">
      <formula>"R3"</formula>
    </cfRule>
    <cfRule type="cellIs" dxfId="98" priority="13" operator="equal">
      <formula>"R2"</formula>
    </cfRule>
    <cfRule type="cellIs" dxfId="97" priority="14" operator="equal">
      <formula>"R1"</formula>
    </cfRule>
    <cfRule type="cellIs" dxfId="96" priority="15" operator="equal">
      <formula>"Relance3"</formula>
    </cfRule>
    <cfRule type="cellIs" dxfId="95" priority="16" operator="equal">
      <formula>"Relance2"</formula>
    </cfRule>
    <cfRule type="cellIs" dxfId="94" priority="17" operator="equal">
      <formula>"Relance1"</formula>
    </cfRule>
  </conditionalFormatting>
  <conditionalFormatting sqref="Y1:Y1048576">
    <cfRule type="cellIs" dxfId="93" priority="5" operator="equal">
      <formula>"PAYPAL"</formula>
    </cfRule>
    <cfRule type="cellIs" dxfId="92" priority="6" operator="equal">
      <formula>"CB"</formula>
    </cfRule>
    <cfRule type="cellIs" dxfId="91" priority="7" operator="equal">
      <formula>"VIREMENT"</formula>
    </cfRule>
    <cfRule type="cellIs" dxfId="90" priority="8" operator="equal">
      <formula>"CHEQUES"</formula>
    </cfRule>
    <cfRule type="cellIs" dxfId="89" priority="9" operator="equal">
      <formula>"ESPECES"</formula>
    </cfRule>
  </conditionalFormatting>
  <conditionalFormatting sqref="AJ1:AJ1048576">
    <cfRule type="cellIs" dxfId="1" priority="2" operator="equal">
      <formula>"OUI"</formula>
    </cfRule>
    <cfRule type="cellIs" dxfId="0" priority="3" operator="equal">
      <formula>"NON"</formula>
    </cfRule>
  </conditionalFormatting>
  <conditionalFormatting sqref="P1:P1048576">
    <cfRule type="containsText" dxfId="88" priority="1" operator="containsText" text="A Surveiller">
      <formula>NOT(ISERROR(SEARCH("A Surveiller",P1)))</formula>
    </cfRule>
  </conditionalFormatting>
  <conditionalFormatting sqref="I5:I23">
    <cfRule type="cellIs" dxfId="87" priority="18" operator="equal">
      <formula>"Validée"</formula>
    </cfRule>
  </conditionalFormatting>
  <hyperlinks>
    <hyperlink ref="AC6" r:id="rId1" display="A@gmail.com"/>
    <hyperlink ref="AC7" r:id="rId2" display="P@gmail"/>
  </hyperlinks>
  <pageMargins left="0.7" right="0.7" top="0.75" bottom="0.75" header="0.3" footer="0.3"/>
  <pageSetup paperSize="9" orientation="portrait" horizontalDpi="4294967293" verticalDpi="0" r:id="rId3"/>
  <ignoredErrors>
    <ignoredError sqref="AL8 AL9:AL12" calculatedColumn="1"/>
  </ignoredErrors>
  <drawing r:id="rId4"/>
  <legacyDrawing r:id="rId5"/>
  <controls>
    <mc:AlternateContent xmlns:mc="http://schemas.openxmlformats.org/markup-compatibility/2006">
      <mc:Choice Requires="x14">
        <control shapeId="30723" r:id="rId6" name="cmdverif">
          <controlPr defaultSize="0" autoLine="0" r:id="rId7">
            <anchor moveWithCells="1">
              <from>
                <xdr:col>6</xdr:col>
                <xdr:colOff>771525</xdr:colOff>
                <xdr:row>0</xdr:row>
                <xdr:rowOff>0</xdr:rowOff>
              </from>
              <to>
                <xdr:col>8</xdr:col>
                <xdr:colOff>485775</xdr:colOff>
                <xdr:row>0</xdr:row>
                <xdr:rowOff>285750</xdr:rowOff>
              </to>
            </anchor>
          </controlPr>
        </control>
      </mc:Choice>
      <mc:Fallback>
        <control shapeId="30723" r:id="rId6" name="cmdverif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08">
    <tabColor rgb="FF2E6A68"/>
  </sheetPr>
  <dimension ref="A1:AN36"/>
  <sheetViews>
    <sheetView zoomScale="70" zoomScaleNormal="70" workbookViewId="0">
      <selection activeCell="F24" sqref="F24"/>
    </sheetView>
  </sheetViews>
  <sheetFormatPr baseColWidth="10" defaultRowHeight="16.5" x14ac:dyDescent="0.25"/>
  <cols>
    <col min="1" max="1" width="25.5703125" style="36" customWidth="1"/>
    <col min="2" max="2" width="12.140625" style="36" customWidth="1"/>
    <col min="3" max="3" width="12.42578125" style="26" customWidth="1"/>
    <col min="4" max="4" width="12.5703125" style="26" customWidth="1"/>
    <col min="5" max="5" width="14.7109375" style="27" customWidth="1"/>
    <col min="6" max="6" width="13.5703125" style="40" customWidth="1"/>
    <col min="7" max="7" width="11.85546875" style="38" customWidth="1"/>
    <col min="8" max="9" width="14.42578125" style="27" customWidth="1"/>
    <col min="10" max="10" width="13.42578125" style="27" customWidth="1"/>
    <col min="11" max="11" width="27.7109375" style="27" customWidth="1"/>
    <col min="12" max="12" width="13.140625" style="28" customWidth="1"/>
    <col min="13" max="13" width="12.85546875" style="29" customWidth="1"/>
    <col min="14" max="14" width="12.85546875" style="30" customWidth="1"/>
    <col min="15" max="15" width="13.28515625" style="27" customWidth="1"/>
    <col min="16" max="16" width="18.5703125" style="31" customWidth="1"/>
    <col min="17" max="17" width="11.42578125" style="32" customWidth="1"/>
    <col min="18" max="18" width="11.42578125" style="33" customWidth="1"/>
    <col min="19" max="19" width="13.28515625" style="34" customWidth="1"/>
    <col min="20" max="20" width="13.42578125" style="26" customWidth="1"/>
    <col min="21" max="21" width="13.28515625" style="27" customWidth="1"/>
    <col min="22" max="22" width="28.28515625" style="35" customWidth="1"/>
    <col min="23" max="23" width="12.85546875" style="27" customWidth="1"/>
    <col min="24" max="24" width="12.85546875" style="33" customWidth="1"/>
    <col min="25" max="25" width="12.85546875" style="34" customWidth="1"/>
    <col min="26" max="26" width="12.85546875" style="36" customWidth="1"/>
    <col min="27" max="27" width="13.140625" style="27" customWidth="1"/>
    <col min="28" max="28" width="25.7109375" style="37" customWidth="1"/>
    <col min="29" max="29" width="12.85546875" style="27" customWidth="1"/>
    <col min="30" max="30" width="12.85546875" style="33" customWidth="1"/>
    <col min="31" max="31" width="12.85546875" style="34" customWidth="1"/>
    <col min="32" max="32" width="12.85546875" style="26" customWidth="1"/>
    <col min="33" max="33" width="14.28515625" style="27" customWidth="1"/>
    <col min="34" max="34" width="25.7109375" style="37" customWidth="1"/>
    <col min="35" max="35" width="12.85546875" style="27" customWidth="1"/>
    <col min="36" max="36" width="12.85546875" style="33" customWidth="1"/>
    <col min="37" max="37" width="12.85546875" style="34" customWidth="1"/>
    <col min="38" max="38" width="12.85546875" style="26" customWidth="1"/>
    <col min="39" max="39" width="13.42578125" style="38" customWidth="1"/>
    <col min="40" max="40" width="15.28515625" style="39" customWidth="1"/>
    <col min="41" max="16384" width="11.42578125" style="36"/>
  </cols>
  <sheetData>
    <row r="1" spans="1:40" x14ac:dyDescent="0.25">
      <c r="A1" s="24" t="s">
        <v>10</v>
      </c>
      <c r="B1" s="25">
        <f ca="1">TODAY()</f>
        <v>42359</v>
      </c>
      <c r="D1" s="165">
        <f ca="1">(SUBTOTAL(9,SUIVI_DES_CREANCES[Montant Total Payé]))*1/(SUBTOTAL(9,SUIVI_DES_CREANCES[Montant TTC]))</f>
        <v>0.42936997644225711</v>
      </c>
      <c r="F1" s="170">
        <f ca="1">IF(D1&gt;0,D1,"")</f>
        <v>0.42936997644225711</v>
      </c>
      <c r="G1" s="170"/>
      <c r="H1" s="170"/>
      <c r="I1" s="170"/>
      <c r="J1" s="170"/>
    </row>
    <row r="2" spans="1:40" s="166" customFormat="1" ht="21.75" customHeight="1" x14ac:dyDescent="0.25">
      <c r="A2" s="166">
        <v>1</v>
      </c>
      <c r="B2" s="166">
        <v>2</v>
      </c>
      <c r="C2" s="166">
        <v>3</v>
      </c>
      <c r="D2" s="166">
        <v>4</v>
      </c>
      <c r="E2" s="166">
        <v>5</v>
      </c>
      <c r="F2" s="166">
        <v>6</v>
      </c>
      <c r="G2" s="166">
        <v>7</v>
      </c>
      <c r="H2" s="166">
        <v>8</v>
      </c>
      <c r="I2" s="166">
        <v>9</v>
      </c>
      <c r="J2" s="166">
        <v>10</v>
      </c>
      <c r="K2" s="166">
        <v>11</v>
      </c>
      <c r="L2" s="166">
        <v>12</v>
      </c>
      <c r="M2" s="166">
        <v>13</v>
      </c>
      <c r="N2" s="166">
        <v>14</v>
      </c>
      <c r="O2" s="166">
        <v>15</v>
      </c>
      <c r="P2" s="166">
        <v>16</v>
      </c>
      <c r="Q2" s="166">
        <v>17</v>
      </c>
      <c r="R2" s="166">
        <v>18</v>
      </c>
      <c r="S2" s="166">
        <v>19</v>
      </c>
      <c r="T2" s="166">
        <v>20</v>
      </c>
      <c r="U2" s="166">
        <v>21</v>
      </c>
      <c r="V2" s="166">
        <v>22</v>
      </c>
      <c r="W2" s="166">
        <v>23</v>
      </c>
      <c r="X2" s="166">
        <v>24</v>
      </c>
      <c r="Y2" s="166">
        <v>25</v>
      </c>
      <c r="Z2" s="166">
        <v>26</v>
      </c>
      <c r="AA2" s="166">
        <v>27</v>
      </c>
      <c r="AB2" s="166">
        <v>28</v>
      </c>
      <c r="AC2" s="166">
        <v>29</v>
      </c>
      <c r="AD2" s="166">
        <v>30</v>
      </c>
      <c r="AE2" s="166">
        <v>31</v>
      </c>
      <c r="AF2" s="166">
        <v>32</v>
      </c>
      <c r="AG2" s="166">
        <v>33</v>
      </c>
      <c r="AH2" s="166">
        <v>34</v>
      </c>
      <c r="AI2" s="166">
        <v>35</v>
      </c>
      <c r="AJ2" s="166">
        <v>36</v>
      </c>
      <c r="AK2" s="166">
        <v>37</v>
      </c>
      <c r="AL2" s="166">
        <v>38</v>
      </c>
      <c r="AM2" s="166">
        <v>39</v>
      </c>
      <c r="AN2" s="166">
        <v>40</v>
      </c>
    </row>
    <row r="3" spans="1:40" x14ac:dyDescent="0.25">
      <c r="L3" s="28" t="s">
        <v>915</v>
      </c>
      <c r="M3" s="29" t="s">
        <v>910</v>
      </c>
      <c r="R3" s="33" t="s">
        <v>914</v>
      </c>
      <c r="S3" s="34" t="s">
        <v>909</v>
      </c>
      <c r="X3" s="33" t="s">
        <v>913</v>
      </c>
      <c r="Y3" s="34" t="s">
        <v>908</v>
      </c>
      <c r="AD3" s="33" t="s">
        <v>912</v>
      </c>
      <c r="AE3" s="34" t="s">
        <v>907</v>
      </c>
      <c r="AJ3" s="33" t="s">
        <v>911</v>
      </c>
      <c r="AK3" s="34" t="s">
        <v>906</v>
      </c>
      <c r="AM3" s="38" t="s">
        <v>904</v>
      </c>
      <c r="AN3" s="39" t="s">
        <v>905</v>
      </c>
    </row>
    <row r="4" spans="1:40" s="56" customFormat="1" ht="65.25" customHeight="1" x14ac:dyDescent="0.25">
      <c r="A4" s="41" t="s">
        <v>11</v>
      </c>
      <c r="B4" s="41" t="s">
        <v>12</v>
      </c>
      <c r="C4" s="42" t="s">
        <v>13</v>
      </c>
      <c r="D4" s="42" t="s">
        <v>14</v>
      </c>
      <c r="E4" s="43" t="s">
        <v>4</v>
      </c>
      <c r="F4" s="44" t="s">
        <v>26</v>
      </c>
      <c r="G4" s="45" t="s">
        <v>15</v>
      </c>
      <c r="H4" s="43" t="s">
        <v>16</v>
      </c>
      <c r="I4" s="43" t="s">
        <v>27</v>
      </c>
      <c r="J4" s="43" t="s">
        <v>897</v>
      </c>
      <c r="K4" s="43" t="s">
        <v>883</v>
      </c>
      <c r="L4" s="46" t="s">
        <v>882</v>
      </c>
      <c r="M4" s="47" t="s">
        <v>884</v>
      </c>
      <c r="N4" s="48" t="s">
        <v>891</v>
      </c>
      <c r="O4" s="43" t="s">
        <v>901</v>
      </c>
      <c r="P4" s="49" t="s">
        <v>900</v>
      </c>
      <c r="Q4" s="50" t="s">
        <v>879</v>
      </c>
      <c r="R4" s="51" t="s">
        <v>876</v>
      </c>
      <c r="S4" s="52" t="s">
        <v>885</v>
      </c>
      <c r="T4" s="42" t="s">
        <v>892</v>
      </c>
      <c r="U4" s="43" t="s">
        <v>888</v>
      </c>
      <c r="V4" s="53" t="s">
        <v>872</v>
      </c>
      <c r="W4" s="43" t="s">
        <v>878</v>
      </c>
      <c r="X4" s="51" t="s">
        <v>877</v>
      </c>
      <c r="Y4" s="52" t="s">
        <v>887</v>
      </c>
      <c r="Z4" s="41" t="s">
        <v>893</v>
      </c>
      <c r="AA4" s="43" t="s">
        <v>889</v>
      </c>
      <c r="AB4" s="54" t="s">
        <v>873</v>
      </c>
      <c r="AC4" s="43" t="s">
        <v>880</v>
      </c>
      <c r="AD4" s="51" t="s">
        <v>875</v>
      </c>
      <c r="AE4" s="52" t="s">
        <v>886</v>
      </c>
      <c r="AF4" s="42" t="s">
        <v>896</v>
      </c>
      <c r="AG4" s="43" t="s">
        <v>890</v>
      </c>
      <c r="AH4" s="54" t="s">
        <v>874</v>
      </c>
      <c r="AI4" s="43" t="s">
        <v>899</v>
      </c>
      <c r="AJ4" s="51" t="s">
        <v>898</v>
      </c>
      <c r="AK4" s="52" t="s">
        <v>894</v>
      </c>
      <c r="AL4" s="42" t="s">
        <v>895</v>
      </c>
      <c r="AM4" s="45" t="s">
        <v>902</v>
      </c>
      <c r="AN4" s="55" t="s">
        <v>903</v>
      </c>
    </row>
    <row r="5" spans="1:40" x14ac:dyDescent="0.25">
      <c r="A5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2</v>
      </c>
      <c r="B5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FACT-4</v>
      </c>
      <c r="C5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42277</v>
      </c>
      <c r="D5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5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1910</v>
      </c>
      <c r="F5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0</v>
      </c>
      <c r="G5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5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1910</v>
      </c>
      <c r="I5" s="59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1909.9999999999998</v>
      </c>
      <c r="J5" s="59" t="str">
        <f>IF(SUIVI_DES_CREANCES[[#This Row],[NOMBRE ECHEANCE 1]]="","",SUIVI_DES_CREANCES[[#This Row],[MONTANT ECHEANCE 1]]*SUIVI_DES_CREANCES[[#This Row],[NOMBRE ECHEANCE 1]])</f>
        <v/>
      </c>
      <c r="K5" s="59" t="str">
        <f>IF(SUIVI_DES_CREANCES[[#This Row],[NOMBRE ECHEANCE 1]]="","",(SUIVI_DES_CREANCES[[#This Row],[Montant TTC]]+SUIVI_DES_CREANCES[[#This Row],[Majoration]])/SUIVI_DES_CREANCES[[#This Row],[NOMBRE ECHEANCE 1]])</f>
        <v/>
      </c>
      <c r="L5" s="61"/>
      <c r="M5" s="62"/>
      <c r="N5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5" s="59" t="str">
        <f>IF(SUIVI_DES_CREANCES[[#This Row],[NOMBRE ECHEANCE 2]]="","",SUIVI_DES_CREANCES[[#This Row],[MONTANT ECHEANCE 2]]*SUIVI_DES_CREANCES[[#This Row],[NOMBRE ECHEANCE 2]])</f>
        <v/>
      </c>
      <c r="P5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5" s="65" t="str">
        <f>IF(SUIVI_DES_CREANCES[[#This Row],[NOMBRE ECHEANCE 2]]="","",(SUIVI_DES_CREANCES[[#This Row],[Montant TTC]]+SUIVI_DES_CREANCES[[#This Row],[Majoration]])/SUIVI_DES_CREANCES[[#This Row],[NOMBRE ECHEANCE 2]])</f>
        <v/>
      </c>
      <c r="R5" s="66"/>
      <c r="S5" s="67"/>
      <c r="T5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5" s="59">
        <f ca="1">IF(SUIVI_DES_CREANCES[[#This Row],[NOMBRE ECHEANCE 3]]="","",SUIVI_DES_CREANCES[[#This Row],[MONTANT ECHEANCE 3]]*SUIVI_DES_CREANCES[[#This Row],[NOMBRE ECHEANCE 3]])</f>
        <v>1909.9999999999998</v>
      </c>
      <c r="V5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>FR7630004022490001004519781</v>
      </c>
      <c r="W5" s="59">
        <f ca="1">IF(SUIVI_DES_CREANCES[[#This Row],[NOMBRE ECHEANCE 3]]="","",(SUIVI_DES_CREANCES[[#This Row],[Montant TTC]]+SUIVI_DES_CREANCES[[#This Row],[Majoration]])/SUIVI_DES_CREANCES[[#This Row],[NOMBRE ECHEANCE 3]])</f>
        <v>272.85714285714283</v>
      </c>
      <c r="X5" s="66">
        <v>7</v>
      </c>
      <c r="Y5" s="67">
        <v>30</v>
      </c>
      <c r="Z5" s="63">
        <f>IF(SUIVI_DES_CREANCES[[#This Row],[NOMBRE ECHEANCE 3]]="","",SUIVI_DES_CREANCES[[#This Row],[Date d''échéance]]+(SUIVI_DES_CREANCES[[#This Row],[NOMBRE DE JOURS ENTRE ECHEANCE 3]]*SUIVI_DES_CREANCES[[#This Row],[NOMBRE ECHEANCE 3]]))</f>
        <v>42518</v>
      </c>
      <c r="AA5" s="59" t="str">
        <f>IF(SUIVI_DES_CREANCES[[#This Row],[NOMBRE ECHEANCE 4]]="","",SUIVI_DES_CREANCES[[#This Row],[MONTANT ECHEANCE 4]]*SUIVI_DES_CREANCES[[#This Row],[NOMBRE ECHEANCE 4]])</f>
        <v/>
      </c>
      <c r="AB5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5" s="59" t="str">
        <f>IF(SUIVI_DES_CREANCES[[#This Row],[NOMBRE ECHEANCE 4]]="","",(SUIVI_DES_CREANCES[[#This Row],[Montant TTC]]+SUIVI_DES_CREANCES[[#This Row],[Majoration]])/SUIVI_DES_CREANCES[[#This Row],[NOMBRE ECHEANCE 4]])</f>
        <v/>
      </c>
      <c r="AD5" s="66"/>
      <c r="AE5" s="67"/>
      <c r="AF5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5" s="59" t="str">
        <f>IF(SUIVI_DES_CREANCES[[#This Row],[NOMBRE ECHEANCE 5]]="","",SUIVI_DES_CREANCES[[#This Row],[MONTANT ECHEANCE 5]]*SUIVI_DES_CREANCES[[#This Row],[NOMBRE ECHEANCE 5]])</f>
        <v/>
      </c>
      <c r="AH5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5" s="59" t="str">
        <f>IF(SUIVI_DES_CREANCES[[#This Row],[NOMBRE ECHEANCE 5]]="","",(SUIVI_DES_CREANCES[[#This Row],[Montant TTC]]+SUIVI_DES_CREANCES[[#This Row],[Majoration]])/SUIVI_DES_CREANCES[[#This Row],[NOMBRE ECHEANCE 5]])</f>
        <v/>
      </c>
      <c r="AJ5" s="66"/>
      <c r="AK5" s="67"/>
      <c r="AL5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5" s="70">
        <f ca="1"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272.85714285714283</v>
      </c>
      <c r="AN5" s="71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>42518</v>
      </c>
    </row>
    <row r="6" spans="1:40" x14ac:dyDescent="0.25">
      <c r="A6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3</v>
      </c>
      <c r="B6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FACT-5</v>
      </c>
      <c r="C6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42248</v>
      </c>
      <c r="D6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6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3484</v>
      </c>
      <c r="F6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0</v>
      </c>
      <c r="G6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6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3484</v>
      </c>
      <c r="I6" s="59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3484</v>
      </c>
      <c r="J6" s="59" t="str">
        <f>IF(SUIVI_DES_CREANCES[[#This Row],[NOMBRE ECHEANCE 1]]="","",SUIVI_DES_CREANCES[[#This Row],[MONTANT ECHEANCE 1]]*SUIVI_DES_CREANCES[[#This Row],[NOMBRE ECHEANCE 1]])</f>
        <v/>
      </c>
      <c r="K6" s="59" t="str">
        <f>IF(SUIVI_DES_CREANCES[[#This Row],[NOMBRE ECHEANCE 1]]="","",(SUIVI_DES_CREANCES[[#This Row],[Montant TTC]]+SUIVI_DES_CREANCES[[#This Row],[Majoration]])/SUIVI_DES_CREANCES[[#This Row],[NOMBRE ECHEANCE 1]])</f>
        <v/>
      </c>
      <c r="L6" s="61"/>
      <c r="M6" s="62"/>
      <c r="N6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6" s="59" t="str">
        <f>IF(SUIVI_DES_CREANCES[[#This Row],[NOMBRE ECHEANCE 2]]="","",SUIVI_DES_CREANCES[[#This Row],[MONTANT ECHEANCE 2]]*SUIVI_DES_CREANCES[[#This Row],[NOMBRE ECHEANCE 2]])</f>
        <v/>
      </c>
      <c r="P6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6" s="65" t="str">
        <f>IF(SUIVI_DES_CREANCES[[#This Row],[NOMBRE ECHEANCE 2]]="","",(SUIVI_DES_CREANCES[[#This Row],[Montant TTC]]+SUIVI_DES_CREANCES[[#This Row],[Majoration]])/SUIVI_DES_CREANCES[[#This Row],[NOMBRE ECHEANCE 2]])</f>
        <v/>
      </c>
      <c r="R6" s="66"/>
      <c r="S6" s="67"/>
      <c r="T6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6" s="59" t="str">
        <f>IF(SUIVI_DES_CREANCES[[#This Row],[NOMBRE ECHEANCE 3]]="","",SUIVI_DES_CREANCES[[#This Row],[MONTANT ECHEANCE 3]]*SUIVI_DES_CREANCES[[#This Row],[NOMBRE ECHEANCE 3]])</f>
        <v/>
      </c>
      <c r="V6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6" s="59" t="str">
        <f>IF(SUIVI_DES_CREANCES[[#This Row],[NOMBRE ECHEANCE 3]]="","",(SUIVI_DES_CREANCES[[#This Row],[Montant TTC]]+SUIVI_DES_CREANCES[[#This Row],[Majoration]])/SUIVI_DES_CREANCES[[#This Row],[NOMBRE ECHEANCE 3]])</f>
        <v/>
      </c>
      <c r="X6" s="66"/>
      <c r="Y6" s="67"/>
      <c r="Z6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6" s="59">
        <f ca="1">IF(SUIVI_DES_CREANCES[[#This Row],[NOMBRE ECHEANCE 4]]="","",SUIVI_DES_CREANCES[[#This Row],[MONTANT ECHEANCE 4]]*SUIVI_DES_CREANCES[[#This Row],[NOMBRE ECHEANCE 4]])</f>
        <v>3484</v>
      </c>
      <c r="AB6" s="69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>5491124536</v>
      </c>
      <c r="AC6" s="59">
        <f ca="1">IF(SUIVI_DES_CREANCES[[#This Row],[NOMBRE ECHEANCE 4]]="","",(SUIVI_DES_CREANCES[[#This Row],[Montant TTC]]+SUIVI_DES_CREANCES[[#This Row],[Majoration]])/SUIVI_DES_CREANCES[[#This Row],[NOMBRE ECHEANCE 4]])</f>
        <v>497.71428571428572</v>
      </c>
      <c r="AD6" s="66">
        <v>7</v>
      </c>
      <c r="AE6" s="67">
        <v>30</v>
      </c>
      <c r="AF6" s="58">
        <f>IF(SUIVI_DES_CREANCES[[#This Row],[NOMBRE ECHEANCE 4]]="","",SUIVI_DES_CREANCES[[#This Row],[Date d''échéance]]+(SUIVI_DES_CREANCES[[#This Row],[NOMBRE DE JOURS ENTRE ECHEANCE 4]]*SUIVI_DES_CREANCES[[#This Row],[NOMBRE ECHEANCE 4]]))</f>
        <v>42518</v>
      </c>
      <c r="AG6" s="59" t="str">
        <f>IF(SUIVI_DES_CREANCES[[#This Row],[NOMBRE ECHEANCE 5]]="","",SUIVI_DES_CREANCES[[#This Row],[MONTANT ECHEANCE 5]]*SUIVI_DES_CREANCES[[#This Row],[NOMBRE ECHEANCE 5]])</f>
        <v/>
      </c>
      <c r="AH6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6" s="59" t="str">
        <f>IF(SUIVI_DES_CREANCES[[#This Row],[NOMBRE ECHEANCE 5]]="","",(SUIVI_DES_CREANCES[[#This Row],[Montant TTC]]+SUIVI_DES_CREANCES[[#This Row],[Majoration]])/SUIVI_DES_CREANCES[[#This Row],[NOMBRE ECHEANCE 5]])</f>
        <v/>
      </c>
      <c r="AJ6" s="66"/>
      <c r="AK6" s="67"/>
      <c r="AL6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6" s="70">
        <f ca="1"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497.71428571428572</v>
      </c>
      <c r="AN6" s="71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>42518</v>
      </c>
    </row>
    <row r="7" spans="1:40" x14ac:dyDescent="0.25">
      <c r="A7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4</v>
      </c>
      <c r="B7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FACT-6</v>
      </c>
      <c r="C7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42278</v>
      </c>
      <c r="D7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7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5058</v>
      </c>
      <c r="F7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0</v>
      </c>
      <c r="G7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7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5058</v>
      </c>
      <c r="I7" s="59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5058</v>
      </c>
      <c r="J7" s="59" t="str">
        <f>IF(SUIVI_DES_CREANCES[[#This Row],[NOMBRE ECHEANCE 1]]="","",SUIVI_DES_CREANCES[[#This Row],[MONTANT ECHEANCE 1]]*SUIVI_DES_CREANCES[[#This Row],[NOMBRE ECHEANCE 1]])</f>
        <v/>
      </c>
      <c r="K7" s="59" t="str">
        <f>IF(SUIVI_DES_CREANCES[[#This Row],[NOMBRE ECHEANCE 1]]="","",(SUIVI_DES_CREANCES[[#This Row],[Montant TTC]]+SUIVI_DES_CREANCES[[#This Row],[Majoration]])/SUIVI_DES_CREANCES[[#This Row],[NOMBRE ECHEANCE 1]])</f>
        <v/>
      </c>
      <c r="L7" s="61"/>
      <c r="M7" s="62"/>
      <c r="N7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7" s="59" t="str">
        <f>IF(SUIVI_DES_CREANCES[[#This Row],[NOMBRE ECHEANCE 2]]="","",SUIVI_DES_CREANCES[[#This Row],[MONTANT ECHEANCE 2]]*SUIVI_DES_CREANCES[[#This Row],[NOMBRE ECHEANCE 2]])</f>
        <v/>
      </c>
      <c r="P7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7" s="65" t="str">
        <f>IF(SUIVI_DES_CREANCES[[#This Row],[NOMBRE ECHEANCE 2]]="","",(SUIVI_DES_CREANCES[[#This Row],[Montant TTC]]+SUIVI_DES_CREANCES[[#This Row],[Majoration]])/SUIVI_DES_CREANCES[[#This Row],[NOMBRE ECHEANCE 2]])</f>
        <v/>
      </c>
      <c r="R7" s="66"/>
      <c r="S7" s="67"/>
      <c r="T7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7" s="59" t="str">
        <f>IF(SUIVI_DES_CREANCES[[#This Row],[NOMBRE ECHEANCE 3]]="","",SUIVI_DES_CREANCES[[#This Row],[MONTANT ECHEANCE 3]]*SUIVI_DES_CREANCES[[#This Row],[NOMBRE ECHEANCE 3]])</f>
        <v/>
      </c>
      <c r="V7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7" s="59" t="str">
        <f>IF(SUIVI_DES_CREANCES[[#This Row],[NOMBRE ECHEANCE 3]]="","",(SUIVI_DES_CREANCES[[#This Row],[Montant TTC]]+SUIVI_DES_CREANCES[[#This Row],[Majoration]])/SUIVI_DES_CREANCES[[#This Row],[NOMBRE ECHEANCE 3]])</f>
        <v/>
      </c>
      <c r="X7" s="66"/>
      <c r="Y7" s="67"/>
      <c r="Z7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7" s="59" t="str">
        <f>IF(SUIVI_DES_CREANCES[[#This Row],[NOMBRE ECHEANCE 4]]="","",SUIVI_DES_CREANCES[[#This Row],[MONTANT ECHEANCE 4]]*SUIVI_DES_CREANCES[[#This Row],[NOMBRE ECHEANCE 4]])</f>
        <v/>
      </c>
      <c r="AB7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7" s="59" t="str">
        <f>IF(SUIVI_DES_CREANCES[[#This Row],[NOMBRE ECHEANCE 4]]="","",(SUIVI_DES_CREANCES[[#This Row],[Montant TTC]]+SUIVI_DES_CREANCES[[#This Row],[Majoration]])/SUIVI_DES_CREANCES[[#This Row],[NOMBRE ECHEANCE 4]])</f>
        <v/>
      </c>
      <c r="AD7" s="66"/>
      <c r="AE7" s="67"/>
      <c r="AF7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7" s="59">
        <f ca="1">IF(SUIVI_DES_CREANCES[[#This Row],[NOMBRE ECHEANCE 5]]="","",SUIVI_DES_CREANCES[[#This Row],[MONTANT ECHEANCE 5]]*SUIVI_DES_CREANCES[[#This Row],[NOMBRE ECHEANCE 5]])</f>
        <v>5058</v>
      </c>
      <c r="AH7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>X4235</v>
      </c>
      <c r="AI7" s="59">
        <f ca="1">IF(SUIVI_DES_CREANCES[[#This Row],[NOMBRE ECHEANCE 5]]="","",(SUIVI_DES_CREANCES[[#This Row],[Montant TTC]]+SUIVI_DES_CREANCES[[#This Row],[Majoration]])/SUIVI_DES_CREANCES[[#This Row],[NOMBRE ECHEANCE 5]])</f>
        <v>1011.6</v>
      </c>
      <c r="AJ7" s="66">
        <v>5</v>
      </c>
      <c r="AK7" s="67">
        <v>30</v>
      </c>
      <c r="AL7" s="58">
        <f>IF(SUIVI_DES_CREANCES[[#This Row],[NOMBRE ECHEANCE 5]]="","",SUIVI_DES_CREANCES[[#This Row],[Date d''échéance]]+(SUIVI_DES_CREANCES[[#This Row],[NOMBRE DE JOURS ENTRE ECHEANCE 5]]*SUIVI_DES_CREANCES[[#This Row],[NOMBRE ECHEANCE 5]]))</f>
        <v>42458</v>
      </c>
      <c r="AM7" s="70">
        <f ca="1"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1011.6</v>
      </c>
      <c r="AN7" s="71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>42458</v>
      </c>
    </row>
    <row r="8" spans="1:40" x14ac:dyDescent="0.25">
      <c r="A8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5</v>
      </c>
      <c r="B8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FACT-7</v>
      </c>
      <c r="C8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42155</v>
      </c>
      <c r="D8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42185</v>
      </c>
      <c r="E8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6632</v>
      </c>
      <c r="F8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0</v>
      </c>
      <c r="G8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8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6632</v>
      </c>
      <c r="I8" s="59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6632</v>
      </c>
      <c r="J8" s="59" t="str">
        <f>IF(SUIVI_DES_CREANCES[[#This Row],[NOMBRE ECHEANCE 1]]="","",SUIVI_DES_CREANCES[[#This Row],[MONTANT ECHEANCE 1]]*SUIVI_DES_CREANCES[[#This Row],[NOMBRE ECHEANCE 1]])</f>
        <v/>
      </c>
      <c r="K8" s="59" t="str">
        <f>IF(SUIVI_DES_CREANCES[[#This Row],[NOMBRE ECHEANCE 1]]="","",(SUIVI_DES_CREANCES[[#This Row],[Montant TTC]]+SUIVI_DES_CREANCES[[#This Row],[Majoration]])/SUIVI_DES_CREANCES[[#This Row],[NOMBRE ECHEANCE 1]])</f>
        <v/>
      </c>
      <c r="L8" s="61"/>
      <c r="M8" s="62"/>
      <c r="N8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8" s="59">
        <f ca="1">IF(SUIVI_DES_CREANCES[[#This Row],[NOMBRE ECHEANCE 2]]="","",SUIVI_DES_CREANCES[[#This Row],[MONTANT ECHEANCE 2]]*SUIVI_DES_CREANCES[[#This Row],[NOMBRE ECHEANCE 2]])</f>
        <v>6632</v>
      </c>
      <c r="P8" s="64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>9024785311</v>
      </c>
      <c r="Q8" s="65">
        <f ca="1">IF(SUIVI_DES_CREANCES[[#This Row],[NOMBRE ECHEANCE 2]]="","",(SUIVI_DES_CREANCES[[#This Row],[Montant TTC]]+SUIVI_DES_CREANCES[[#This Row],[Majoration]])/SUIVI_DES_CREANCES[[#This Row],[NOMBRE ECHEANCE 2]])</f>
        <v>663.2</v>
      </c>
      <c r="R8" s="66">
        <v>10</v>
      </c>
      <c r="S8" s="67">
        <v>30</v>
      </c>
      <c r="T8" s="58">
        <f>IF(SUIVI_DES_CREANCES[[#This Row],[NOMBRE ECHEANCE 2]]="","",SUIVI_DES_CREANCES[[#This Row],[Date d''échéance]]+(SUIVI_DES_CREANCES[[#This Row],[NOMBRE DE JOURS ENTRE ECHEANCE 2]]*SUIVI_DES_CREANCES[[#This Row],[NOMBRE ECHEANCE 2]]))</f>
        <v>42485</v>
      </c>
      <c r="U8" s="59" t="str">
        <f>IF(SUIVI_DES_CREANCES[[#This Row],[NOMBRE ECHEANCE 3]]="","",SUIVI_DES_CREANCES[[#This Row],[MONTANT ECHEANCE 3]]*SUIVI_DES_CREANCES[[#This Row],[NOMBRE ECHEANCE 3]])</f>
        <v/>
      </c>
      <c r="V8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8" s="59" t="str">
        <f>IF(SUIVI_DES_CREANCES[[#This Row],[NOMBRE ECHEANCE 3]]="","",(SUIVI_DES_CREANCES[[#This Row],[Montant TTC]]+SUIVI_DES_CREANCES[[#This Row],[Majoration]])/SUIVI_DES_CREANCES[[#This Row],[NOMBRE ECHEANCE 3]])</f>
        <v/>
      </c>
      <c r="X8" s="66"/>
      <c r="Y8" s="67"/>
      <c r="Z8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8" s="59" t="str">
        <f>IF(SUIVI_DES_CREANCES[[#This Row],[NOMBRE ECHEANCE 4]]="","",SUIVI_DES_CREANCES[[#This Row],[MONTANT ECHEANCE 4]]*SUIVI_DES_CREANCES[[#This Row],[NOMBRE ECHEANCE 4]])</f>
        <v/>
      </c>
      <c r="AB8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8" s="59" t="str">
        <f>IF(SUIVI_DES_CREANCES[[#This Row],[NOMBRE ECHEANCE 4]]="","",(SUIVI_DES_CREANCES[[#This Row],[Montant TTC]]+SUIVI_DES_CREANCES[[#This Row],[Majoration]])/SUIVI_DES_CREANCES[[#This Row],[NOMBRE ECHEANCE 4]])</f>
        <v/>
      </c>
      <c r="AD8" s="66"/>
      <c r="AE8" s="67"/>
      <c r="AF8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8" s="59" t="str">
        <f>IF(SUIVI_DES_CREANCES[[#This Row],[NOMBRE ECHEANCE 5]]="","",SUIVI_DES_CREANCES[[#This Row],[MONTANT ECHEANCE 5]]*SUIVI_DES_CREANCES[[#This Row],[NOMBRE ECHEANCE 5]])</f>
        <v/>
      </c>
      <c r="AH8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8" s="59" t="str">
        <f>IF(SUIVI_DES_CREANCES[[#This Row],[NOMBRE ECHEANCE 5]]="","",(SUIVI_DES_CREANCES[[#This Row],[Montant TTC]]+SUIVI_DES_CREANCES[[#This Row],[Majoration]])/SUIVI_DES_CREANCES[[#This Row],[NOMBRE ECHEANCE 5]])</f>
        <v/>
      </c>
      <c r="AJ8" s="66"/>
      <c r="AK8" s="67"/>
      <c r="AL8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8" s="70">
        <f ca="1"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663.2</v>
      </c>
      <c r="AN8" s="71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>42485</v>
      </c>
    </row>
    <row r="9" spans="1:40" x14ac:dyDescent="0.25">
      <c r="A9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6</v>
      </c>
      <c r="B9" s="57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FACT-8</v>
      </c>
      <c r="C9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42216</v>
      </c>
      <c r="D9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42247</v>
      </c>
      <c r="E9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5624.12</v>
      </c>
      <c r="F9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0</v>
      </c>
      <c r="G9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9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5624.12</v>
      </c>
      <c r="I9" s="59">
        <f ca="1"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>5624.1200000000008</v>
      </c>
      <c r="J9" s="59">
        <f ca="1">IF(SUIVI_DES_CREANCES[[#This Row],[NOMBRE ECHEANCE 1]]="","",SUIVI_DES_CREANCES[[#This Row],[MONTANT ECHEANCE 1]]*SUIVI_DES_CREANCES[[#This Row],[NOMBRE ECHEANCE 1]])</f>
        <v>5624.1200000000008</v>
      </c>
      <c r="K9" s="59">
        <f ca="1">IF(SUIVI_DES_CREANCES[[#This Row],[NOMBRE ECHEANCE 1]]="","",(SUIVI_DES_CREANCES[[#This Row],[Montant TTC]]+SUIVI_DES_CREANCES[[#This Row],[Majoration]])/SUIVI_DES_CREANCES[[#This Row],[NOMBRE ECHEANCE 1]])</f>
        <v>562.41200000000003</v>
      </c>
      <c r="L9" s="61">
        <v>10</v>
      </c>
      <c r="M9" s="62">
        <v>30</v>
      </c>
      <c r="N9" s="63">
        <f>IF(SUIVI_DES_CREANCES[[#This Row],[NOMBRE ECHEANCE 1]]="","",SUIVI_DES_CREANCES[[#This Row],[Date d''échéance]]+(SUIVI_DES_CREANCES[[#This Row],[NOMBRE DE JOURS ENTRE ECHEANCE 1]]*SUIVI_DES_CREANCES[[#This Row],[NOMBRE ECHEANCE 1]]))</f>
        <v>42547</v>
      </c>
      <c r="O9" s="59" t="str">
        <f>IF(SUIVI_DES_CREANCES[[#This Row],[NOMBRE ECHEANCE 2]]="","",SUIVI_DES_CREANCES[[#This Row],[MONTANT ECHEANCE 2]]*SUIVI_DES_CREANCES[[#This Row],[NOMBRE ECHEANCE 2]])</f>
        <v/>
      </c>
      <c r="P9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9" s="65" t="str">
        <f>IF(SUIVI_DES_CREANCES[[#This Row],[NOMBRE ECHEANCE 2]]="","",(SUIVI_DES_CREANCES[[#This Row],[Montant TTC]]+SUIVI_DES_CREANCES[[#This Row],[Majoration]])/SUIVI_DES_CREANCES[[#This Row],[NOMBRE ECHEANCE 2]])</f>
        <v/>
      </c>
      <c r="R9" s="66"/>
      <c r="S9" s="67"/>
      <c r="T9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9" s="59" t="str">
        <f>IF(SUIVI_DES_CREANCES[[#This Row],[NOMBRE ECHEANCE 3]]="","",SUIVI_DES_CREANCES[[#This Row],[MONTANT ECHEANCE 3]]*SUIVI_DES_CREANCES[[#This Row],[NOMBRE ECHEANCE 3]])</f>
        <v/>
      </c>
      <c r="V9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9" s="59" t="str">
        <f>IF(SUIVI_DES_CREANCES[[#This Row],[NOMBRE ECHEANCE 3]]="","",(SUIVI_DES_CREANCES[[#This Row],[Montant TTC]]+SUIVI_DES_CREANCES[[#This Row],[Majoration]])/SUIVI_DES_CREANCES[[#This Row],[NOMBRE ECHEANCE 3]])</f>
        <v/>
      </c>
      <c r="X9" s="66"/>
      <c r="Y9" s="67"/>
      <c r="Z9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9" s="59" t="str">
        <f>IF(SUIVI_DES_CREANCES[[#This Row],[NOMBRE ECHEANCE 4]]="","",SUIVI_DES_CREANCES[[#This Row],[MONTANT ECHEANCE 4]]*SUIVI_DES_CREANCES[[#This Row],[NOMBRE ECHEANCE 4]])</f>
        <v/>
      </c>
      <c r="AB9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9" s="59" t="str">
        <f>IF(SUIVI_DES_CREANCES[[#This Row],[NOMBRE ECHEANCE 4]]="","",(SUIVI_DES_CREANCES[[#This Row],[Montant TTC]]+SUIVI_DES_CREANCES[[#This Row],[Majoration]])/SUIVI_DES_CREANCES[[#This Row],[NOMBRE ECHEANCE 4]])</f>
        <v/>
      </c>
      <c r="AD9" s="66"/>
      <c r="AE9" s="67"/>
      <c r="AF9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9" s="59" t="str">
        <f>IF(SUIVI_DES_CREANCES[[#This Row],[NOMBRE ECHEANCE 5]]="","",SUIVI_DES_CREANCES[[#This Row],[MONTANT ECHEANCE 5]]*SUIVI_DES_CREANCES[[#This Row],[NOMBRE ECHEANCE 5]])</f>
        <v/>
      </c>
      <c r="AH9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9" s="59" t="str">
        <f>IF(SUIVI_DES_CREANCES[[#This Row],[NOMBRE ECHEANCE 5]]="","",(SUIVI_DES_CREANCES[[#This Row],[Montant TTC]]+SUIVI_DES_CREANCES[[#This Row],[Majoration]])/SUIVI_DES_CREANCES[[#This Row],[NOMBRE ECHEANCE 5]])</f>
        <v/>
      </c>
      <c r="AJ9" s="66"/>
      <c r="AK9" s="67"/>
      <c r="AL9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9" s="70">
        <f ca="1"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562.41200000000003</v>
      </c>
      <c r="AN9" s="71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>42547</v>
      </c>
    </row>
    <row r="10" spans="1:40" x14ac:dyDescent="0.25">
      <c r="A10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1</v>
      </c>
      <c r="B10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FACT-9</v>
      </c>
      <c r="C10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42277</v>
      </c>
      <c r="D10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0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5402.75</v>
      </c>
      <c r="F10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51</v>
      </c>
      <c r="G10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0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5402.75</v>
      </c>
      <c r="I10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0" s="59" t="str">
        <f>IF(SUIVI_DES_CREANCES[[#This Row],[NOMBRE ECHEANCE 1]]="","",SUIVI_DES_CREANCES[[#This Row],[MONTANT ECHEANCE 1]]*SUIVI_DES_CREANCES[[#This Row],[NOMBRE ECHEANCE 1]])</f>
        <v/>
      </c>
      <c r="K10" s="59" t="str">
        <f>IF(SUIVI_DES_CREANCES[[#This Row],[NOMBRE ECHEANCE 1]]="","",(SUIVI_DES_CREANCES[[#This Row],[Montant TTC]]+SUIVI_DES_CREANCES[[#This Row],[Majoration]])/SUIVI_DES_CREANCES[[#This Row],[NOMBRE ECHEANCE 1]])</f>
        <v/>
      </c>
      <c r="L10" s="61"/>
      <c r="M10" s="62"/>
      <c r="N10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0" s="59" t="str">
        <f>IF(SUIVI_DES_CREANCES[[#This Row],[NOMBRE ECHEANCE 2]]="","",SUIVI_DES_CREANCES[[#This Row],[MONTANT ECHEANCE 2]]*SUIVI_DES_CREANCES[[#This Row],[NOMBRE ECHEANCE 2]])</f>
        <v/>
      </c>
      <c r="P10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0" s="65" t="str">
        <f>IF(SUIVI_DES_CREANCES[[#This Row],[NOMBRE ECHEANCE 2]]="","",(SUIVI_DES_CREANCES[[#This Row],[Montant TTC]]+SUIVI_DES_CREANCES[[#This Row],[Majoration]])/SUIVI_DES_CREANCES[[#This Row],[NOMBRE ECHEANCE 2]])</f>
        <v/>
      </c>
      <c r="R10" s="66"/>
      <c r="S10" s="67"/>
      <c r="T10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0" s="59" t="str">
        <f>IF(SUIVI_DES_CREANCES[[#This Row],[NOMBRE ECHEANCE 3]]="","",SUIVI_DES_CREANCES[[#This Row],[MONTANT ECHEANCE 3]]*SUIVI_DES_CREANCES[[#This Row],[NOMBRE ECHEANCE 3]])</f>
        <v/>
      </c>
      <c r="V10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0" s="59" t="str">
        <f>IF(SUIVI_DES_CREANCES[[#This Row],[NOMBRE ECHEANCE 3]]="","",(SUIVI_DES_CREANCES[[#This Row],[Montant TTC]]+SUIVI_DES_CREANCES[[#This Row],[Majoration]])/SUIVI_DES_CREANCES[[#This Row],[NOMBRE ECHEANCE 3]])</f>
        <v/>
      </c>
      <c r="X10" s="66"/>
      <c r="Y10" s="67"/>
      <c r="Z10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0" s="59" t="str">
        <f>IF(SUIVI_DES_CREANCES[[#This Row],[NOMBRE ECHEANCE 4]]="","",SUIVI_DES_CREANCES[[#This Row],[MONTANT ECHEANCE 4]]*SUIVI_DES_CREANCES[[#This Row],[NOMBRE ECHEANCE 4]])</f>
        <v/>
      </c>
      <c r="AB10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0" s="59" t="str">
        <f>IF(SUIVI_DES_CREANCES[[#This Row],[NOMBRE ECHEANCE 4]]="","",(SUIVI_DES_CREANCES[[#This Row],[Montant TTC]]+SUIVI_DES_CREANCES[[#This Row],[Majoration]])/SUIVI_DES_CREANCES[[#This Row],[NOMBRE ECHEANCE 4]])</f>
        <v/>
      </c>
      <c r="AD10" s="66"/>
      <c r="AE10" s="67"/>
      <c r="AF10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0" s="59" t="str">
        <f>IF(SUIVI_DES_CREANCES[[#This Row],[NOMBRE ECHEANCE 5]]="","",SUIVI_DES_CREANCES[[#This Row],[MONTANT ECHEANCE 5]]*SUIVI_DES_CREANCES[[#This Row],[NOMBRE ECHEANCE 5]])</f>
        <v/>
      </c>
      <c r="AH10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0" s="59" t="str">
        <f>IF(SUIVI_DES_CREANCES[[#This Row],[NOMBRE ECHEANCE 5]]="","",(SUIVI_DES_CREANCES[[#This Row],[Montant TTC]]+SUIVI_DES_CREANCES[[#This Row],[Majoration]])/SUIVI_DES_CREANCES[[#This Row],[NOMBRE ECHEANCE 5]])</f>
        <v/>
      </c>
      <c r="AJ10" s="66"/>
      <c r="AK10" s="67"/>
      <c r="AL10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0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0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1" spans="1:40" x14ac:dyDescent="0.25">
      <c r="A11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2</v>
      </c>
      <c r="B11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FACT-10</v>
      </c>
      <c r="C11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42248</v>
      </c>
      <c r="D11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1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5673.02</v>
      </c>
      <c r="F11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51</v>
      </c>
      <c r="G11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1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5673.02</v>
      </c>
      <c r="I11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1" s="59" t="str">
        <f>IF(SUIVI_DES_CREANCES[[#This Row],[NOMBRE ECHEANCE 1]]="","",SUIVI_DES_CREANCES[[#This Row],[MONTANT ECHEANCE 1]]*SUIVI_DES_CREANCES[[#This Row],[NOMBRE ECHEANCE 1]])</f>
        <v/>
      </c>
      <c r="K11" s="59" t="str">
        <f>IF(SUIVI_DES_CREANCES[[#This Row],[NOMBRE ECHEANCE 1]]="","",(SUIVI_DES_CREANCES[[#This Row],[Montant TTC]]+SUIVI_DES_CREANCES[[#This Row],[Majoration]])/SUIVI_DES_CREANCES[[#This Row],[NOMBRE ECHEANCE 1]])</f>
        <v/>
      </c>
      <c r="L11" s="61"/>
      <c r="M11" s="62"/>
      <c r="N11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1" s="59" t="str">
        <f>IF(SUIVI_DES_CREANCES[[#This Row],[NOMBRE ECHEANCE 2]]="","",SUIVI_DES_CREANCES[[#This Row],[MONTANT ECHEANCE 2]]*SUIVI_DES_CREANCES[[#This Row],[NOMBRE ECHEANCE 2]])</f>
        <v/>
      </c>
      <c r="P11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1" s="65" t="str">
        <f>IF(SUIVI_DES_CREANCES[[#This Row],[NOMBRE ECHEANCE 2]]="","",(SUIVI_DES_CREANCES[[#This Row],[Montant TTC]]+SUIVI_DES_CREANCES[[#This Row],[Majoration]])/SUIVI_DES_CREANCES[[#This Row],[NOMBRE ECHEANCE 2]])</f>
        <v/>
      </c>
      <c r="R11" s="66"/>
      <c r="S11" s="67"/>
      <c r="T11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1" s="59" t="str">
        <f>IF(SUIVI_DES_CREANCES[[#This Row],[NOMBRE ECHEANCE 3]]="","",SUIVI_DES_CREANCES[[#This Row],[MONTANT ECHEANCE 3]]*SUIVI_DES_CREANCES[[#This Row],[NOMBRE ECHEANCE 3]])</f>
        <v/>
      </c>
      <c r="V11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1" s="59" t="str">
        <f>IF(SUIVI_DES_CREANCES[[#This Row],[NOMBRE ECHEANCE 3]]="","",(SUIVI_DES_CREANCES[[#This Row],[Montant TTC]]+SUIVI_DES_CREANCES[[#This Row],[Majoration]])/SUIVI_DES_CREANCES[[#This Row],[NOMBRE ECHEANCE 3]])</f>
        <v/>
      </c>
      <c r="X11" s="66"/>
      <c r="Y11" s="67"/>
      <c r="Z11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1" s="59" t="str">
        <f>IF(SUIVI_DES_CREANCES[[#This Row],[NOMBRE ECHEANCE 4]]="","",SUIVI_DES_CREANCES[[#This Row],[MONTANT ECHEANCE 4]]*SUIVI_DES_CREANCES[[#This Row],[NOMBRE ECHEANCE 4]])</f>
        <v/>
      </c>
      <c r="AB11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1" s="59" t="str">
        <f>IF(SUIVI_DES_CREANCES[[#This Row],[NOMBRE ECHEANCE 4]]="","",(SUIVI_DES_CREANCES[[#This Row],[Montant TTC]]+SUIVI_DES_CREANCES[[#This Row],[Majoration]])/SUIVI_DES_CREANCES[[#This Row],[NOMBRE ECHEANCE 4]])</f>
        <v/>
      </c>
      <c r="AD11" s="66"/>
      <c r="AE11" s="67"/>
      <c r="AF11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1" s="59" t="str">
        <f>IF(SUIVI_DES_CREANCES[[#This Row],[NOMBRE ECHEANCE 5]]="","",SUIVI_DES_CREANCES[[#This Row],[MONTANT ECHEANCE 5]]*SUIVI_DES_CREANCES[[#This Row],[NOMBRE ECHEANCE 5]])</f>
        <v/>
      </c>
      <c r="AH11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1" s="59" t="str">
        <f>IF(SUIVI_DES_CREANCES[[#This Row],[NOMBRE ECHEANCE 5]]="","",(SUIVI_DES_CREANCES[[#This Row],[Montant TTC]]+SUIVI_DES_CREANCES[[#This Row],[Majoration]])/SUIVI_DES_CREANCES[[#This Row],[NOMBRE ECHEANCE 5]])</f>
        <v/>
      </c>
      <c r="AJ11" s="66"/>
      <c r="AK11" s="67"/>
      <c r="AL11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1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1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2" spans="1:40" x14ac:dyDescent="0.25">
      <c r="A12" s="73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3</v>
      </c>
      <c r="B12" s="73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FACT-11</v>
      </c>
      <c r="C12" s="74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42278</v>
      </c>
      <c r="D12" s="74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42308</v>
      </c>
      <c r="E12" s="75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4862.9399999999996</v>
      </c>
      <c r="F12" s="76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51</v>
      </c>
      <c r="G12" s="77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0</v>
      </c>
      <c r="H12" s="75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4862.9399999999996</v>
      </c>
      <c r="I12" s="75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2" s="75" t="str">
        <f>IF(SUIVI_DES_CREANCES[[#This Row],[NOMBRE ECHEANCE 1]]="","",SUIVI_DES_CREANCES[[#This Row],[MONTANT ECHEANCE 1]]*SUIVI_DES_CREANCES[[#This Row],[NOMBRE ECHEANCE 1]])</f>
        <v/>
      </c>
      <c r="K12" s="59" t="str">
        <f>IF(SUIVI_DES_CREANCES[[#This Row],[NOMBRE ECHEANCE 1]]="","",(SUIVI_DES_CREANCES[[#This Row],[Montant TTC]]+SUIVI_DES_CREANCES[[#This Row],[Majoration]])/SUIVI_DES_CREANCES[[#This Row],[NOMBRE ECHEANCE 1]])</f>
        <v/>
      </c>
      <c r="L12" s="61"/>
      <c r="M12" s="78"/>
      <c r="N12" s="79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2" s="75" t="str">
        <f>IF(SUIVI_DES_CREANCES[[#This Row],[NOMBRE ECHEANCE 2]]="","",SUIVI_DES_CREANCES[[#This Row],[MONTANT ECHEANCE 2]]*SUIVI_DES_CREANCES[[#This Row],[NOMBRE ECHEANCE 2]])</f>
        <v/>
      </c>
      <c r="P12" s="80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2" s="81" t="str">
        <f>IF(SUIVI_DES_CREANCES[[#This Row],[NOMBRE ECHEANCE 2]]="","",(SUIVI_DES_CREANCES[[#This Row],[Montant TTC]]+SUIVI_DES_CREANCES[[#This Row],[Majoration]])/SUIVI_DES_CREANCES[[#This Row],[NOMBRE ECHEANCE 2]])</f>
        <v/>
      </c>
      <c r="R12" s="82"/>
      <c r="S12" s="83"/>
      <c r="T12" s="74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2" s="75" t="str">
        <f>IF(SUIVI_DES_CREANCES[[#This Row],[NOMBRE ECHEANCE 3]]="","",SUIVI_DES_CREANCES[[#This Row],[MONTANT ECHEANCE 3]]*SUIVI_DES_CREANCES[[#This Row],[NOMBRE ECHEANCE 3]])</f>
        <v/>
      </c>
      <c r="V12" s="84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2" s="59" t="str">
        <f>IF(SUIVI_DES_CREANCES[[#This Row],[NOMBRE ECHEANCE 3]]="","",(SUIVI_DES_CREANCES[[#This Row],[Montant TTC]]+SUIVI_DES_CREANCES[[#This Row],[Majoration]])/SUIVI_DES_CREANCES[[#This Row],[NOMBRE ECHEANCE 3]])</f>
        <v/>
      </c>
      <c r="X12" s="66"/>
      <c r="Y12" s="83"/>
      <c r="Z12" s="74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2" s="75" t="str">
        <f>IF(SUIVI_DES_CREANCES[[#This Row],[NOMBRE ECHEANCE 4]]="","",SUIVI_DES_CREANCES[[#This Row],[MONTANT ECHEANCE 4]]*SUIVI_DES_CREANCES[[#This Row],[NOMBRE ECHEANCE 4]])</f>
        <v/>
      </c>
      <c r="AB12" s="85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2" s="75" t="str">
        <f>IF(SUIVI_DES_CREANCES[[#This Row],[NOMBRE ECHEANCE 4]]="","",(SUIVI_DES_CREANCES[[#This Row],[Montant TTC]]+SUIVI_DES_CREANCES[[#This Row],[Majoration]])/SUIVI_DES_CREANCES[[#This Row],[NOMBRE ECHEANCE 4]])</f>
        <v/>
      </c>
      <c r="AD12" s="82"/>
      <c r="AE12" s="67"/>
      <c r="AF12" s="74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2" s="75" t="str">
        <f>IF(SUIVI_DES_CREANCES[[#This Row],[NOMBRE ECHEANCE 5]]="","",SUIVI_DES_CREANCES[[#This Row],[MONTANT ECHEANCE 5]]*SUIVI_DES_CREANCES[[#This Row],[NOMBRE ECHEANCE 5]])</f>
        <v/>
      </c>
      <c r="AH12" s="85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2" s="59" t="str">
        <f>IF(SUIVI_DES_CREANCES[[#This Row],[NOMBRE ECHEANCE 5]]="","",(SUIVI_DES_CREANCES[[#This Row],[Montant TTC]]+SUIVI_DES_CREANCES[[#This Row],[Majoration]])/SUIVI_DES_CREANCES[[#This Row],[NOMBRE ECHEANCE 5]])</f>
        <v/>
      </c>
      <c r="AJ12" s="66"/>
      <c r="AK12" s="83"/>
      <c r="AL12" s="74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2" s="77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2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3" spans="1:40" x14ac:dyDescent="0.25">
      <c r="A13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4</v>
      </c>
      <c r="B13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FACT-12</v>
      </c>
      <c r="C13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42155</v>
      </c>
      <c r="D13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42185</v>
      </c>
      <c r="E13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7520.99</v>
      </c>
      <c r="F13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174</v>
      </c>
      <c r="G13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147.56045972602737</v>
      </c>
      <c r="H13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7668.5504597260269</v>
      </c>
      <c r="I13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3" s="59" t="str">
        <f>IF(SUIVI_DES_CREANCES[[#This Row],[NOMBRE ECHEANCE 1]]="","",SUIVI_DES_CREANCES[[#This Row],[MONTANT ECHEANCE 1]]*SUIVI_DES_CREANCES[[#This Row],[NOMBRE ECHEANCE 1]])</f>
        <v/>
      </c>
      <c r="K13" s="59" t="str">
        <f>IF(SUIVI_DES_CREANCES[[#This Row],[NOMBRE ECHEANCE 1]]="","",(SUIVI_DES_CREANCES[[#This Row],[Montant TTC]]+SUIVI_DES_CREANCES[[#This Row],[Majoration]])/SUIVI_DES_CREANCES[[#This Row],[NOMBRE ECHEANCE 1]])</f>
        <v/>
      </c>
      <c r="L13" s="61"/>
      <c r="M13" s="62"/>
      <c r="N13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3" s="59" t="str">
        <f>IF(SUIVI_DES_CREANCES[[#This Row],[NOMBRE ECHEANCE 2]]="","",SUIVI_DES_CREANCES[[#This Row],[MONTANT ECHEANCE 2]]*SUIVI_DES_CREANCES[[#This Row],[NOMBRE ECHEANCE 2]])</f>
        <v/>
      </c>
      <c r="P13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3" s="65" t="str">
        <f>IF(SUIVI_DES_CREANCES[[#This Row],[NOMBRE ECHEANCE 2]]="","",(SUIVI_DES_CREANCES[[#This Row],[Montant TTC]]+SUIVI_DES_CREANCES[[#This Row],[Majoration]])/SUIVI_DES_CREANCES[[#This Row],[NOMBRE ECHEANCE 2]])</f>
        <v/>
      </c>
      <c r="R13" s="66"/>
      <c r="S13" s="67"/>
      <c r="T13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3" s="59" t="str">
        <f>IF(SUIVI_DES_CREANCES[[#This Row],[NOMBRE ECHEANCE 3]]="","",SUIVI_DES_CREANCES[[#This Row],[MONTANT ECHEANCE 3]]*SUIVI_DES_CREANCES[[#This Row],[NOMBRE ECHEANCE 3]])</f>
        <v/>
      </c>
      <c r="V13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3" s="59" t="str">
        <f>IF(SUIVI_DES_CREANCES[[#This Row],[NOMBRE ECHEANCE 3]]="","",(SUIVI_DES_CREANCES[[#This Row],[Montant TTC]]+SUIVI_DES_CREANCES[[#This Row],[Majoration]])/SUIVI_DES_CREANCES[[#This Row],[NOMBRE ECHEANCE 3]])</f>
        <v/>
      </c>
      <c r="X13" s="66"/>
      <c r="Y13" s="67"/>
      <c r="Z13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3" s="59" t="str">
        <f>IF(SUIVI_DES_CREANCES[[#This Row],[NOMBRE ECHEANCE 4]]="","",SUIVI_DES_CREANCES[[#This Row],[MONTANT ECHEANCE 4]]*SUIVI_DES_CREANCES[[#This Row],[NOMBRE ECHEANCE 4]])</f>
        <v/>
      </c>
      <c r="AB13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3" s="59" t="str">
        <f>IF(SUIVI_DES_CREANCES[[#This Row],[NOMBRE ECHEANCE 4]]="","",(SUIVI_DES_CREANCES[[#This Row],[Montant TTC]]+SUIVI_DES_CREANCES[[#This Row],[Majoration]])/SUIVI_DES_CREANCES[[#This Row],[NOMBRE ECHEANCE 4]])</f>
        <v/>
      </c>
      <c r="AD13" s="66"/>
      <c r="AE13" s="67"/>
      <c r="AF13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3" s="59" t="str">
        <f>IF(SUIVI_DES_CREANCES[[#This Row],[NOMBRE ECHEANCE 5]]="","",SUIVI_DES_CREANCES[[#This Row],[MONTANT ECHEANCE 5]]*SUIVI_DES_CREANCES[[#This Row],[NOMBRE ECHEANCE 5]])</f>
        <v/>
      </c>
      <c r="AH13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3" s="59" t="str">
        <f>IF(SUIVI_DES_CREANCES[[#This Row],[NOMBRE ECHEANCE 5]]="","",(SUIVI_DES_CREANCES[[#This Row],[Montant TTC]]+SUIVI_DES_CREANCES[[#This Row],[Majoration]])/SUIVI_DES_CREANCES[[#This Row],[NOMBRE ECHEANCE 5]])</f>
        <v/>
      </c>
      <c r="AJ13" s="66"/>
      <c r="AK13" s="67"/>
      <c r="AL13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3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3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4" spans="1:40" x14ac:dyDescent="0.25">
      <c r="A14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>NOM 5</v>
      </c>
      <c r="B14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>FACT-13</v>
      </c>
      <c r="C14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>42216</v>
      </c>
      <c r="D14" s="58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>42247</v>
      </c>
      <c r="E14" s="59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>6719.25</v>
      </c>
      <c r="F14" s="6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>112</v>
      </c>
      <c r="G14" s="70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>101.85391780821918</v>
      </c>
      <c r="H14" s="59">
        <f ca="1"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>6821.1039178082192</v>
      </c>
      <c r="I14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4" s="59" t="str">
        <f>IF(SUIVI_DES_CREANCES[[#This Row],[NOMBRE ECHEANCE 1]]="","",SUIVI_DES_CREANCES[[#This Row],[MONTANT ECHEANCE 1]]*SUIVI_DES_CREANCES[[#This Row],[NOMBRE ECHEANCE 1]])</f>
        <v/>
      </c>
      <c r="K14" s="59" t="str">
        <f>IF(SUIVI_DES_CREANCES[[#This Row],[NOMBRE ECHEANCE 1]]="","",(SUIVI_DES_CREANCES[[#This Row],[Montant TTC]]+SUIVI_DES_CREANCES[[#This Row],[Majoration]])/SUIVI_DES_CREANCES[[#This Row],[NOMBRE ECHEANCE 1]])</f>
        <v/>
      </c>
      <c r="L14" s="61"/>
      <c r="M14" s="62"/>
      <c r="N14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4" s="59" t="str">
        <f>IF(SUIVI_DES_CREANCES[[#This Row],[NOMBRE ECHEANCE 2]]="","",SUIVI_DES_CREANCES[[#This Row],[MONTANT ECHEANCE 2]]*SUIVI_DES_CREANCES[[#This Row],[NOMBRE ECHEANCE 2]])</f>
        <v/>
      </c>
      <c r="P14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4" s="65" t="str">
        <f>IF(SUIVI_DES_CREANCES[[#This Row],[NOMBRE ECHEANCE 2]]="","",(SUIVI_DES_CREANCES[[#This Row],[Montant TTC]]+SUIVI_DES_CREANCES[[#This Row],[Majoration]])/SUIVI_DES_CREANCES[[#This Row],[NOMBRE ECHEANCE 2]])</f>
        <v/>
      </c>
      <c r="R14" s="66"/>
      <c r="S14" s="67"/>
      <c r="T14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4" s="59" t="str">
        <f>IF(SUIVI_DES_CREANCES[[#This Row],[NOMBRE ECHEANCE 3]]="","",SUIVI_DES_CREANCES[[#This Row],[MONTANT ECHEANCE 3]]*SUIVI_DES_CREANCES[[#This Row],[NOMBRE ECHEANCE 3]])</f>
        <v/>
      </c>
      <c r="V14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4" s="59" t="str">
        <f>IF(SUIVI_DES_CREANCES[[#This Row],[NOMBRE ECHEANCE 3]]="","",(SUIVI_DES_CREANCES[[#This Row],[Montant TTC]]+SUIVI_DES_CREANCES[[#This Row],[Majoration]])/SUIVI_DES_CREANCES[[#This Row],[NOMBRE ECHEANCE 3]])</f>
        <v/>
      </c>
      <c r="X14" s="66"/>
      <c r="Y14" s="67"/>
      <c r="Z14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4" s="59" t="str">
        <f>IF(SUIVI_DES_CREANCES[[#This Row],[NOMBRE ECHEANCE 4]]="","",SUIVI_DES_CREANCES[[#This Row],[MONTANT ECHEANCE 4]]*SUIVI_DES_CREANCES[[#This Row],[NOMBRE ECHEANCE 4]])</f>
        <v/>
      </c>
      <c r="AB14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4" s="59" t="str">
        <f>IF(SUIVI_DES_CREANCES[[#This Row],[NOMBRE ECHEANCE 4]]="","",(SUIVI_DES_CREANCES[[#This Row],[Montant TTC]]+SUIVI_DES_CREANCES[[#This Row],[Majoration]])/SUIVI_DES_CREANCES[[#This Row],[NOMBRE ECHEANCE 4]])</f>
        <v/>
      </c>
      <c r="AD14" s="66"/>
      <c r="AE14" s="67"/>
      <c r="AF14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4" s="59" t="str">
        <f>IF(SUIVI_DES_CREANCES[[#This Row],[NOMBRE ECHEANCE 5]]="","",SUIVI_DES_CREANCES[[#This Row],[MONTANT ECHEANCE 5]]*SUIVI_DES_CREANCES[[#This Row],[NOMBRE ECHEANCE 5]])</f>
        <v/>
      </c>
      <c r="AH14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4" s="59" t="str">
        <f>IF(SUIVI_DES_CREANCES[[#This Row],[NOMBRE ECHEANCE 5]]="","",(SUIVI_DES_CREANCES[[#This Row],[Montant TTC]]+SUIVI_DES_CREANCES[[#This Row],[Majoration]])/SUIVI_DES_CREANCES[[#This Row],[NOMBRE ECHEANCE 5]])</f>
        <v/>
      </c>
      <c r="AJ14" s="66"/>
      <c r="AK14" s="67"/>
      <c r="AL14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4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4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5" spans="1:40" x14ac:dyDescent="0.25">
      <c r="A15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/>
      </c>
      <c r="B15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/>
      </c>
      <c r="C15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/>
      </c>
      <c r="D15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/>
      </c>
      <c r="E15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/>
      </c>
      <c r="F15" s="6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/>
      </c>
      <c r="G15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/>
      </c>
      <c r="H15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/>
      </c>
      <c r="I15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5" s="59" t="str">
        <f>IF(SUIVI_DES_CREANCES[[#This Row],[NOMBRE ECHEANCE 1]]="","",SUIVI_DES_CREANCES[[#This Row],[MONTANT ECHEANCE 1]]*SUIVI_DES_CREANCES[[#This Row],[NOMBRE ECHEANCE 1]])</f>
        <v/>
      </c>
      <c r="K15" s="59" t="str">
        <f>IF(SUIVI_DES_CREANCES[[#This Row],[NOMBRE ECHEANCE 1]]="","",(SUIVI_DES_CREANCES[[#This Row],[Montant TTC]]+SUIVI_DES_CREANCES[[#This Row],[Majoration]])/SUIVI_DES_CREANCES[[#This Row],[NOMBRE ECHEANCE 1]])</f>
        <v/>
      </c>
      <c r="L15" s="61"/>
      <c r="M15" s="62"/>
      <c r="N15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5" s="59" t="str">
        <f>IF(SUIVI_DES_CREANCES[[#This Row],[NOMBRE ECHEANCE 2]]="","",SUIVI_DES_CREANCES[[#This Row],[MONTANT ECHEANCE 2]]*SUIVI_DES_CREANCES[[#This Row],[NOMBRE ECHEANCE 2]])</f>
        <v/>
      </c>
      <c r="P15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5" s="65" t="str">
        <f>IF(SUIVI_DES_CREANCES[[#This Row],[NOMBRE ECHEANCE 2]]="","",(SUIVI_DES_CREANCES[[#This Row],[Montant TTC]]+SUIVI_DES_CREANCES[[#This Row],[Majoration]])/SUIVI_DES_CREANCES[[#This Row],[NOMBRE ECHEANCE 2]])</f>
        <v/>
      </c>
      <c r="R15" s="66"/>
      <c r="S15" s="67"/>
      <c r="T15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5" s="59" t="str">
        <f>IF(SUIVI_DES_CREANCES[[#This Row],[NOMBRE ECHEANCE 3]]="","",SUIVI_DES_CREANCES[[#This Row],[MONTANT ECHEANCE 3]]*SUIVI_DES_CREANCES[[#This Row],[NOMBRE ECHEANCE 3]])</f>
        <v/>
      </c>
      <c r="V15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5" s="59" t="str">
        <f>IF(SUIVI_DES_CREANCES[[#This Row],[NOMBRE ECHEANCE 3]]="","",(SUIVI_DES_CREANCES[[#This Row],[Montant TTC]]+SUIVI_DES_CREANCES[[#This Row],[Majoration]])/SUIVI_DES_CREANCES[[#This Row],[NOMBRE ECHEANCE 3]])</f>
        <v/>
      </c>
      <c r="X15" s="66"/>
      <c r="Y15" s="67"/>
      <c r="Z15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5" s="59" t="str">
        <f>IF(SUIVI_DES_CREANCES[[#This Row],[NOMBRE ECHEANCE 4]]="","",SUIVI_DES_CREANCES[[#This Row],[MONTANT ECHEANCE 4]]*SUIVI_DES_CREANCES[[#This Row],[NOMBRE ECHEANCE 4]])</f>
        <v/>
      </c>
      <c r="AB15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5" s="59" t="str">
        <f>IF(SUIVI_DES_CREANCES[[#This Row],[NOMBRE ECHEANCE 4]]="","",(SUIVI_DES_CREANCES[[#This Row],[Montant TTC]]+SUIVI_DES_CREANCES[[#This Row],[Majoration]])/SUIVI_DES_CREANCES[[#This Row],[NOMBRE ECHEANCE 4]])</f>
        <v/>
      </c>
      <c r="AD15" s="66"/>
      <c r="AE15" s="67"/>
      <c r="AF15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5" s="59" t="str">
        <f>IF(SUIVI_DES_CREANCES[[#This Row],[NOMBRE ECHEANCE 5]]="","",SUIVI_DES_CREANCES[[#This Row],[MONTANT ECHEANCE 5]]*SUIVI_DES_CREANCES[[#This Row],[NOMBRE ECHEANCE 5]])</f>
        <v/>
      </c>
      <c r="AH15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5" s="59" t="str">
        <f>IF(SUIVI_DES_CREANCES[[#This Row],[NOMBRE ECHEANCE 5]]="","",(SUIVI_DES_CREANCES[[#This Row],[Montant TTC]]+SUIVI_DES_CREANCES[[#This Row],[Majoration]])/SUIVI_DES_CREANCES[[#This Row],[NOMBRE ECHEANCE 5]])</f>
        <v/>
      </c>
      <c r="AJ15" s="66"/>
      <c r="AK15" s="67"/>
      <c r="AL15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5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5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6" spans="1:40" x14ac:dyDescent="0.25">
      <c r="A16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/>
      </c>
      <c r="B16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/>
      </c>
      <c r="C16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/>
      </c>
      <c r="D16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/>
      </c>
      <c r="E16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/>
      </c>
      <c r="F16" s="6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/>
      </c>
      <c r="G16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/>
      </c>
      <c r="H16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/>
      </c>
      <c r="I16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6" s="59" t="str">
        <f>IF(SUIVI_DES_CREANCES[[#This Row],[NOMBRE ECHEANCE 1]]="","",SUIVI_DES_CREANCES[[#This Row],[MONTANT ECHEANCE 1]]*SUIVI_DES_CREANCES[[#This Row],[NOMBRE ECHEANCE 1]])</f>
        <v/>
      </c>
      <c r="K16" s="59" t="str">
        <f>IF(SUIVI_DES_CREANCES[[#This Row],[NOMBRE ECHEANCE 1]]="","",(SUIVI_DES_CREANCES[[#This Row],[Montant TTC]]+SUIVI_DES_CREANCES[[#This Row],[Majoration]])/SUIVI_DES_CREANCES[[#This Row],[NOMBRE ECHEANCE 1]])</f>
        <v/>
      </c>
      <c r="L16" s="61"/>
      <c r="M16" s="62"/>
      <c r="N16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6" s="59" t="str">
        <f>IF(SUIVI_DES_CREANCES[[#This Row],[NOMBRE ECHEANCE 2]]="","",SUIVI_DES_CREANCES[[#This Row],[MONTANT ECHEANCE 2]]*SUIVI_DES_CREANCES[[#This Row],[NOMBRE ECHEANCE 2]])</f>
        <v/>
      </c>
      <c r="P16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6" s="65" t="str">
        <f>IF(SUIVI_DES_CREANCES[[#This Row],[NOMBRE ECHEANCE 2]]="","",(SUIVI_DES_CREANCES[[#This Row],[Montant TTC]]+SUIVI_DES_CREANCES[[#This Row],[Majoration]])/SUIVI_DES_CREANCES[[#This Row],[NOMBRE ECHEANCE 2]])</f>
        <v/>
      </c>
      <c r="R16" s="66"/>
      <c r="S16" s="67"/>
      <c r="T16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6" s="59" t="str">
        <f>IF(SUIVI_DES_CREANCES[[#This Row],[NOMBRE ECHEANCE 3]]="","",SUIVI_DES_CREANCES[[#This Row],[MONTANT ECHEANCE 3]]*SUIVI_DES_CREANCES[[#This Row],[NOMBRE ECHEANCE 3]])</f>
        <v/>
      </c>
      <c r="V16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6" s="59" t="str">
        <f>IF(SUIVI_DES_CREANCES[[#This Row],[NOMBRE ECHEANCE 3]]="","",(SUIVI_DES_CREANCES[[#This Row],[Montant TTC]]+SUIVI_DES_CREANCES[[#This Row],[Majoration]])/SUIVI_DES_CREANCES[[#This Row],[NOMBRE ECHEANCE 3]])</f>
        <v/>
      </c>
      <c r="X16" s="66"/>
      <c r="Y16" s="67"/>
      <c r="Z16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6" s="59" t="str">
        <f>IF(SUIVI_DES_CREANCES[[#This Row],[NOMBRE ECHEANCE 4]]="","",SUIVI_DES_CREANCES[[#This Row],[MONTANT ECHEANCE 4]]*SUIVI_DES_CREANCES[[#This Row],[NOMBRE ECHEANCE 4]])</f>
        <v/>
      </c>
      <c r="AB16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6" s="59" t="str">
        <f>IF(SUIVI_DES_CREANCES[[#This Row],[NOMBRE ECHEANCE 4]]="","",(SUIVI_DES_CREANCES[[#This Row],[Montant TTC]]+SUIVI_DES_CREANCES[[#This Row],[Majoration]])/SUIVI_DES_CREANCES[[#This Row],[NOMBRE ECHEANCE 4]])</f>
        <v/>
      </c>
      <c r="AD16" s="66"/>
      <c r="AE16" s="67"/>
      <c r="AF16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6" s="59" t="str">
        <f>IF(SUIVI_DES_CREANCES[[#This Row],[NOMBRE ECHEANCE 5]]="","",SUIVI_DES_CREANCES[[#This Row],[MONTANT ECHEANCE 5]]*SUIVI_DES_CREANCES[[#This Row],[NOMBRE ECHEANCE 5]])</f>
        <v/>
      </c>
      <c r="AH16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6" s="59" t="str">
        <f>IF(SUIVI_DES_CREANCES[[#This Row],[NOMBRE ECHEANCE 5]]="","",(SUIVI_DES_CREANCES[[#This Row],[Montant TTC]]+SUIVI_DES_CREANCES[[#This Row],[Majoration]])/SUIVI_DES_CREANCES[[#This Row],[NOMBRE ECHEANCE 5]])</f>
        <v/>
      </c>
      <c r="AJ16" s="66"/>
      <c r="AK16" s="67"/>
      <c r="AL16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6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6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7" spans="1:40" x14ac:dyDescent="0.25">
      <c r="A17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/>
      </c>
      <c r="B17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/>
      </c>
      <c r="C17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/>
      </c>
      <c r="D17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/>
      </c>
      <c r="E17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/>
      </c>
      <c r="F17" s="6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/>
      </c>
      <c r="G17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/>
      </c>
      <c r="H17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/>
      </c>
      <c r="I17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7" s="59" t="str">
        <f>IF(SUIVI_DES_CREANCES[[#This Row],[NOMBRE ECHEANCE 1]]="","",SUIVI_DES_CREANCES[[#This Row],[MONTANT ECHEANCE 1]]*SUIVI_DES_CREANCES[[#This Row],[NOMBRE ECHEANCE 1]])</f>
        <v/>
      </c>
      <c r="K17" s="59" t="str">
        <f>IF(SUIVI_DES_CREANCES[[#This Row],[NOMBRE ECHEANCE 1]]="","",(SUIVI_DES_CREANCES[[#This Row],[Montant TTC]]+SUIVI_DES_CREANCES[[#This Row],[Majoration]])/SUIVI_DES_CREANCES[[#This Row],[NOMBRE ECHEANCE 1]])</f>
        <v/>
      </c>
      <c r="L17" s="61"/>
      <c r="M17" s="62"/>
      <c r="N17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7" s="59" t="str">
        <f>IF(SUIVI_DES_CREANCES[[#This Row],[NOMBRE ECHEANCE 2]]="","",SUIVI_DES_CREANCES[[#This Row],[MONTANT ECHEANCE 2]]*SUIVI_DES_CREANCES[[#This Row],[NOMBRE ECHEANCE 2]])</f>
        <v/>
      </c>
      <c r="P17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7" s="65" t="str">
        <f>IF(SUIVI_DES_CREANCES[[#This Row],[NOMBRE ECHEANCE 2]]="","",(SUIVI_DES_CREANCES[[#This Row],[Montant TTC]]+SUIVI_DES_CREANCES[[#This Row],[Majoration]])/SUIVI_DES_CREANCES[[#This Row],[NOMBRE ECHEANCE 2]])</f>
        <v/>
      </c>
      <c r="R17" s="66"/>
      <c r="S17" s="67"/>
      <c r="T17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7" s="59" t="str">
        <f>IF(SUIVI_DES_CREANCES[[#This Row],[NOMBRE ECHEANCE 3]]="","",SUIVI_DES_CREANCES[[#This Row],[MONTANT ECHEANCE 3]]*SUIVI_DES_CREANCES[[#This Row],[NOMBRE ECHEANCE 3]])</f>
        <v/>
      </c>
      <c r="V17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7" s="59" t="str">
        <f>IF(SUIVI_DES_CREANCES[[#This Row],[NOMBRE ECHEANCE 3]]="","",(SUIVI_DES_CREANCES[[#This Row],[Montant TTC]]+SUIVI_DES_CREANCES[[#This Row],[Majoration]])/SUIVI_DES_CREANCES[[#This Row],[NOMBRE ECHEANCE 3]])</f>
        <v/>
      </c>
      <c r="X17" s="66"/>
      <c r="Y17" s="67"/>
      <c r="Z17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7" s="59" t="str">
        <f>IF(SUIVI_DES_CREANCES[[#This Row],[NOMBRE ECHEANCE 4]]="","",SUIVI_DES_CREANCES[[#This Row],[MONTANT ECHEANCE 4]]*SUIVI_DES_CREANCES[[#This Row],[NOMBRE ECHEANCE 4]])</f>
        <v/>
      </c>
      <c r="AB17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7" s="59" t="str">
        <f>IF(SUIVI_DES_CREANCES[[#This Row],[NOMBRE ECHEANCE 4]]="","",(SUIVI_DES_CREANCES[[#This Row],[Montant TTC]]+SUIVI_DES_CREANCES[[#This Row],[Majoration]])/SUIVI_DES_CREANCES[[#This Row],[NOMBRE ECHEANCE 4]])</f>
        <v/>
      </c>
      <c r="AD17" s="66"/>
      <c r="AE17" s="67"/>
      <c r="AF17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7" s="59" t="str">
        <f>IF(SUIVI_DES_CREANCES[[#This Row],[NOMBRE ECHEANCE 5]]="","",SUIVI_DES_CREANCES[[#This Row],[MONTANT ECHEANCE 5]]*SUIVI_DES_CREANCES[[#This Row],[NOMBRE ECHEANCE 5]])</f>
        <v/>
      </c>
      <c r="AH17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7" s="59" t="str">
        <f>IF(SUIVI_DES_CREANCES[[#This Row],[NOMBRE ECHEANCE 5]]="","",(SUIVI_DES_CREANCES[[#This Row],[Montant TTC]]+SUIVI_DES_CREANCES[[#This Row],[Majoration]])/SUIVI_DES_CREANCES[[#This Row],[NOMBRE ECHEANCE 5]])</f>
        <v/>
      </c>
      <c r="AJ17" s="66"/>
      <c r="AK17" s="67"/>
      <c r="AL17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7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7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8" spans="1:40" x14ac:dyDescent="0.25">
      <c r="A18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/>
      </c>
      <c r="B18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/>
      </c>
      <c r="C18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/>
      </c>
      <c r="D18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/>
      </c>
      <c r="E18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/>
      </c>
      <c r="F18" s="6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/>
      </c>
      <c r="G18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/>
      </c>
      <c r="H18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/>
      </c>
      <c r="I18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8" s="59" t="str">
        <f>IF(SUIVI_DES_CREANCES[[#This Row],[NOMBRE ECHEANCE 1]]="","",SUIVI_DES_CREANCES[[#This Row],[MONTANT ECHEANCE 1]]*SUIVI_DES_CREANCES[[#This Row],[NOMBRE ECHEANCE 1]])</f>
        <v/>
      </c>
      <c r="K18" s="59" t="str">
        <f>IF(SUIVI_DES_CREANCES[[#This Row],[NOMBRE ECHEANCE 1]]="","",(SUIVI_DES_CREANCES[[#This Row],[Montant TTC]]+SUIVI_DES_CREANCES[[#This Row],[Majoration]])/SUIVI_DES_CREANCES[[#This Row],[NOMBRE ECHEANCE 1]])</f>
        <v/>
      </c>
      <c r="L18" s="61"/>
      <c r="M18" s="62"/>
      <c r="N18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8" s="59" t="str">
        <f>IF(SUIVI_DES_CREANCES[[#This Row],[NOMBRE ECHEANCE 2]]="","",SUIVI_DES_CREANCES[[#This Row],[MONTANT ECHEANCE 2]]*SUIVI_DES_CREANCES[[#This Row],[NOMBRE ECHEANCE 2]])</f>
        <v/>
      </c>
      <c r="P18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8" s="65" t="str">
        <f>IF(SUIVI_DES_CREANCES[[#This Row],[NOMBRE ECHEANCE 2]]="","",(SUIVI_DES_CREANCES[[#This Row],[Montant TTC]]+SUIVI_DES_CREANCES[[#This Row],[Majoration]])/SUIVI_DES_CREANCES[[#This Row],[NOMBRE ECHEANCE 2]])</f>
        <v/>
      </c>
      <c r="R18" s="66"/>
      <c r="S18" s="67"/>
      <c r="T18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8" s="59" t="str">
        <f>IF(SUIVI_DES_CREANCES[[#This Row],[NOMBRE ECHEANCE 3]]="","",SUIVI_DES_CREANCES[[#This Row],[MONTANT ECHEANCE 3]]*SUIVI_DES_CREANCES[[#This Row],[NOMBRE ECHEANCE 3]])</f>
        <v/>
      </c>
      <c r="V18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8" s="59" t="str">
        <f>IF(SUIVI_DES_CREANCES[[#This Row],[NOMBRE ECHEANCE 3]]="","",(SUIVI_DES_CREANCES[[#This Row],[Montant TTC]]+SUIVI_DES_CREANCES[[#This Row],[Majoration]])/SUIVI_DES_CREANCES[[#This Row],[NOMBRE ECHEANCE 3]])</f>
        <v/>
      </c>
      <c r="X18" s="66"/>
      <c r="Y18" s="67"/>
      <c r="Z18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8" s="59" t="str">
        <f>IF(SUIVI_DES_CREANCES[[#This Row],[NOMBRE ECHEANCE 4]]="","",SUIVI_DES_CREANCES[[#This Row],[MONTANT ECHEANCE 4]]*SUIVI_DES_CREANCES[[#This Row],[NOMBRE ECHEANCE 4]])</f>
        <v/>
      </c>
      <c r="AB18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8" s="59" t="str">
        <f>IF(SUIVI_DES_CREANCES[[#This Row],[NOMBRE ECHEANCE 4]]="","",(SUIVI_DES_CREANCES[[#This Row],[Montant TTC]]+SUIVI_DES_CREANCES[[#This Row],[Majoration]])/SUIVI_DES_CREANCES[[#This Row],[NOMBRE ECHEANCE 4]])</f>
        <v/>
      </c>
      <c r="AD18" s="66"/>
      <c r="AE18" s="67"/>
      <c r="AF18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8" s="59" t="str">
        <f>IF(SUIVI_DES_CREANCES[[#This Row],[NOMBRE ECHEANCE 5]]="","",SUIVI_DES_CREANCES[[#This Row],[MONTANT ECHEANCE 5]]*SUIVI_DES_CREANCES[[#This Row],[NOMBRE ECHEANCE 5]])</f>
        <v/>
      </c>
      <c r="AH18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8" s="59" t="str">
        <f>IF(SUIVI_DES_CREANCES[[#This Row],[NOMBRE ECHEANCE 5]]="","",(SUIVI_DES_CREANCES[[#This Row],[Montant TTC]]+SUIVI_DES_CREANCES[[#This Row],[Majoration]])/SUIVI_DES_CREANCES[[#This Row],[NOMBRE ECHEANCE 5]])</f>
        <v/>
      </c>
      <c r="AJ18" s="66"/>
      <c r="AK18" s="67"/>
      <c r="AL18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8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8" s="86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19" spans="1:40" x14ac:dyDescent="0.25">
      <c r="A19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/>
      </c>
      <c r="B19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/>
      </c>
      <c r="C19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/>
      </c>
      <c r="D19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/>
      </c>
      <c r="E19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/>
      </c>
      <c r="F19" s="6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/>
      </c>
      <c r="G19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/>
      </c>
      <c r="H19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/>
      </c>
      <c r="I19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19" s="59" t="str">
        <f>IF(SUIVI_DES_CREANCES[[#This Row],[NOMBRE ECHEANCE 1]]="","",SUIVI_DES_CREANCES[[#This Row],[MONTANT ECHEANCE 1]]*SUIVI_DES_CREANCES[[#This Row],[NOMBRE ECHEANCE 1]])</f>
        <v/>
      </c>
      <c r="K19" s="59" t="str">
        <f>IF(SUIVI_DES_CREANCES[[#This Row],[NOMBRE ECHEANCE 1]]="","",(SUIVI_DES_CREANCES[[#This Row],[Montant TTC]]+SUIVI_DES_CREANCES[[#This Row],[Majoration]])/SUIVI_DES_CREANCES[[#This Row],[NOMBRE ECHEANCE 1]])</f>
        <v/>
      </c>
      <c r="L19" s="61"/>
      <c r="M19" s="62"/>
      <c r="N19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19" s="59" t="str">
        <f>IF(SUIVI_DES_CREANCES[[#This Row],[NOMBRE ECHEANCE 2]]="","",SUIVI_DES_CREANCES[[#This Row],[MONTANT ECHEANCE 2]]*SUIVI_DES_CREANCES[[#This Row],[NOMBRE ECHEANCE 2]])</f>
        <v/>
      </c>
      <c r="P19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19" s="65" t="str">
        <f>IF(SUIVI_DES_CREANCES[[#This Row],[NOMBRE ECHEANCE 2]]="","",(SUIVI_DES_CREANCES[[#This Row],[Montant TTC]]+SUIVI_DES_CREANCES[[#This Row],[Majoration]])/SUIVI_DES_CREANCES[[#This Row],[NOMBRE ECHEANCE 2]])</f>
        <v/>
      </c>
      <c r="R19" s="66"/>
      <c r="S19" s="67"/>
      <c r="T19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19" s="59" t="str">
        <f>IF(SUIVI_DES_CREANCES[[#This Row],[NOMBRE ECHEANCE 3]]="","",SUIVI_DES_CREANCES[[#This Row],[MONTANT ECHEANCE 3]]*SUIVI_DES_CREANCES[[#This Row],[NOMBRE ECHEANCE 3]])</f>
        <v/>
      </c>
      <c r="V19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19" s="59" t="str">
        <f>IF(SUIVI_DES_CREANCES[[#This Row],[NOMBRE ECHEANCE 3]]="","",(SUIVI_DES_CREANCES[[#This Row],[Montant TTC]]+SUIVI_DES_CREANCES[[#This Row],[Majoration]])/SUIVI_DES_CREANCES[[#This Row],[NOMBRE ECHEANCE 3]])</f>
        <v/>
      </c>
      <c r="X19" s="66"/>
      <c r="Y19" s="67"/>
      <c r="Z19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19" s="59" t="str">
        <f>IF(SUIVI_DES_CREANCES[[#This Row],[NOMBRE ECHEANCE 4]]="","",SUIVI_DES_CREANCES[[#This Row],[MONTANT ECHEANCE 4]]*SUIVI_DES_CREANCES[[#This Row],[NOMBRE ECHEANCE 4]])</f>
        <v/>
      </c>
      <c r="AB19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19" s="59" t="str">
        <f>IF(SUIVI_DES_CREANCES[[#This Row],[NOMBRE ECHEANCE 4]]="","",(SUIVI_DES_CREANCES[[#This Row],[Montant TTC]]+SUIVI_DES_CREANCES[[#This Row],[Majoration]])/SUIVI_DES_CREANCES[[#This Row],[NOMBRE ECHEANCE 4]])</f>
        <v/>
      </c>
      <c r="AD19" s="66"/>
      <c r="AE19" s="67"/>
      <c r="AF19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19" s="59" t="str">
        <f>IF(SUIVI_DES_CREANCES[[#This Row],[NOMBRE ECHEANCE 5]]="","",SUIVI_DES_CREANCES[[#This Row],[MONTANT ECHEANCE 5]]*SUIVI_DES_CREANCES[[#This Row],[NOMBRE ECHEANCE 5]])</f>
        <v/>
      </c>
      <c r="AH19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19" s="59" t="str">
        <f>IF(SUIVI_DES_CREANCES[[#This Row],[NOMBRE ECHEANCE 5]]="","",(SUIVI_DES_CREANCES[[#This Row],[Montant TTC]]+SUIVI_DES_CREANCES[[#This Row],[Majoration]])/SUIVI_DES_CREANCES[[#This Row],[NOMBRE ECHEANCE 5]])</f>
        <v/>
      </c>
      <c r="AJ19" s="66"/>
      <c r="AK19" s="67"/>
      <c r="AL19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19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19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20" spans="1:40" x14ac:dyDescent="0.25">
      <c r="A20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/>
      </c>
      <c r="B20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/>
      </c>
      <c r="C20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/>
      </c>
      <c r="D20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/>
      </c>
      <c r="E20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/>
      </c>
      <c r="F20" s="6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/>
      </c>
      <c r="G20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/>
      </c>
      <c r="H20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/>
      </c>
      <c r="I20" s="87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20" s="87" t="str">
        <f>IF(SUIVI_DES_CREANCES[[#This Row],[NOMBRE ECHEANCE 1]]="","",SUIVI_DES_CREANCES[[#This Row],[MONTANT ECHEANCE 1]]*SUIVI_DES_CREANCES[[#This Row],[NOMBRE ECHEANCE 1]])</f>
        <v/>
      </c>
      <c r="K20" s="59" t="str">
        <f>IF(SUIVI_DES_CREANCES[[#This Row],[NOMBRE ECHEANCE 1]]="","",(SUIVI_DES_CREANCES[[#This Row],[Montant TTC]]+SUIVI_DES_CREANCES[[#This Row],[Majoration]])/SUIVI_DES_CREANCES[[#This Row],[NOMBRE ECHEANCE 1]])</f>
        <v/>
      </c>
      <c r="L20" s="61"/>
      <c r="M20" s="88"/>
      <c r="N20" s="89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20" s="59" t="str">
        <f>IF(SUIVI_DES_CREANCES[[#This Row],[NOMBRE ECHEANCE 2]]="","",SUIVI_DES_CREANCES[[#This Row],[MONTANT ECHEANCE 2]]*SUIVI_DES_CREANCES[[#This Row],[NOMBRE ECHEANCE 2]])</f>
        <v/>
      </c>
      <c r="P20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20" s="65" t="str">
        <f>IF(SUIVI_DES_CREANCES[[#This Row],[NOMBRE ECHEANCE 2]]="","",(SUIVI_DES_CREANCES[[#This Row],[Montant TTC]]+SUIVI_DES_CREANCES[[#This Row],[Majoration]])/SUIVI_DES_CREANCES[[#This Row],[NOMBRE ECHEANCE 2]])</f>
        <v/>
      </c>
      <c r="R20" s="66"/>
      <c r="S20" s="67"/>
      <c r="T20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20" s="59" t="str">
        <f>IF(SUIVI_DES_CREANCES[[#This Row],[NOMBRE ECHEANCE 3]]="","",SUIVI_DES_CREANCES[[#This Row],[MONTANT ECHEANCE 3]]*SUIVI_DES_CREANCES[[#This Row],[NOMBRE ECHEANCE 3]])</f>
        <v/>
      </c>
      <c r="V20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20" s="59" t="str">
        <f>IF(SUIVI_DES_CREANCES[[#This Row],[NOMBRE ECHEANCE 3]]="","",(SUIVI_DES_CREANCES[[#This Row],[Montant TTC]]+SUIVI_DES_CREANCES[[#This Row],[Majoration]])/SUIVI_DES_CREANCES[[#This Row],[NOMBRE ECHEANCE 3]])</f>
        <v/>
      </c>
      <c r="X20" s="66"/>
      <c r="Y20" s="67"/>
      <c r="Z20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20" s="59" t="str">
        <f>IF(SUIVI_DES_CREANCES[[#This Row],[NOMBRE ECHEANCE 4]]="","",SUIVI_DES_CREANCES[[#This Row],[MONTANT ECHEANCE 4]]*SUIVI_DES_CREANCES[[#This Row],[NOMBRE ECHEANCE 4]])</f>
        <v/>
      </c>
      <c r="AB20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20" s="59" t="str">
        <f>IF(SUIVI_DES_CREANCES[[#This Row],[NOMBRE ECHEANCE 4]]="","",(SUIVI_DES_CREANCES[[#This Row],[Montant TTC]]+SUIVI_DES_CREANCES[[#This Row],[Majoration]])/SUIVI_DES_CREANCES[[#This Row],[NOMBRE ECHEANCE 4]])</f>
        <v/>
      </c>
      <c r="AD20" s="66"/>
      <c r="AE20" s="67"/>
      <c r="AF20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20" s="59" t="str">
        <f>IF(SUIVI_DES_CREANCES[[#This Row],[NOMBRE ECHEANCE 5]]="","",SUIVI_DES_CREANCES[[#This Row],[MONTANT ECHEANCE 5]]*SUIVI_DES_CREANCES[[#This Row],[NOMBRE ECHEANCE 5]])</f>
        <v/>
      </c>
      <c r="AH20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20" s="59" t="str">
        <f>IF(SUIVI_DES_CREANCES[[#This Row],[NOMBRE ECHEANCE 5]]="","",(SUIVI_DES_CREANCES[[#This Row],[Montant TTC]]+SUIVI_DES_CREANCES[[#This Row],[Majoration]])/SUIVI_DES_CREANCES[[#This Row],[NOMBRE ECHEANCE 5]])</f>
        <v/>
      </c>
      <c r="AJ20" s="66"/>
      <c r="AK20" s="67"/>
      <c r="AL20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20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20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21" spans="1:40" x14ac:dyDescent="0.25">
      <c r="A21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/>
      </c>
      <c r="B21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/>
      </c>
      <c r="C21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/>
      </c>
      <c r="D21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/>
      </c>
      <c r="E21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/>
      </c>
      <c r="F21" s="6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/>
      </c>
      <c r="G21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/>
      </c>
      <c r="H21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/>
      </c>
      <c r="I21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21" s="59" t="str">
        <f>IF(SUIVI_DES_CREANCES[[#This Row],[NOMBRE ECHEANCE 1]]="","",SUIVI_DES_CREANCES[[#This Row],[MONTANT ECHEANCE 1]]*SUIVI_DES_CREANCES[[#This Row],[NOMBRE ECHEANCE 1]])</f>
        <v/>
      </c>
      <c r="K21" s="59" t="str">
        <f>IF(SUIVI_DES_CREANCES[[#This Row],[NOMBRE ECHEANCE 1]]="","",(SUIVI_DES_CREANCES[[#This Row],[Montant TTC]]+SUIVI_DES_CREANCES[[#This Row],[Majoration]])/SUIVI_DES_CREANCES[[#This Row],[NOMBRE ECHEANCE 1]])</f>
        <v/>
      </c>
      <c r="L21" s="61"/>
      <c r="M21" s="62"/>
      <c r="N21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21" s="59" t="str">
        <f>IF(SUIVI_DES_CREANCES[[#This Row],[NOMBRE ECHEANCE 2]]="","",SUIVI_DES_CREANCES[[#This Row],[MONTANT ECHEANCE 2]]*SUIVI_DES_CREANCES[[#This Row],[NOMBRE ECHEANCE 2]])</f>
        <v/>
      </c>
      <c r="P21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21" s="65" t="str">
        <f>IF(SUIVI_DES_CREANCES[[#This Row],[NOMBRE ECHEANCE 2]]="","",(SUIVI_DES_CREANCES[[#This Row],[Montant TTC]]+SUIVI_DES_CREANCES[[#This Row],[Majoration]])/SUIVI_DES_CREANCES[[#This Row],[NOMBRE ECHEANCE 2]])</f>
        <v/>
      </c>
      <c r="R21" s="66"/>
      <c r="S21" s="67"/>
      <c r="T21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21" s="59" t="str">
        <f>IF(SUIVI_DES_CREANCES[[#This Row],[NOMBRE ECHEANCE 3]]="","",SUIVI_DES_CREANCES[[#This Row],[MONTANT ECHEANCE 3]]*SUIVI_DES_CREANCES[[#This Row],[NOMBRE ECHEANCE 3]])</f>
        <v/>
      </c>
      <c r="V21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21" s="59" t="str">
        <f>IF(SUIVI_DES_CREANCES[[#This Row],[NOMBRE ECHEANCE 3]]="","",(SUIVI_DES_CREANCES[[#This Row],[Montant TTC]]+SUIVI_DES_CREANCES[[#This Row],[Majoration]])/SUIVI_DES_CREANCES[[#This Row],[NOMBRE ECHEANCE 3]])</f>
        <v/>
      </c>
      <c r="X21" s="66"/>
      <c r="Y21" s="67"/>
      <c r="Z21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21" s="59" t="str">
        <f>IF(SUIVI_DES_CREANCES[[#This Row],[NOMBRE ECHEANCE 4]]="","",SUIVI_DES_CREANCES[[#This Row],[MONTANT ECHEANCE 4]]*SUIVI_DES_CREANCES[[#This Row],[NOMBRE ECHEANCE 4]])</f>
        <v/>
      </c>
      <c r="AB21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21" s="59" t="str">
        <f>IF(SUIVI_DES_CREANCES[[#This Row],[NOMBRE ECHEANCE 4]]="","",(SUIVI_DES_CREANCES[[#This Row],[Montant TTC]]+SUIVI_DES_CREANCES[[#This Row],[Majoration]])/SUIVI_DES_CREANCES[[#This Row],[NOMBRE ECHEANCE 4]])</f>
        <v/>
      </c>
      <c r="AD21" s="66"/>
      <c r="AE21" s="67"/>
      <c r="AF21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21" s="59" t="str">
        <f>IF(SUIVI_DES_CREANCES[[#This Row],[NOMBRE ECHEANCE 5]]="","",SUIVI_DES_CREANCES[[#This Row],[MONTANT ECHEANCE 5]]*SUIVI_DES_CREANCES[[#This Row],[NOMBRE ECHEANCE 5]])</f>
        <v/>
      </c>
      <c r="AH21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21" s="59" t="str">
        <f>IF(SUIVI_DES_CREANCES[[#This Row],[NOMBRE ECHEANCE 5]]="","",(SUIVI_DES_CREANCES[[#This Row],[Montant TTC]]+SUIVI_DES_CREANCES[[#This Row],[Majoration]])/SUIVI_DES_CREANCES[[#This Row],[NOMBRE ECHEANCE 5]])</f>
        <v/>
      </c>
      <c r="AJ21" s="66"/>
      <c r="AK21" s="67"/>
      <c r="AL21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21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21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22" spans="1:40" x14ac:dyDescent="0.25">
      <c r="A22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Row],[CALCUL]])),1))</f>
        <v/>
      </c>
      <c r="B22" s="72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Row],[CALCUL]])),2))</f>
        <v/>
      </c>
      <c r="C22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Row],[CALCUL]])),3))</f>
        <v/>
      </c>
      <c r="D22" s="58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Row],[CALCUL]])),4))</f>
        <v/>
      </c>
      <c r="E22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Row],[CALCUL]])),5))</f>
        <v/>
      </c>
      <c r="F22" s="6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Row],[CALCUL]])),6))</f>
        <v/>
      </c>
      <c r="G22" s="70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Row],[CALCUL]])),7))</f>
        <v/>
      </c>
      <c r="H22" s="59" t="str">
        <f>IF(ROWS('SUIVI FACTURES'!$AJ$5:SUIVI_DES_FACTURES[[#This Row],[CALCUL]])&gt;COUNT(SUIVI_DES_FACTURES[CALCUL]),"",INDEX(SUIVI_DES_FACTURES[[Raison sociale]:[CHECKBOX]],SMALL(SUIVI_DES_FACTURES[CALCUL],ROWS('SUIVI FACTURES'!$AJ$5:SUIVI_DES_FACTURES[[#This Row],[CALCUL]])),8))</f>
        <v/>
      </c>
      <c r="I22" s="59" t="str">
        <f>IF(MAX(SUIVI_DES_CREANCES[[#This Row],[TOTAL ESPECES]],SUIVI_DES_CREANCES[[#This Row],[TOTAL CHEQUES]],SUIVI_DES_CREANCES[[#This Row],[TOTAL VIREMENT]],SUIVI_DES_CREANCES[[#This Row],[TOTAL PAYPAL]],SUIVI_DES_CREANCES[[#This Row],[TOTAL CARTE BANCAIRE]])=0,"",MAX(SUIVI_DES_CREANCES[[#This Row],[TOTAL ESPECES]],SUIVI_DES_CREANCES[[#This Row],[TOTAL CHEQUES]],SUIVI_DES_CREANCES[[#This Row],[TOTAL VIREMENT]],SUIVI_DES_CREANCES[[#This Row],[TOTAL PAYPAL]],SUIVI_DES_CREANCES[[#This Row],[TOTAL CARTE BANCAIRE]]))</f>
        <v/>
      </c>
      <c r="J22" s="59" t="str">
        <f>IF(SUIVI_DES_CREANCES[[#This Row],[NOMBRE ECHEANCE 1]]="","",SUIVI_DES_CREANCES[[#This Row],[MONTANT ECHEANCE 1]]*SUIVI_DES_CREANCES[[#This Row],[NOMBRE ECHEANCE 1]])</f>
        <v/>
      </c>
      <c r="K22" s="59" t="str">
        <f>IF(SUIVI_DES_CREANCES[[#This Row],[NOMBRE ECHEANCE 1]]="","",(SUIVI_DES_CREANCES[[#This Row],[Montant TTC]]+SUIVI_DES_CREANCES[[#This Row],[Majoration]])/SUIVI_DES_CREANCES[[#This Row],[NOMBRE ECHEANCE 1]])</f>
        <v/>
      </c>
      <c r="L22" s="61"/>
      <c r="M22" s="62"/>
      <c r="N22" s="63" t="str">
        <f>IF(SUIVI_DES_CREANCES[[#This Row],[NOMBRE ECHEANCE 1]]="","",SUIVI_DES_CREANCES[[#This Row],[Date d''échéance]]+(SUIVI_DES_CREANCES[[#This Row],[NOMBRE DE JOURS ENTRE ECHEANCE 1]]*SUIVI_DES_CREANCES[[#This Row],[NOMBRE ECHEANCE 1]]))</f>
        <v/>
      </c>
      <c r="O22" s="59" t="str">
        <f>IF(SUIVI_DES_CREANCES[[#This Row],[NOMBRE ECHEANCE 2]]="","",SUIVI_DES_CREANCES[[#This Row],[MONTANT ECHEANCE 2]]*SUIVI_DES_CREANCES[[#This Row],[NOMBRE ECHEANCE 2]])</f>
        <v/>
      </c>
      <c r="P22" s="64" t="str">
        <f>IF(SUIVI_DES_CREANCES[[#This Row],[NOMBRE ECHEANCE 2]]="","",IF(ROWS('SUIVI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Row],[CALCUL]])),27)))</f>
        <v/>
      </c>
      <c r="Q22" s="65" t="str">
        <f>IF(SUIVI_DES_CREANCES[[#This Row],[NOMBRE ECHEANCE 2]]="","",(SUIVI_DES_CREANCES[[#This Row],[Montant TTC]]+SUIVI_DES_CREANCES[[#This Row],[Majoration]])/SUIVI_DES_CREANCES[[#This Row],[NOMBRE ECHEANCE 2]])</f>
        <v/>
      </c>
      <c r="R22" s="66"/>
      <c r="S22" s="67"/>
      <c r="T22" s="58" t="str">
        <f>IF(SUIVI_DES_CREANCES[[#This Row],[NOMBRE ECHEANCE 2]]="","",SUIVI_DES_CREANCES[[#This Row],[Date d''échéance]]+(SUIVI_DES_CREANCES[[#This Row],[NOMBRE DE JOURS ENTRE ECHEANCE 2]]*SUIVI_DES_CREANCES[[#This Row],[NOMBRE ECHEANCE 2]]))</f>
        <v/>
      </c>
      <c r="U22" s="59" t="str">
        <f>IF(SUIVI_DES_CREANCES[[#This Row],[NOMBRE ECHEANCE 3]]="","",SUIVI_DES_CREANCES[[#This Row],[MONTANT ECHEANCE 3]]*SUIVI_DES_CREANCES[[#This Row],[NOMBRE ECHEANCE 3]])</f>
        <v/>
      </c>
      <c r="V22" s="68" t="str">
        <f>IF(SUIVI_DES_CREANCES[[#This Row],[NOMBRE ECHEANCE 3]]="","",IF(ROWS('SUIVI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Row],[CALCUL]])),35)))</f>
        <v/>
      </c>
      <c r="W22" s="59" t="str">
        <f>IF(SUIVI_DES_CREANCES[[#This Row],[NOMBRE ECHEANCE 3]]="","",(SUIVI_DES_CREANCES[[#This Row],[Montant TTC]]+SUIVI_DES_CREANCES[[#This Row],[Majoration]])/SUIVI_DES_CREANCES[[#This Row],[NOMBRE ECHEANCE 3]])</f>
        <v/>
      </c>
      <c r="X22" s="66"/>
      <c r="Y22" s="67"/>
      <c r="Z22" s="58" t="str">
        <f>IF(SUIVI_DES_CREANCES[[#This Row],[NOMBRE ECHEANCE 3]]="","",SUIVI_DES_CREANCES[[#This Row],[Date d''échéance]]+(SUIVI_DES_CREANCES[[#This Row],[NOMBRE DE JOURS ENTRE ECHEANCE 3]]*SUIVI_DES_CREANCES[[#This Row],[NOMBRE ECHEANCE 3]]))</f>
        <v/>
      </c>
      <c r="AA22" s="59" t="str">
        <f>IF(SUIVI_DES_CREANCES[[#This Row],[NOMBRE ECHEANCE 4]]="","",SUIVI_DES_CREANCES[[#This Row],[MONTANT ECHEANCE 4]]*SUIVI_DES_CREANCES[[#This Row],[NOMBRE ECHEANCE 4]])</f>
        <v/>
      </c>
      <c r="AB22" s="69" t="str">
        <f>IF(SUIVI_DES_CREANCES[[#This Row],[NOMBRE ECHEANCE 4]]="","",IF(ROWS('SUIVI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C22" s="59" t="str">
        <f>IF(SUIVI_DES_CREANCES[[#This Row],[NOMBRE ECHEANCE 4]]="","",(SUIVI_DES_CREANCES[[#This Row],[Montant TTC]]+SUIVI_DES_CREANCES[[#This Row],[Majoration]])/SUIVI_DES_CREANCES[[#This Row],[NOMBRE ECHEANCE 4]])</f>
        <v/>
      </c>
      <c r="AD22" s="66"/>
      <c r="AE22" s="67"/>
      <c r="AF22" s="58" t="str">
        <f>IF(SUIVI_DES_CREANCES[[#This Row],[NOMBRE ECHEANCE 4]]="","",SUIVI_DES_CREANCES[[#This Row],[Date d''échéance]]+(SUIVI_DES_CREANCES[[#This Row],[NOMBRE DE JOURS ENTRE ECHEANCE 4]]*SUIVI_DES_CREANCES[[#This Row],[NOMBRE ECHEANCE 4]]))</f>
        <v/>
      </c>
      <c r="AG22" s="59" t="str">
        <f>IF(SUIVI_DES_CREANCES[[#This Row],[NOMBRE ECHEANCE 5]]="","",SUIVI_DES_CREANCES[[#This Row],[MONTANT ECHEANCE 5]]*SUIVI_DES_CREANCES[[#This Row],[NOMBRE ECHEANCE 5]])</f>
        <v/>
      </c>
      <c r="AH22" s="69" t="str">
        <f>IF(SUIVI_DES_CREANCES[[#This Row],[NOMBRE ECHEANCE 5]]="","",IF(ROWS('SUIVI FACTURES'!$AJ$5:SUIVI_DES_FACTURES[[#This Row],[CALCUL]])&gt;COUNT(SUIVI_DES_FACTURES[CALCUL]),"",INDEX(SUIVI_DES_FACTURES[[Raison sociale]:[CHECKBOX]],SMALL(SUIVI_DES_FACTURES[CALCUL],ROWS('SUIVI FACTURES'!$AJ$5:SUIVI_DES_FACTURES[[#This Row],[CALCUL]])),28)))</f>
        <v/>
      </c>
      <c r="AI22" s="59" t="str">
        <f>IF(SUIVI_DES_CREANCES[[#This Row],[NOMBRE ECHEANCE 5]]="","",(SUIVI_DES_CREANCES[[#This Row],[Montant TTC]]+SUIVI_DES_CREANCES[[#This Row],[Majoration]])/SUIVI_DES_CREANCES[[#This Row],[NOMBRE ECHEANCE 5]])</f>
        <v/>
      </c>
      <c r="AJ22" s="66"/>
      <c r="AK22" s="67"/>
      <c r="AL22" s="58" t="str">
        <f>IF(SUIVI_DES_CREANCES[[#This Row],[NOMBRE ECHEANCE 5]]="","",SUIVI_DES_CREANCES[[#This Row],[Date d''échéance]]+(SUIVI_DES_CREANCES[[#This Row],[NOMBRE DE JOURS ENTRE ECHEANCE 5]]*SUIVI_DES_CREANCES[[#This Row],[NOMBRE ECHEANCE 5]]))</f>
        <v/>
      </c>
      <c r="AM22" s="70">
        <f>SUM(SUIVI_DES_CREANCES[[#This Row],[MONTANT ECHEANCE 5]],SUIVI_DES_CREANCES[[#This Row],[MONTANT ECHEANCE 4]],SUIVI_DES_CREANCES[[#This Row],[MONTANT ECHEANCE 3]],SUIVI_DES_CREANCES[[#This Row],[MONTANT ECHEANCE 2]],SUIVI_DES_CREANCES[[#This Row],[MONTANT ECHEANCE 1]])</f>
        <v>0</v>
      </c>
      <c r="AN22" s="71" t="str">
        <f>IF(MAX(SUIVI_DES_CREANCES[[#This Row],[FIN ECHEANCE 5]],SUIVI_DES_CREANCES[[#This Row],[FIN ECHEANCE 4]],SUIVI_DES_CREANCES[[#This Row],[FIN ECHEANCE 3]],SUIVI_DES_CREANCES[[#This Row],[FIN ECHEANCE 2]],SUIVI_DES_CREANCES[[#This Row],[FIN  ECHEANCE 1]])=0,"",MAX(SUIVI_DES_CREANCES[[#This Row],[FIN ECHEANCE 5]],SUIVI_DES_CREANCES[[#This Row],[FIN ECHEANCE 4]],SUIVI_DES_CREANCES[[#This Row],[FIN ECHEANCE 3]],SUIVI_DES_CREANCES[[#This Row],[FIN ECHEANCE 2]],SUIVI_DES_CREANCES[[#This Row],[FIN  ECHEANCE 1]]))</f>
        <v/>
      </c>
    </row>
    <row r="23" spans="1:40" x14ac:dyDescent="0.25">
      <c r="G23" s="169"/>
      <c r="H23" s="169"/>
      <c r="I23" s="169"/>
      <c r="J23" s="90"/>
      <c r="K23" s="90"/>
      <c r="L23" s="91"/>
      <c r="M23" s="92"/>
      <c r="N23" s="93"/>
    </row>
    <row r="24" spans="1:40" x14ac:dyDescent="0.25">
      <c r="G24" s="94"/>
      <c r="H24" s="94"/>
      <c r="I24" s="94"/>
      <c r="J24" s="94"/>
      <c r="K24" s="94"/>
      <c r="L24" s="95"/>
      <c r="M24" s="96"/>
      <c r="N24" s="97"/>
    </row>
    <row r="25" spans="1:40" x14ac:dyDescent="0.25">
      <c r="G25" s="94"/>
      <c r="H25" s="98"/>
      <c r="I25" s="94"/>
      <c r="J25" s="94"/>
      <c r="K25" s="94"/>
      <c r="L25" s="95"/>
      <c r="M25" s="96"/>
      <c r="N25" s="97"/>
    </row>
    <row r="26" spans="1:40" x14ac:dyDescent="0.25">
      <c r="G26" s="94"/>
      <c r="H26" s="94"/>
      <c r="I26" s="94"/>
      <c r="J26" s="94"/>
      <c r="K26" s="94"/>
      <c r="L26" s="95"/>
      <c r="M26" s="96"/>
      <c r="N26" s="97"/>
    </row>
    <row r="27" spans="1:40" x14ac:dyDescent="0.25">
      <c r="G27" s="94"/>
      <c r="H27" s="94"/>
      <c r="I27" s="94"/>
      <c r="J27" s="94"/>
      <c r="K27" s="94"/>
      <c r="L27" s="95"/>
      <c r="M27" s="96"/>
      <c r="N27" s="97"/>
    </row>
    <row r="28" spans="1:40" x14ac:dyDescent="0.25">
      <c r="G28" s="94"/>
      <c r="H28" s="94"/>
      <c r="I28" s="94"/>
      <c r="J28" s="94"/>
      <c r="K28" s="94"/>
      <c r="L28" s="95"/>
      <c r="M28" s="96"/>
      <c r="N28" s="97"/>
    </row>
    <row r="29" spans="1:40" x14ac:dyDescent="0.25">
      <c r="G29" s="94"/>
      <c r="H29" s="94"/>
      <c r="I29" s="94"/>
      <c r="J29" s="94"/>
      <c r="K29" s="94"/>
      <c r="L29" s="95"/>
      <c r="M29" s="96"/>
      <c r="N29" s="97"/>
    </row>
    <row r="30" spans="1:40" x14ac:dyDescent="0.25">
      <c r="G30" s="27"/>
    </row>
    <row r="31" spans="1:40" x14ac:dyDescent="0.25">
      <c r="G31" s="27"/>
      <c r="V31" s="35" t="s">
        <v>929</v>
      </c>
    </row>
    <row r="32" spans="1:40" x14ac:dyDescent="0.25">
      <c r="G32" s="27"/>
      <c r="H32" s="99"/>
      <c r="V32" s="35" t="s">
        <v>930</v>
      </c>
    </row>
    <row r="33" spans="7:22" s="36" customFormat="1" x14ac:dyDescent="0.25">
      <c r="G33" s="27"/>
      <c r="V33" s="36" t="s">
        <v>931</v>
      </c>
    </row>
    <row r="34" spans="7:22" s="36" customFormat="1" x14ac:dyDescent="0.25">
      <c r="G34" s="27"/>
    </row>
    <row r="35" spans="7:22" s="36" customFormat="1" x14ac:dyDescent="0.25">
      <c r="G35" s="27"/>
    </row>
    <row r="36" spans="7:22" s="36" customFormat="1" ht="15" customHeight="1" x14ac:dyDescent="0.25">
      <c r="G36" s="38"/>
    </row>
  </sheetData>
  <mergeCells count="2">
    <mergeCell ref="G23:I23"/>
    <mergeCell ref="F1:J1"/>
  </mergeCells>
  <conditionalFormatting sqref="F1:J1">
    <cfRule type="colorScale" priority="1">
      <colorScale>
        <cfvo type="num" val="0"/>
        <cfvo type="num" val="1"/>
        <color rgb="FFFF0000"/>
        <color rgb="FF00FF00"/>
      </colorScale>
    </cfRule>
    <cfRule type="dataBar" priority="2">
      <dataBar showValue="0">
        <cfvo type="num" val="0"/>
        <cfvo type="num" val="1"/>
        <color rgb="FF00FF00"/>
      </dataBar>
      <extLst>
        <ext xmlns:x14="http://schemas.microsoft.com/office/spreadsheetml/2009/9/main" uri="{B025F937-C7B1-47D3-B67F-A62EFF666E3E}">
          <x14:id>{AB614EEE-3ECA-4D2E-8325-E794490B817F}</x14:id>
        </ext>
      </extLst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3793" r:id="rId4" name="CheckBox1">
          <controlPr defaultSize="0" autoLine="0" r:id="rId5">
            <anchor moveWithCells="1">
              <from>
                <xdr:col>5</xdr:col>
                <xdr:colOff>47625</xdr:colOff>
                <xdr:row>1</xdr:row>
                <xdr:rowOff>171450</xdr:rowOff>
              </from>
              <to>
                <xdr:col>6</xdr:col>
                <xdr:colOff>257175</xdr:colOff>
                <xdr:row>2</xdr:row>
                <xdr:rowOff>123825</xdr:rowOff>
              </to>
            </anchor>
          </controlPr>
        </control>
      </mc:Choice>
      <mc:Fallback>
        <control shapeId="33793" r:id="rId4" name="CheckBox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B614EEE-3ECA-4D2E-8325-E794490B817F}">
            <x14:dataBar minLength="0" maxLength="100" border="1" gradient="0" negativeBarBorderColorSameAsPositive="0">
              <x14:cfvo type="num">
                <xm:f>0</xm:f>
              </x14:cfvo>
              <x14:cfvo type="num">
                <xm:f>1</xm:f>
              </x14:cfvo>
              <x14:borderColor theme="1"/>
              <x14:negativeFillColor rgb="FFFF0000"/>
              <x14:negativeBorderColor rgb="FFFF0000"/>
              <x14:axisColor rgb="FF000000"/>
            </x14:dataBar>
          </x14:cfRule>
          <xm:sqref>F1:J1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CLIENTS</vt:lpstr>
      <vt:lpstr>SUIVI FACTURES</vt:lpstr>
      <vt:lpstr>SUIVI DES CREANCES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Mignot</dc:creator>
  <cp:lastModifiedBy>Laurent Mignot</cp:lastModifiedBy>
  <cp:lastPrinted>2015-11-28T03:00:53Z</cp:lastPrinted>
  <dcterms:created xsi:type="dcterms:W3CDTF">2014-08-18T08:41:39Z</dcterms:created>
  <dcterms:modified xsi:type="dcterms:W3CDTF">2015-12-21T03:22:36Z</dcterms:modified>
</cp:coreProperties>
</file>