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2.xml" ContentType="application/vnd.openxmlformats-officedocument.drawing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sie\Documents\"/>
    </mc:Choice>
  </mc:AlternateContent>
  <bookViews>
    <workbookView xWindow="0" yWindow="0" windowWidth="20490" windowHeight="7755" activeTab="1"/>
  </bookViews>
  <sheets>
    <sheet name="Indicateurs_mensuel" sheetId="3" r:id="rId1"/>
    <sheet name="Ratio" sheetId="2" r:id="rId2"/>
  </sheets>
  <externalReferences>
    <externalReference r:id="rId3"/>
  </externalReferences>
  <definedNames>
    <definedName name="Acceuil1">#REF!</definedName>
    <definedName name="accueil">#REF!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6" i="2" l="1"/>
  <c r="HY37" i="2"/>
  <c r="HV37" i="2"/>
  <c r="HS37" i="2"/>
  <c r="HP37" i="2"/>
  <c r="HL37" i="2"/>
  <c r="HI37" i="2"/>
  <c r="HF37" i="2"/>
  <c r="HC37" i="2"/>
  <c r="GY37" i="2"/>
  <c r="GV37" i="2"/>
  <c r="GS37" i="2"/>
  <c r="GP37" i="2"/>
  <c r="GL37" i="2"/>
  <c r="GI37" i="2"/>
  <c r="GF37" i="2"/>
  <c r="GC37" i="2"/>
  <c r="FY37" i="2"/>
  <c r="FV37" i="2"/>
  <c r="FS37" i="2"/>
  <c r="FP37" i="2"/>
  <c r="FL37" i="2"/>
  <c r="FI37" i="2"/>
  <c r="FF37" i="2"/>
  <c r="FC37" i="2"/>
  <c r="EY37" i="2"/>
  <c r="EV37" i="2"/>
  <c r="ES37" i="2"/>
  <c r="EP37" i="2"/>
  <c r="EL37" i="2"/>
  <c r="EI37" i="2"/>
  <c r="EF37" i="2"/>
  <c r="EC37" i="2"/>
  <c r="DY37" i="2"/>
  <c r="DV37" i="2"/>
  <c r="DS37" i="2"/>
  <c r="DP37" i="2"/>
  <c r="DL37" i="2"/>
  <c r="DI37" i="2"/>
  <c r="DF37" i="2"/>
  <c r="DC37" i="2"/>
  <c r="CY37" i="2"/>
  <c r="CV37" i="2"/>
  <c r="CS37" i="2"/>
  <c r="CP37" i="2"/>
  <c r="CL37" i="2"/>
  <c r="CI37" i="2"/>
  <c r="CF37" i="2"/>
  <c r="CC37" i="2"/>
  <c r="BY37" i="2"/>
  <c r="BV37" i="2"/>
  <c r="BS37" i="2"/>
  <c r="BP37" i="2"/>
  <c r="BL37" i="2"/>
  <c r="BI37" i="2"/>
  <c r="BF37" i="2"/>
  <c r="BC37" i="2"/>
  <c r="AL37" i="2"/>
  <c r="AI37" i="2"/>
  <c r="AF37" i="2"/>
  <c r="AC37" i="2"/>
  <c r="AB37" i="2"/>
  <c r="Y37" i="2"/>
  <c r="V37" i="2"/>
  <c r="S37" i="2"/>
  <c r="P37" i="2"/>
  <c r="O37" i="2"/>
  <c r="K37" i="2"/>
  <c r="H37" i="2"/>
  <c r="E37" i="2"/>
  <c r="B37" i="2"/>
  <c r="HY36" i="2"/>
  <c r="HV36" i="2"/>
  <c r="HS36" i="2"/>
  <c r="HP36" i="2"/>
  <c r="HL36" i="2"/>
  <c r="HI36" i="2"/>
  <c r="HF36" i="2"/>
  <c r="HC36" i="2"/>
  <c r="GY36" i="2"/>
  <c r="GV36" i="2"/>
  <c r="GS36" i="2"/>
  <c r="GP36" i="2"/>
  <c r="GL36" i="2"/>
  <c r="GI36" i="2"/>
  <c r="GF36" i="2"/>
  <c r="GC36" i="2"/>
  <c r="FY36" i="2"/>
  <c r="FV36" i="2"/>
  <c r="FS36" i="2"/>
  <c r="FP36" i="2"/>
  <c r="FL36" i="2"/>
  <c r="FI36" i="2"/>
  <c r="FF36" i="2"/>
  <c r="FC36" i="2"/>
  <c r="EY36" i="2"/>
  <c r="EV36" i="2"/>
  <c r="ES36" i="2"/>
  <c r="EP36" i="2"/>
  <c r="EL36" i="2"/>
  <c r="EI36" i="2"/>
  <c r="EF36" i="2"/>
  <c r="EC36" i="2"/>
  <c r="DY36" i="2"/>
  <c r="DV36" i="2"/>
  <c r="DS36" i="2"/>
  <c r="DP36" i="2"/>
  <c r="DL36" i="2"/>
  <c r="DI36" i="2"/>
  <c r="DF36" i="2"/>
  <c r="DC36" i="2"/>
  <c r="CY36" i="2"/>
  <c r="CV36" i="2"/>
  <c r="CS36" i="2"/>
  <c r="CP36" i="2"/>
  <c r="CL36" i="2"/>
  <c r="CI36" i="2"/>
  <c r="CF36" i="2"/>
  <c r="CC36" i="2"/>
  <c r="BY36" i="2"/>
  <c r="BV36" i="2"/>
  <c r="BS36" i="2"/>
  <c r="BP36" i="2"/>
  <c r="BL36" i="2"/>
  <c r="BI36" i="2"/>
  <c r="BF36" i="2"/>
  <c r="BC36" i="2"/>
  <c r="AY36" i="2"/>
  <c r="AV36" i="2"/>
  <c r="AS36" i="2"/>
  <c r="AP36" i="2"/>
  <c r="AL36" i="2"/>
  <c r="AI36" i="2"/>
  <c r="AF36" i="2"/>
  <c r="AC36" i="2"/>
  <c r="AB36" i="2"/>
  <c r="Y36" i="2"/>
  <c r="V36" i="2"/>
  <c r="S36" i="2"/>
  <c r="P36" i="2"/>
  <c r="O36" i="2"/>
  <c r="H36" i="2"/>
  <c r="E36" i="2"/>
  <c r="B36" i="2"/>
  <c r="IB35" i="2"/>
  <c r="HY35" i="2"/>
  <c r="HV35" i="2"/>
  <c r="HS35" i="2"/>
  <c r="HP35" i="2"/>
  <c r="HO35" i="2"/>
  <c r="HL35" i="2"/>
  <c r="HI35" i="2"/>
  <c r="HF35" i="2"/>
  <c r="HC35" i="2"/>
  <c r="HB35" i="2"/>
  <c r="GY35" i="2"/>
  <c r="GV35" i="2"/>
  <c r="GS35" i="2"/>
  <c r="GP35" i="2"/>
  <c r="GO35" i="2"/>
  <c r="GL35" i="2"/>
  <c r="GI35" i="2"/>
  <c r="GF35" i="2"/>
  <c r="GC35" i="2"/>
  <c r="GB35" i="2"/>
  <c r="FY35" i="2"/>
  <c r="FV35" i="2"/>
  <c r="FS35" i="2"/>
  <c r="FP35" i="2"/>
  <c r="FO35" i="2"/>
  <c r="FL35" i="2"/>
  <c r="FI35" i="2"/>
  <c r="FF35" i="2"/>
  <c r="FC35" i="2"/>
  <c r="FB35" i="2"/>
  <c r="EY35" i="2"/>
  <c r="EV35" i="2"/>
  <c r="ES35" i="2"/>
  <c r="EP35" i="2"/>
  <c r="EO35" i="2"/>
  <c r="EL35" i="2"/>
  <c r="EI35" i="2"/>
  <c r="EF35" i="2"/>
  <c r="EC35" i="2"/>
  <c r="EB35" i="2"/>
  <c r="DY35" i="2"/>
  <c r="DV35" i="2"/>
  <c r="DS35" i="2"/>
  <c r="DP35" i="2"/>
  <c r="DO35" i="2"/>
  <c r="DL35" i="2"/>
  <c r="DI35" i="2"/>
  <c r="DF35" i="2"/>
  <c r="DC35" i="2"/>
  <c r="DB35" i="2"/>
  <c r="CY35" i="2"/>
  <c r="CV35" i="2"/>
  <c r="CS35" i="2"/>
  <c r="CP35" i="2"/>
  <c r="CO35" i="2"/>
  <c r="CL35" i="2"/>
  <c r="CI35" i="2"/>
  <c r="CF35" i="2"/>
  <c r="CC35" i="2"/>
  <c r="CB35" i="2"/>
  <c r="BY35" i="2"/>
  <c r="BV35" i="2"/>
  <c r="BS35" i="2"/>
  <c r="BP35" i="2"/>
  <c r="BO35" i="2"/>
  <c r="BL35" i="2"/>
  <c r="BI35" i="2"/>
  <c r="BF35" i="2"/>
  <c r="BC35" i="2"/>
  <c r="BB35" i="2"/>
  <c r="AY35" i="2"/>
  <c r="AV35" i="2"/>
  <c r="AS35" i="2"/>
  <c r="AP35" i="2"/>
  <c r="AO35" i="2"/>
  <c r="AL35" i="2"/>
  <c r="AI35" i="2"/>
  <c r="AF35" i="2"/>
  <c r="AC35" i="2"/>
  <c r="AB35" i="2"/>
  <c r="Y35" i="2"/>
  <c r="V35" i="2"/>
  <c r="S35" i="2"/>
  <c r="P35" i="2"/>
  <c r="O35" i="2"/>
  <c r="K35" i="2"/>
  <c r="H35" i="2"/>
  <c r="E35" i="2"/>
  <c r="B35" i="2"/>
  <c r="IB29" i="2"/>
  <c r="HY29" i="2"/>
  <c r="HV29" i="2"/>
  <c r="HS29" i="2"/>
  <c r="HP29" i="2"/>
  <c r="HO29" i="2"/>
  <c r="HL29" i="2"/>
  <c r="HI29" i="2"/>
  <c r="HF29" i="2"/>
  <c r="HC29" i="2"/>
  <c r="HB29" i="2"/>
  <c r="GY29" i="2"/>
  <c r="GV29" i="2"/>
  <c r="GS29" i="2"/>
  <c r="GP29" i="2"/>
  <c r="GO29" i="2"/>
  <c r="GL29" i="2"/>
  <c r="GI29" i="2"/>
  <c r="GF29" i="2"/>
  <c r="GC29" i="2"/>
  <c r="GB29" i="2"/>
  <c r="FY29" i="2"/>
  <c r="FV29" i="2"/>
  <c r="FS29" i="2"/>
  <c r="FP29" i="2"/>
  <c r="FO29" i="2"/>
  <c r="FL29" i="2"/>
  <c r="FI29" i="2"/>
  <c r="FF29" i="2"/>
  <c r="FC29" i="2"/>
  <c r="FB29" i="2"/>
  <c r="EY29" i="2"/>
  <c r="EV29" i="2"/>
  <c r="ES29" i="2"/>
  <c r="EP29" i="2"/>
  <c r="EO29" i="2"/>
  <c r="EL29" i="2"/>
  <c r="EI29" i="2"/>
  <c r="EF29" i="2"/>
  <c r="EC29" i="2"/>
  <c r="EB29" i="2"/>
  <c r="DY29" i="2"/>
  <c r="DV29" i="2"/>
  <c r="DS29" i="2"/>
  <c r="DP29" i="2"/>
  <c r="DO29" i="2"/>
  <c r="DL29" i="2"/>
  <c r="DI29" i="2"/>
  <c r="DF29" i="2"/>
  <c r="DC29" i="2"/>
  <c r="DB29" i="2"/>
  <c r="CY29" i="2"/>
  <c r="CV29" i="2"/>
  <c r="CS29" i="2"/>
  <c r="CP29" i="2"/>
  <c r="CO29" i="2"/>
  <c r="CL29" i="2"/>
  <c r="CI29" i="2"/>
  <c r="CF29" i="2"/>
  <c r="CC29" i="2"/>
  <c r="CB29" i="2"/>
  <c r="BY29" i="2"/>
  <c r="BV29" i="2"/>
  <c r="BS29" i="2"/>
  <c r="BP29" i="2"/>
  <c r="BO29" i="2"/>
  <c r="BL29" i="2"/>
  <c r="BI29" i="2"/>
  <c r="BF29" i="2"/>
  <c r="BC29" i="2"/>
  <c r="BB29" i="2"/>
  <c r="AY29" i="2"/>
  <c r="AV29" i="2"/>
  <c r="AS29" i="2"/>
  <c r="AO29" i="2"/>
  <c r="AL29" i="2"/>
  <c r="AI29" i="2"/>
  <c r="AF29" i="2"/>
  <c r="AC29" i="2"/>
  <c r="AB29" i="2"/>
  <c r="Y29" i="2"/>
  <c r="V29" i="2"/>
  <c r="S29" i="2"/>
  <c r="P29" i="2"/>
  <c r="O29" i="2"/>
  <c r="K29" i="2"/>
  <c r="H29" i="2"/>
  <c r="E29" i="2"/>
  <c r="B29" i="2"/>
  <c r="IB28" i="2"/>
  <c r="HY28" i="2"/>
  <c r="HV28" i="2"/>
  <c r="HS28" i="2"/>
  <c r="HP28" i="2"/>
  <c r="HO28" i="2"/>
  <c r="HL28" i="2"/>
  <c r="HI28" i="2"/>
  <c r="HF28" i="2"/>
  <c r="HC28" i="2"/>
  <c r="HB28" i="2"/>
  <c r="GY28" i="2"/>
  <c r="GV28" i="2"/>
  <c r="GS28" i="2"/>
  <c r="GP28" i="2"/>
  <c r="GO28" i="2"/>
  <c r="GL28" i="2"/>
  <c r="GI28" i="2"/>
  <c r="GF28" i="2"/>
  <c r="GC28" i="2"/>
  <c r="GB28" i="2"/>
  <c r="FY28" i="2"/>
  <c r="FV28" i="2"/>
  <c r="FS28" i="2"/>
  <c r="FP28" i="2"/>
  <c r="FO28" i="2"/>
  <c r="FL28" i="2"/>
  <c r="FI28" i="2"/>
  <c r="FF28" i="2"/>
  <c r="FC28" i="2"/>
  <c r="FB28" i="2"/>
  <c r="EY28" i="2"/>
  <c r="EV28" i="2"/>
  <c r="ES28" i="2"/>
  <c r="EP28" i="2"/>
  <c r="EO28" i="2"/>
  <c r="EL28" i="2"/>
  <c r="EI28" i="2"/>
  <c r="EF28" i="2"/>
  <c r="EC28" i="2"/>
  <c r="EB28" i="2"/>
  <c r="DY28" i="2"/>
  <c r="DV28" i="2"/>
  <c r="DS28" i="2"/>
  <c r="DP28" i="2"/>
  <c r="DO28" i="2"/>
  <c r="DL28" i="2"/>
  <c r="DI28" i="2"/>
  <c r="DF28" i="2"/>
  <c r="DC28" i="2"/>
  <c r="DB28" i="2"/>
  <c r="CY28" i="2"/>
  <c r="CV28" i="2"/>
  <c r="CS28" i="2"/>
  <c r="CP28" i="2"/>
  <c r="CO28" i="2"/>
  <c r="CL28" i="2"/>
  <c r="CI28" i="2"/>
  <c r="CF28" i="2"/>
  <c r="CC28" i="2"/>
  <c r="CB28" i="2"/>
  <c r="BY28" i="2"/>
  <c r="BV28" i="2"/>
  <c r="BS28" i="2"/>
  <c r="BP28" i="2"/>
  <c r="BO28" i="2"/>
  <c r="BL28" i="2"/>
  <c r="BI28" i="2"/>
  <c r="BF28" i="2"/>
  <c r="BC28" i="2"/>
  <c r="BB28" i="2"/>
  <c r="AY28" i="2"/>
  <c r="AV28" i="2"/>
  <c r="AS28" i="2"/>
  <c r="AP28" i="2"/>
  <c r="AO28" i="2"/>
  <c r="AL28" i="2"/>
  <c r="AI28" i="2"/>
  <c r="AF28" i="2"/>
  <c r="AC28" i="2"/>
  <c r="AB28" i="2"/>
  <c r="Y28" i="2"/>
  <c r="V28" i="2"/>
  <c r="S28" i="2"/>
  <c r="P28" i="2"/>
  <c r="O28" i="2"/>
  <c r="K28" i="2"/>
  <c r="H28" i="2"/>
  <c r="E28" i="2"/>
  <c r="B28" i="2"/>
  <c r="HY27" i="2"/>
  <c r="HV27" i="2"/>
  <c r="HS27" i="2"/>
  <c r="HP27" i="2"/>
  <c r="HL27" i="2"/>
  <c r="HI27" i="2"/>
  <c r="HF27" i="2"/>
  <c r="HC27" i="2"/>
  <c r="GY27" i="2"/>
  <c r="GV27" i="2"/>
  <c r="GS27" i="2"/>
  <c r="GP27" i="2"/>
  <c r="GL27" i="2"/>
  <c r="GI27" i="2"/>
  <c r="GF27" i="2"/>
  <c r="GC27" i="2"/>
  <c r="FY27" i="2"/>
  <c r="FV27" i="2"/>
  <c r="FS27" i="2"/>
  <c r="FP27" i="2"/>
  <c r="FL27" i="2"/>
  <c r="FI27" i="2"/>
  <c r="FF27" i="2"/>
  <c r="FC27" i="2"/>
  <c r="EY27" i="2"/>
  <c r="EV27" i="2"/>
  <c r="ES27" i="2"/>
  <c r="EP27" i="2"/>
  <c r="EL27" i="2"/>
  <c r="EI27" i="2"/>
  <c r="EF27" i="2"/>
  <c r="EC27" i="2"/>
  <c r="DY27" i="2"/>
  <c r="DV27" i="2"/>
  <c r="DS27" i="2"/>
  <c r="DP27" i="2"/>
  <c r="DL27" i="2"/>
  <c r="DI27" i="2"/>
  <c r="DF27" i="2"/>
  <c r="DC27" i="2"/>
  <c r="CY27" i="2"/>
  <c r="CV27" i="2"/>
  <c r="CS27" i="2"/>
  <c r="CP27" i="2"/>
  <c r="CL27" i="2"/>
  <c r="CI27" i="2"/>
  <c r="CF27" i="2"/>
  <c r="CC27" i="2"/>
  <c r="BY27" i="2"/>
  <c r="BV27" i="2"/>
  <c r="BS27" i="2"/>
  <c r="BP27" i="2"/>
  <c r="BL27" i="2"/>
  <c r="BI27" i="2"/>
  <c r="BF27" i="2"/>
  <c r="BC27" i="2"/>
  <c r="AY27" i="2"/>
  <c r="AV27" i="2"/>
  <c r="AS27" i="2"/>
  <c r="AP27" i="2"/>
  <c r="AL27" i="2"/>
  <c r="AI27" i="2"/>
  <c r="AF27" i="2"/>
  <c r="AC27" i="2"/>
  <c r="AB27" i="2"/>
  <c r="Y27" i="2"/>
  <c r="V27" i="2"/>
  <c r="S27" i="2"/>
  <c r="P27" i="2"/>
  <c r="K27" i="2"/>
  <c r="H27" i="2"/>
  <c r="E27" i="2"/>
  <c r="B27" i="2"/>
  <c r="IB26" i="2"/>
  <c r="HY26" i="2"/>
  <c r="HV26" i="2"/>
  <c r="HS26" i="2"/>
  <c r="HP26" i="2"/>
  <c r="HO26" i="2"/>
  <c r="HL26" i="2"/>
  <c r="HI26" i="2"/>
  <c r="HF26" i="2"/>
  <c r="HC26" i="2"/>
  <c r="HB26" i="2"/>
  <c r="GY26" i="2"/>
  <c r="GV26" i="2"/>
  <c r="GS26" i="2"/>
  <c r="GP26" i="2"/>
  <c r="GO26" i="2"/>
  <c r="GL26" i="2"/>
  <c r="GI26" i="2"/>
  <c r="GF26" i="2"/>
  <c r="GC26" i="2"/>
  <c r="GB26" i="2"/>
  <c r="FY26" i="2"/>
  <c r="FV26" i="2"/>
  <c r="FS26" i="2"/>
  <c r="FP26" i="2"/>
  <c r="FO26" i="2"/>
  <c r="FL26" i="2"/>
  <c r="FI26" i="2"/>
  <c r="FF26" i="2"/>
  <c r="FC26" i="2"/>
  <c r="FB26" i="2"/>
  <c r="EY26" i="2"/>
  <c r="EV26" i="2"/>
  <c r="ES26" i="2"/>
  <c r="EP26" i="2"/>
  <c r="EO26" i="2"/>
  <c r="EL26" i="2"/>
  <c r="EI26" i="2"/>
  <c r="EF26" i="2"/>
  <c r="EC26" i="2"/>
  <c r="EB26" i="2"/>
  <c r="DY26" i="2"/>
  <c r="DV26" i="2"/>
  <c r="DS26" i="2"/>
  <c r="DP26" i="2"/>
  <c r="DO26" i="2"/>
  <c r="DL26" i="2"/>
  <c r="DI26" i="2"/>
  <c r="DF26" i="2"/>
  <c r="DC26" i="2"/>
  <c r="DB26" i="2"/>
  <c r="CY26" i="2"/>
  <c r="CV26" i="2"/>
  <c r="CS26" i="2"/>
  <c r="CP26" i="2"/>
  <c r="CO26" i="2"/>
  <c r="CL26" i="2"/>
  <c r="CI26" i="2"/>
  <c r="CF26" i="2"/>
  <c r="CC26" i="2"/>
  <c r="CB26" i="2"/>
  <c r="BY26" i="2"/>
  <c r="BV26" i="2"/>
  <c r="BS26" i="2"/>
  <c r="BP26" i="2"/>
  <c r="BO26" i="2"/>
  <c r="BL26" i="2"/>
  <c r="BI26" i="2"/>
  <c r="BF26" i="2"/>
  <c r="BC26" i="2"/>
  <c r="BB26" i="2"/>
  <c r="AY26" i="2"/>
  <c r="AV26" i="2"/>
  <c r="AS26" i="2"/>
  <c r="AP26" i="2"/>
  <c r="AO26" i="2"/>
  <c r="AL26" i="2"/>
  <c r="AI26" i="2"/>
  <c r="AF26" i="2"/>
  <c r="AC26" i="2"/>
  <c r="AB26" i="2"/>
  <c r="Y26" i="2"/>
  <c r="V26" i="2"/>
  <c r="S26" i="2"/>
  <c r="P26" i="2"/>
  <c r="O26" i="2"/>
  <c r="K26" i="2"/>
  <c r="H26" i="2"/>
  <c r="E26" i="2"/>
  <c r="B26" i="2"/>
  <c r="IB21" i="2"/>
  <c r="HO21" i="2"/>
  <c r="HB21" i="2"/>
  <c r="GO21" i="2"/>
  <c r="GB21" i="2"/>
  <c r="FO21" i="2"/>
  <c r="FB21" i="2"/>
  <c r="EO21" i="2"/>
  <c r="EB21" i="2"/>
  <c r="DO21" i="2"/>
  <c r="DB21" i="2"/>
  <c r="CO21" i="2"/>
  <c r="CB21" i="2"/>
  <c r="BO21" i="2"/>
  <c r="BB21" i="2"/>
  <c r="AO21" i="2"/>
  <c r="N21" i="2"/>
  <c r="IB20" i="2"/>
  <c r="HO20" i="2"/>
  <c r="HB20" i="2"/>
  <c r="GO20" i="2"/>
  <c r="GB20" i="2"/>
  <c r="FO20" i="2"/>
  <c r="FB20" i="2"/>
  <c r="EO20" i="2"/>
  <c r="EB20" i="2"/>
  <c r="DO20" i="2"/>
  <c r="DB20" i="2"/>
  <c r="CO20" i="2"/>
  <c r="CB20" i="2"/>
  <c r="BO20" i="2"/>
  <c r="BB20" i="2"/>
  <c r="AO20" i="2"/>
  <c r="O20" i="2"/>
  <c r="N20" i="2"/>
  <c r="IB19" i="2"/>
  <c r="HO19" i="2"/>
  <c r="HB19" i="2"/>
  <c r="GO19" i="2"/>
  <c r="GB19" i="2"/>
  <c r="FO19" i="2"/>
  <c r="FB19" i="2"/>
  <c r="EO19" i="2"/>
  <c r="EB19" i="2"/>
  <c r="DO19" i="2"/>
  <c r="DB19" i="2"/>
  <c r="CO19" i="2"/>
  <c r="CB19" i="2"/>
  <c r="BO19" i="2"/>
  <c r="BB19" i="2"/>
  <c r="AO19" i="2"/>
  <c r="IB18" i="2"/>
  <c r="HO18" i="2"/>
  <c r="HB18" i="2"/>
  <c r="GO18" i="2"/>
  <c r="GB18" i="2"/>
  <c r="FO18" i="2"/>
  <c r="FB18" i="2"/>
  <c r="EO18" i="2"/>
  <c r="EB18" i="2"/>
  <c r="DO18" i="2"/>
  <c r="DB18" i="2"/>
  <c r="CO18" i="2"/>
  <c r="CB18" i="2"/>
  <c r="BO18" i="2"/>
  <c r="BB18" i="2"/>
  <c r="AO18" i="2"/>
  <c r="N18" i="2"/>
  <c r="IB17" i="2"/>
  <c r="HO17" i="2"/>
  <c r="HB17" i="2"/>
  <c r="GO17" i="2"/>
  <c r="GB17" i="2"/>
  <c r="FO17" i="2"/>
  <c r="FB17" i="2"/>
  <c r="EO17" i="2"/>
  <c r="EB17" i="2"/>
  <c r="DO17" i="2"/>
  <c r="DB17" i="2"/>
  <c r="CO17" i="2"/>
  <c r="CB17" i="2"/>
  <c r="BO17" i="2"/>
  <c r="BB17" i="2"/>
  <c r="AO17" i="2"/>
  <c r="N17" i="2"/>
  <c r="IB16" i="2"/>
  <c r="IB36" i="2" s="1"/>
  <c r="HO16" i="2"/>
  <c r="HO36" i="2" s="1"/>
  <c r="HB16" i="2"/>
  <c r="HB36" i="2" s="1"/>
  <c r="GO16" i="2"/>
  <c r="GO36" i="2" s="1"/>
  <c r="GB16" i="2"/>
  <c r="GB36" i="2" s="1"/>
  <c r="FO16" i="2"/>
  <c r="FO36" i="2" s="1"/>
  <c r="FB16" i="2"/>
  <c r="FB36" i="2" s="1"/>
  <c r="EO16" i="2"/>
  <c r="EO36" i="2" s="1"/>
  <c r="EB16" i="2"/>
  <c r="EB36" i="2" s="1"/>
  <c r="DO16" i="2"/>
  <c r="DO36" i="2" s="1"/>
  <c r="DB16" i="2"/>
  <c r="DB36" i="2" s="1"/>
  <c r="CO16" i="2"/>
  <c r="CO36" i="2" s="1"/>
  <c r="CB16" i="2"/>
  <c r="CB36" i="2" s="1"/>
  <c r="BO16" i="2"/>
  <c r="BO36" i="2" s="1"/>
  <c r="BB16" i="2"/>
  <c r="BB36" i="2" s="1"/>
  <c r="AO16" i="2"/>
  <c r="AO36" i="2" s="1"/>
  <c r="N16" i="2"/>
  <c r="K36" i="2" s="1"/>
  <c r="IB15" i="2"/>
  <c r="HO15" i="2"/>
  <c r="HB15" i="2"/>
  <c r="GO15" i="2"/>
  <c r="GB15" i="2"/>
  <c r="FO15" i="2"/>
  <c r="FB15" i="2"/>
  <c r="EO15" i="2"/>
  <c r="EB15" i="2"/>
  <c r="DO15" i="2"/>
  <c r="DB15" i="2"/>
  <c r="CO15" i="2"/>
  <c r="CB15" i="2"/>
  <c r="BO15" i="2"/>
  <c r="BB15" i="2"/>
  <c r="AO15" i="2"/>
  <c r="N15" i="2"/>
  <c r="IB13" i="2"/>
  <c r="HO13" i="2"/>
  <c r="HB13" i="2"/>
  <c r="GO13" i="2"/>
  <c r="GO37" i="2" s="1"/>
  <c r="GB13" i="2"/>
  <c r="FO13" i="2"/>
  <c r="FB13" i="2"/>
  <c r="EO13" i="2"/>
  <c r="EO37" i="2" s="1"/>
  <c r="EB13" i="2"/>
  <c r="DO13" i="2"/>
  <c r="DB13" i="2"/>
  <c r="CO13" i="2"/>
  <c r="CO37" i="2" s="1"/>
  <c r="CB13" i="2"/>
  <c r="BO13" i="2"/>
  <c r="AO13" i="2"/>
  <c r="AX12" i="2"/>
  <c r="AV12" i="2"/>
  <c r="AT12" i="2"/>
  <c r="AR12" i="2"/>
  <c r="AP12" i="2"/>
  <c r="AN12" i="2"/>
  <c r="AL12" i="2"/>
  <c r="AJ12" i="2"/>
  <c r="AH12" i="2"/>
  <c r="AF12" i="2"/>
  <c r="AD12" i="2"/>
  <c r="AB12" i="2"/>
  <c r="Z12" i="2"/>
  <c r="X12" i="2"/>
  <c r="V12" i="2"/>
  <c r="T12" i="2"/>
  <c r="R12" i="2"/>
  <c r="P12" i="2"/>
  <c r="IB11" i="2"/>
  <c r="IA11" i="2"/>
  <c r="HZ11" i="2"/>
  <c r="HY11" i="2"/>
  <c r="HX11" i="2"/>
  <c r="HW11" i="2"/>
  <c r="HV11" i="2"/>
  <c r="HU11" i="2"/>
  <c r="HT11" i="2"/>
  <c r="HS11" i="2"/>
  <c r="HR11" i="2"/>
  <c r="HQ11" i="2"/>
  <c r="HP11" i="2"/>
  <c r="HN11" i="2"/>
  <c r="HM11" i="2"/>
  <c r="HL11" i="2"/>
  <c r="HK11" i="2"/>
  <c r="HJ11" i="2"/>
  <c r="HI11" i="2"/>
  <c r="HH11" i="2"/>
  <c r="HG11" i="2"/>
  <c r="HF11" i="2"/>
  <c r="HE11" i="2"/>
  <c r="HD11" i="2"/>
  <c r="HC11" i="2"/>
  <c r="HB11" i="2"/>
  <c r="HA11" i="2"/>
  <c r="GZ11" i="2"/>
  <c r="GY11" i="2"/>
  <c r="GX11" i="2"/>
  <c r="GW11" i="2"/>
  <c r="GV11" i="2"/>
  <c r="GU11" i="2"/>
  <c r="GT11" i="2"/>
  <c r="GS11" i="2"/>
  <c r="GR11" i="2"/>
  <c r="GQ11" i="2"/>
  <c r="GP11" i="2"/>
  <c r="GN11" i="2"/>
  <c r="GM11" i="2"/>
  <c r="GL11" i="2"/>
  <c r="GK11" i="2"/>
  <c r="GJ11" i="2"/>
  <c r="GI11" i="2"/>
  <c r="GH11" i="2"/>
  <c r="GG11" i="2"/>
  <c r="GF11" i="2"/>
  <c r="GE11" i="2"/>
  <c r="GD11" i="2"/>
  <c r="GC11" i="2"/>
  <c r="GB11" i="2"/>
  <c r="GA11" i="2"/>
  <c r="FZ11" i="2"/>
  <c r="FY11" i="2"/>
  <c r="FX11" i="2"/>
  <c r="FW11" i="2"/>
  <c r="FV11" i="2"/>
  <c r="FU11" i="2"/>
  <c r="FT11" i="2"/>
  <c r="FS11" i="2"/>
  <c r="FR11" i="2"/>
  <c r="FQ11" i="2"/>
  <c r="FP11" i="2"/>
  <c r="FN11" i="2"/>
  <c r="FM11" i="2"/>
  <c r="FL11" i="2"/>
  <c r="FK11" i="2"/>
  <c r="FJ11" i="2"/>
  <c r="FI11" i="2"/>
  <c r="FH11" i="2"/>
  <c r="FG11" i="2"/>
  <c r="FF11" i="2"/>
  <c r="FE11" i="2"/>
  <c r="FD11" i="2"/>
  <c r="FC11" i="2"/>
  <c r="FB11" i="2"/>
  <c r="FA11" i="2"/>
  <c r="EZ11" i="2"/>
  <c r="EY11" i="2"/>
  <c r="EX11" i="2"/>
  <c r="EW11" i="2"/>
  <c r="EV11" i="2"/>
  <c r="EU11" i="2"/>
  <c r="ET11" i="2"/>
  <c r="ES11" i="2"/>
  <c r="ER11" i="2"/>
  <c r="EQ11" i="2"/>
  <c r="EP11" i="2"/>
  <c r="EN11" i="2"/>
  <c r="EM11" i="2"/>
  <c r="EL11" i="2"/>
  <c r="EK11" i="2"/>
  <c r="EJ11" i="2"/>
  <c r="EI11" i="2"/>
  <c r="EH11" i="2"/>
  <c r="EG11" i="2"/>
  <c r="EF11" i="2"/>
  <c r="EE11" i="2"/>
  <c r="ED11" i="2"/>
  <c r="EC11" i="2"/>
  <c r="EB11" i="2"/>
  <c r="EA11" i="2"/>
  <c r="DZ11" i="2"/>
  <c r="DY11" i="2"/>
  <c r="DX11" i="2"/>
  <c r="DW11" i="2"/>
  <c r="DV11" i="2"/>
  <c r="DU11" i="2"/>
  <c r="DT11" i="2"/>
  <c r="DS11" i="2"/>
  <c r="DR11" i="2"/>
  <c r="DQ11" i="2"/>
  <c r="DP11" i="2"/>
  <c r="DN11" i="2"/>
  <c r="DM11" i="2"/>
  <c r="DL11" i="2"/>
  <c r="DK11" i="2"/>
  <c r="DJ11" i="2"/>
  <c r="DI11" i="2"/>
  <c r="DH11" i="2"/>
  <c r="DG11" i="2"/>
  <c r="DF11" i="2"/>
  <c r="DE11" i="2"/>
  <c r="DD11" i="2"/>
  <c r="DC11" i="2"/>
  <c r="DB11" i="2"/>
  <c r="DA11" i="2"/>
  <c r="CZ11" i="2"/>
  <c r="CY11" i="2"/>
  <c r="CX11" i="2"/>
  <c r="CW11" i="2"/>
  <c r="CV11" i="2"/>
  <c r="CU11" i="2"/>
  <c r="CT11" i="2"/>
  <c r="CS11" i="2"/>
  <c r="CR11" i="2"/>
  <c r="CQ11" i="2"/>
  <c r="CP11" i="2"/>
  <c r="CN11" i="2"/>
  <c r="CM11" i="2"/>
  <c r="CL11" i="2"/>
  <c r="CK11" i="2"/>
  <c r="CJ11" i="2"/>
  <c r="CI11" i="2"/>
  <c r="CH11" i="2"/>
  <c r="CG11" i="2"/>
  <c r="CF11" i="2"/>
  <c r="CE11" i="2"/>
  <c r="CD11" i="2"/>
  <c r="CC11" i="2"/>
  <c r="CA11" i="2"/>
  <c r="BZ11" i="2"/>
  <c r="BY11" i="2"/>
  <c r="BX11" i="2"/>
  <c r="BW11" i="2"/>
  <c r="BV11" i="2"/>
  <c r="BU11" i="2"/>
  <c r="BT11" i="2"/>
  <c r="BS11" i="2"/>
  <c r="BR11" i="2"/>
  <c r="CB10" i="2" s="1"/>
  <c r="CB11" i="2" s="1"/>
  <c r="BQ11" i="2"/>
  <c r="BP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C11" i="2"/>
  <c r="IB10" i="2"/>
  <c r="HO10" i="2"/>
  <c r="HO11" i="2" s="1"/>
  <c r="HB10" i="2"/>
  <c r="GO10" i="2"/>
  <c r="GO11" i="2" s="1"/>
  <c r="GB10" i="2"/>
  <c r="FO10" i="2"/>
  <c r="FO11" i="2" s="1"/>
  <c r="FB10" i="2"/>
  <c r="EO10" i="2"/>
  <c r="EO11" i="2" s="1"/>
  <c r="EB10" i="2"/>
  <c r="DO10" i="2"/>
  <c r="DO11" i="2" s="1"/>
  <c r="DB10" i="2"/>
  <c r="CO10" i="2"/>
  <c r="CO11" i="2" s="1"/>
  <c r="BO10" i="2"/>
  <c r="BO11" i="2" s="1"/>
  <c r="AO10" i="2"/>
  <c r="AO11" i="2" s="1"/>
  <c r="N10" i="2"/>
  <c r="B10" i="2"/>
  <c r="B11" i="2" s="1"/>
  <c r="IA9" i="2"/>
  <c r="IA12" i="2" s="1"/>
  <c r="HZ9" i="2"/>
  <c r="HZ12" i="2" s="1"/>
  <c r="HY9" i="2"/>
  <c r="HY12" i="2" s="1"/>
  <c r="HX9" i="2"/>
  <c r="HX12" i="2" s="1"/>
  <c r="HW9" i="2"/>
  <c r="HW12" i="2" s="1"/>
  <c r="HV9" i="2"/>
  <c r="HV12" i="2" s="1"/>
  <c r="HU9" i="2"/>
  <c r="HU12" i="2" s="1"/>
  <c r="HT9" i="2"/>
  <c r="HT12" i="2" s="1"/>
  <c r="HS9" i="2"/>
  <c r="HS12" i="2" s="1"/>
  <c r="HR9" i="2"/>
  <c r="HR12" i="2" s="1"/>
  <c r="HQ9" i="2"/>
  <c r="HQ12" i="2" s="1"/>
  <c r="HP9" i="2"/>
  <c r="HP12" i="2" s="1"/>
  <c r="HO9" i="2"/>
  <c r="HO12" i="2" s="1"/>
  <c r="HN9" i="2"/>
  <c r="HN12" i="2" s="1"/>
  <c r="HM9" i="2"/>
  <c r="HM12" i="2" s="1"/>
  <c r="HL9" i="2"/>
  <c r="HL12" i="2" s="1"/>
  <c r="HK9" i="2"/>
  <c r="HK12" i="2" s="1"/>
  <c r="HJ9" i="2"/>
  <c r="HJ12" i="2" s="1"/>
  <c r="HI9" i="2"/>
  <c r="HI12" i="2" s="1"/>
  <c r="HH9" i="2"/>
  <c r="HH12" i="2" s="1"/>
  <c r="HG9" i="2"/>
  <c r="HG12" i="2" s="1"/>
  <c r="HF9" i="2"/>
  <c r="HF12" i="2" s="1"/>
  <c r="HE9" i="2"/>
  <c r="HE12" i="2" s="1"/>
  <c r="HD9" i="2"/>
  <c r="HD12" i="2" s="1"/>
  <c r="HC9" i="2"/>
  <c r="HC12" i="2" s="1"/>
  <c r="HA9" i="2"/>
  <c r="HA12" i="2" s="1"/>
  <c r="GZ9" i="2"/>
  <c r="GZ12" i="2" s="1"/>
  <c r="GY9" i="2"/>
  <c r="GY12" i="2" s="1"/>
  <c r="GX9" i="2"/>
  <c r="GX12" i="2" s="1"/>
  <c r="GW9" i="2"/>
  <c r="GW12" i="2" s="1"/>
  <c r="GV9" i="2"/>
  <c r="GV12" i="2" s="1"/>
  <c r="GU9" i="2"/>
  <c r="GU12" i="2" s="1"/>
  <c r="GT9" i="2"/>
  <c r="GT12" i="2" s="1"/>
  <c r="GS9" i="2"/>
  <c r="GS12" i="2" s="1"/>
  <c r="GR9" i="2"/>
  <c r="GR12" i="2" s="1"/>
  <c r="GQ9" i="2"/>
  <c r="GQ12" i="2" s="1"/>
  <c r="GP9" i="2"/>
  <c r="GP12" i="2" s="1"/>
  <c r="GO9" i="2"/>
  <c r="GO12" i="2" s="1"/>
  <c r="GN9" i="2"/>
  <c r="GN12" i="2" s="1"/>
  <c r="GM9" i="2"/>
  <c r="GM12" i="2" s="1"/>
  <c r="GL9" i="2"/>
  <c r="GL12" i="2" s="1"/>
  <c r="GK9" i="2"/>
  <c r="GK12" i="2" s="1"/>
  <c r="GJ9" i="2"/>
  <c r="GJ12" i="2" s="1"/>
  <c r="GI9" i="2"/>
  <c r="GI12" i="2" s="1"/>
  <c r="GH9" i="2"/>
  <c r="GH12" i="2" s="1"/>
  <c r="GG9" i="2"/>
  <c r="GG12" i="2" s="1"/>
  <c r="GF9" i="2"/>
  <c r="GF12" i="2" s="1"/>
  <c r="GE9" i="2"/>
  <c r="GE12" i="2" s="1"/>
  <c r="GD9" i="2"/>
  <c r="GD12" i="2" s="1"/>
  <c r="GC9" i="2"/>
  <c r="GC12" i="2" s="1"/>
  <c r="GA9" i="2"/>
  <c r="GA12" i="2" s="1"/>
  <c r="FZ9" i="2"/>
  <c r="FZ12" i="2" s="1"/>
  <c r="FY9" i="2"/>
  <c r="FY12" i="2" s="1"/>
  <c r="FX9" i="2"/>
  <c r="FX12" i="2" s="1"/>
  <c r="FW9" i="2"/>
  <c r="FW12" i="2" s="1"/>
  <c r="FV9" i="2"/>
  <c r="FV12" i="2" s="1"/>
  <c r="FU9" i="2"/>
  <c r="FU12" i="2" s="1"/>
  <c r="FT9" i="2"/>
  <c r="FT12" i="2" s="1"/>
  <c r="FS9" i="2"/>
  <c r="FS12" i="2" s="1"/>
  <c r="FR9" i="2"/>
  <c r="FR12" i="2" s="1"/>
  <c r="FQ9" i="2"/>
  <c r="FQ12" i="2" s="1"/>
  <c r="FP9" i="2"/>
  <c r="FP12" i="2" s="1"/>
  <c r="FO9" i="2"/>
  <c r="FO12" i="2" s="1"/>
  <c r="FN9" i="2"/>
  <c r="FN12" i="2" s="1"/>
  <c r="FM9" i="2"/>
  <c r="FM12" i="2" s="1"/>
  <c r="FL9" i="2"/>
  <c r="FL12" i="2" s="1"/>
  <c r="FK9" i="2"/>
  <c r="FK12" i="2" s="1"/>
  <c r="FJ9" i="2"/>
  <c r="FJ12" i="2" s="1"/>
  <c r="FI9" i="2"/>
  <c r="FI12" i="2" s="1"/>
  <c r="FH9" i="2"/>
  <c r="FH12" i="2" s="1"/>
  <c r="FG9" i="2"/>
  <c r="FG12" i="2" s="1"/>
  <c r="FF9" i="2"/>
  <c r="FF12" i="2" s="1"/>
  <c r="FE9" i="2"/>
  <c r="FE12" i="2" s="1"/>
  <c r="FD9" i="2"/>
  <c r="FD12" i="2" s="1"/>
  <c r="FC9" i="2"/>
  <c r="FC12" i="2" s="1"/>
  <c r="FA9" i="2"/>
  <c r="FA12" i="2" s="1"/>
  <c r="EZ9" i="2"/>
  <c r="EZ12" i="2" s="1"/>
  <c r="EY9" i="2"/>
  <c r="EY12" i="2" s="1"/>
  <c r="EX9" i="2"/>
  <c r="EX12" i="2" s="1"/>
  <c r="EW9" i="2"/>
  <c r="EW12" i="2" s="1"/>
  <c r="EV9" i="2"/>
  <c r="EV12" i="2" s="1"/>
  <c r="EU9" i="2"/>
  <c r="EU12" i="2" s="1"/>
  <c r="ET9" i="2"/>
  <c r="ET12" i="2" s="1"/>
  <c r="ES9" i="2"/>
  <c r="ES12" i="2" s="1"/>
  <c r="ER9" i="2"/>
  <c r="ER12" i="2" s="1"/>
  <c r="EQ9" i="2"/>
  <c r="EQ12" i="2" s="1"/>
  <c r="EP9" i="2"/>
  <c r="EO9" i="2"/>
  <c r="EO12" i="2" s="1"/>
  <c r="EN9" i="2"/>
  <c r="EN12" i="2" s="1"/>
  <c r="EM9" i="2"/>
  <c r="EM12" i="2" s="1"/>
  <c r="EL9" i="2"/>
  <c r="EL12" i="2" s="1"/>
  <c r="EK9" i="2"/>
  <c r="EK12" i="2" s="1"/>
  <c r="EJ9" i="2"/>
  <c r="EJ12" i="2" s="1"/>
  <c r="EI9" i="2"/>
  <c r="EI12" i="2" s="1"/>
  <c r="EH9" i="2"/>
  <c r="EH12" i="2" s="1"/>
  <c r="EG9" i="2"/>
  <c r="EG12" i="2" s="1"/>
  <c r="EF9" i="2"/>
  <c r="EF12" i="2" s="1"/>
  <c r="EE9" i="2"/>
  <c r="EE12" i="2" s="1"/>
  <c r="ED9" i="2"/>
  <c r="ED12" i="2" s="1"/>
  <c r="EC9" i="2"/>
  <c r="EC12" i="2" s="1"/>
  <c r="EA9" i="2"/>
  <c r="EA12" i="2" s="1"/>
  <c r="DZ9" i="2"/>
  <c r="DZ12" i="2" s="1"/>
  <c r="DY9" i="2"/>
  <c r="DY12" i="2" s="1"/>
  <c r="DX9" i="2"/>
  <c r="DX12" i="2" s="1"/>
  <c r="DW9" i="2"/>
  <c r="DW12" i="2" s="1"/>
  <c r="DV9" i="2"/>
  <c r="DV12" i="2" s="1"/>
  <c r="DU9" i="2"/>
  <c r="DU12" i="2" s="1"/>
  <c r="DT9" i="2"/>
  <c r="DT12" i="2" s="1"/>
  <c r="DS9" i="2"/>
  <c r="DS12" i="2" s="1"/>
  <c r="DR9" i="2"/>
  <c r="DR12" i="2" s="1"/>
  <c r="DQ9" i="2"/>
  <c r="DQ12" i="2" s="1"/>
  <c r="DP9" i="2"/>
  <c r="DP12" i="2" s="1"/>
  <c r="DO9" i="2"/>
  <c r="DO12" i="2" s="1"/>
  <c r="DN9" i="2"/>
  <c r="DN12" i="2" s="1"/>
  <c r="DM9" i="2"/>
  <c r="DM12" i="2" s="1"/>
  <c r="DL9" i="2"/>
  <c r="DL12" i="2" s="1"/>
  <c r="DK9" i="2"/>
  <c r="DK12" i="2" s="1"/>
  <c r="DJ9" i="2"/>
  <c r="DJ12" i="2" s="1"/>
  <c r="DI9" i="2"/>
  <c r="DI12" i="2" s="1"/>
  <c r="DH9" i="2"/>
  <c r="DH12" i="2" s="1"/>
  <c r="DG9" i="2"/>
  <c r="DG12" i="2" s="1"/>
  <c r="DF9" i="2"/>
  <c r="DF12" i="2" s="1"/>
  <c r="DE9" i="2"/>
  <c r="DE12" i="2" s="1"/>
  <c r="DD9" i="2"/>
  <c r="DD12" i="2" s="1"/>
  <c r="DC9" i="2"/>
  <c r="DC12" i="2" s="1"/>
  <c r="DA9" i="2"/>
  <c r="DA12" i="2" s="1"/>
  <c r="CZ9" i="2"/>
  <c r="CZ12" i="2" s="1"/>
  <c r="CY9" i="2"/>
  <c r="CY12" i="2" s="1"/>
  <c r="CX9" i="2"/>
  <c r="CX12" i="2" s="1"/>
  <c r="CW9" i="2"/>
  <c r="CW12" i="2" s="1"/>
  <c r="CV9" i="2"/>
  <c r="CV12" i="2" s="1"/>
  <c r="CU9" i="2"/>
  <c r="CU12" i="2" s="1"/>
  <c r="CT9" i="2"/>
  <c r="CT12" i="2" s="1"/>
  <c r="CS9" i="2"/>
  <c r="CS12" i="2" s="1"/>
  <c r="CR9" i="2"/>
  <c r="CR12" i="2" s="1"/>
  <c r="CQ9" i="2"/>
  <c r="CQ12" i="2" s="1"/>
  <c r="CP9" i="2"/>
  <c r="CP12" i="2" s="1"/>
  <c r="CO9" i="2"/>
  <c r="CO12" i="2" s="1"/>
  <c r="CN9" i="2"/>
  <c r="CN12" i="2" s="1"/>
  <c r="CM9" i="2"/>
  <c r="CM12" i="2" s="1"/>
  <c r="CL9" i="2"/>
  <c r="CL12" i="2" s="1"/>
  <c r="CK9" i="2"/>
  <c r="CK12" i="2" s="1"/>
  <c r="CJ9" i="2"/>
  <c r="CJ12" i="2" s="1"/>
  <c r="CI9" i="2"/>
  <c r="CI12" i="2" s="1"/>
  <c r="CH9" i="2"/>
  <c r="CH12" i="2" s="1"/>
  <c r="CG9" i="2"/>
  <c r="CG12" i="2" s="1"/>
  <c r="CF9" i="2"/>
  <c r="CF12" i="2" s="1"/>
  <c r="CE9" i="2"/>
  <c r="CE12" i="2" s="1"/>
  <c r="CD9" i="2"/>
  <c r="CD12" i="2" s="1"/>
  <c r="CC9" i="2"/>
  <c r="CC12" i="2" s="1"/>
  <c r="CA9" i="2"/>
  <c r="CA12" i="2" s="1"/>
  <c r="BZ9" i="2"/>
  <c r="BZ12" i="2" s="1"/>
  <c r="BY9" i="2"/>
  <c r="BY12" i="2" s="1"/>
  <c r="BX9" i="2"/>
  <c r="BX12" i="2" s="1"/>
  <c r="BW9" i="2"/>
  <c r="BW12" i="2" s="1"/>
  <c r="BV9" i="2"/>
  <c r="BV12" i="2" s="1"/>
  <c r="BU9" i="2"/>
  <c r="BU12" i="2" s="1"/>
  <c r="BT9" i="2"/>
  <c r="BT12" i="2" s="1"/>
  <c r="BS9" i="2"/>
  <c r="BS12" i="2" s="1"/>
  <c r="BR9" i="2"/>
  <c r="BR12" i="2" s="1"/>
  <c r="BQ9" i="2"/>
  <c r="BQ12" i="2" s="1"/>
  <c r="BP9" i="2"/>
  <c r="BP12" i="2" s="1"/>
  <c r="BO9" i="2"/>
  <c r="BO12" i="2" s="1"/>
  <c r="BN9" i="2"/>
  <c r="BN12" i="2" s="1"/>
  <c r="BM9" i="2"/>
  <c r="BM12" i="2" s="1"/>
  <c r="BL9" i="2"/>
  <c r="BL12" i="2" s="1"/>
  <c r="BK9" i="2"/>
  <c r="BK12" i="2" s="1"/>
  <c r="BJ9" i="2"/>
  <c r="BJ12" i="2" s="1"/>
  <c r="BI9" i="2"/>
  <c r="BI12" i="2" s="1"/>
  <c r="BH9" i="2"/>
  <c r="BH12" i="2" s="1"/>
  <c r="BG9" i="2"/>
  <c r="BG12" i="2" s="1"/>
  <c r="BF9" i="2"/>
  <c r="BF12" i="2" s="1"/>
  <c r="BE9" i="2"/>
  <c r="BE12" i="2" s="1"/>
  <c r="BD9" i="2"/>
  <c r="BD12" i="2" s="1"/>
  <c r="BC9" i="2"/>
  <c r="BC12" i="2" s="1"/>
  <c r="BA9" i="2"/>
  <c r="BA12" i="2" s="1"/>
  <c r="AZ9" i="2"/>
  <c r="AZ12" i="2" s="1"/>
  <c r="AY9" i="2"/>
  <c r="AY12" i="2" s="1"/>
  <c r="AX9" i="2"/>
  <c r="AW9" i="2"/>
  <c r="AW12" i="2" s="1"/>
  <c r="AV9" i="2"/>
  <c r="AU9" i="2"/>
  <c r="AU12" i="2" s="1"/>
  <c r="AT9" i="2"/>
  <c r="AS9" i="2"/>
  <c r="AS12" i="2" s="1"/>
  <c r="AR9" i="2"/>
  <c r="AQ9" i="2"/>
  <c r="AQ12" i="2" s="1"/>
  <c r="AP9" i="2"/>
  <c r="AO9" i="2"/>
  <c r="AO12" i="2" s="1"/>
  <c r="AN9" i="2"/>
  <c r="AM9" i="2"/>
  <c r="AM12" i="2" s="1"/>
  <c r="AL9" i="2"/>
  <c r="AK9" i="2"/>
  <c r="AK12" i="2" s="1"/>
  <c r="AJ9" i="2"/>
  <c r="AI9" i="2"/>
  <c r="AI12" i="2" s="1"/>
  <c r="AH9" i="2"/>
  <c r="AG9" i="2"/>
  <c r="AG12" i="2" s="1"/>
  <c r="AF9" i="2"/>
  <c r="AE9" i="2"/>
  <c r="AE12" i="2" s="1"/>
  <c r="AD9" i="2"/>
  <c r="AC9" i="2"/>
  <c r="AC12" i="2" s="1"/>
  <c r="AB9" i="2"/>
  <c r="AA9" i="2"/>
  <c r="AA12" i="2" s="1"/>
  <c r="Z9" i="2"/>
  <c r="Y9" i="2"/>
  <c r="Y12" i="2" s="1"/>
  <c r="X9" i="2"/>
  <c r="W9" i="2"/>
  <c r="W12" i="2" s="1"/>
  <c r="V9" i="2"/>
  <c r="U9" i="2"/>
  <c r="U12" i="2" s="1"/>
  <c r="T9" i="2"/>
  <c r="S9" i="2"/>
  <c r="S12" i="2" s="1"/>
  <c r="R9" i="2"/>
  <c r="Q9" i="2"/>
  <c r="Q12" i="2" s="1"/>
  <c r="P9" i="2"/>
  <c r="M9" i="2"/>
  <c r="M12" i="2" s="1"/>
  <c r="L9" i="2"/>
  <c r="L12" i="2" s="1"/>
  <c r="K9" i="2"/>
  <c r="K12" i="2" s="1"/>
  <c r="J9" i="2"/>
  <c r="J12" i="2" s="1"/>
  <c r="I9" i="2"/>
  <c r="I12" i="2" s="1"/>
  <c r="H9" i="2"/>
  <c r="H12" i="2" s="1"/>
  <c r="G9" i="2"/>
  <c r="G12" i="2" s="1"/>
  <c r="F9" i="2"/>
  <c r="F12" i="2" s="1"/>
  <c r="E9" i="2"/>
  <c r="E12" i="2" s="1"/>
  <c r="D9" i="2"/>
  <c r="D12" i="2" s="1"/>
  <c r="C9" i="2"/>
  <c r="C12" i="2" s="1"/>
  <c r="B9" i="2"/>
  <c r="B12" i="2" s="1"/>
  <c r="IA8" i="2"/>
  <c r="HZ8" i="2"/>
  <c r="HY8" i="2"/>
  <c r="HX8" i="2"/>
  <c r="HW8" i="2"/>
  <c r="HV8" i="2"/>
  <c r="HU8" i="2"/>
  <c r="HT8" i="2"/>
  <c r="HS8" i="2"/>
  <c r="HR8" i="2"/>
  <c r="HQ8" i="2"/>
  <c r="HP8" i="2"/>
  <c r="HN8" i="2"/>
  <c r="HM8" i="2"/>
  <c r="HL8" i="2"/>
  <c r="HK8" i="2"/>
  <c r="HJ8" i="2"/>
  <c r="HI8" i="2"/>
  <c r="HH8" i="2"/>
  <c r="HG8" i="2"/>
  <c r="HF8" i="2"/>
  <c r="HE8" i="2"/>
  <c r="HD8" i="2"/>
  <c r="HC8" i="2"/>
  <c r="HA8" i="2"/>
  <c r="GZ8" i="2"/>
  <c r="GY8" i="2"/>
  <c r="GX8" i="2"/>
  <c r="GW8" i="2"/>
  <c r="GV8" i="2"/>
  <c r="GU8" i="2"/>
  <c r="GT8" i="2"/>
  <c r="GS8" i="2"/>
  <c r="GR8" i="2"/>
  <c r="GQ8" i="2"/>
  <c r="GP8" i="2"/>
  <c r="GN8" i="2"/>
  <c r="GM8" i="2"/>
  <c r="GL8" i="2"/>
  <c r="GK8" i="2"/>
  <c r="GJ8" i="2"/>
  <c r="GI8" i="2"/>
  <c r="GH8" i="2"/>
  <c r="GG8" i="2"/>
  <c r="GF8" i="2"/>
  <c r="GE8" i="2"/>
  <c r="GD8" i="2"/>
  <c r="GC8" i="2"/>
  <c r="GA8" i="2"/>
  <c r="FZ8" i="2"/>
  <c r="FY8" i="2"/>
  <c r="FX8" i="2"/>
  <c r="FW8" i="2"/>
  <c r="FV8" i="2"/>
  <c r="FU8" i="2"/>
  <c r="FT8" i="2"/>
  <c r="FS8" i="2"/>
  <c r="FR8" i="2"/>
  <c r="FQ8" i="2"/>
  <c r="FP8" i="2"/>
  <c r="FN8" i="2"/>
  <c r="FM8" i="2"/>
  <c r="FL8" i="2"/>
  <c r="FK8" i="2"/>
  <c r="FJ8" i="2"/>
  <c r="FI8" i="2"/>
  <c r="FH8" i="2"/>
  <c r="FG8" i="2"/>
  <c r="FF8" i="2"/>
  <c r="FE8" i="2"/>
  <c r="FD8" i="2"/>
  <c r="FC8" i="2"/>
  <c r="FA8" i="2"/>
  <c r="EZ8" i="2"/>
  <c r="EY8" i="2"/>
  <c r="EX8" i="2"/>
  <c r="EW8" i="2"/>
  <c r="EV8" i="2"/>
  <c r="EU8" i="2"/>
  <c r="ET8" i="2"/>
  <c r="ES8" i="2"/>
  <c r="ER8" i="2"/>
  <c r="EQ8" i="2"/>
  <c r="EP8" i="2"/>
  <c r="EN8" i="2"/>
  <c r="EM8" i="2"/>
  <c r="EL8" i="2"/>
  <c r="EK8" i="2"/>
  <c r="EJ8" i="2"/>
  <c r="EI8" i="2"/>
  <c r="EH8" i="2"/>
  <c r="EG8" i="2"/>
  <c r="EF8" i="2"/>
  <c r="EE8" i="2"/>
  <c r="ED8" i="2"/>
  <c r="EC8" i="2"/>
  <c r="EA8" i="2"/>
  <c r="DZ8" i="2"/>
  <c r="DY8" i="2"/>
  <c r="DX8" i="2"/>
  <c r="DW8" i="2"/>
  <c r="DV8" i="2"/>
  <c r="DU8" i="2"/>
  <c r="DT8" i="2"/>
  <c r="DS8" i="2"/>
  <c r="DR8" i="2"/>
  <c r="DQ8" i="2"/>
  <c r="DP8" i="2"/>
  <c r="DN8" i="2"/>
  <c r="DM8" i="2"/>
  <c r="DL8" i="2"/>
  <c r="DK8" i="2"/>
  <c r="DJ8" i="2"/>
  <c r="DI8" i="2"/>
  <c r="DH8" i="2"/>
  <c r="DG8" i="2"/>
  <c r="DF8" i="2"/>
  <c r="DE8" i="2"/>
  <c r="DD8" i="2"/>
  <c r="DC8" i="2"/>
  <c r="DA8" i="2"/>
  <c r="CZ8" i="2"/>
  <c r="CY8" i="2"/>
  <c r="CX8" i="2"/>
  <c r="CW8" i="2"/>
  <c r="CV8" i="2"/>
  <c r="CU8" i="2"/>
  <c r="CT8" i="2"/>
  <c r="CS8" i="2"/>
  <c r="CR8" i="2"/>
  <c r="CQ8" i="2"/>
  <c r="CP8" i="2"/>
  <c r="CN8" i="2"/>
  <c r="CM8" i="2"/>
  <c r="CL8" i="2"/>
  <c r="CK8" i="2"/>
  <c r="CJ8" i="2"/>
  <c r="CI8" i="2"/>
  <c r="CH8" i="2"/>
  <c r="CG8" i="2"/>
  <c r="CF8" i="2"/>
  <c r="CE8" i="2"/>
  <c r="CD8" i="2"/>
  <c r="CC8" i="2"/>
  <c r="CA8" i="2"/>
  <c r="BZ8" i="2"/>
  <c r="BY8" i="2"/>
  <c r="BX8" i="2"/>
  <c r="BW8" i="2"/>
  <c r="BV8" i="2"/>
  <c r="BU8" i="2"/>
  <c r="BT8" i="2"/>
  <c r="BS8" i="2"/>
  <c r="BR8" i="2"/>
  <c r="BQ8" i="2"/>
  <c r="BP8" i="2"/>
  <c r="BN8" i="2"/>
  <c r="BM8" i="2"/>
  <c r="BL8" i="2"/>
  <c r="BK8" i="2"/>
  <c r="BJ8" i="2"/>
  <c r="BI8" i="2"/>
  <c r="BH8" i="2"/>
  <c r="BG8" i="2"/>
  <c r="BF8" i="2"/>
  <c r="BE8" i="2"/>
  <c r="BD8" i="2"/>
  <c r="BC8" i="2"/>
  <c r="AZ8" i="2"/>
  <c r="AX8" i="2"/>
  <c r="AV8" i="2"/>
  <c r="AT8" i="2"/>
  <c r="AR8" i="2"/>
  <c r="AP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N8" i="2"/>
  <c r="M8" i="2"/>
  <c r="L8" i="2"/>
  <c r="K8" i="2"/>
  <c r="J8" i="2"/>
  <c r="I8" i="2"/>
  <c r="H8" i="2"/>
  <c r="G8" i="2"/>
  <c r="F8" i="2"/>
  <c r="E8" i="2"/>
  <c r="D8" i="2"/>
  <c r="C8" i="2"/>
  <c r="B8" i="2"/>
  <c r="O8" i="2" s="1"/>
  <c r="IB7" i="2"/>
  <c r="HO7" i="2"/>
  <c r="HO8" i="2" s="1"/>
  <c r="HB7" i="2"/>
  <c r="GO7" i="2"/>
  <c r="GO8" i="2" s="1"/>
  <c r="GB7" i="2"/>
  <c r="FO7" i="2"/>
  <c r="FO8" i="2" s="1"/>
  <c r="FB7" i="2"/>
  <c r="EO7" i="2"/>
  <c r="EO8" i="2" s="1"/>
  <c r="EB7" i="2"/>
  <c r="DO7" i="2"/>
  <c r="DO8" i="2" s="1"/>
  <c r="DB7" i="2"/>
  <c r="CO7" i="2"/>
  <c r="CO8" i="2" s="1"/>
  <c r="CB7" i="2"/>
  <c r="BO7" i="2"/>
  <c r="BO8" i="2" s="1"/>
  <c r="BA7" i="2"/>
  <c r="BA8" i="2" s="1"/>
  <c r="AZ7" i="2"/>
  <c r="AY7" i="2"/>
  <c r="AY37" i="2" s="1"/>
  <c r="AX7" i="2"/>
  <c r="AW7" i="2"/>
  <c r="AW8" i="2" s="1"/>
  <c r="AV7" i="2"/>
  <c r="AU7" i="2"/>
  <c r="AU8" i="2" s="1"/>
  <c r="AT7" i="2"/>
  <c r="AS7" i="2"/>
  <c r="AS37" i="2" s="1"/>
  <c r="AR7" i="2"/>
  <c r="AQ7" i="2"/>
  <c r="AQ8" i="2" s="1"/>
  <c r="AP7" i="2"/>
  <c r="AO7" i="2"/>
  <c r="AO8" i="2" s="1"/>
  <c r="O7" i="2"/>
  <c r="IB6" i="2"/>
  <c r="IB27" i="2" s="1"/>
  <c r="HO6" i="2"/>
  <c r="HO27" i="2" s="1"/>
  <c r="HB6" i="2"/>
  <c r="HB27" i="2" s="1"/>
  <c r="GO6" i="2"/>
  <c r="GO27" i="2" s="1"/>
  <c r="GB6" i="2"/>
  <c r="GB27" i="2" s="1"/>
  <c r="FO6" i="2"/>
  <c r="FO27" i="2" s="1"/>
  <c r="FB6" i="2"/>
  <c r="FB9" i="2" s="1"/>
  <c r="FB12" i="2" s="1"/>
  <c r="EO6" i="2"/>
  <c r="EO27" i="2" s="1"/>
  <c r="EB6" i="2"/>
  <c r="EB27" i="2" s="1"/>
  <c r="DO6" i="2"/>
  <c r="DO27" i="2" s="1"/>
  <c r="DB6" i="2"/>
  <c r="DB27" i="2" s="1"/>
  <c r="CO6" i="2"/>
  <c r="CO27" i="2" s="1"/>
  <c r="CB6" i="2"/>
  <c r="CB27" i="2" s="1"/>
  <c r="BO6" i="2"/>
  <c r="BO27" i="2" s="1"/>
  <c r="BB6" i="2"/>
  <c r="BB9" i="2" s="1"/>
  <c r="AO6" i="2"/>
  <c r="AO27" i="2" s="1"/>
  <c r="O6" i="2"/>
  <c r="O27" i="2" s="1"/>
  <c r="N6" i="2"/>
  <c r="N9" i="2" s="1"/>
  <c r="IB5" i="2"/>
  <c r="HO5" i="2"/>
  <c r="HB5" i="2"/>
  <c r="GO5" i="2"/>
  <c r="GB5" i="2"/>
  <c r="FO5" i="2"/>
  <c r="FB5" i="2"/>
  <c r="EO5" i="2"/>
  <c r="EB5" i="2"/>
  <c r="DO5" i="2"/>
  <c r="DB5" i="2"/>
  <c r="CO5" i="2"/>
  <c r="CB5" i="2"/>
  <c r="BO5" i="2"/>
  <c r="BB5" i="2"/>
  <c r="AO5" i="2"/>
  <c r="O5" i="2"/>
  <c r="O12" i="2" l="1"/>
  <c r="CB8" i="2"/>
  <c r="DB8" i="2"/>
  <c r="EB8" i="2"/>
  <c r="FB8" i="2"/>
  <c r="GB8" i="2"/>
  <c r="HB8" i="2"/>
  <c r="IB8" i="2"/>
  <c r="O9" i="2"/>
  <c r="BO37" i="2"/>
  <c r="DO37" i="2"/>
  <c r="FO37" i="2"/>
  <c r="HO37" i="2"/>
  <c r="BB27" i="2"/>
  <c r="FB27" i="2"/>
  <c r="AO37" i="2"/>
  <c r="AP37" i="2"/>
  <c r="AV37" i="2"/>
  <c r="BB7" i="2"/>
  <c r="AS8" i="2"/>
  <c r="AY8" i="2"/>
  <c r="CB9" i="2"/>
  <c r="CB12" i="2" s="1"/>
  <c r="DB9" i="2"/>
  <c r="DB12" i="2" s="1"/>
  <c r="EB9" i="2"/>
  <c r="EB12" i="2" s="1"/>
  <c r="B185" i="2"/>
  <c r="EP12" i="2"/>
  <c r="GB9" i="2"/>
  <c r="GB12" i="2" s="1"/>
  <c r="HB9" i="2"/>
  <c r="HB12" i="2" s="1"/>
  <c r="IB9" i="2"/>
  <c r="IB12" i="2" s="1"/>
  <c r="CB37" i="2"/>
  <c r="DB37" i="2"/>
  <c r="EB37" i="2"/>
  <c r="FB37" i="2"/>
  <c r="GB37" i="2"/>
  <c r="HB37" i="2"/>
  <c r="IB37" i="2"/>
  <c r="BB10" i="2" l="1"/>
  <c r="BB8" i="2"/>
  <c r="BB12" i="2" s="1"/>
  <c r="BB13" i="2" l="1"/>
  <c r="BB37" i="2" s="1"/>
  <c r="BB11" i="2"/>
</calcChain>
</file>

<file path=xl/sharedStrings.xml><?xml version="1.0" encoding="utf-8"?>
<sst xmlns="http://schemas.openxmlformats.org/spreadsheetml/2006/main" count="263" uniqueCount="38">
  <si>
    <t>Ratio exploitation</t>
  </si>
  <si>
    <t>Nombre de chambres disponibles</t>
  </si>
  <si>
    <t>Nombre de chambres louées</t>
  </si>
  <si>
    <t>Nombre de clients</t>
  </si>
  <si>
    <t>Indice de fréquentation</t>
  </si>
  <si>
    <t>T.O.</t>
  </si>
  <si>
    <t>P.M. HT</t>
  </si>
  <si>
    <t>P.M. TTC</t>
  </si>
  <si>
    <t>Revpar HT</t>
  </si>
  <si>
    <t xml:space="preserve">Taux de captage </t>
  </si>
  <si>
    <t>Chiffre d'affaires :</t>
  </si>
  <si>
    <t>CA Hebergement HT</t>
  </si>
  <si>
    <t>CA Petit déjeuner HT</t>
  </si>
  <si>
    <t>CA Restaurant HT</t>
  </si>
  <si>
    <t>CA Bar HT</t>
  </si>
  <si>
    <t>CA  Communication HT</t>
  </si>
  <si>
    <t>Hors CA HT</t>
  </si>
  <si>
    <t>Divers HT</t>
  </si>
  <si>
    <t>Accueil</t>
  </si>
  <si>
    <t>trimestre 1</t>
  </si>
  <si>
    <t>trimestre 2</t>
  </si>
  <si>
    <t>trimestre 3</t>
  </si>
  <si>
    <t>trimestre 4</t>
  </si>
  <si>
    <t>février</t>
  </si>
  <si>
    <t>mars</t>
  </si>
  <si>
    <t>mai</t>
  </si>
  <si>
    <t>juin</t>
  </si>
  <si>
    <t>août</t>
  </si>
  <si>
    <t>septembre</t>
  </si>
  <si>
    <t>Ratio Linge / nuitées</t>
  </si>
  <si>
    <t>Ratio Nettoyage des chambres / chambres louées</t>
  </si>
  <si>
    <t>Ratio Energie / nuitées</t>
  </si>
  <si>
    <t>Ratio Charges sociales / Salaires bruts</t>
  </si>
  <si>
    <t xml:space="preserve"> </t>
  </si>
  <si>
    <t>Ratio Restauration (PDJ / Encas)</t>
  </si>
  <si>
    <t>Marchandises Consommées</t>
  </si>
  <si>
    <t>Prime Cost Globale</t>
  </si>
  <si>
    <t>Le coût plateau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</si>
</sst>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C]mmm\-yy;@"/>
    <numFmt numFmtId="165" formatCode="_-* #,##0\ _€_-;\-* #,##0\ _€_-;_-* &quot;-&quot;??\ _€_-;_-@_-"/>
    <numFmt numFmtId="166" formatCode="0.0%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rgb="FF6EAC1C"/>
      <name val="Arial"/>
      <family val="2"/>
    </font>
    <font>
      <u/>
      <sz val="24"/>
      <color rgb="FF6EAC1C"/>
      <name val="Arial"/>
      <family val="2"/>
    </font>
    <font>
      <sz val="11"/>
      <color rgb="FF000000"/>
      <name val="Arial"/>
      <family val="2"/>
    </font>
    <font>
      <b/>
      <sz val="18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Calibri1"/>
    </font>
    <font>
      <sz val="12"/>
      <color rgb="FF000000"/>
      <name val="Calibri1"/>
    </font>
    <font>
      <b/>
      <u/>
      <sz val="12"/>
      <color rgb="FF000000"/>
      <name val="Calibri1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0" tint="-4.9989318521683403E-2"/>
        <bgColor indexed="64"/>
      </patternFill>
    </fill>
  </fills>
  <borders count="36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4" fillId="0" borderId="0"/>
  </cellStyleXfs>
  <cellXfs count="171">
    <xf numFmtId="0" fontId="0" fillId="0" borderId="0" xfId="0"/>
    <xf numFmtId="0" fontId="3" fillId="2" borderId="1" xfId="3" applyFont="1" applyFill="1" applyBorder="1" applyAlignment="1">
      <alignment horizontal="center" vertical="center"/>
    </xf>
    <xf numFmtId="0" fontId="3" fillId="3" borderId="2" xfId="3" applyFont="1" applyFill="1" applyBorder="1" applyAlignment="1">
      <alignment vertical="center"/>
    </xf>
    <xf numFmtId="0" fontId="3" fillId="3" borderId="3" xfId="3" applyFont="1" applyFill="1" applyBorder="1" applyAlignment="1">
      <alignment vertical="center"/>
    </xf>
    <xf numFmtId="0" fontId="5" fillId="0" borderId="3" xfId="4" applyFont="1" applyFill="1" applyBorder="1" applyAlignment="1">
      <alignment horizontal="center"/>
    </xf>
    <xf numFmtId="0" fontId="5" fillId="0" borderId="4" xfId="4" applyFont="1" applyFill="1" applyBorder="1" applyAlignment="1">
      <alignment horizontal="center"/>
    </xf>
    <xf numFmtId="0" fontId="4" fillId="0" borderId="0" xfId="4"/>
    <xf numFmtId="0" fontId="3" fillId="3" borderId="5" xfId="3" applyFont="1" applyFill="1" applyBorder="1" applyAlignment="1">
      <alignment vertical="center"/>
    </xf>
    <xf numFmtId="0" fontId="3" fillId="3" borderId="0" xfId="3" applyFont="1" applyFill="1" applyBorder="1" applyAlignment="1">
      <alignment vertical="center"/>
    </xf>
    <xf numFmtId="0" fontId="5" fillId="0" borderId="0" xfId="4" applyFont="1" applyFill="1" applyBorder="1" applyAlignment="1">
      <alignment horizontal="center"/>
    </xf>
    <xf numFmtId="0" fontId="5" fillId="0" borderId="6" xfId="4" applyFont="1" applyFill="1" applyBorder="1" applyAlignment="1">
      <alignment horizontal="center"/>
    </xf>
    <xf numFmtId="0" fontId="3" fillId="3" borderId="7" xfId="3" applyFont="1" applyFill="1" applyBorder="1" applyAlignment="1">
      <alignment vertical="center"/>
    </xf>
    <xf numFmtId="0" fontId="3" fillId="3" borderId="8" xfId="3" applyFont="1" applyFill="1" applyBorder="1" applyAlignment="1">
      <alignment vertical="center"/>
    </xf>
    <xf numFmtId="0" fontId="5" fillId="0" borderId="8" xfId="4" applyFont="1" applyFill="1" applyBorder="1" applyAlignment="1">
      <alignment horizontal="center"/>
    </xf>
    <xf numFmtId="0" fontId="5" fillId="0" borderId="9" xfId="4" applyFont="1" applyFill="1" applyBorder="1" applyAlignment="1">
      <alignment horizontal="center"/>
    </xf>
    <xf numFmtId="17" fontId="6" fillId="0" borderId="10" xfId="4" applyNumberFormat="1" applyFont="1" applyBorder="1" applyAlignment="1">
      <alignment horizontal="center"/>
    </xf>
    <xf numFmtId="17" fontId="6" fillId="3" borderId="10" xfId="4" applyNumberFormat="1" applyFont="1" applyFill="1" applyBorder="1" applyAlignment="1">
      <alignment horizontal="center"/>
    </xf>
    <xf numFmtId="0" fontId="6" fillId="0" borderId="10" xfId="4" applyFont="1" applyBorder="1" applyAlignment="1">
      <alignment horizontal="center"/>
    </xf>
    <xf numFmtId="17" fontId="6" fillId="0" borderId="11" xfId="4" applyNumberFormat="1" applyFont="1" applyBorder="1" applyAlignment="1">
      <alignment horizontal="center"/>
    </xf>
    <xf numFmtId="17" fontId="6" fillId="0" borderId="10" xfId="4" applyNumberFormat="1" applyFont="1" applyBorder="1"/>
    <xf numFmtId="0" fontId="6" fillId="0" borderId="10" xfId="4" applyFont="1" applyBorder="1"/>
    <xf numFmtId="164" fontId="6" fillId="0" borderId="10" xfId="4" applyNumberFormat="1" applyFont="1" applyBorder="1" applyAlignment="1">
      <alignment horizontal="center"/>
    </xf>
    <xf numFmtId="165" fontId="7" fillId="4" borderId="12" xfId="1" applyNumberFormat="1" applyFont="1" applyFill="1" applyBorder="1" applyAlignment="1" applyProtection="1">
      <alignment horizontal="right"/>
      <protection locked="0"/>
    </xf>
    <xf numFmtId="165" fontId="7" fillId="4" borderId="13" xfId="1" applyNumberFormat="1" applyFont="1" applyFill="1" applyBorder="1" applyAlignment="1" applyProtection="1">
      <alignment horizontal="right" shrinkToFit="1"/>
      <protection locked="0"/>
    </xf>
    <xf numFmtId="165" fontId="6" fillId="4" borderId="13" xfId="1" applyNumberFormat="1" applyFont="1" applyFill="1" applyBorder="1" applyAlignment="1" applyProtection="1">
      <alignment shrinkToFit="1"/>
      <protection locked="0"/>
    </xf>
    <xf numFmtId="165" fontId="4" fillId="3" borderId="0" xfId="1" applyNumberFormat="1" applyFont="1" applyFill="1" applyProtection="1">
      <protection locked="0"/>
    </xf>
    <xf numFmtId="165" fontId="4" fillId="4" borderId="0" xfId="1" applyNumberFormat="1" applyFont="1" applyFill="1" applyProtection="1">
      <protection locked="0"/>
    </xf>
    <xf numFmtId="165" fontId="7" fillId="0" borderId="14" xfId="1" applyNumberFormat="1" applyFont="1" applyBorder="1" applyAlignment="1" applyProtection="1">
      <alignment horizontal="right"/>
      <protection locked="0"/>
    </xf>
    <xf numFmtId="165" fontId="7" fillId="0" borderId="13" xfId="1" applyNumberFormat="1" applyFont="1" applyBorder="1" applyAlignment="1" applyProtection="1">
      <alignment horizontal="right" shrinkToFit="1"/>
      <protection locked="0"/>
    </xf>
    <xf numFmtId="165" fontId="4" fillId="0" borderId="13" xfId="1" applyNumberFormat="1" applyFont="1" applyBorder="1" applyAlignment="1" applyProtection="1">
      <alignment shrinkToFit="1"/>
      <protection locked="0"/>
    </xf>
    <xf numFmtId="165" fontId="4" fillId="0" borderId="0" xfId="1" applyNumberFormat="1" applyFont="1" applyProtection="1">
      <protection locked="0"/>
    </xf>
    <xf numFmtId="165" fontId="7" fillId="0" borderId="12" xfId="1" applyNumberFormat="1" applyFont="1" applyBorder="1" applyAlignment="1" applyProtection="1">
      <alignment horizontal="right"/>
      <protection locked="0"/>
    </xf>
    <xf numFmtId="0" fontId="7" fillId="4" borderId="12" xfId="4" applyFont="1" applyFill="1" applyBorder="1" applyAlignment="1">
      <alignment horizontal="right"/>
    </xf>
    <xf numFmtId="2" fontId="8" fillId="4" borderId="13" xfId="4" applyNumberFormat="1" applyFont="1" applyFill="1" applyBorder="1" applyAlignment="1">
      <alignment horizontal="right" shrinkToFit="1"/>
    </xf>
    <xf numFmtId="0" fontId="4" fillId="0" borderId="0" xfId="4" applyFont="1" applyFill="1" applyBorder="1"/>
    <xf numFmtId="0" fontId="4" fillId="4" borderId="0" xfId="4" applyFont="1" applyFill="1"/>
    <xf numFmtId="166" fontId="7" fillId="4" borderId="12" xfId="2" applyNumberFormat="1" applyFont="1" applyFill="1" applyBorder="1" applyAlignment="1">
      <alignment horizontal="right"/>
    </xf>
    <xf numFmtId="166" fontId="8" fillId="4" borderId="13" xfId="2" applyNumberFormat="1" applyFont="1" applyFill="1" applyBorder="1" applyAlignment="1">
      <alignment horizontal="right" shrinkToFit="1"/>
    </xf>
    <xf numFmtId="166" fontId="4" fillId="0" borderId="0" xfId="2" applyNumberFormat="1" applyFont="1" applyFill="1" applyBorder="1"/>
    <xf numFmtId="166" fontId="4" fillId="4" borderId="0" xfId="2" applyNumberFormat="1" applyFont="1" applyFill="1"/>
    <xf numFmtId="43" fontId="7" fillId="0" borderId="14" xfId="1" applyFont="1" applyBorder="1" applyAlignment="1" applyProtection="1">
      <alignment horizontal="right"/>
      <protection locked="0"/>
    </xf>
    <xf numFmtId="43" fontId="7" fillId="0" borderId="13" xfId="1" applyFont="1" applyBorder="1" applyAlignment="1" applyProtection="1">
      <alignment horizontal="right" shrinkToFit="1"/>
      <protection locked="0"/>
    </xf>
    <xf numFmtId="43" fontId="6" fillId="4" borderId="13" xfId="1" applyFont="1" applyFill="1" applyBorder="1" applyAlignment="1" applyProtection="1">
      <alignment shrinkToFit="1"/>
      <protection locked="0"/>
    </xf>
    <xf numFmtId="43" fontId="4" fillId="0" borderId="0" xfId="1" applyFont="1" applyFill="1" applyBorder="1" applyProtection="1">
      <protection locked="0"/>
    </xf>
    <xf numFmtId="43" fontId="4" fillId="0" borderId="0" xfId="1" applyFont="1" applyProtection="1">
      <protection locked="0"/>
    </xf>
    <xf numFmtId="43" fontId="7" fillId="4" borderId="15" xfId="1" applyFont="1" applyFill="1" applyBorder="1" applyAlignment="1" applyProtection="1">
      <alignment horizontal="right"/>
      <protection locked="0"/>
    </xf>
    <xf numFmtId="43" fontId="7" fillId="4" borderId="13" xfId="1" applyFont="1" applyFill="1" applyBorder="1" applyAlignment="1" applyProtection="1">
      <alignment horizontal="right" shrinkToFit="1"/>
      <protection locked="0"/>
    </xf>
    <xf numFmtId="43" fontId="4" fillId="4" borderId="0" xfId="1" applyFont="1" applyFill="1" applyBorder="1"/>
    <xf numFmtId="43" fontId="4" fillId="4" borderId="0" xfId="1" applyFont="1" applyFill="1"/>
    <xf numFmtId="43" fontId="7" fillId="4" borderId="16" xfId="1" applyFont="1" applyFill="1" applyBorder="1" applyAlignment="1">
      <alignment horizontal="right"/>
    </xf>
    <xf numFmtId="43" fontId="8" fillId="4" borderId="13" xfId="1" applyFont="1" applyFill="1" applyBorder="1" applyAlignment="1">
      <alignment horizontal="right" shrinkToFit="1"/>
    </xf>
    <xf numFmtId="43" fontId="4" fillId="0" borderId="0" xfId="1" applyFont="1" applyFill="1" applyBorder="1"/>
    <xf numFmtId="43" fontId="4" fillId="4" borderId="17" xfId="1" applyFont="1" applyFill="1" applyBorder="1"/>
    <xf numFmtId="43" fontId="4" fillId="4" borderId="13" xfId="1" applyFont="1" applyFill="1" applyBorder="1"/>
    <xf numFmtId="9" fontId="7" fillId="0" borderId="16" xfId="2" applyFont="1" applyFill="1" applyBorder="1" applyAlignment="1" applyProtection="1">
      <alignment horizontal="right"/>
      <protection locked="0"/>
    </xf>
    <xf numFmtId="9" fontId="7" fillId="0" borderId="13" xfId="2" applyFont="1" applyFill="1" applyBorder="1" applyAlignment="1" applyProtection="1">
      <alignment horizontal="right" shrinkToFit="1"/>
      <protection locked="0"/>
    </xf>
    <xf numFmtId="9" fontId="6" fillId="4" borderId="13" xfId="2" applyFont="1" applyFill="1" applyBorder="1" applyAlignment="1" applyProtection="1">
      <alignment shrinkToFit="1"/>
      <protection locked="0"/>
    </xf>
    <xf numFmtId="9" fontId="4" fillId="0" borderId="0" xfId="2" applyFont="1" applyFill="1" applyBorder="1" applyProtection="1">
      <protection locked="0"/>
    </xf>
    <xf numFmtId="9" fontId="4" fillId="0" borderId="17" xfId="2" applyFont="1" applyFill="1" applyBorder="1" applyProtection="1">
      <protection locked="0"/>
    </xf>
    <xf numFmtId="9" fontId="4" fillId="0" borderId="13" xfId="2" applyFont="1" applyFill="1" applyBorder="1" applyProtection="1">
      <protection locked="0"/>
    </xf>
    <xf numFmtId="0" fontId="9" fillId="0" borderId="16" xfId="4" applyFont="1" applyFill="1" applyBorder="1" applyAlignment="1">
      <alignment horizontal="center"/>
    </xf>
    <xf numFmtId="0" fontId="7" fillId="0" borderId="13" xfId="4" applyFont="1" applyFill="1" applyBorder="1" applyAlignment="1">
      <alignment horizontal="center" shrinkToFit="1"/>
    </xf>
    <xf numFmtId="0" fontId="4" fillId="0" borderId="0" xfId="4" applyFill="1" applyBorder="1"/>
    <xf numFmtId="0" fontId="4" fillId="0" borderId="17" xfId="4" applyFill="1" applyBorder="1"/>
    <xf numFmtId="0" fontId="4" fillId="0" borderId="13" xfId="4" applyFill="1" applyBorder="1"/>
    <xf numFmtId="43" fontId="8" fillId="0" borderId="14" xfId="1" applyFont="1" applyFill="1" applyBorder="1" applyAlignment="1" applyProtection="1">
      <alignment horizontal="right"/>
      <protection locked="0"/>
    </xf>
    <xf numFmtId="43" fontId="7" fillId="0" borderId="13" xfId="1" applyFont="1" applyFill="1" applyBorder="1" applyAlignment="1" applyProtection="1">
      <alignment horizontal="right" shrinkToFit="1"/>
      <protection locked="0"/>
    </xf>
    <xf numFmtId="43" fontId="4" fillId="0" borderId="17" xfId="1" applyFont="1" applyFill="1" applyBorder="1" applyProtection="1">
      <protection locked="0"/>
    </xf>
    <xf numFmtId="43" fontId="4" fillId="0" borderId="13" xfId="1" applyFont="1" applyFill="1" applyBorder="1" applyProtection="1">
      <protection locked="0"/>
    </xf>
    <xf numFmtId="43" fontId="8" fillId="0" borderId="12" xfId="1" applyFont="1" applyFill="1" applyBorder="1" applyAlignment="1" applyProtection="1">
      <alignment horizontal="right"/>
      <protection locked="0"/>
    </xf>
    <xf numFmtId="43" fontId="4" fillId="0" borderId="0" xfId="1" applyFont="1" applyFill="1" applyProtection="1">
      <protection locked="0"/>
    </xf>
    <xf numFmtId="43" fontId="7" fillId="0" borderId="18" xfId="1" applyFont="1" applyBorder="1" applyAlignment="1" applyProtection="1">
      <alignment horizontal="right" shrinkToFit="1"/>
      <protection locked="0"/>
    </xf>
    <xf numFmtId="43" fontId="7" fillId="4" borderId="18" xfId="1" applyFont="1" applyFill="1" applyBorder="1" applyAlignment="1" applyProtection="1">
      <alignment horizontal="right" shrinkToFit="1"/>
      <protection locked="0"/>
    </xf>
    <xf numFmtId="0" fontId="5" fillId="0" borderId="2" xfId="4" applyFont="1" applyFill="1" applyBorder="1" applyAlignment="1">
      <alignment horizontal="center"/>
    </xf>
    <xf numFmtId="0" fontId="5" fillId="0" borderId="5" xfId="4" applyFont="1" applyFill="1" applyBorder="1" applyAlignment="1">
      <alignment horizontal="center"/>
    </xf>
    <xf numFmtId="0" fontId="5" fillId="0" borderId="7" xfId="4" applyFont="1" applyFill="1" applyBorder="1" applyAlignment="1">
      <alignment horizontal="center"/>
    </xf>
    <xf numFmtId="0" fontId="6" fillId="0" borderId="0" xfId="4" applyFont="1" applyAlignment="1">
      <alignment horizontal="center"/>
    </xf>
    <xf numFmtId="0" fontId="6" fillId="0" borderId="19" xfId="4" applyFont="1" applyBorder="1" applyAlignment="1">
      <alignment horizontal="center"/>
    </xf>
    <xf numFmtId="0" fontId="6" fillId="0" borderId="20" xfId="4" applyFont="1" applyBorder="1" applyAlignment="1">
      <alignment horizontal="center"/>
    </xf>
    <xf numFmtId="0" fontId="6" fillId="0" borderId="21" xfId="4" applyFont="1" applyBorder="1" applyAlignment="1">
      <alignment horizontal="center"/>
    </xf>
    <xf numFmtId="0" fontId="6" fillId="0" borderId="22" xfId="4" applyFont="1" applyBorder="1" applyAlignment="1">
      <alignment horizontal="center"/>
    </xf>
    <xf numFmtId="0" fontId="6" fillId="0" borderId="21" xfId="4" applyFont="1" applyBorder="1" applyAlignment="1">
      <alignment horizontal="center"/>
    </xf>
    <xf numFmtId="0" fontId="6" fillId="0" borderId="23" xfId="4" applyFont="1" applyBorder="1" applyAlignment="1">
      <alignment horizontal="center"/>
    </xf>
    <xf numFmtId="0" fontId="6" fillId="0" borderId="3" xfId="4" applyFont="1" applyBorder="1" applyAlignment="1">
      <alignment horizontal="center"/>
    </xf>
    <xf numFmtId="43" fontId="7" fillId="4" borderId="12" xfId="1" applyFont="1" applyFill="1" applyBorder="1" applyAlignment="1">
      <alignment horizontal="center"/>
    </xf>
    <xf numFmtId="43" fontId="7" fillId="4" borderId="16" xfId="1" applyFont="1" applyFill="1" applyBorder="1" applyAlignment="1">
      <alignment horizontal="center"/>
    </xf>
    <xf numFmtId="43" fontId="7" fillId="4" borderId="24" xfId="1" applyFont="1" applyFill="1" applyBorder="1" applyAlignment="1">
      <alignment horizontal="center"/>
    </xf>
    <xf numFmtId="43" fontId="7" fillId="4" borderId="17" xfId="1" applyFont="1" applyFill="1" applyBorder="1" applyAlignment="1">
      <alignment horizontal="center"/>
    </xf>
    <xf numFmtId="43" fontId="6" fillId="4" borderId="16" xfId="1" applyFont="1" applyFill="1" applyBorder="1" applyAlignment="1">
      <alignment horizontal="center"/>
    </xf>
    <xf numFmtId="43" fontId="6" fillId="4" borderId="24" xfId="1" applyFont="1" applyFill="1" applyBorder="1" applyAlignment="1">
      <alignment horizontal="center"/>
    </xf>
    <xf numFmtId="43" fontId="6" fillId="4" borderId="17" xfId="1" applyFont="1" applyFill="1" applyBorder="1" applyAlignment="1">
      <alignment horizontal="center"/>
    </xf>
    <xf numFmtId="43" fontId="7" fillId="4" borderId="13" xfId="1" applyFont="1" applyFill="1" applyBorder="1" applyAlignment="1"/>
    <xf numFmtId="43" fontId="6" fillId="4" borderId="13" xfId="1" applyFont="1" applyFill="1" applyBorder="1" applyAlignment="1"/>
    <xf numFmtId="43" fontId="6" fillId="4" borderId="16" xfId="1" applyFont="1" applyFill="1" applyBorder="1" applyAlignment="1"/>
    <xf numFmtId="43" fontId="6" fillId="4" borderId="13" xfId="1" applyFont="1" applyFill="1" applyBorder="1" applyAlignment="1">
      <alignment horizontal="center"/>
    </xf>
    <xf numFmtId="43" fontId="6" fillId="0" borderId="0" xfId="1" applyFont="1"/>
    <xf numFmtId="43" fontId="7" fillId="4" borderId="14" xfId="1" applyFont="1" applyFill="1" applyBorder="1" applyAlignment="1">
      <alignment horizontal="center"/>
    </xf>
    <xf numFmtId="43" fontId="4" fillId="4" borderId="16" xfId="1" applyFont="1" applyFill="1" applyBorder="1" applyAlignment="1">
      <alignment horizontal="center"/>
    </xf>
    <xf numFmtId="43" fontId="4" fillId="4" borderId="24" xfId="1" applyFont="1" applyFill="1" applyBorder="1" applyAlignment="1">
      <alignment horizontal="center"/>
    </xf>
    <xf numFmtId="43" fontId="4" fillId="4" borderId="17" xfId="1" applyFont="1" applyFill="1" applyBorder="1" applyAlignment="1">
      <alignment horizontal="center"/>
    </xf>
    <xf numFmtId="43" fontId="4" fillId="4" borderId="13" xfId="1" applyFont="1" applyFill="1" applyBorder="1" applyAlignment="1"/>
    <xf numFmtId="43" fontId="4" fillId="4" borderId="17" xfId="1" applyFont="1" applyFill="1" applyBorder="1" applyAlignment="1"/>
    <xf numFmtId="43" fontId="4" fillId="4" borderId="13" xfId="1" applyFont="1" applyFill="1" applyBorder="1" applyAlignment="1">
      <alignment horizontal="center"/>
    </xf>
    <xf numFmtId="43" fontId="4" fillId="4" borderId="16" xfId="1" applyFont="1" applyFill="1" applyBorder="1" applyAlignment="1"/>
    <xf numFmtId="43" fontId="4" fillId="3" borderId="0" xfId="1" applyFont="1" applyFill="1"/>
    <xf numFmtId="0" fontId="6" fillId="4" borderId="16" xfId="1" applyNumberFormat="1" applyFont="1" applyFill="1" applyBorder="1" applyAlignment="1"/>
    <xf numFmtId="43" fontId="6" fillId="4" borderId="25" xfId="1" applyFont="1" applyFill="1" applyBorder="1" applyAlignment="1">
      <alignment horizontal="center"/>
    </xf>
    <xf numFmtId="43" fontId="6" fillId="4" borderId="26" xfId="1" applyFont="1" applyFill="1" applyBorder="1" applyAlignment="1">
      <alignment horizontal="center"/>
    </xf>
    <xf numFmtId="43" fontId="6" fillId="4" borderId="27" xfId="1" applyFont="1" applyFill="1" applyBorder="1" applyAlignment="1">
      <alignment horizontal="center"/>
    </xf>
    <xf numFmtId="0" fontId="6" fillId="4" borderId="13" xfId="1" applyNumberFormat="1" applyFont="1" applyFill="1" applyBorder="1" applyAlignment="1"/>
    <xf numFmtId="9" fontId="7" fillId="4" borderId="12" xfId="2" applyFont="1" applyFill="1" applyBorder="1" applyAlignment="1">
      <alignment horizontal="right"/>
    </xf>
    <xf numFmtId="9" fontId="7" fillId="4" borderId="16" xfId="2" applyFont="1" applyFill="1" applyBorder="1" applyAlignment="1">
      <alignment horizontal="right"/>
    </xf>
    <xf numFmtId="9" fontId="7" fillId="4" borderId="24" xfId="2" applyFont="1" applyFill="1" applyBorder="1" applyAlignment="1">
      <alignment horizontal="right"/>
    </xf>
    <xf numFmtId="9" fontId="7" fillId="4" borderId="17" xfId="2" applyFont="1" applyFill="1" applyBorder="1" applyAlignment="1">
      <alignment horizontal="right"/>
    </xf>
    <xf numFmtId="9" fontId="6" fillId="4" borderId="16" xfId="2" applyFont="1" applyFill="1" applyBorder="1" applyAlignment="1">
      <alignment horizontal="right"/>
    </xf>
    <xf numFmtId="9" fontId="6" fillId="4" borderId="24" xfId="2" applyFont="1" applyFill="1" applyBorder="1" applyAlignment="1">
      <alignment horizontal="right"/>
    </xf>
    <xf numFmtId="9" fontId="6" fillId="4" borderId="17" xfId="2" applyFont="1" applyFill="1" applyBorder="1" applyAlignment="1">
      <alignment horizontal="right"/>
    </xf>
    <xf numFmtId="9" fontId="7" fillId="4" borderId="13" xfId="2" applyFont="1" applyFill="1" applyBorder="1" applyAlignment="1">
      <alignment horizontal="right"/>
    </xf>
    <xf numFmtId="9" fontId="6" fillId="4" borderId="13" xfId="2" applyFont="1" applyFill="1" applyBorder="1" applyAlignment="1">
      <alignment horizontal="right"/>
    </xf>
    <xf numFmtId="9" fontId="6" fillId="4" borderId="28" xfId="2" applyFont="1" applyFill="1" applyBorder="1" applyAlignment="1">
      <alignment horizontal="right"/>
    </xf>
    <xf numFmtId="9" fontId="6" fillId="4" borderId="29" xfId="2" applyFont="1" applyFill="1" applyBorder="1" applyAlignment="1">
      <alignment horizontal="right"/>
    </xf>
    <xf numFmtId="9" fontId="6" fillId="4" borderId="30" xfId="2" applyFont="1" applyFill="1" applyBorder="1" applyAlignment="1">
      <alignment horizontal="right"/>
    </xf>
    <xf numFmtId="9" fontId="6" fillId="4" borderId="16" xfId="2" applyFont="1" applyFill="1" applyBorder="1" applyAlignment="1">
      <alignment horizontal="right"/>
    </xf>
    <xf numFmtId="9" fontId="6" fillId="4" borderId="13" xfId="2" applyFont="1" applyFill="1" applyBorder="1" applyAlignment="1">
      <alignment horizontal="right"/>
    </xf>
    <xf numFmtId="9" fontId="6" fillId="0" borderId="0" xfId="2" applyFont="1" applyAlignment="1">
      <alignment horizontal="right"/>
    </xf>
    <xf numFmtId="0" fontId="4" fillId="5" borderId="0" xfId="4" applyFill="1"/>
    <xf numFmtId="0" fontId="6" fillId="0" borderId="31" xfId="4" applyFont="1" applyBorder="1" applyAlignment="1">
      <alignment horizontal="center"/>
    </xf>
    <xf numFmtId="0" fontId="6" fillId="0" borderId="19" xfId="4" applyFont="1" applyBorder="1" applyAlignment="1"/>
    <xf numFmtId="0" fontId="6" fillId="0" borderId="19" xfId="4" applyFont="1" applyFill="1" applyBorder="1" applyAlignment="1">
      <alignment horizontal="center"/>
    </xf>
    <xf numFmtId="0" fontId="6" fillId="0" borderId="20" xfId="4" applyFont="1" applyFill="1" applyBorder="1" applyAlignment="1">
      <alignment horizontal="center"/>
    </xf>
    <xf numFmtId="0" fontId="6" fillId="0" borderId="21" xfId="4" applyFont="1" applyFill="1" applyBorder="1" applyAlignment="1">
      <alignment horizontal="center"/>
    </xf>
    <xf numFmtId="0" fontId="6" fillId="0" borderId="22" xfId="4" applyFont="1" applyFill="1" applyBorder="1" applyAlignment="1">
      <alignment horizontal="center"/>
    </xf>
    <xf numFmtId="0" fontId="6" fillId="0" borderId="19" xfId="4" applyFont="1" applyBorder="1" applyAlignment="1">
      <alignment horizontal="center"/>
    </xf>
    <xf numFmtId="0" fontId="6" fillId="0" borderId="32" xfId="4" applyFont="1" applyBorder="1" applyAlignment="1">
      <alignment horizontal="center"/>
    </xf>
    <xf numFmtId="0" fontId="6" fillId="0" borderId="33" xfId="4" applyFont="1" applyBorder="1" applyAlignment="1">
      <alignment horizontal="center"/>
    </xf>
    <xf numFmtId="0" fontId="6" fillId="0" borderId="34" xfId="4" applyFont="1" applyBorder="1" applyAlignment="1">
      <alignment horizontal="center"/>
    </xf>
    <xf numFmtId="0" fontId="6" fillId="0" borderId="20" xfId="4" applyFont="1" applyBorder="1" applyAlignment="1">
      <alignment horizontal="center"/>
    </xf>
    <xf numFmtId="9" fontId="4" fillId="4" borderId="16" xfId="2" applyFont="1" applyFill="1" applyBorder="1" applyAlignment="1">
      <alignment horizontal="right"/>
    </xf>
    <xf numFmtId="9" fontId="4" fillId="4" borderId="24" xfId="2" applyFont="1" applyFill="1" applyBorder="1" applyAlignment="1">
      <alignment horizontal="right"/>
    </xf>
    <xf numFmtId="9" fontId="4" fillId="4" borderId="17" xfId="2" applyFont="1" applyFill="1" applyBorder="1" applyAlignment="1">
      <alignment horizontal="right"/>
    </xf>
    <xf numFmtId="9" fontId="7" fillId="4" borderId="16" xfId="2" applyFont="1" applyFill="1" applyBorder="1" applyAlignment="1">
      <alignment horizontal="right"/>
    </xf>
    <xf numFmtId="9" fontId="4" fillId="4" borderId="13" xfId="2" applyFont="1" applyFill="1" applyBorder="1" applyAlignment="1">
      <alignment horizontal="right"/>
    </xf>
    <xf numFmtId="9" fontId="7" fillId="4" borderId="24" xfId="2" applyFont="1" applyFill="1" applyBorder="1" applyAlignment="1">
      <alignment horizontal="right"/>
    </xf>
    <xf numFmtId="9" fontId="4" fillId="4" borderId="24" xfId="2" applyFont="1" applyFill="1" applyBorder="1" applyAlignment="1">
      <alignment horizontal="right"/>
    </xf>
    <xf numFmtId="9" fontId="4" fillId="4" borderId="10" xfId="2" applyFont="1" applyFill="1" applyBorder="1" applyAlignment="1">
      <alignment horizontal="right"/>
    </xf>
    <xf numFmtId="9" fontId="4" fillId="0" borderId="0" xfId="2" applyFont="1" applyAlignment="1">
      <alignment horizontal="right"/>
    </xf>
    <xf numFmtId="43" fontId="7" fillId="4" borderId="35" xfId="1" applyFont="1" applyFill="1" applyBorder="1" applyAlignment="1">
      <alignment horizontal="center"/>
    </xf>
    <xf numFmtId="0" fontId="7" fillId="4" borderId="16" xfId="1" applyNumberFormat="1" applyFont="1" applyFill="1" applyBorder="1" applyAlignment="1">
      <alignment horizontal="center"/>
    </xf>
    <xf numFmtId="43" fontId="7" fillId="4" borderId="17" xfId="1" applyFont="1" applyFill="1" applyBorder="1" applyAlignment="1"/>
    <xf numFmtId="43" fontId="4" fillId="4" borderId="25" xfId="1" applyFont="1" applyFill="1" applyBorder="1" applyAlignment="1">
      <alignment horizontal="center"/>
    </xf>
    <xf numFmtId="43" fontId="4" fillId="4" borderId="26" xfId="1" applyFont="1" applyFill="1" applyBorder="1" applyAlignment="1">
      <alignment horizontal="center"/>
    </xf>
    <xf numFmtId="43" fontId="4" fillId="4" borderId="27" xfId="1" applyFont="1" applyFill="1" applyBorder="1" applyAlignment="1">
      <alignment horizontal="center"/>
    </xf>
    <xf numFmtId="43" fontId="7" fillId="4" borderId="13" xfId="1" applyFont="1" applyFill="1" applyBorder="1" applyAlignment="1">
      <alignment horizontal="center"/>
    </xf>
    <xf numFmtId="43" fontId="7" fillId="4" borderId="16" xfId="1" applyFont="1" applyFill="1" applyBorder="1" applyAlignment="1"/>
    <xf numFmtId="43" fontId="10" fillId="4" borderId="12" xfId="1" applyFont="1" applyFill="1" applyBorder="1" applyAlignment="1">
      <alignment horizontal="center"/>
    </xf>
    <xf numFmtId="43" fontId="10" fillId="4" borderId="16" xfId="1" applyFont="1" applyFill="1" applyBorder="1" applyAlignment="1">
      <alignment horizontal="center"/>
    </xf>
    <xf numFmtId="43" fontId="10" fillId="4" borderId="24" xfId="1" applyFont="1" applyFill="1" applyBorder="1" applyAlignment="1">
      <alignment horizontal="center"/>
    </xf>
    <xf numFmtId="43" fontId="10" fillId="4" borderId="17" xfId="1" applyFont="1" applyFill="1" applyBorder="1" applyAlignment="1">
      <alignment horizontal="center"/>
    </xf>
    <xf numFmtId="43" fontId="10" fillId="4" borderId="13" xfId="1" applyFont="1" applyFill="1" applyBorder="1" applyAlignment="1">
      <alignment horizontal="center"/>
    </xf>
    <xf numFmtId="43" fontId="10" fillId="4" borderId="17" xfId="1" applyFont="1" applyFill="1" applyBorder="1" applyAlignment="1">
      <alignment horizontal="center"/>
    </xf>
    <xf numFmtId="43" fontId="10" fillId="4" borderId="13" xfId="1" applyFont="1" applyFill="1" applyBorder="1" applyAlignment="1">
      <alignment horizontal="center"/>
    </xf>
    <xf numFmtId="0" fontId="10" fillId="4" borderId="17" xfId="1" applyNumberFormat="1" applyFont="1" applyFill="1" applyBorder="1" applyAlignment="1">
      <alignment horizontal="center"/>
    </xf>
    <xf numFmtId="43" fontId="10" fillId="4" borderId="16" xfId="1" applyFont="1" applyFill="1" applyBorder="1" applyAlignment="1">
      <alignment horizontal="center"/>
    </xf>
    <xf numFmtId="43" fontId="10" fillId="3" borderId="0" xfId="1" applyFont="1" applyFill="1" applyAlignment="1">
      <alignment horizontal="center"/>
    </xf>
    <xf numFmtId="43" fontId="4" fillId="0" borderId="0" xfId="1" applyFont="1" applyBorder="1" applyAlignment="1">
      <alignment horizontal="center"/>
    </xf>
    <xf numFmtId="43" fontId="6" fillId="0" borderId="29" xfId="1" applyFont="1" applyBorder="1" applyAlignment="1"/>
    <xf numFmtId="43" fontId="4" fillId="0" borderId="0" xfId="1" applyFont="1" applyFill="1" applyBorder="1" applyAlignment="1"/>
    <xf numFmtId="43" fontId="4" fillId="0" borderId="0" xfId="1" applyFont="1" applyAlignment="1"/>
    <xf numFmtId="0" fontId="4" fillId="3" borderId="0" xfId="4" applyFill="1"/>
    <xf numFmtId="9" fontId="4" fillId="0" borderId="0" xfId="4" applyNumberFormat="1"/>
    <xf numFmtId="0" fontId="0" fillId="6" borderId="0" xfId="0" applyFill="1"/>
  </cellXfs>
  <cellStyles count="5">
    <cellStyle name="Lien hypertexte" xfId="3"/>
    <cellStyle name="Milliers" xfId="1" builtinId="3"/>
    <cellStyle name="Normal" xfId="0" builtinId="0"/>
    <cellStyle name="Normal 2" xfId="4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mensuel des indicateurs - JANVIER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[1]Ratio!$A$8</c:f>
              <c:strCache>
                <c:ptCount val="1"/>
                <c:pt idx="0">
                  <c:v>Indice de fréquentation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[1]Ratio!$B$4:$IA$4</c15:sqref>
                  </c15:fullRef>
                </c:ext>
              </c:extLst>
              <c:f>([1]Ratio!$B$4,[1]Ratio!$P$4,[1]Ratio!$AC$4,[1]Ratio!$AP$4,[1]Ratio!$BC$4,[1]Ratio!$BP$4,[1]Ratio!$CC$4,[1]Ratio!$CP$4,[1]Ratio!$DC$4,[1]Ratio!$DP$4,[1]Ratio!$EC$4,[1]Ratio!$EP$4,[1]Ratio!$FC$4,[1]Ratio!$FP$4,[1]Ratio!$GC$4,[1]Ratio!$GP$4,[1]Ratio!$HC$4,[1]Ratio!$HP$4)</c:f>
              <c:numCache>
                <c:formatCode>mmm\-yy</c:formatCode>
                <c:ptCount val="18"/>
                <c:pt idx="0">
                  <c:v>41275</c:v>
                </c:pt>
                <c:pt idx="1">
                  <c:v>41640</c:v>
                </c:pt>
                <c:pt idx="2">
                  <c:v>42005</c:v>
                </c:pt>
                <c:pt idx="3">
                  <c:v>42370</c:v>
                </c:pt>
                <c:pt idx="4">
                  <c:v>42736</c:v>
                </c:pt>
                <c:pt idx="5">
                  <c:v>43101</c:v>
                </c:pt>
                <c:pt idx="6">
                  <c:v>43466</c:v>
                </c:pt>
                <c:pt idx="7">
                  <c:v>43831</c:v>
                </c:pt>
                <c:pt idx="8">
                  <c:v>44197</c:v>
                </c:pt>
                <c:pt idx="9">
                  <c:v>44562</c:v>
                </c:pt>
                <c:pt idx="10">
                  <c:v>44927</c:v>
                </c:pt>
                <c:pt idx="11">
                  <c:v>45292</c:v>
                </c:pt>
                <c:pt idx="12">
                  <c:v>45658</c:v>
                </c:pt>
                <c:pt idx="13" formatCode="[$-40C]mmm\-yy;@">
                  <c:v>46023</c:v>
                </c:pt>
                <c:pt idx="14">
                  <c:v>46388</c:v>
                </c:pt>
                <c:pt idx="15">
                  <c:v>46753</c:v>
                </c:pt>
                <c:pt idx="16">
                  <c:v>47119</c:v>
                </c:pt>
                <c:pt idx="17">
                  <c:v>47484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[1]Ratio!$B$8:$IB$8</c15:sqref>
                  </c15:fullRef>
                </c:ext>
              </c:extLst>
              <c:f>([1]Ratio!$B$8,[1]Ratio!$P$8,[1]Ratio!$AC$8,[1]Ratio!$AP$8,[1]Ratio!$BC$8,[1]Ratio!$BP$8,[1]Ratio!$CC$8,[1]Ratio!$CP$8,[1]Ratio!$DC$8,[1]Ratio!$DP$8,[1]Ratio!$EC$8,[1]Ratio!$EP$8,[1]Ratio!$FC$8,[1]Ratio!$FP$8,[1]Ratio!$GC$8,[1]Ratio!$GP$8,[1]Ratio!$HC$8,[1]Ratio!$HP$8)</c:f>
              <c:numCache>
                <c:formatCode>0.00</c:formatCode>
                <c:ptCount val="18"/>
                <c:pt idx="0">
                  <c:v>1.5823389021479715</c:v>
                </c:pt>
                <c:pt idx="1">
                  <c:v>1.5222672064777327</c:v>
                </c:pt>
                <c:pt idx="2">
                  <c:v>1.5249999999999999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4"/>
          <c:order val="4"/>
          <c:tx>
            <c:strRef>
              <c:f>[1]Ratio!$A$9</c:f>
              <c:strCache>
                <c:ptCount val="1"/>
                <c:pt idx="0">
                  <c:v>T.O.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5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[1]Ratio!$B$4:$IA$4</c15:sqref>
                  </c15:fullRef>
                </c:ext>
              </c:extLst>
              <c:f>([1]Ratio!$B$4,[1]Ratio!$P$4,[1]Ratio!$AC$4,[1]Ratio!$AP$4,[1]Ratio!$BC$4,[1]Ratio!$BP$4,[1]Ratio!$CC$4,[1]Ratio!$CP$4,[1]Ratio!$DC$4,[1]Ratio!$DP$4,[1]Ratio!$EC$4,[1]Ratio!$EP$4,[1]Ratio!$FC$4,[1]Ratio!$FP$4,[1]Ratio!$GC$4,[1]Ratio!$GP$4,[1]Ratio!$HC$4,[1]Ratio!$HP$4)</c:f>
              <c:numCache>
                <c:formatCode>mmm\-yy</c:formatCode>
                <c:ptCount val="18"/>
                <c:pt idx="0">
                  <c:v>41275</c:v>
                </c:pt>
                <c:pt idx="1">
                  <c:v>41640</c:v>
                </c:pt>
                <c:pt idx="2">
                  <c:v>42005</c:v>
                </c:pt>
                <c:pt idx="3">
                  <c:v>42370</c:v>
                </c:pt>
                <c:pt idx="4">
                  <c:v>42736</c:v>
                </c:pt>
                <c:pt idx="5">
                  <c:v>43101</c:v>
                </c:pt>
                <c:pt idx="6">
                  <c:v>43466</c:v>
                </c:pt>
                <c:pt idx="7">
                  <c:v>43831</c:v>
                </c:pt>
                <c:pt idx="8">
                  <c:v>44197</c:v>
                </c:pt>
                <c:pt idx="9">
                  <c:v>44562</c:v>
                </c:pt>
                <c:pt idx="10">
                  <c:v>44927</c:v>
                </c:pt>
                <c:pt idx="11">
                  <c:v>45292</c:v>
                </c:pt>
                <c:pt idx="12">
                  <c:v>45658</c:v>
                </c:pt>
                <c:pt idx="13" formatCode="[$-40C]mmm\-yy;@">
                  <c:v>46023</c:v>
                </c:pt>
                <c:pt idx="14">
                  <c:v>46388</c:v>
                </c:pt>
                <c:pt idx="15">
                  <c:v>46753</c:v>
                </c:pt>
                <c:pt idx="16">
                  <c:v>47119</c:v>
                </c:pt>
                <c:pt idx="17">
                  <c:v>47484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[1]Ratio!$B$9:$IB$9</c15:sqref>
                  </c15:fullRef>
                </c:ext>
              </c:extLst>
              <c:f>([1]Ratio!$B$9,[1]Ratio!$P$9,[1]Ratio!$AC$9,[1]Ratio!$AP$9,[1]Ratio!$BC$9,[1]Ratio!$BP$9,[1]Ratio!$CC$9,[1]Ratio!$CP$9,[1]Ratio!$DC$9,[1]Ratio!$DP$9,[1]Ratio!$EC$9,[1]Ratio!$EP$9,[1]Ratio!$FC$9,[1]Ratio!$FP$9,[1]Ratio!$GC$9,[1]Ratio!$GP$9,[1]Ratio!$HC$9,[1]Ratio!$HP$9)</c:f>
              <c:numCache>
                <c:formatCode>0.0%</c:formatCode>
                <c:ptCount val="18"/>
                <c:pt idx="0">
                  <c:v>0.32785602503912364</c:v>
                </c:pt>
                <c:pt idx="1">
                  <c:v>0.3794162826420891</c:v>
                </c:pt>
                <c:pt idx="2">
                  <c:v>0.34707158351409978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5"/>
          <c:order val="5"/>
          <c:tx>
            <c:strRef>
              <c:f>[1]Ratio!$A$10</c:f>
              <c:strCache>
                <c:ptCount val="1"/>
                <c:pt idx="0">
                  <c:v>P.M.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6"/>
              </a:solidFill>
              <a:miter lim="800000"/>
            </a:ln>
            <a:effectLst>
              <a:glow rad="63500">
                <a:schemeClr val="accent6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[1]Ratio!$B$4:$IA$4</c15:sqref>
                  </c15:fullRef>
                </c:ext>
              </c:extLst>
              <c:f>([1]Ratio!$B$4,[1]Ratio!$P$4,[1]Ratio!$AC$4,[1]Ratio!$AP$4,[1]Ratio!$BC$4,[1]Ratio!$BP$4,[1]Ratio!$CC$4,[1]Ratio!$CP$4,[1]Ratio!$DC$4,[1]Ratio!$DP$4,[1]Ratio!$EC$4,[1]Ratio!$EP$4,[1]Ratio!$FC$4,[1]Ratio!$FP$4,[1]Ratio!$GC$4,[1]Ratio!$GP$4,[1]Ratio!$HC$4,[1]Ratio!$HP$4)</c:f>
              <c:numCache>
                <c:formatCode>mmm\-yy</c:formatCode>
                <c:ptCount val="18"/>
                <c:pt idx="0">
                  <c:v>41275</c:v>
                </c:pt>
                <c:pt idx="1">
                  <c:v>41640</c:v>
                </c:pt>
                <c:pt idx="2">
                  <c:v>42005</c:v>
                </c:pt>
                <c:pt idx="3">
                  <c:v>42370</c:v>
                </c:pt>
                <c:pt idx="4">
                  <c:v>42736</c:v>
                </c:pt>
                <c:pt idx="5">
                  <c:v>43101</c:v>
                </c:pt>
                <c:pt idx="6">
                  <c:v>43466</c:v>
                </c:pt>
                <c:pt idx="7">
                  <c:v>43831</c:v>
                </c:pt>
                <c:pt idx="8">
                  <c:v>44197</c:v>
                </c:pt>
                <c:pt idx="9">
                  <c:v>44562</c:v>
                </c:pt>
                <c:pt idx="10">
                  <c:v>44927</c:v>
                </c:pt>
                <c:pt idx="11">
                  <c:v>45292</c:v>
                </c:pt>
                <c:pt idx="12">
                  <c:v>45658</c:v>
                </c:pt>
                <c:pt idx="13" formatCode="[$-40C]mmm\-yy;@">
                  <c:v>46023</c:v>
                </c:pt>
                <c:pt idx="14">
                  <c:v>46388</c:v>
                </c:pt>
                <c:pt idx="15">
                  <c:v>46753</c:v>
                </c:pt>
                <c:pt idx="16">
                  <c:v>47119</c:v>
                </c:pt>
                <c:pt idx="17">
                  <c:v>47484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[1]Ratio!$B$10:$IB$10</c15:sqref>
                  </c15:fullRef>
                </c:ext>
              </c:extLst>
              <c:f>([1]Ratio!$B$10,[1]Ratio!$P$10,[1]Ratio!$AC$10,[1]Ratio!$AP$10,[1]Ratio!$BC$10,[1]Ratio!$BP$10,[1]Ratio!$CC$10,[1]Ratio!$CP$10,[1]Ratio!$DC$10,[1]Ratio!$DP$10,[1]Ratio!$EC$10,[1]Ratio!$EP$10,[1]Ratio!$FC$10,[1]Ratio!$FP$10,[1]Ratio!$GC$10,[1]Ratio!$GP$10,[1]Ratio!$HC$10,[1]Ratio!$HP$10)</c:f>
              <c:numCache>
                <c:formatCode>_(* #,##0.00_);_(* \(#,##0.00\);_(* "-"??_);_(@_)</c:formatCode>
                <c:ptCount val="18"/>
                <c:pt idx="0">
                  <c:v>66.709999999999994</c:v>
                </c:pt>
                <c:pt idx="1">
                  <c:v>64.98</c:v>
                </c:pt>
                <c:pt idx="2">
                  <c:v>67.81</c:v>
                </c:pt>
              </c:numCache>
            </c:numRef>
          </c:val>
        </c:ser>
        <c:ser>
          <c:idx val="6"/>
          <c:order val="6"/>
          <c:tx>
            <c:strRef>
              <c:f>[1]Ratio!$A$11</c:f>
              <c:strCache>
                <c:ptCount val="1"/>
                <c:pt idx="0">
                  <c:v>P.M. TTC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1">
                  <a:lumMod val="60000"/>
                </a:schemeClr>
              </a:solidFill>
              <a:miter lim="800000"/>
            </a:ln>
            <a:effectLst>
              <a:glow rad="63500">
                <a:schemeClr val="accent1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[1]Ratio!$B$4:$IA$4</c15:sqref>
                  </c15:fullRef>
                </c:ext>
              </c:extLst>
              <c:f>([1]Ratio!$B$4,[1]Ratio!$P$4,[1]Ratio!$AC$4,[1]Ratio!$AP$4,[1]Ratio!$BC$4,[1]Ratio!$BP$4,[1]Ratio!$CC$4,[1]Ratio!$CP$4,[1]Ratio!$DC$4,[1]Ratio!$DP$4,[1]Ratio!$EC$4,[1]Ratio!$EP$4,[1]Ratio!$FC$4,[1]Ratio!$FP$4,[1]Ratio!$GC$4,[1]Ratio!$GP$4,[1]Ratio!$HC$4,[1]Ratio!$HP$4)</c:f>
              <c:numCache>
                <c:formatCode>mmm\-yy</c:formatCode>
                <c:ptCount val="18"/>
                <c:pt idx="0">
                  <c:v>41275</c:v>
                </c:pt>
                <c:pt idx="1">
                  <c:v>41640</c:v>
                </c:pt>
                <c:pt idx="2">
                  <c:v>42005</c:v>
                </c:pt>
                <c:pt idx="3">
                  <c:v>42370</c:v>
                </c:pt>
                <c:pt idx="4">
                  <c:v>42736</c:v>
                </c:pt>
                <c:pt idx="5">
                  <c:v>43101</c:v>
                </c:pt>
                <c:pt idx="6">
                  <c:v>43466</c:v>
                </c:pt>
                <c:pt idx="7">
                  <c:v>43831</c:v>
                </c:pt>
                <c:pt idx="8">
                  <c:v>44197</c:v>
                </c:pt>
                <c:pt idx="9">
                  <c:v>44562</c:v>
                </c:pt>
                <c:pt idx="10">
                  <c:v>44927</c:v>
                </c:pt>
                <c:pt idx="11">
                  <c:v>45292</c:v>
                </c:pt>
                <c:pt idx="12">
                  <c:v>45658</c:v>
                </c:pt>
                <c:pt idx="13" formatCode="[$-40C]mmm\-yy;@">
                  <c:v>46023</c:v>
                </c:pt>
                <c:pt idx="14">
                  <c:v>46388</c:v>
                </c:pt>
                <c:pt idx="15">
                  <c:v>46753</c:v>
                </c:pt>
                <c:pt idx="16">
                  <c:v>47119</c:v>
                </c:pt>
                <c:pt idx="17">
                  <c:v>47484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[1]Ratio!$B$11:$IB$11</c15:sqref>
                  </c15:fullRef>
                </c:ext>
              </c:extLst>
              <c:f>([1]Ratio!$B$11,[1]Ratio!$P$11,[1]Ratio!$AC$11,[1]Ratio!$AP$11,[1]Ratio!$BC$11,[1]Ratio!$BP$11,[1]Ratio!$CC$11,[1]Ratio!$CP$11,[1]Ratio!$DC$11,[1]Ratio!$DP$11,[1]Ratio!$EC$11,[1]Ratio!$EP$11,[1]Ratio!$FC$11,[1]Ratio!$FP$11,[1]Ratio!$GC$11,[1]Ratio!$GP$11,[1]Ratio!$HC$11,[1]Ratio!$HP$11)</c:f>
              <c:numCache>
                <c:formatCode>_(* #,##0.00_);_(* \(#,##0.00\);_(* "-"??_);_(@_)</c:formatCode>
                <c:ptCount val="18"/>
                <c:pt idx="0">
                  <c:v>71.3797</c:v>
                </c:pt>
                <c:pt idx="1">
                  <c:v>69.528600000000012</c:v>
                </c:pt>
                <c:pt idx="2">
                  <c:v>72.556700000000006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7"/>
          <c:order val="7"/>
          <c:tx>
            <c:strRef>
              <c:f>[1]Ratio!$A$12</c:f>
              <c:strCache>
                <c:ptCount val="1"/>
                <c:pt idx="0">
                  <c:v>Revpar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2">
                  <a:lumMod val="60000"/>
                </a:schemeClr>
              </a:solidFill>
              <a:miter lim="800000"/>
            </a:ln>
            <a:effectLst>
              <a:glow rad="63500">
                <a:schemeClr val="accent2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[1]Ratio!$B$4:$IA$4</c15:sqref>
                  </c15:fullRef>
                </c:ext>
              </c:extLst>
              <c:f>([1]Ratio!$B$4,[1]Ratio!$P$4,[1]Ratio!$AC$4,[1]Ratio!$AP$4,[1]Ratio!$BC$4,[1]Ratio!$BP$4,[1]Ratio!$CC$4,[1]Ratio!$CP$4,[1]Ratio!$DC$4,[1]Ratio!$DP$4,[1]Ratio!$EC$4,[1]Ratio!$EP$4,[1]Ratio!$FC$4,[1]Ratio!$FP$4,[1]Ratio!$GC$4,[1]Ratio!$GP$4,[1]Ratio!$HC$4,[1]Ratio!$HP$4)</c:f>
              <c:numCache>
                <c:formatCode>mmm\-yy</c:formatCode>
                <c:ptCount val="18"/>
                <c:pt idx="0">
                  <c:v>41275</c:v>
                </c:pt>
                <c:pt idx="1">
                  <c:v>41640</c:v>
                </c:pt>
                <c:pt idx="2">
                  <c:v>42005</c:v>
                </c:pt>
                <c:pt idx="3">
                  <c:v>42370</c:v>
                </c:pt>
                <c:pt idx="4">
                  <c:v>42736</c:v>
                </c:pt>
                <c:pt idx="5">
                  <c:v>43101</c:v>
                </c:pt>
                <c:pt idx="6">
                  <c:v>43466</c:v>
                </c:pt>
                <c:pt idx="7">
                  <c:v>43831</c:v>
                </c:pt>
                <c:pt idx="8">
                  <c:v>44197</c:v>
                </c:pt>
                <c:pt idx="9">
                  <c:v>44562</c:v>
                </c:pt>
                <c:pt idx="10">
                  <c:v>44927</c:v>
                </c:pt>
                <c:pt idx="11">
                  <c:v>45292</c:v>
                </c:pt>
                <c:pt idx="12">
                  <c:v>45658</c:v>
                </c:pt>
                <c:pt idx="13" formatCode="[$-40C]mmm\-yy;@">
                  <c:v>46023</c:v>
                </c:pt>
                <c:pt idx="14">
                  <c:v>46388</c:v>
                </c:pt>
                <c:pt idx="15">
                  <c:v>46753</c:v>
                </c:pt>
                <c:pt idx="16">
                  <c:v>47119</c:v>
                </c:pt>
                <c:pt idx="17">
                  <c:v>47484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[1]Ratio!$B$12:$IB$12</c15:sqref>
                  </c15:fullRef>
                </c:ext>
              </c:extLst>
              <c:f>([1]Ratio!$B$12,[1]Ratio!$P$12,[1]Ratio!$AC$12,[1]Ratio!$AP$12,[1]Ratio!$BC$12,[1]Ratio!$BP$12,[1]Ratio!$CC$12,[1]Ratio!$CP$12,[1]Ratio!$DC$12,[1]Ratio!$DP$12,[1]Ratio!$EC$12,[1]Ratio!$EP$12,[1]Ratio!$FC$12,[1]Ratio!$FP$12,[1]Ratio!$GC$12,[1]Ratio!$GP$12,[1]Ratio!$HC$12,[1]Ratio!$HP$12)</c:f>
              <c:numCache>
                <c:formatCode>_(* #,##0.00_);_(* \(#,##0.00\);_(* "-"??_);_(@_)</c:formatCode>
                <c:ptCount val="18"/>
                <c:pt idx="0">
                  <c:v>21.871275430359937</c:v>
                </c:pt>
                <c:pt idx="1">
                  <c:v>24.654470046082952</c:v>
                </c:pt>
                <c:pt idx="2">
                  <c:v>23.534924078091105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8"/>
          <c:order val="8"/>
          <c:tx>
            <c:strRef>
              <c:f>[1]Ratio!$A$13</c:f>
              <c:strCache>
                <c:ptCount val="1"/>
                <c:pt idx="0">
                  <c:v>Taux de captage 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3">
                  <a:lumMod val="60000"/>
                </a:schemeClr>
              </a:solidFill>
              <a:miter lim="800000"/>
            </a:ln>
            <a:effectLst>
              <a:glow rad="63500">
                <a:schemeClr val="accent3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[1]Ratio!$B$4:$IA$4</c15:sqref>
                  </c15:fullRef>
                </c:ext>
              </c:extLst>
              <c:f>([1]Ratio!$B$4,[1]Ratio!$P$4,[1]Ratio!$AC$4,[1]Ratio!$AP$4,[1]Ratio!$BC$4,[1]Ratio!$BP$4,[1]Ratio!$CC$4,[1]Ratio!$CP$4,[1]Ratio!$DC$4,[1]Ratio!$DP$4,[1]Ratio!$EC$4,[1]Ratio!$EP$4,[1]Ratio!$FC$4,[1]Ratio!$FP$4,[1]Ratio!$GC$4,[1]Ratio!$GP$4,[1]Ratio!$HC$4,[1]Ratio!$HP$4)</c:f>
              <c:numCache>
                <c:formatCode>mmm\-yy</c:formatCode>
                <c:ptCount val="18"/>
                <c:pt idx="0">
                  <c:v>41275</c:v>
                </c:pt>
                <c:pt idx="1">
                  <c:v>41640</c:v>
                </c:pt>
                <c:pt idx="2">
                  <c:v>42005</c:v>
                </c:pt>
                <c:pt idx="3">
                  <c:v>42370</c:v>
                </c:pt>
                <c:pt idx="4">
                  <c:v>42736</c:v>
                </c:pt>
                <c:pt idx="5">
                  <c:v>43101</c:v>
                </c:pt>
                <c:pt idx="6">
                  <c:v>43466</c:v>
                </c:pt>
                <c:pt idx="7">
                  <c:v>43831</c:v>
                </c:pt>
                <c:pt idx="8">
                  <c:v>44197</c:v>
                </c:pt>
                <c:pt idx="9">
                  <c:v>44562</c:v>
                </c:pt>
                <c:pt idx="10">
                  <c:v>44927</c:v>
                </c:pt>
                <c:pt idx="11">
                  <c:v>45292</c:v>
                </c:pt>
                <c:pt idx="12">
                  <c:v>45658</c:v>
                </c:pt>
                <c:pt idx="13" formatCode="[$-40C]mmm\-yy;@">
                  <c:v>46023</c:v>
                </c:pt>
                <c:pt idx="14">
                  <c:v>46388</c:v>
                </c:pt>
                <c:pt idx="15">
                  <c:v>46753</c:v>
                </c:pt>
                <c:pt idx="16">
                  <c:v>47119</c:v>
                </c:pt>
                <c:pt idx="17">
                  <c:v>47484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[1]Ratio!$B$13:$IB$13</c15:sqref>
                  </c15:fullRef>
                </c:ext>
              </c:extLst>
              <c:f>([1]Ratio!$B$13,[1]Ratio!$P$13,[1]Ratio!$AC$13,[1]Ratio!$AP$13,[1]Ratio!$BC$13,[1]Ratio!$BP$13,[1]Ratio!$CC$13,[1]Ratio!$CP$13,[1]Ratio!$DC$13,[1]Ratio!$DP$13,[1]Ratio!$EC$13,[1]Ratio!$EP$13,[1]Ratio!$FC$13,[1]Ratio!$FP$13,[1]Ratio!$GC$13,[1]Ratio!$GP$13,[1]Ratio!$HC$13,[1]Ratio!$HP$13)</c:f>
              <c:numCache>
                <c:formatCode>0%</c:formatCode>
                <c:ptCount val="18"/>
                <c:pt idx="0">
                  <c:v>0.8115</c:v>
                </c:pt>
                <c:pt idx="1">
                  <c:v>0.79259999999999997</c:v>
                </c:pt>
                <c:pt idx="2">
                  <c:v>0.71519999999999995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500979896"/>
        <c:axId val="50098303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[1]Ratio!$A$5</c15:sqref>
                        </c15:formulaRef>
                      </c:ext>
                    </c:extLst>
                    <c:strCache>
                      <c:ptCount val="1"/>
                      <c:pt idx="0">
                        <c:v>Nombre de chambres disponibles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uri="{02D57815-91ED-43cb-92C2-25804820EDAC}">
                        <c15:fullRef>
                          <c15:sqref>[1]Ratio!$B$4:$IA$4</c15:sqref>
                        </c15:fullRef>
                        <c15:formulaRef>
                          <c15:sqref>([1]Ratio!$B$4,[1]Ratio!$P$4,[1]Ratio!$AC$4,[1]Ratio!$AP$4,[1]Ratio!$BC$4,[1]Ratio!$BP$4,[1]Ratio!$CC$4,[1]Ratio!$CP$4,[1]Ratio!$DC$4,[1]Ratio!$DP$4,[1]Ratio!$EC$4,[1]Ratio!$EP$4,[1]Ratio!$FC$4,[1]Ratio!$FP$4,[1]Ratio!$GC$4,[1]Ratio!$GP$4,[1]Ratio!$HC$4,[1]Ratio!$HP$4)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41275</c:v>
                      </c:pt>
                      <c:pt idx="1">
                        <c:v>41640</c:v>
                      </c:pt>
                      <c:pt idx="2">
                        <c:v>42005</c:v>
                      </c:pt>
                      <c:pt idx="3">
                        <c:v>42370</c:v>
                      </c:pt>
                      <c:pt idx="4">
                        <c:v>42736</c:v>
                      </c:pt>
                      <c:pt idx="5">
                        <c:v>43101</c:v>
                      </c:pt>
                      <c:pt idx="6">
                        <c:v>43466</c:v>
                      </c:pt>
                      <c:pt idx="7">
                        <c:v>43831</c:v>
                      </c:pt>
                      <c:pt idx="8">
                        <c:v>44197</c:v>
                      </c:pt>
                      <c:pt idx="9">
                        <c:v>44562</c:v>
                      </c:pt>
                      <c:pt idx="10">
                        <c:v>44927</c:v>
                      </c:pt>
                      <c:pt idx="11">
                        <c:v>45292</c:v>
                      </c:pt>
                      <c:pt idx="12">
                        <c:v>45658</c:v>
                      </c:pt>
                      <c:pt idx="13" formatCode="[$-40C]mmm\-yy;@">
                        <c:v>46023</c:v>
                      </c:pt>
                      <c:pt idx="14">
                        <c:v>46388</c:v>
                      </c:pt>
                      <c:pt idx="15">
                        <c:v>46753</c:v>
                      </c:pt>
                      <c:pt idx="16">
                        <c:v>47119</c:v>
                      </c:pt>
                      <c:pt idx="17">
                        <c:v>47484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[1]Ratio!$B$5:$IB$5</c15:sqref>
                        </c15:fullRef>
                        <c15:formulaRef>
                          <c15:sqref>([1]Ratio!$B$5,[1]Ratio!$P$5,[1]Ratio!$AC$5,[1]Ratio!$AP$5,[1]Ratio!$BC$5,[1]Ratio!$BP$5,[1]Ratio!$CC$5,[1]Ratio!$CP$5,[1]Ratio!$DC$5,[1]Ratio!$DP$5,[1]Ratio!$EC$5,[1]Ratio!$EP$5,[1]Ratio!$FC$5,[1]Ratio!$FP$5,[1]Ratio!$GC$5,[1]Ratio!$GP$5,[1]Ratio!$HC$5,[1]Ratio!$HP$5)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1278</c:v>
                      </c:pt>
                      <c:pt idx="1">
                        <c:v>1302</c:v>
                      </c:pt>
                      <c:pt idx="2">
                        <c:v>922</c:v>
                      </c:pt>
                      <c:pt idx="3">
                        <c:v>1302</c:v>
                      </c:pt>
                      <c:pt idx="4">
                        <c:v>1302</c:v>
                      </c:pt>
                      <c:pt idx="5">
                        <c:v>1302</c:v>
                      </c:pt>
                      <c:pt idx="6">
                        <c:v>1302</c:v>
                      </c:pt>
                      <c:pt idx="7">
                        <c:v>1302</c:v>
                      </c:pt>
                      <c:pt idx="8">
                        <c:v>1302</c:v>
                      </c:pt>
                      <c:pt idx="9">
                        <c:v>1302</c:v>
                      </c:pt>
                      <c:pt idx="10">
                        <c:v>1302</c:v>
                      </c:pt>
                      <c:pt idx="11">
                        <c:v>1302</c:v>
                      </c:pt>
                      <c:pt idx="12">
                        <c:v>1302</c:v>
                      </c:pt>
                      <c:pt idx="13">
                        <c:v>1302</c:v>
                      </c:pt>
                      <c:pt idx="14">
                        <c:v>1302</c:v>
                      </c:pt>
                      <c:pt idx="15">
                        <c:v>1302</c:v>
                      </c:pt>
                      <c:pt idx="16">
                        <c:v>1302</c:v>
                      </c:pt>
                      <c:pt idx="17">
                        <c:v>1302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[1]Ratio!$A$6</c15:sqref>
                        </c15:formulaRef>
                      </c:ext>
                    </c:extLst>
                    <c:strCache>
                      <c:ptCount val="1"/>
                      <c:pt idx="0">
                        <c:v>Nombre de chambres louées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/>
                    </a:solidFill>
                    <a:miter lim="800000"/>
                  </a:ln>
                  <a:effectLst>
                    <a:glow rad="63500">
                      <a:schemeClr val="accent2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[1]Ratio!$B$4:$IA$4</c15:sqref>
                        </c15:fullRef>
                        <c15:formulaRef>
                          <c15:sqref>([1]Ratio!$B$4,[1]Ratio!$P$4,[1]Ratio!$AC$4,[1]Ratio!$AP$4,[1]Ratio!$BC$4,[1]Ratio!$BP$4,[1]Ratio!$CC$4,[1]Ratio!$CP$4,[1]Ratio!$DC$4,[1]Ratio!$DP$4,[1]Ratio!$EC$4,[1]Ratio!$EP$4,[1]Ratio!$FC$4,[1]Ratio!$FP$4,[1]Ratio!$GC$4,[1]Ratio!$GP$4,[1]Ratio!$HC$4,[1]Ratio!$HP$4)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41275</c:v>
                      </c:pt>
                      <c:pt idx="1">
                        <c:v>41640</c:v>
                      </c:pt>
                      <c:pt idx="2">
                        <c:v>42005</c:v>
                      </c:pt>
                      <c:pt idx="3">
                        <c:v>42370</c:v>
                      </c:pt>
                      <c:pt idx="4">
                        <c:v>42736</c:v>
                      </c:pt>
                      <c:pt idx="5">
                        <c:v>43101</c:v>
                      </c:pt>
                      <c:pt idx="6">
                        <c:v>43466</c:v>
                      </c:pt>
                      <c:pt idx="7">
                        <c:v>43831</c:v>
                      </c:pt>
                      <c:pt idx="8">
                        <c:v>44197</c:v>
                      </c:pt>
                      <c:pt idx="9">
                        <c:v>44562</c:v>
                      </c:pt>
                      <c:pt idx="10">
                        <c:v>44927</c:v>
                      </c:pt>
                      <c:pt idx="11">
                        <c:v>45292</c:v>
                      </c:pt>
                      <c:pt idx="12">
                        <c:v>45658</c:v>
                      </c:pt>
                      <c:pt idx="13" formatCode="[$-40C]mmm\-yy;@">
                        <c:v>46023</c:v>
                      </c:pt>
                      <c:pt idx="14">
                        <c:v>46388</c:v>
                      </c:pt>
                      <c:pt idx="15">
                        <c:v>46753</c:v>
                      </c:pt>
                      <c:pt idx="16">
                        <c:v>47119</c:v>
                      </c:pt>
                      <c:pt idx="17">
                        <c:v>47484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[1]Ratio!$B$6:$IB$6</c15:sqref>
                        </c15:fullRef>
                        <c15:formulaRef>
                          <c15:sqref>([1]Ratio!$B$6,[1]Ratio!$P$6,[1]Ratio!$AC$6,[1]Ratio!$AP$6,[1]Ratio!$BC$6,[1]Ratio!$BP$6,[1]Ratio!$CC$6,[1]Ratio!$CP$6,[1]Ratio!$DC$6,[1]Ratio!$DP$6,[1]Ratio!$EC$6,[1]Ratio!$EP$6,[1]Ratio!$FC$6,[1]Ratio!$FP$6,[1]Ratio!$GC$6,[1]Ratio!$GP$6,[1]Ratio!$HC$6,[1]Ratio!$HP$6)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419</c:v>
                      </c:pt>
                      <c:pt idx="1">
                        <c:v>494</c:v>
                      </c:pt>
                      <c:pt idx="2">
                        <c:v>320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[1]Ratio!$A$7</c15:sqref>
                        </c15:formulaRef>
                      </c:ext>
                    </c:extLst>
                    <c:strCache>
                      <c:ptCount val="1"/>
                      <c:pt idx="0">
                        <c:v>Nombre de clients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/>
                    </a:solidFill>
                    <a:miter lim="800000"/>
                  </a:ln>
                  <a:effectLst>
                    <a:glow rad="63500">
                      <a:schemeClr val="accent3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[1]Ratio!$B$4:$IA$4</c15:sqref>
                        </c15:fullRef>
                        <c15:formulaRef>
                          <c15:sqref>([1]Ratio!$B$4,[1]Ratio!$P$4,[1]Ratio!$AC$4,[1]Ratio!$AP$4,[1]Ratio!$BC$4,[1]Ratio!$BP$4,[1]Ratio!$CC$4,[1]Ratio!$CP$4,[1]Ratio!$DC$4,[1]Ratio!$DP$4,[1]Ratio!$EC$4,[1]Ratio!$EP$4,[1]Ratio!$FC$4,[1]Ratio!$FP$4,[1]Ratio!$GC$4,[1]Ratio!$GP$4,[1]Ratio!$HC$4,[1]Ratio!$HP$4)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41275</c:v>
                      </c:pt>
                      <c:pt idx="1">
                        <c:v>41640</c:v>
                      </c:pt>
                      <c:pt idx="2">
                        <c:v>42005</c:v>
                      </c:pt>
                      <c:pt idx="3">
                        <c:v>42370</c:v>
                      </c:pt>
                      <c:pt idx="4">
                        <c:v>42736</c:v>
                      </c:pt>
                      <c:pt idx="5">
                        <c:v>43101</c:v>
                      </c:pt>
                      <c:pt idx="6">
                        <c:v>43466</c:v>
                      </c:pt>
                      <c:pt idx="7">
                        <c:v>43831</c:v>
                      </c:pt>
                      <c:pt idx="8">
                        <c:v>44197</c:v>
                      </c:pt>
                      <c:pt idx="9">
                        <c:v>44562</c:v>
                      </c:pt>
                      <c:pt idx="10">
                        <c:v>44927</c:v>
                      </c:pt>
                      <c:pt idx="11">
                        <c:v>45292</c:v>
                      </c:pt>
                      <c:pt idx="12">
                        <c:v>45658</c:v>
                      </c:pt>
                      <c:pt idx="13" formatCode="[$-40C]mmm\-yy;@">
                        <c:v>46023</c:v>
                      </c:pt>
                      <c:pt idx="14">
                        <c:v>46388</c:v>
                      </c:pt>
                      <c:pt idx="15">
                        <c:v>46753</c:v>
                      </c:pt>
                      <c:pt idx="16">
                        <c:v>47119</c:v>
                      </c:pt>
                      <c:pt idx="17">
                        <c:v>47484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[1]Ratio!$B$7:$IB$7</c15:sqref>
                        </c15:fullRef>
                        <c15:formulaRef>
                          <c15:sqref>([1]Ratio!$B$7,[1]Ratio!$P$7,[1]Ratio!$AC$7,[1]Ratio!$AP$7,[1]Ratio!$BC$7,[1]Ratio!$BP$7,[1]Ratio!$CC$7,[1]Ratio!$CP$7,[1]Ratio!$DC$7,[1]Ratio!$DP$7,[1]Ratio!$EC$7,[1]Ratio!$EP$7,[1]Ratio!$FC$7,[1]Ratio!$FP$7,[1]Ratio!$GC$7,[1]Ratio!$GP$7,[1]Ratio!$HC$7,[1]Ratio!$HP$7)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663</c:v>
                      </c:pt>
                      <c:pt idx="1">
                        <c:v>752</c:v>
                      </c:pt>
                      <c:pt idx="2">
                        <c:v>488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[1]Ratio!$A$14</c15:sqref>
                        </c15:formulaRef>
                      </c:ext>
                    </c:extLst>
                    <c:strCache>
                      <c:ptCount val="1"/>
                      <c:pt idx="0">
                        <c:v>Chiffre d'affaires :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[1]Ratio!$B$4:$IA$4</c15:sqref>
                        </c15:fullRef>
                        <c15:formulaRef>
                          <c15:sqref>([1]Ratio!$B$4,[1]Ratio!$P$4,[1]Ratio!$AC$4,[1]Ratio!$AP$4,[1]Ratio!$BC$4,[1]Ratio!$BP$4,[1]Ratio!$CC$4,[1]Ratio!$CP$4,[1]Ratio!$DC$4,[1]Ratio!$DP$4,[1]Ratio!$EC$4,[1]Ratio!$EP$4,[1]Ratio!$FC$4,[1]Ratio!$FP$4,[1]Ratio!$GC$4,[1]Ratio!$GP$4,[1]Ratio!$HC$4,[1]Ratio!$HP$4)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41275</c:v>
                      </c:pt>
                      <c:pt idx="1">
                        <c:v>41640</c:v>
                      </c:pt>
                      <c:pt idx="2">
                        <c:v>42005</c:v>
                      </c:pt>
                      <c:pt idx="3">
                        <c:v>42370</c:v>
                      </c:pt>
                      <c:pt idx="4">
                        <c:v>42736</c:v>
                      </c:pt>
                      <c:pt idx="5">
                        <c:v>43101</c:v>
                      </c:pt>
                      <c:pt idx="6">
                        <c:v>43466</c:v>
                      </c:pt>
                      <c:pt idx="7">
                        <c:v>43831</c:v>
                      </c:pt>
                      <c:pt idx="8">
                        <c:v>44197</c:v>
                      </c:pt>
                      <c:pt idx="9">
                        <c:v>44562</c:v>
                      </c:pt>
                      <c:pt idx="10">
                        <c:v>44927</c:v>
                      </c:pt>
                      <c:pt idx="11">
                        <c:v>45292</c:v>
                      </c:pt>
                      <c:pt idx="12">
                        <c:v>45658</c:v>
                      </c:pt>
                      <c:pt idx="13" formatCode="[$-40C]mmm\-yy;@">
                        <c:v>46023</c:v>
                      </c:pt>
                      <c:pt idx="14">
                        <c:v>46388</c:v>
                      </c:pt>
                      <c:pt idx="15">
                        <c:v>46753</c:v>
                      </c:pt>
                      <c:pt idx="16">
                        <c:v>47119</c:v>
                      </c:pt>
                      <c:pt idx="17">
                        <c:v>47484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[1]Ratio!$B$14:$IB$14</c15:sqref>
                        </c15:fullRef>
                        <c15:formulaRef>
                          <c15:sqref>([1]Ratio!$B$14,[1]Ratio!$P$14,[1]Ratio!$AC$14,[1]Ratio!$AP$14,[1]Ratio!$BC$14,[1]Ratio!$BP$14,[1]Ratio!$CC$14,[1]Ratio!$CP$14,[1]Ratio!$DC$14,[1]Ratio!$DP$14,[1]Ratio!$EC$14,[1]Ratio!$EP$14,[1]Ratio!$FC$14,[1]Ratio!$FP$14,[1]Ratio!$GC$14,[1]Ratio!$GP$14,[1]Ratio!$HC$14,[1]Ratio!$HP$14)</c15:sqref>
                        </c15:formulaRef>
                      </c:ext>
                    </c:extLst>
                    <c:numCache>
                      <c:formatCode>General</c:formatCode>
                      <c:ptCount val="18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[1]Ratio!$A$15</c15:sqref>
                        </c15:formulaRef>
                      </c:ext>
                    </c:extLst>
                    <c:strCache>
                      <c:ptCount val="1"/>
                      <c:pt idx="0">
                        <c:v>CA Hebergement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[1]Ratio!$B$4:$IA$4</c15:sqref>
                        </c15:fullRef>
                        <c15:formulaRef>
                          <c15:sqref>([1]Ratio!$B$4,[1]Ratio!$P$4,[1]Ratio!$AC$4,[1]Ratio!$AP$4,[1]Ratio!$BC$4,[1]Ratio!$BP$4,[1]Ratio!$CC$4,[1]Ratio!$CP$4,[1]Ratio!$DC$4,[1]Ratio!$DP$4,[1]Ratio!$EC$4,[1]Ratio!$EP$4,[1]Ratio!$FC$4,[1]Ratio!$FP$4,[1]Ratio!$GC$4,[1]Ratio!$GP$4,[1]Ratio!$HC$4,[1]Ratio!$HP$4)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41275</c:v>
                      </c:pt>
                      <c:pt idx="1">
                        <c:v>41640</c:v>
                      </c:pt>
                      <c:pt idx="2">
                        <c:v>42005</c:v>
                      </c:pt>
                      <c:pt idx="3">
                        <c:v>42370</c:v>
                      </c:pt>
                      <c:pt idx="4">
                        <c:v>42736</c:v>
                      </c:pt>
                      <c:pt idx="5">
                        <c:v>43101</c:v>
                      </c:pt>
                      <c:pt idx="6">
                        <c:v>43466</c:v>
                      </c:pt>
                      <c:pt idx="7">
                        <c:v>43831</c:v>
                      </c:pt>
                      <c:pt idx="8">
                        <c:v>44197</c:v>
                      </c:pt>
                      <c:pt idx="9">
                        <c:v>44562</c:v>
                      </c:pt>
                      <c:pt idx="10">
                        <c:v>44927</c:v>
                      </c:pt>
                      <c:pt idx="11">
                        <c:v>45292</c:v>
                      </c:pt>
                      <c:pt idx="12">
                        <c:v>45658</c:v>
                      </c:pt>
                      <c:pt idx="13" formatCode="[$-40C]mmm\-yy;@">
                        <c:v>46023</c:v>
                      </c:pt>
                      <c:pt idx="14">
                        <c:v>46388</c:v>
                      </c:pt>
                      <c:pt idx="15">
                        <c:v>46753</c:v>
                      </c:pt>
                      <c:pt idx="16">
                        <c:v>47119</c:v>
                      </c:pt>
                      <c:pt idx="17">
                        <c:v>47484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[1]Ratio!$B$15:$IB$15</c15:sqref>
                        </c15:fullRef>
                        <c15:formulaRef>
                          <c15:sqref>([1]Ratio!$B$15,[1]Ratio!$P$15,[1]Ratio!$AC$15,[1]Ratio!$AP$15,[1]Ratio!$BC$15,[1]Ratio!$BP$15,[1]Ratio!$CC$15,[1]Ratio!$CP$15,[1]Ratio!$DC$15,[1]Ratio!$DP$15,[1]Ratio!$EC$15,[1]Ratio!$EP$15,[1]Ratio!$FC$15,[1]Ratio!$FP$15,[1]Ratio!$GC$15,[1]Ratio!$GP$15,[1]Ratio!$HC$15,[1]Ratio!$HP$15)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27952.28</c:v>
                      </c:pt>
                      <c:pt idx="1">
                        <c:v>32100.91</c:v>
                      </c:pt>
                      <c:pt idx="2">
                        <c:v>21700</c:v>
                      </c:pt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[1]Ratio!$A$16</c15:sqref>
                        </c15:formulaRef>
                      </c:ext>
                    </c:extLst>
                    <c:strCache>
                      <c:ptCount val="1"/>
                      <c:pt idx="0">
                        <c:v>CA Petit déjeuner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6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6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[1]Ratio!$B$4:$IA$4</c15:sqref>
                        </c15:fullRef>
                        <c15:formulaRef>
                          <c15:sqref>([1]Ratio!$B$4,[1]Ratio!$P$4,[1]Ratio!$AC$4,[1]Ratio!$AP$4,[1]Ratio!$BC$4,[1]Ratio!$BP$4,[1]Ratio!$CC$4,[1]Ratio!$CP$4,[1]Ratio!$DC$4,[1]Ratio!$DP$4,[1]Ratio!$EC$4,[1]Ratio!$EP$4,[1]Ratio!$FC$4,[1]Ratio!$FP$4,[1]Ratio!$GC$4,[1]Ratio!$GP$4,[1]Ratio!$HC$4,[1]Ratio!$HP$4)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41275</c:v>
                      </c:pt>
                      <c:pt idx="1">
                        <c:v>41640</c:v>
                      </c:pt>
                      <c:pt idx="2">
                        <c:v>42005</c:v>
                      </c:pt>
                      <c:pt idx="3">
                        <c:v>42370</c:v>
                      </c:pt>
                      <c:pt idx="4">
                        <c:v>42736</c:v>
                      </c:pt>
                      <c:pt idx="5">
                        <c:v>43101</c:v>
                      </c:pt>
                      <c:pt idx="6">
                        <c:v>43466</c:v>
                      </c:pt>
                      <c:pt idx="7">
                        <c:v>43831</c:v>
                      </c:pt>
                      <c:pt idx="8">
                        <c:v>44197</c:v>
                      </c:pt>
                      <c:pt idx="9">
                        <c:v>44562</c:v>
                      </c:pt>
                      <c:pt idx="10">
                        <c:v>44927</c:v>
                      </c:pt>
                      <c:pt idx="11">
                        <c:v>45292</c:v>
                      </c:pt>
                      <c:pt idx="12">
                        <c:v>45658</c:v>
                      </c:pt>
                      <c:pt idx="13" formatCode="[$-40C]mmm\-yy;@">
                        <c:v>46023</c:v>
                      </c:pt>
                      <c:pt idx="14">
                        <c:v>46388</c:v>
                      </c:pt>
                      <c:pt idx="15">
                        <c:v>46753</c:v>
                      </c:pt>
                      <c:pt idx="16">
                        <c:v>47119</c:v>
                      </c:pt>
                      <c:pt idx="17">
                        <c:v>47484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[1]Ratio!$B$16:$IB$16</c15:sqref>
                        </c15:fullRef>
                        <c15:formulaRef>
                          <c15:sqref>([1]Ratio!$B$16,[1]Ratio!$P$16,[1]Ratio!$AC$16,[1]Ratio!$AP$16,[1]Ratio!$BC$16,[1]Ratio!$BP$16,[1]Ratio!$CC$16,[1]Ratio!$CP$16,[1]Ratio!$DC$16,[1]Ratio!$DP$16,[1]Ratio!$EC$16,[1]Ratio!$EP$16,[1]Ratio!$FC$16,[1]Ratio!$FP$16,[1]Ratio!$GC$16,[1]Ratio!$GP$16,[1]Ratio!$HC$16,[1]Ratio!$HP$16)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3720.93</c:v>
                      </c:pt>
                      <c:pt idx="1">
                        <c:v>4593.18</c:v>
                      </c:pt>
                      <c:pt idx="2">
                        <c:v>2600</c:v>
                      </c:pt>
                    </c:numCache>
                  </c:numRef>
                </c:val>
              </c15:ser>
            </c15:filteredBarSeries>
            <c15:filteredBar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[1]Ratio!$A$17</c15:sqref>
                        </c15:formulaRef>
                      </c:ext>
                    </c:extLst>
                    <c:strCache>
                      <c:ptCount val="1"/>
                      <c:pt idx="0">
                        <c:v>CA Restaurant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1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[1]Ratio!$B$4:$IA$4</c15:sqref>
                        </c15:fullRef>
                        <c15:formulaRef>
                          <c15:sqref>([1]Ratio!$B$4,[1]Ratio!$P$4,[1]Ratio!$AC$4,[1]Ratio!$AP$4,[1]Ratio!$BC$4,[1]Ratio!$BP$4,[1]Ratio!$CC$4,[1]Ratio!$CP$4,[1]Ratio!$DC$4,[1]Ratio!$DP$4,[1]Ratio!$EC$4,[1]Ratio!$EP$4,[1]Ratio!$FC$4,[1]Ratio!$FP$4,[1]Ratio!$GC$4,[1]Ratio!$GP$4,[1]Ratio!$HC$4,[1]Ratio!$HP$4)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41275</c:v>
                      </c:pt>
                      <c:pt idx="1">
                        <c:v>41640</c:v>
                      </c:pt>
                      <c:pt idx="2">
                        <c:v>42005</c:v>
                      </c:pt>
                      <c:pt idx="3">
                        <c:v>42370</c:v>
                      </c:pt>
                      <c:pt idx="4">
                        <c:v>42736</c:v>
                      </c:pt>
                      <c:pt idx="5">
                        <c:v>43101</c:v>
                      </c:pt>
                      <c:pt idx="6">
                        <c:v>43466</c:v>
                      </c:pt>
                      <c:pt idx="7">
                        <c:v>43831</c:v>
                      </c:pt>
                      <c:pt idx="8">
                        <c:v>44197</c:v>
                      </c:pt>
                      <c:pt idx="9">
                        <c:v>44562</c:v>
                      </c:pt>
                      <c:pt idx="10">
                        <c:v>44927</c:v>
                      </c:pt>
                      <c:pt idx="11">
                        <c:v>45292</c:v>
                      </c:pt>
                      <c:pt idx="12">
                        <c:v>45658</c:v>
                      </c:pt>
                      <c:pt idx="13" formatCode="[$-40C]mmm\-yy;@">
                        <c:v>46023</c:v>
                      </c:pt>
                      <c:pt idx="14">
                        <c:v>46388</c:v>
                      </c:pt>
                      <c:pt idx="15">
                        <c:v>46753</c:v>
                      </c:pt>
                      <c:pt idx="16">
                        <c:v>47119</c:v>
                      </c:pt>
                      <c:pt idx="17">
                        <c:v>47484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[1]Ratio!$B$17:$IB$17</c15:sqref>
                        </c15:fullRef>
                        <c15:formulaRef>
                          <c15:sqref>([1]Ratio!$B$17,[1]Ratio!$P$17,[1]Ratio!$AC$17,[1]Ratio!$AP$17,[1]Ratio!$BC$17,[1]Ratio!$BP$17,[1]Ratio!$CC$17,[1]Ratio!$CP$17,[1]Ratio!$DC$17,[1]Ratio!$DP$17,[1]Ratio!$EC$17,[1]Ratio!$EP$17,[1]Ratio!$FC$17,[1]Ratio!$FP$17,[1]Ratio!$GC$17,[1]Ratio!$GP$17,[1]Ratio!$HC$17,[1]Ratio!$HP$17)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675.98</c:v>
                      </c:pt>
                      <c:pt idx="1">
                        <c:v>454.55</c:v>
                      </c:pt>
                      <c:pt idx="2">
                        <c:v>407.27</c:v>
                      </c:pt>
                    </c:numCache>
                  </c:numRef>
                </c:val>
              </c15:ser>
            </c15:filteredBarSeries>
            <c15:filteredBarSeries>
              <c15:ser>
                <c:idx val="13"/>
                <c:order val="1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[1]Ratio!$A$18</c15:sqref>
                        </c15:formulaRef>
                      </c:ext>
                    </c:extLst>
                    <c:strCache>
                      <c:ptCount val="1"/>
                      <c:pt idx="0">
                        <c:v>CA Bar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2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[1]Ratio!$B$4:$IA$4</c15:sqref>
                        </c15:fullRef>
                        <c15:formulaRef>
                          <c15:sqref>([1]Ratio!$B$4,[1]Ratio!$P$4,[1]Ratio!$AC$4,[1]Ratio!$AP$4,[1]Ratio!$BC$4,[1]Ratio!$BP$4,[1]Ratio!$CC$4,[1]Ratio!$CP$4,[1]Ratio!$DC$4,[1]Ratio!$DP$4,[1]Ratio!$EC$4,[1]Ratio!$EP$4,[1]Ratio!$FC$4,[1]Ratio!$FP$4,[1]Ratio!$GC$4,[1]Ratio!$GP$4,[1]Ratio!$HC$4,[1]Ratio!$HP$4)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41275</c:v>
                      </c:pt>
                      <c:pt idx="1">
                        <c:v>41640</c:v>
                      </c:pt>
                      <c:pt idx="2">
                        <c:v>42005</c:v>
                      </c:pt>
                      <c:pt idx="3">
                        <c:v>42370</c:v>
                      </c:pt>
                      <c:pt idx="4">
                        <c:v>42736</c:v>
                      </c:pt>
                      <c:pt idx="5">
                        <c:v>43101</c:v>
                      </c:pt>
                      <c:pt idx="6">
                        <c:v>43466</c:v>
                      </c:pt>
                      <c:pt idx="7">
                        <c:v>43831</c:v>
                      </c:pt>
                      <c:pt idx="8">
                        <c:v>44197</c:v>
                      </c:pt>
                      <c:pt idx="9">
                        <c:v>44562</c:v>
                      </c:pt>
                      <c:pt idx="10">
                        <c:v>44927</c:v>
                      </c:pt>
                      <c:pt idx="11">
                        <c:v>45292</c:v>
                      </c:pt>
                      <c:pt idx="12">
                        <c:v>45658</c:v>
                      </c:pt>
                      <c:pt idx="13" formatCode="[$-40C]mmm\-yy;@">
                        <c:v>46023</c:v>
                      </c:pt>
                      <c:pt idx="14">
                        <c:v>46388</c:v>
                      </c:pt>
                      <c:pt idx="15">
                        <c:v>46753</c:v>
                      </c:pt>
                      <c:pt idx="16">
                        <c:v>47119</c:v>
                      </c:pt>
                      <c:pt idx="17">
                        <c:v>47484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[1]Ratio!$B$18:$IB$18</c15:sqref>
                        </c15:fullRef>
                        <c15:formulaRef>
                          <c15:sqref>([1]Ratio!$B$18,[1]Ratio!$P$18,[1]Ratio!$AC$18,[1]Ratio!$AP$18,[1]Ratio!$BC$18,[1]Ratio!$BP$18,[1]Ratio!$CC$18,[1]Ratio!$CP$18,[1]Ratio!$DC$18,[1]Ratio!$DP$18,[1]Ratio!$EC$18,[1]Ratio!$EP$18,[1]Ratio!$FC$18,[1]Ratio!$FP$18,[1]Ratio!$GC$18,[1]Ratio!$GP$18,[1]Ratio!$HC$18,[1]Ratio!$HP$18)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770.92</c:v>
                      </c:pt>
                      <c:pt idx="1">
                        <c:v>890.78</c:v>
                      </c:pt>
                      <c:pt idx="2">
                        <c:v>346.28</c:v>
                      </c:pt>
                    </c:numCache>
                  </c:numRef>
                </c:val>
              </c15:ser>
            </c15:filteredBarSeries>
            <c15:filteredBar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[1]Ratio!$A$19</c15:sqref>
                        </c15:formulaRef>
                      </c:ext>
                    </c:extLst>
                    <c:strCache>
                      <c:ptCount val="1"/>
                      <c:pt idx="0">
                        <c:v>CA  Communication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3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[1]Ratio!$B$4:$IA$4</c15:sqref>
                        </c15:fullRef>
                        <c15:formulaRef>
                          <c15:sqref>([1]Ratio!$B$4,[1]Ratio!$P$4,[1]Ratio!$AC$4,[1]Ratio!$AP$4,[1]Ratio!$BC$4,[1]Ratio!$BP$4,[1]Ratio!$CC$4,[1]Ratio!$CP$4,[1]Ratio!$DC$4,[1]Ratio!$DP$4,[1]Ratio!$EC$4,[1]Ratio!$EP$4,[1]Ratio!$FC$4,[1]Ratio!$FP$4,[1]Ratio!$GC$4,[1]Ratio!$GP$4,[1]Ratio!$HC$4,[1]Ratio!$HP$4)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41275</c:v>
                      </c:pt>
                      <c:pt idx="1">
                        <c:v>41640</c:v>
                      </c:pt>
                      <c:pt idx="2">
                        <c:v>42005</c:v>
                      </c:pt>
                      <c:pt idx="3">
                        <c:v>42370</c:v>
                      </c:pt>
                      <c:pt idx="4">
                        <c:v>42736</c:v>
                      </c:pt>
                      <c:pt idx="5">
                        <c:v>43101</c:v>
                      </c:pt>
                      <c:pt idx="6">
                        <c:v>43466</c:v>
                      </c:pt>
                      <c:pt idx="7">
                        <c:v>43831</c:v>
                      </c:pt>
                      <c:pt idx="8">
                        <c:v>44197</c:v>
                      </c:pt>
                      <c:pt idx="9">
                        <c:v>44562</c:v>
                      </c:pt>
                      <c:pt idx="10">
                        <c:v>44927</c:v>
                      </c:pt>
                      <c:pt idx="11">
                        <c:v>45292</c:v>
                      </c:pt>
                      <c:pt idx="12">
                        <c:v>45658</c:v>
                      </c:pt>
                      <c:pt idx="13" formatCode="[$-40C]mmm\-yy;@">
                        <c:v>46023</c:v>
                      </c:pt>
                      <c:pt idx="14">
                        <c:v>46388</c:v>
                      </c:pt>
                      <c:pt idx="15">
                        <c:v>46753</c:v>
                      </c:pt>
                      <c:pt idx="16">
                        <c:v>47119</c:v>
                      </c:pt>
                      <c:pt idx="17">
                        <c:v>47484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[1]Ratio!$B$19:$IB$19</c15:sqref>
                        </c15:fullRef>
                        <c15:formulaRef>
                          <c15:sqref>([1]Ratio!$B$19,[1]Ratio!$P$19,[1]Ratio!$AC$19,[1]Ratio!$AP$19,[1]Ratio!$BC$19,[1]Ratio!$BP$19,[1]Ratio!$CC$19,[1]Ratio!$CP$19,[1]Ratio!$DC$19,[1]Ratio!$DP$19,[1]Ratio!$EC$19,[1]Ratio!$EP$19,[1]Ratio!$FC$19,[1]Ratio!$FP$19,[1]Ratio!$GC$19,[1]Ratio!$GP$19,[1]Ratio!$HC$19,[1]Ratio!$HP$19)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0</c:v>
                      </c:pt>
                      <c:pt idx="1">
                        <c:v>24.05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15"/>
                <c:order val="1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[1]Ratio!$A$20</c15:sqref>
                        </c15:formulaRef>
                      </c:ext>
                    </c:extLst>
                    <c:strCache>
                      <c:ptCount val="1"/>
                      <c:pt idx="0">
                        <c:v>Hors CA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[1]Ratio!$B$4:$IA$4</c15:sqref>
                        </c15:fullRef>
                        <c15:formulaRef>
                          <c15:sqref>([1]Ratio!$B$4,[1]Ratio!$P$4,[1]Ratio!$AC$4,[1]Ratio!$AP$4,[1]Ratio!$BC$4,[1]Ratio!$BP$4,[1]Ratio!$CC$4,[1]Ratio!$CP$4,[1]Ratio!$DC$4,[1]Ratio!$DP$4,[1]Ratio!$EC$4,[1]Ratio!$EP$4,[1]Ratio!$FC$4,[1]Ratio!$FP$4,[1]Ratio!$GC$4,[1]Ratio!$GP$4,[1]Ratio!$HC$4,[1]Ratio!$HP$4)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41275</c:v>
                      </c:pt>
                      <c:pt idx="1">
                        <c:v>41640</c:v>
                      </c:pt>
                      <c:pt idx="2">
                        <c:v>42005</c:v>
                      </c:pt>
                      <c:pt idx="3">
                        <c:v>42370</c:v>
                      </c:pt>
                      <c:pt idx="4">
                        <c:v>42736</c:v>
                      </c:pt>
                      <c:pt idx="5">
                        <c:v>43101</c:v>
                      </c:pt>
                      <c:pt idx="6">
                        <c:v>43466</c:v>
                      </c:pt>
                      <c:pt idx="7">
                        <c:v>43831</c:v>
                      </c:pt>
                      <c:pt idx="8">
                        <c:v>44197</c:v>
                      </c:pt>
                      <c:pt idx="9">
                        <c:v>44562</c:v>
                      </c:pt>
                      <c:pt idx="10">
                        <c:v>44927</c:v>
                      </c:pt>
                      <c:pt idx="11">
                        <c:v>45292</c:v>
                      </c:pt>
                      <c:pt idx="12">
                        <c:v>45658</c:v>
                      </c:pt>
                      <c:pt idx="13" formatCode="[$-40C]mmm\-yy;@">
                        <c:v>46023</c:v>
                      </c:pt>
                      <c:pt idx="14">
                        <c:v>46388</c:v>
                      </c:pt>
                      <c:pt idx="15">
                        <c:v>46753</c:v>
                      </c:pt>
                      <c:pt idx="16">
                        <c:v>47119</c:v>
                      </c:pt>
                      <c:pt idx="17">
                        <c:v>47484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[1]Ratio!$B$20:$IB$20</c15:sqref>
                        </c15:fullRef>
                        <c15:formulaRef>
                          <c15:sqref>([1]Ratio!$B$20,[1]Ratio!$P$20,[1]Ratio!$AC$20,[1]Ratio!$AP$20,[1]Ratio!$BC$20,[1]Ratio!$BP$20,[1]Ratio!$CC$20,[1]Ratio!$CP$20,[1]Ratio!$DC$20,[1]Ratio!$DP$20,[1]Ratio!$EC$20,[1]Ratio!$EP$20,[1]Ratio!$FC$20,[1]Ratio!$FP$20,[1]Ratio!$GC$20,[1]Ratio!$GP$20,[1]Ratio!$HC$20,[1]Ratio!$HP$20)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13.96</c:v>
                      </c:pt>
                      <c:pt idx="1">
                        <c:v>0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16"/>
                <c:order val="1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[1]Ratio!$A$21</c15:sqref>
                        </c15:formulaRef>
                      </c:ext>
                    </c:extLst>
                    <c:strCache>
                      <c:ptCount val="1"/>
                      <c:pt idx="0">
                        <c:v>Divers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[1]Ratio!$B$4:$IA$4</c15:sqref>
                        </c15:fullRef>
                        <c15:formulaRef>
                          <c15:sqref>([1]Ratio!$B$4,[1]Ratio!$P$4,[1]Ratio!$AC$4,[1]Ratio!$AP$4,[1]Ratio!$BC$4,[1]Ratio!$BP$4,[1]Ratio!$CC$4,[1]Ratio!$CP$4,[1]Ratio!$DC$4,[1]Ratio!$DP$4,[1]Ratio!$EC$4,[1]Ratio!$EP$4,[1]Ratio!$FC$4,[1]Ratio!$FP$4,[1]Ratio!$GC$4,[1]Ratio!$GP$4,[1]Ratio!$HC$4,[1]Ratio!$HP$4)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41275</c:v>
                      </c:pt>
                      <c:pt idx="1">
                        <c:v>41640</c:v>
                      </c:pt>
                      <c:pt idx="2">
                        <c:v>42005</c:v>
                      </c:pt>
                      <c:pt idx="3">
                        <c:v>42370</c:v>
                      </c:pt>
                      <c:pt idx="4">
                        <c:v>42736</c:v>
                      </c:pt>
                      <c:pt idx="5">
                        <c:v>43101</c:v>
                      </c:pt>
                      <c:pt idx="6">
                        <c:v>43466</c:v>
                      </c:pt>
                      <c:pt idx="7">
                        <c:v>43831</c:v>
                      </c:pt>
                      <c:pt idx="8">
                        <c:v>44197</c:v>
                      </c:pt>
                      <c:pt idx="9">
                        <c:v>44562</c:v>
                      </c:pt>
                      <c:pt idx="10">
                        <c:v>44927</c:v>
                      </c:pt>
                      <c:pt idx="11">
                        <c:v>45292</c:v>
                      </c:pt>
                      <c:pt idx="12">
                        <c:v>45658</c:v>
                      </c:pt>
                      <c:pt idx="13" formatCode="[$-40C]mmm\-yy;@">
                        <c:v>46023</c:v>
                      </c:pt>
                      <c:pt idx="14">
                        <c:v>46388</c:v>
                      </c:pt>
                      <c:pt idx="15">
                        <c:v>46753</c:v>
                      </c:pt>
                      <c:pt idx="16">
                        <c:v>47119</c:v>
                      </c:pt>
                      <c:pt idx="17">
                        <c:v>47484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[1]Ratio!$B$21:$IB$21</c15:sqref>
                        </c15:fullRef>
                        <c15:formulaRef>
                          <c15:sqref>([1]Ratio!$B$21,[1]Ratio!$P$21,[1]Ratio!$AC$21,[1]Ratio!$AP$21,[1]Ratio!$BC$21,[1]Ratio!$BP$21,[1]Ratio!$CC$21,[1]Ratio!$CP$21,[1]Ratio!$DC$21,[1]Ratio!$DP$21,[1]Ratio!$EC$21,[1]Ratio!$EP$21,[1]Ratio!$FC$21,[1]Ratio!$FP$21,[1]Ratio!$GC$21,[1]Ratio!$GP$21,[1]Ratio!$HC$21,[1]Ratio!$HP$21)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0</c:v>
                      </c:pt>
                      <c:pt idx="1">
                        <c:v>572.08000000000004</c:v>
                      </c:pt>
                      <c:pt idx="2">
                        <c:v>118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500979896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983032"/>
        <c:crosses val="autoZero"/>
        <c:auto val="0"/>
        <c:lblAlgn val="ctr"/>
        <c:lblOffset val="100"/>
        <c:noMultiLvlLbl val="1"/>
      </c:catAx>
      <c:valAx>
        <c:axId val="50098303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979896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50000"/>
                <a:lumOff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7260838416349762"/>
          <c:y val="0.1255256819957431"/>
          <c:w val="0.11814038631531905"/>
          <c:h val="0.3846179615443056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mensuel des indicateurs - FEVRIER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[1]Ratio!$A$8</c:f>
              <c:strCache>
                <c:ptCount val="1"/>
                <c:pt idx="0">
                  <c:v>Indice de fréquentation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([1]Ratio!$C$4,[1]Ratio!$Q$4,[1]Ratio!$AD$4,[1]Ratio!$AQ$4,[1]Ratio!$BD$4,[1]Ratio!$BQ$4,[1]Ratio!$CD$4,[1]Ratio!$CQ$4,[1]Ratio!$DD$4,[1]Ratio!$DQ$4,[1]Ratio!$ED$4,[1]Ratio!$EQ$4,[1]Ratio!$FD$4,[1]Ratio!$FQ$4,[1]Ratio!$GD$4,[1]Ratio!$GQ$4,[1]Ratio!$HD$4,[1]Ratio!$HQ$4)</c:f>
              <c:numCache>
                <c:formatCode>mmm\-yy</c:formatCode>
                <c:ptCount val="18"/>
                <c:pt idx="0">
                  <c:v>41306</c:v>
                </c:pt>
                <c:pt idx="1">
                  <c:v>41671</c:v>
                </c:pt>
                <c:pt idx="2">
                  <c:v>42036</c:v>
                </c:pt>
                <c:pt idx="3">
                  <c:v>42401</c:v>
                </c:pt>
                <c:pt idx="4">
                  <c:v>42767</c:v>
                </c:pt>
                <c:pt idx="5">
                  <c:v>43132</c:v>
                </c:pt>
                <c:pt idx="6">
                  <c:v>43497</c:v>
                </c:pt>
                <c:pt idx="7">
                  <c:v>43862</c:v>
                </c:pt>
                <c:pt idx="8">
                  <c:v>44228</c:v>
                </c:pt>
                <c:pt idx="9">
                  <c:v>44593</c:v>
                </c:pt>
                <c:pt idx="10">
                  <c:v>44958</c:v>
                </c:pt>
                <c:pt idx="11">
                  <c:v>45323</c:v>
                </c:pt>
                <c:pt idx="12">
                  <c:v>45689</c:v>
                </c:pt>
                <c:pt idx="13" formatCode="[$-40C]mmm\-yy;@">
                  <c:v>46054</c:v>
                </c:pt>
                <c:pt idx="14">
                  <c:v>46419</c:v>
                </c:pt>
                <c:pt idx="15">
                  <c:v>46784</c:v>
                </c:pt>
                <c:pt idx="16">
                  <c:v>47150</c:v>
                </c:pt>
                <c:pt idx="17">
                  <c:v>47515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[1]Ratio!$B$8:$IB$8</c15:sqref>
                  </c15:fullRef>
                </c:ext>
              </c:extLst>
              <c:f>([1]Ratio!$C$8,[1]Ratio!$Q$8,[1]Ratio!$AD$8,[1]Ratio!$AQ$8,[1]Ratio!$BD$8,[1]Ratio!$BQ$8,[1]Ratio!$CD$8,[1]Ratio!$CQ$8,[1]Ratio!$DD$8,[1]Ratio!$DQ$8,[1]Ratio!$ED$8,[1]Ratio!$EQ$8,[1]Ratio!$FD$8,[1]Ratio!$FQ$8,[1]Ratio!$GD$8,[1]Ratio!$GQ$8,[1]Ratio!$HD$8,[1]Ratio!$HQ$8)</c:f>
              <c:numCache>
                <c:formatCode>0.00</c:formatCode>
                <c:ptCount val="18"/>
                <c:pt idx="0">
                  <c:v>1.7220630372492836</c:v>
                </c:pt>
                <c:pt idx="1">
                  <c:v>1.6153846153846154</c:v>
                </c:pt>
                <c:pt idx="2">
                  <c:v>1.6356466876971609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4"/>
          <c:order val="4"/>
          <c:tx>
            <c:strRef>
              <c:f>[1]Ratio!$A$9</c:f>
              <c:strCache>
                <c:ptCount val="1"/>
                <c:pt idx="0">
                  <c:v>T.O.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5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([1]Ratio!$C$4,[1]Ratio!$Q$4,[1]Ratio!$AD$4,[1]Ratio!$AQ$4,[1]Ratio!$BD$4,[1]Ratio!$BQ$4,[1]Ratio!$CD$4,[1]Ratio!$CQ$4,[1]Ratio!$DD$4,[1]Ratio!$DQ$4,[1]Ratio!$ED$4,[1]Ratio!$EQ$4,[1]Ratio!$FD$4,[1]Ratio!$FQ$4,[1]Ratio!$GD$4,[1]Ratio!$GQ$4,[1]Ratio!$HD$4,[1]Ratio!$HQ$4)</c:f>
              <c:numCache>
                <c:formatCode>mmm\-yy</c:formatCode>
                <c:ptCount val="18"/>
                <c:pt idx="0">
                  <c:v>41306</c:v>
                </c:pt>
                <c:pt idx="1">
                  <c:v>41671</c:v>
                </c:pt>
                <c:pt idx="2">
                  <c:v>42036</c:v>
                </c:pt>
                <c:pt idx="3">
                  <c:v>42401</c:v>
                </c:pt>
                <c:pt idx="4">
                  <c:v>42767</c:v>
                </c:pt>
                <c:pt idx="5">
                  <c:v>43132</c:v>
                </c:pt>
                <c:pt idx="6">
                  <c:v>43497</c:v>
                </c:pt>
                <c:pt idx="7">
                  <c:v>43862</c:v>
                </c:pt>
                <c:pt idx="8">
                  <c:v>44228</c:v>
                </c:pt>
                <c:pt idx="9">
                  <c:v>44593</c:v>
                </c:pt>
                <c:pt idx="10">
                  <c:v>44958</c:v>
                </c:pt>
                <c:pt idx="11">
                  <c:v>45323</c:v>
                </c:pt>
                <c:pt idx="12">
                  <c:v>45689</c:v>
                </c:pt>
                <c:pt idx="13" formatCode="[$-40C]mmm\-yy;@">
                  <c:v>46054</c:v>
                </c:pt>
                <c:pt idx="14">
                  <c:v>46419</c:v>
                </c:pt>
                <c:pt idx="15">
                  <c:v>46784</c:v>
                </c:pt>
                <c:pt idx="16">
                  <c:v>47150</c:v>
                </c:pt>
                <c:pt idx="17">
                  <c:v>47515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[1]Ratio!$B$9:$IB$9</c15:sqref>
                  </c15:fullRef>
                </c:ext>
              </c:extLst>
              <c:f>([1]Ratio!$C$9,[1]Ratio!$Q$9,[1]Ratio!$AD$9,[1]Ratio!$AQ$9,[1]Ratio!$BD$9,[1]Ratio!$BQ$9,[1]Ratio!$CD$9,[1]Ratio!$CQ$9,[1]Ratio!$DD$9,[1]Ratio!$DQ$9,[1]Ratio!$ED$9,[1]Ratio!$EQ$9,[1]Ratio!$FD$9,[1]Ratio!$FQ$9,[1]Ratio!$GD$9,[1]Ratio!$GQ$9,[1]Ratio!$HD$9,[1]Ratio!$HQ$9)</c:f>
              <c:numCache>
                <c:formatCode>0.0%</c:formatCode>
                <c:ptCount val="18"/>
                <c:pt idx="0">
                  <c:v>0.59556313993174059</c:v>
                </c:pt>
                <c:pt idx="1">
                  <c:v>0.61904761904761907</c:v>
                </c:pt>
                <c:pt idx="2">
                  <c:v>0.5446735395189003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5"/>
          <c:order val="5"/>
          <c:tx>
            <c:strRef>
              <c:f>[1]Ratio!$A$10</c:f>
              <c:strCache>
                <c:ptCount val="1"/>
                <c:pt idx="0">
                  <c:v>P.M.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6"/>
              </a:solidFill>
              <a:miter lim="800000"/>
            </a:ln>
            <a:effectLst>
              <a:glow rad="63500">
                <a:schemeClr val="accent6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([1]Ratio!$C$4,[1]Ratio!$Q$4,[1]Ratio!$AD$4,[1]Ratio!$AQ$4,[1]Ratio!$BD$4,[1]Ratio!$BQ$4,[1]Ratio!$CD$4,[1]Ratio!$CQ$4,[1]Ratio!$DD$4,[1]Ratio!$DQ$4,[1]Ratio!$ED$4,[1]Ratio!$EQ$4,[1]Ratio!$FD$4,[1]Ratio!$FQ$4,[1]Ratio!$GD$4,[1]Ratio!$GQ$4,[1]Ratio!$HD$4,[1]Ratio!$HQ$4)</c:f>
              <c:numCache>
                <c:formatCode>mmm\-yy</c:formatCode>
                <c:ptCount val="18"/>
                <c:pt idx="0">
                  <c:v>41306</c:v>
                </c:pt>
                <c:pt idx="1">
                  <c:v>41671</c:v>
                </c:pt>
                <c:pt idx="2">
                  <c:v>42036</c:v>
                </c:pt>
                <c:pt idx="3">
                  <c:v>42401</c:v>
                </c:pt>
                <c:pt idx="4">
                  <c:v>42767</c:v>
                </c:pt>
                <c:pt idx="5">
                  <c:v>43132</c:v>
                </c:pt>
                <c:pt idx="6">
                  <c:v>43497</c:v>
                </c:pt>
                <c:pt idx="7">
                  <c:v>43862</c:v>
                </c:pt>
                <c:pt idx="8">
                  <c:v>44228</c:v>
                </c:pt>
                <c:pt idx="9">
                  <c:v>44593</c:v>
                </c:pt>
                <c:pt idx="10">
                  <c:v>44958</c:v>
                </c:pt>
                <c:pt idx="11">
                  <c:v>45323</c:v>
                </c:pt>
                <c:pt idx="12">
                  <c:v>45689</c:v>
                </c:pt>
                <c:pt idx="13" formatCode="[$-40C]mmm\-yy;@">
                  <c:v>46054</c:v>
                </c:pt>
                <c:pt idx="14">
                  <c:v>46419</c:v>
                </c:pt>
                <c:pt idx="15">
                  <c:v>46784</c:v>
                </c:pt>
                <c:pt idx="16">
                  <c:v>47150</c:v>
                </c:pt>
                <c:pt idx="17">
                  <c:v>47515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[1]Ratio!$B$10:$IB$10</c15:sqref>
                  </c15:fullRef>
                </c:ext>
              </c:extLst>
              <c:f>([1]Ratio!$C$10,[1]Ratio!$Q$10,[1]Ratio!$AD$10,[1]Ratio!$AQ$10,[1]Ratio!$BD$10,[1]Ratio!$BQ$10,[1]Ratio!$CD$10,[1]Ratio!$CQ$10,[1]Ratio!$DD$10,[1]Ratio!$DQ$10,[1]Ratio!$ED$10,[1]Ratio!$EQ$10,[1]Ratio!$FD$10,[1]Ratio!$FQ$10,[1]Ratio!$GD$10,[1]Ratio!$GQ$10,[1]Ratio!$HD$10,[1]Ratio!$HQ$10)</c:f>
              <c:numCache>
                <c:formatCode>_(* #,##0.00_);_(* \(#,##0.00\);_(* "-"??_);_(@_)</c:formatCode>
                <c:ptCount val="18"/>
                <c:pt idx="0">
                  <c:v>67.069999999999993</c:v>
                </c:pt>
                <c:pt idx="1">
                  <c:v>65.5</c:v>
                </c:pt>
                <c:pt idx="2">
                  <c:v>67.94</c:v>
                </c:pt>
              </c:numCache>
            </c:numRef>
          </c:val>
        </c:ser>
        <c:ser>
          <c:idx val="6"/>
          <c:order val="6"/>
          <c:tx>
            <c:strRef>
              <c:f>[1]Ratio!$A$11</c:f>
              <c:strCache>
                <c:ptCount val="1"/>
                <c:pt idx="0">
                  <c:v>P.M. TTC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1">
                  <a:lumMod val="60000"/>
                </a:schemeClr>
              </a:solidFill>
              <a:miter lim="800000"/>
            </a:ln>
            <a:effectLst>
              <a:glow rad="63500">
                <a:schemeClr val="accent1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([1]Ratio!$C$4,[1]Ratio!$Q$4,[1]Ratio!$AD$4,[1]Ratio!$AQ$4,[1]Ratio!$BD$4,[1]Ratio!$BQ$4,[1]Ratio!$CD$4,[1]Ratio!$CQ$4,[1]Ratio!$DD$4,[1]Ratio!$DQ$4,[1]Ratio!$ED$4,[1]Ratio!$EQ$4,[1]Ratio!$FD$4,[1]Ratio!$FQ$4,[1]Ratio!$GD$4,[1]Ratio!$GQ$4,[1]Ratio!$HD$4,[1]Ratio!$HQ$4)</c:f>
              <c:numCache>
                <c:formatCode>mmm\-yy</c:formatCode>
                <c:ptCount val="18"/>
                <c:pt idx="0">
                  <c:v>41306</c:v>
                </c:pt>
                <c:pt idx="1">
                  <c:v>41671</c:v>
                </c:pt>
                <c:pt idx="2">
                  <c:v>42036</c:v>
                </c:pt>
                <c:pt idx="3">
                  <c:v>42401</c:v>
                </c:pt>
                <c:pt idx="4">
                  <c:v>42767</c:v>
                </c:pt>
                <c:pt idx="5">
                  <c:v>43132</c:v>
                </c:pt>
                <c:pt idx="6">
                  <c:v>43497</c:v>
                </c:pt>
                <c:pt idx="7">
                  <c:v>43862</c:v>
                </c:pt>
                <c:pt idx="8">
                  <c:v>44228</c:v>
                </c:pt>
                <c:pt idx="9">
                  <c:v>44593</c:v>
                </c:pt>
                <c:pt idx="10">
                  <c:v>44958</c:v>
                </c:pt>
                <c:pt idx="11">
                  <c:v>45323</c:v>
                </c:pt>
                <c:pt idx="12">
                  <c:v>45689</c:v>
                </c:pt>
                <c:pt idx="13" formatCode="[$-40C]mmm\-yy;@">
                  <c:v>46054</c:v>
                </c:pt>
                <c:pt idx="14">
                  <c:v>46419</c:v>
                </c:pt>
                <c:pt idx="15">
                  <c:v>46784</c:v>
                </c:pt>
                <c:pt idx="16">
                  <c:v>47150</c:v>
                </c:pt>
                <c:pt idx="17">
                  <c:v>47515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[1]Ratio!$B$11:$IB$11</c15:sqref>
                  </c15:fullRef>
                </c:ext>
              </c:extLst>
              <c:f>([1]Ratio!$C$11,[1]Ratio!$Q$11,[1]Ratio!$AD$11,[1]Ratio!$AQ$11,[1]Ratio!$BD$11,[1]Ratio!$BQ$11,[1]Ratio!$CD$11,[1]Ratio!$CQ$11,[1]Ratio!$DD$11,[1]Ratio!$DQ$11,[1]Ratio!$ED$11,[1]Ratio!$EQ$11,[1]Ratio!$FD$11,[1]Ratio!$FQ$11,[1]Ratio!$GD$11,[1]Ratio!$GQ$11,[1]Ratio!$HD$11,[1]Ratio!$HQ$11)</c:f>
              <c:numCache>
                <c:formatCode>_(* #,##0.00_);_(* \(#,##0.00\);_(* "-"??_);_(@_)</c:formatCode>
                <c:ptCount val="18"/>
                <c:pt idx="0">
                  <c:v>71.764899999999997</c:v>
                </c:pt>
                <c:pt idx="1">
                  <c:v>70.085000000000008</c:v>
                </c:pt>
                <c:pt idx="2">
                  <c:v>72.695800000000006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7"/>
          <c:order val="7"/>
          <c:tx>
            <c:strRef>
              <c:f>[1]Ratio!$A$12</c:f>
              <c:strCache>
                <c:ptCount val="1"/>
                <c:pt idx="0">
                  <c:v>Revpar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2">
                  <a:lumMod val="60000"/>
                </a:schemeClr>
              </a:solidFill>
              <a:miter lim="800000"/>
            </a:ln>
            <a:effectLst>
              <a:glow rad="63500">
                <a:schemeClr val="accent2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([1]Ratio!$C$4,[1]Ratio!$Q$4,[1]Ratio!$AD$4,[1]Ratio!$AQ$4,[1]Ratio!$BD$4,[1]Ratio!$BQ$4,[1]Ratio!$CD$4,[1]Ratio!$CQ$4,[1]Ratio!$DD$4,[1]Ratio!$DQ$4,[1]Ratio!$ED$4,[1]Ratio!$EQ$4,[1]Ratio!$FD$4,[1]Ratio!$FQ$4,[1]Ratio!$GD$4,[1]Ratio!$GQ$4,[1]Ratio!$HD$4,[1]Ratio!$HQ$4)</c:f>
              <c:numCache>
                <c:formatCode>mmm\-yy</c:formatCode>
                <c:ptCount val="18"/>
                <c:pt idx="0">
                  <c:v>41306</c:v>
                </c:pt>
                <c:pt idx="1">
                  <c:v>41671</c:v>
                </c:pt>
                <c:pt idx="2">
                  <c:v>42036</c:v>
                </c:pt>
                <c:pt idx="3">
                  <c:v>42401</c:v>
                </c:pt>
                <c:pt idx="4">
                  <c:v>42767</c:v>
                </c:pt>
                <c:pt idx="5">
                  <c:v>43132</c:v>
                </c:pt>
                <c:pt idx="6">
                  <c:v>43497</c:v>
                </c:pt>
                <c:pt idx="7">
                  <c:v>43862</c:v>
                </c:pt>
                <c:pt idx="8">
                  <c:v>44228</c:v>
                </c:pt>
                <c:pt idx="9">
                  <c:v>44593</c:v>
                </c:pt>
                <c:pt idx="10">
                  <c:v>44958</c:v>
                </c:pt>
                <c:pt idx="11">
                  <c:v>45323</c:v>
                </c:pt>
                <c:pt idx="12">
                  <c:v>45689</c:v>
                </c:pt>
                <c:pt idx="13" formatCode="[$-40C]mmm\-yy;@">
                  <c:v>46054</c:v>
                </c:pt>
                <c:pt idx="14">
                  <c:v>46419</c:v>
                </c:pt>
                <c:pt idx="15">
                  <c:v>46784</c:v>
                </c:pt>
                <c:pt idx="16">
                  <c:v>47150</c:v>
                </c:pt>
                <c:pt idx="17">
                  <c:v>47515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[1]Ratio!$B$12:$IB$12</c15:sqref>
                  </c15:fullRef>
                </c:ext>
              </c:extLst>
              <c:f>([1]Ratio!$C$12,[1]Ratio!$Q$12,[1]Ratio!$AD$12,[1]Ratio!$AQ$12,[1]Ratio!$BD$12,[1]Ratio!$BQ$12,[1]Ratio!$CD$12,[1]Ratio!$CQ$12,[1]Ratio!$DD$12,[1]Ratio!$DQ$12,[1]Ratio!$ED$12,[1]Ratio!$EQ$12,[1]Ratio!$FD$12,[1]Ratio!$FQ$12,[1]Ratio!$GD$12,[1]Ratio!$GQ$12,[1]Ratio!$HD$12,[1]Ratio!$HQ$12)</c:f>
              <c:numCache>
                <c:formatCode>_(* #,##0.00_);_(* \(#,##0.00\);_(* "-"??_);_(@_)</c:formatCode>
                <c:ptCount val="18"/>
                <c:pt idx="0">
                  <c:v>39.94441979522184</c:v>
                </c:pt>
                <c:pt idx="1">
                  <c:v>40.547619047619051</c:v>
                </c:pt>
                <c:pt idx="2">
                  <c:v>37.005120274914084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8"/>
          <c:order val="8"/>
          <c:tx>
            <c:strRef>
              <c:f>[1]Ratio!$A$13</c:f>
              <c:strCache>
                <c:ptCount val="1"/>
                <c:pt idx="0">
                  <c:v>Taux de captage 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3">
                  <a:lumMod val="60000"/>
                </a:schemeClr>
              </a:solidFill>
              <a:miter lim="800000"/>
            </a:ln>
            <a:effectLst>
              <a:glow rad="63500">
                <a:schemeClr val="accent3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([1]Ratio!$C$4,[1]Ratio!$Q$4,[1]Ratio!$AD$4,[1]Ratio!$AQ$4,[1]Ratio!$BD$4,[1]Ratio!$BQ$4,[1]Ratio!$CD$4,[1]Ratio!$CQ$4,[1]Ratio!$DD$4,[1]Ratio!$DQ$4,[1]Ratio!$ED$4,[1]Ratio!$EQ$4,[1]Ratio!$FD$4,[1]Ratio!$FQ$4,[1]Ratio!$GD$4,[1]Ratio!$GQ$4,[1]Ratio!$HD$4,[1]Ratio!$HQ$4)</c:f>
              <c:numCache>
                <c:formatCode>mmm\-yy</c:formatCode>
                <c:ptCount val="18"/>
                <c:pt idx="0">
                  <c:v>41306</c:v>
                </c:pt>
                <c:pt idx="1">
                  <c:v>41671</c:v>
                </c:pt>
                <c:pt idx="2">
                  <c:v>42036</c:v>
                </c:pt>
                <c:pt idx="3">
                  <c:v>42401</c:v>
                </c:pt>
                <c:pt idx="4">
                  <c:v>42767</c:v>
                </c:pt>
                <c:pt idx="5">
                  <c:v>43132</c:v>
                </c:pt>
                <c:pt idx="6">
                  <c:v>43497</c:v>
                </c:pt>
                <c:pt idx="7">
                  <c:v>43862</c:v>
                </c:pt>
                <c:pt idx="8">
                  <c:v>44228</c:v>
                </c:pt>
                <c:pt idx="9">
                  <c:v>44593</c:v>
                </c:pt>
                <c:pt idx="10">
                  <c:v>44958</c:v>
                </c:pt>
                <c:pt idx="11">
                  <c:v>45323</c:v>
                </c:pt>
                <c:pt idx="12">
                  <c:v>45689</c:v>
                </c:pt>
                <c:pt idx="13" formatCode="[$-40C]mmm\-yy;@">
                  <c:v>46054</c:v>
                </c:pt>
                <c:pt idx="14">
                  <c:v>46419</c:v>
                </c:pt>
                <c:pt idx="15">
                  <c:v>46784</c:v>
                </c:pt>
                <c:pt idx="16">
                  <c:v>47150</c:v>
                </c:pt>
                <c:pt idx="17">
                  <c:v>47515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[1]Ratio!$B$13:$IB$13</c15:sqref>
                  </c15:fullRef>
                </c:ext>
              </c:extLst>
              <c:f>([1]Ratio!$C$13,[1]Ratio!$Q$13,[1]Ratio!$AD$13,[1]Ratio!$AQ$13,[1]Ratio!$BD$13,[1]Ratio!$BQ$13,[1]Ratio!$CD$13,[1]Ratio!$CQ$13,[1]Ratio!$DD$13,[1]Ratio!$DQ$13,[1]Ratio!$ED$13,[1]Ratio!$EQ$13,[1]Ratio!$FD$13,[1]Ratio!$FQ$13,[1]Ratio!$GD$13,[1]Ratio!$GQ$13,[1]Ratio!$HD$13,[1]Ratio!$HQ$13)</c:f>
              <c:numCache>
                <c:formatCode>0%</c:formatCode>
                <c:ptCount val="18"/>
                <c:pt idx="0">
                  <c:v>0.80200000000000005</c:v>
                </c:pt>
                <c:pt idx="1">
                  <c:v>0.80869999999999997</c:v>
                </c:pt>
                <c:pt idx="2">
                  <c:v>0.84670000000000001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383092192"/>
        <c:axId val="383092976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[1]Ratio!$A$5</c15:sqref>
                        </c15:formulaRef>
                      </c:ext>
                    </c:extLst>
                    <c:strCache>
                      <c:ptCount val="1"/>
                      <c:pt idx="0">
                        <c:v>Nombre de chambres disponibles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([1]Ratio!$C$4,[1]Ratio!$Q$4,[1]Ratio!$AD$4,[1]Ratio!$AQ$4,[1]Ratio!$BD$4,[1]Ratio!$BQ$4,[1]Ratio!$CD$4,[1]Ratio!$CQ$4,[1]Ratio!$DD$4,[1]Ratio!$DQ$4,[1]Ratio!$ED$4,[1]Ratio!$EQ$4,[1]Ratio!$FD$4,[1]Ratio!$FQ$4,[1]Ratio!$GD$4,[1]Ratio!$GQ$4,[1]Ratio!$HD$4,[1]Ratio!$HQ$4)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41306</c:v>
                      </c:pt>
                      <c:pt idx="1">
                        <c:v>41671</c:v>
                      </c:pt>
                      <c:pt idx="2">
                        <c:v>42036</c:v>
                      </c:pt>
                      <c:pt idx="3">
                        <c:v>42401</c:v>
                      </c:pt>
                      <c:pt idx="4">
                        <c:v>42767</c:v>
                      </c:pt>
                      <c:pt idx="5">
                        <c:v>43132</c:v>
                      </c:pt>
                      <c:pt idx="6">
                        <c:v>43497</c:v>
                      </c:pt>
                      <c:pt idx="7">
                        <c:v>43862</c:v>
                      </c:pt>
                      <c:pt idx="8">
                        <c:v>44228</c:v>
                      </c:pt>
                      <c:pt idx="9">
                        <c:v>44593</c:v>
                      </c:pt>
                      <c:pt idx="10">
                        <c:v>44958</c:v>
                      </c:pt>
                      <c:pt idx="11">
                        <c:v>45323</c:v>
                      </c:pt>
                      <c:pt idx="12">
                        <c:v>45689</c:v>
                      </c:pt>
                      <c:pt idx="13" formatCode="[$-40C]mmm\-yy;@">
                        <c:v>46054</c:v>
                      </c:pt>
                      <c:pt idx="14">
                        <c:v>46419</c:v>
                      </c:pt>
                      <c:pt idx="15">
                        <c:v>46784</c:v>
                      </c:pt>
                      <c:pt idx="16">
                        <c:v>47150</c:v>
                      </c:pt>
                      <c:pt idx="17">
                        <c:v>47515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[1]Ratio!$B$5:$IB$5</c15:sqref>
                        </c15:fullRef>
                        <c15:formulaRef>
                          <c15:sqref>([1]Ratio!$C$5,[1]Ratio!$Q$5,[1]Ratio!$AD$5,[1]Ratio!$AQ$5,[1]Ratio!$BD$5,[1]Ratio!$BQ$5,[1]Ratio!$CD$5,[1]Ratio!$CQ$5,[1]Ratio!$DD$5,[1]Ratio!$DQ$5,[1]Ratio!$ED$5,[1]Ratio!$EQ$5,[1]Ratio!$FD$5,[1]Ratio!$FQ$5,[1]Ratio!$GD$5,[1]Ratio!$GQ$5,[1]Ratio!$HD$5,[1]Ratio!$HQ$5)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1172</c:v>
                      </c:pt>
                      <c:pt idx="1">
                        <c:v>1176</c:v>
                      </c:pt>
                      <c:pt idx="2">
                        <c:v>1164</c:v>
                      </c:pt>
                      <c:pt idx="3">
                        <c:v>1302</c:v>
                      </c:pt>
                      <c:pt idx="4">
                        <c:v>1302</c:v>
                      </c:pt>
                      <c:pt idx="5">
                        <c:v>1302</c:v>
                      </c:pt>
                      <c:pt idx="6">
                        <c:v>1302</c:v>
                      </c:pt>
                      <c:pt idx="7">
                        <c:v>1302</c:v>
                      </c:pt>
                      <c:pt idx="8">
                        <c:v>1302</c:v>
                      </c:pt>
                      <c:pt idx="9">
                        <c:v>1302</c:v>
                      </c:pt>
                      <c:pt idx="10">
                        <c:v>1302</c:v>
                      </c:pt>
                      <c:pt idx="11">
                        <c:v>1302</c:v>
                      </c:pt>
                      <c:pt idx="12">
                        <c:v>1302</c:v>
                      </c:pt>
                      <c:pt idx="13">
                        <c:v>1302</c:v>
                      </c:pt>
                      <c:pt idx="14">
                        <c:v>1302</c:v>
                      </c:pt>
                      <c:pt idx="15">
                        <c:v>1302</c:v>
                      </c:pt>
                      <c:pt idx="16">
                        <c:v>1302</c:v>
                      </c:pt>
                      <c:pt idx="17">
                        <c:v>1302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[1]Ratio!$A$6</c15:sqref>
                        </c15:formulaRef>
                      </c:ext>
                    </c:extLst>
                    <c:strCache>
                      <c:ptCount val="1"/>
                      <c:pt idx="0">
                        <c:v>Nombre de chambres louées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/>
                    </a:solidFill>
                    <a:miter lim="800000"/>
                  </a:ln>
                  <a:effectLst>
                    <a:glow rad="63500">
                      <a:schemeClr val="accent2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([1]Ratio!$C$4,[1]Ratio!$Q$4,[1]Ratio!$AD$4,[1]Ratio!$AQ$4,[1]Ratio!$BD$4,[1]Ratio!$BQ$4,[1]Ratio!$CD$4,[1]Ratio!$CQ$4,[1]Ratio!$DD$4,[1]Ratio!$DQ$4,[1]Ratio!$ED$4,[1]Ratio!$EQ$4,[1]Ratio!$FD$4,[1]Ratio!$FQ$4,[1]Ratio!$GD$4,[1]Ratio!$GQ$4,[1]Ratio!$HD$4,[1]Ratio!$HQ$4)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41306</c:v>
                      </c:pt>
                      <c:pt idx="1">
                        <c:v>41671</c:v>
                      </c:pt>
                      <c:pt idx="2">
                        <c:v>42036</c:v>
                      </c:pt>
                      <c:pt idx="3">
                        <c:v>42401</c:v>
                      </c:pt>
                      <c:pt idx="4">
                        <c:v>42767</c:v>
                      </c:pt>
                      <c:pt idx="5">
                        <c:v>43132</c:v>
                      </c:pt>
                      <c:pt idx="6">
                        <c:v>43497</c:v>
                      </c:pt>
                      <c:pt idx="7">
                        <c:v>43862</c:v>
                      </c:pt>
                      <c:pt idx="8">
                        <c:v>44228</c:v>
                      </c:pt>
                      <c:pt idx="9">
                        <c:v>44593</c:v>
                      </c:pt>
                      <c:pt idx="10">
                        <c:v>44958</c:v>
                      </c:pt>
                      <c:pt idx="11">
                        <c:v>45323</c:v>
                      </c:pt>
                      <c:pt idx="12">
                        <c:v>45689</c:v>
                      </c:pt>
                      <c:pt idx="13" formatCode="[$-40C]mmm\-yy;@">
                        <c:v>46054</c:v>
                      </c:pt>
                      <c:pt idx="14">
                        <c:v>46419</c:v>
                      </c:pt>
                      <c:pt idx="15">
                        <c:v>46784</c:v>
                      </c:pt>
                      <c:pt idx="16">
                        <c:v>47150</c:v>
                      </c:pt>
                      <c:pt idx="17">
                        <c:v>47515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[1]Ratio!$B$6:$IB$6</c15:sqref>
                        </c15:fullRef>
                        <c15:formulaRef>
                          <c15:sqref>([1]Ratio!$C$6,[1]Ratio!$Q$6,[1]Ratio!$AD$6,[1]Ratio!$AQ$6,[1]Ratio!$BD$6,[1]Ratio!$BQ$6,[1]Ratio!$CD$6,[1]Ratio!$CQ$6,[1]Ratio!$DD$6,[1]Ratio!$DQ$6,[1]Ratio!$ED$6,[1]Ratio!$EQ$6,[1]Ratio!$FD$6,[1]Ratio!$FQ$6,[1]Ratio!$GD$6,[1]Ratio!$GQ$6,[1]Ratio!$HD$6,[1]Ratio!$HQ$6)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698</c:v>
                      </c:pt>
                      <c:pt idx="1">
                        <c:v>728</c:v>
                      </c:pt>
                      <c:pt idx="2">
                        <c:v>634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[1]Ratio!$A$7</c15:sqref>
                        </c15:formulaRef>
                      </c:ext>
                    </c:extLst>
                    <c:strCache>
                      <c:ptCount val="1"/>
                      <c:pt idx="0">
                        <c:v>Nombre de clients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/>
                    </a:solidFill>
                    <a:miter lim="800000"/>
                  </a:ln>
                  <a:effectLst>
                    <a:glow rad="63500">
                      <a:schemeClr val="accent3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([1]Ratio!$C$4,[1]Ratio!$Q$4,[1]Ratio!$AD$4,[1]Ratio!$AQ$4,[1]Ratio!$BD$4,[1]Ratio!$BQ$4,[1]Ratio!$CD$4,[1]Ratio!$CQ$4,[1]Ratio!$DD$4,[1]Ratio!$DQ$4,[1]Ratio!$ED$4,[1]Ratio!$EQ$4,[1]Ratio!$FD$4,[1]Ratio!$FQ$4,[1]Ratio!$GD$4,[1]Ratio!$GQ$4,[1]Ratio!$HD$4,[1]Ratio!$HQ$4)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41306</c:v>
                      </c:pt>
                      <c:pt idx="1">
                        <c:v>41671</c:v>
                      </c:pt>
                      <c:pt idx="2">
                        <c:v>42036</c:v>
                      </c:pt>
                      <c:pt idx="3">
                        <c:v>42401</c:v>
                      </c:pt>
                      <c:pt idx="4">
                        <c:v>42767</c:v>
                      </c:pt>
                      <c:pt idx="5">
                        <c:v>43132</c:v>
                      </c:pt>
                      <c:pt idx="6">
                        <c:v>43497</c:v>
                      </c:pt>
                      <c:pt idx="7">
                        <c:v>43862</c:v>
                      </c:pt>
                      <c:pt idx="8">
                        <c:v>44228</c:v>
                      </c:pt>
                      <c:pt idx="9">
                        <c:v>44593</c:v>
                      </c:pt>
                      <c:pt idx="10">
                        <c:v>44958</c:v>
                      </c:pt>
                      <c:pt idx="11">
                        <c:v>45323</c:v>
                      </c:pt>
                      <c:pt idx="12">
                        <c:v>45689</c:v>
                      </c:pt>
                      <c:pt idx="13" formatCode="[$-40C]mmm\-yy;@">
                        <c:v>46054</c:v>
                      </c:pt>
                      <c:pt idx="14">
                        <c:v>46419</c:v>
                      </c:pt>
                      <c:pt idx="15">
                        <c:v>46784</c:v>
                      </c:pt>
                      <c:pt idx="16">
                        <c:v>47150</c:v>
                      </c:pt>
                      <c:pt idx="17">
                        <c:v>47515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[1]Ratio!$B$7:$IB$7</c15:sqref>
                        </c15:fullRef>
                        <c15:formulaRef>
                          <c15:sqref>([1]Ratio!$C$7,[1]Ratio!$Q$7,[1]Ratio!$AD$7,[1]Ratio!$AQ$7,[1]Ratio!$BD$7,[1]Ratio!$BQ$7,[1]Ratio!$CD$7,[1]Ratio!$CQ$7,[1]Ratio!$DD$7,[1]Ratio!$DQ$7,[1]Ratio!$ED$7,[1]Ratio!$EQ$7,[1]Ratio!$FD$7,[1]Ratio!$FQ$7,[1]Ratio!$GD$7,[1]Ratio!$GQ$7,[1]Ratio!$HD$7,[1]Ratio!$HQ$7)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1202</c:v>
                      </c:pt>
                      <c:pt idx="1">
                        <c:v>1176</c:v>
                      </c:pt>
                      <c:pt idx="2">
                        <c:v>1037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[1]Ratio!$A$14</c15:sqref>
                        </c15:formulaRef>
                      </c:ext>
                    </c:extLst>
                    <c:strCache>
                      <c:ptCount val="1"/>
                      <c:pt idx="0">
                        <c:v>Chiffre d'affaires :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([1]Ratio!$C$4,[1]Ratio!$Q$4,[1]Ratio!$AD$4,[1]Ratio!$AQ$4,[1]Ratio!$BD$4,[1]Ratio!$BQ$4,[1]Ratio!$CD$4,[1]Ratio!$CQ$4,[1]Ratio!$DD$4,[1]Ratio!$DQ$4,[1]Ratio!$ED$4,[1]Ratio!$EQ$4,[1]Ratio!$FD$4,[1]Ratio!$FQ$4,[1]Ratio!$GD$4,[1]Ratio!$GQ$4,[1]Ratio!$HD$4,[1]Ratio!$HQ$4)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41306</c:v>
                      </c:pt>
                      <c:pt idx="1">
                        <c:v>41671</c:v>
                      </c:pt>
                      <c:pt idx="2">
                        <c:v>42036</c:v>
                      </c:pt>
                      <c:pt idx="3">
                        <c:v>42401</c:v>
                      </c:pt>
                      <c:pt idx="4">
                        <c:v>42767</c:v>
                      </c:pt>
                      <c:pt idx="5">
                        <c:v>43132</c:v>
                      </c:pt>
                      <c:pt idx="6">
                        <c:v>43497</c:v>
                      </c:pt>
                      <c:pt idx="7">
                        <c:v>43862</c:v>
                      </c:pt>
                      <c:pt idx="8">
                        <c:v>44228</c:v>
                      </c:pt>
                      <c:pt idx="9">
                        <c:v>44593</c:v>
                      </c:pt>
                      <c:pt idx="10">
                        <c:v>44958</c:v>
                      </c:pt>
                      <c:pt idx="11">
                        <c:v>45323</c:v>
                      </c:pt>
                      <c:pt idx="12">
                        <c:v>45689</c:v>
                      </c:pt>
                      <c:pt idx="13" formatCode="[$-40C]mmm\-yy;@">
                        <c:v>46054</c:v>
                      </c:pt>
                      <c:pt idx="14">
                        <c:v>46419</c:v>
                      </c:pt>
                      <c:pt idx="15">
                        <c:v>46784</c:v>
                      </c:pt>
                      <c:pt idx="16">
                        <c:v>47150</c:v>
                      </c:pt>
                      <c:pt idx="17">
                        <c:v>47515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[1]Ratio!$B$14:$IB$14</c15:sqref>
                        </c15:fullRef>
                        <c15:formulaRef>
                          <c15:sqref>([1]Ratio!$C$14,[1]Ratio!$Q$14,[1]Ratio!$AD$14,[1]Ratio!$AQ$14,[1]Ratio!$BD$14,[1]Ratio!$BQ$14,[1]Ratio!$CD$14,[1]Ratio!$CQ$14,[1]Ratio!$DD$14,[1]Ratio!$DQ$14,[1]Ratio!$ED$14,[1]Ratio!$EQ$14,[1]Ratio!$FD$14,[1]Ratio!$FQ$14,[1]Ratio!$GD$14,[1]Ratio!$GQ$14,[1]Ratio!$HD$14,[1]Ratio!$HQ$14)</c15:sqref>
                        </c15:formulaRef>
                      </c:ext>
                    </c:extLst>
                    <c:numCache>
                      <c:formatCode>General</c:formatCode>
                      <c:ptCount val="18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[1]Ratio!$A$15</c15:sqref>
                        </c15:formulaRef>
                      </c:ext>
                    </c:extLst>
                    <c:strCache>
                      <c:ptCount val="1"/>
                      <c:pt idx="0">
                        <c:v>CA Hebergement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([1]Ratio!$C$4,[1]Ratio!$Q$4,[1]Ratio!$AD$4,[1]Ratio!$AQ$4,[1]Ratio!$BD$4,[1]Ratio!$BQ$4,[1]Ratio!$CD$4,[1]Ratio!$CQ$4,[1]Ratio!$DD$4,[1]Ratio!$DQ$4,[1]Ratio!$ED$4,[1]Ratio!$EQ$4,[1]Ratio!$FD$4,[1]Ratio!$FQ$4,[1]Ratio!$GD$4,[1]Ratio!$GQ$4,[1]Ratio!$HD$4,[1]Ratio!$HQ$4)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41306</c:v>
                      </c:pt>
                      <c:pt idx="1">
                        <c:v>41671</c:v>
                      </c:pt>
                      <c:pt idx="2">
                        <c:v>42036</c:v>
                      </c:pt>
                      <c:pt idx="3">
                        <c:v>42401</c:v>
                      </c:pt>
                      <c:pt idx="4">
                        <c:v>42767</c:v>
                      </c:pt>
                      <c:pt idx="5">
                        <c:v>43132</c:v>
                      </c:pt>
                      <c:pt idx="6">
                        <c:v>43497</c:v>
                      </c:pt>
                      <c:pt idx="7">
                        <c:v>43862</c:v>
                      </c:pt>
                      <c:pt idx="8">
                        <c:v>44228</c:v>
                      </c:pt>
                      <c:pt idx="9">
                        <c:v>44593</c:v>
                      </c:pt>
                      <c:pt idx="10">
                        <c:v>44958</c:v>
                      </c:pt>
                      <c:pt idx="11">
                        <c:v>45323</c:v>
                      </c:pt>
                      <c:pt idx="12">
                        <c:v>45689</c:v>
                      </c:pt>
                      <c:pt idx="13" formatCode="[$-40C]mmm\-yy;@">
                        <c:v>46054</c:v>
                      </c:pt>
                      <c:pt idx="14">
                        <c:v>46419</c:v>
                      </c:pt>
                      <c:pt idx="15">
                        <c:v>46784</c:v>
                      </c:pt>
                      <c:pt idx="16">
                        <c:v>47150</c:v>
                      </c:pt>
                      <c:pt idx="17">
                        <c:v>47515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[1]Ratio!$B$15:$IB$15</c15:sqref>
                        </c15:fullRef>
                        <c15:formulaRef>
                          <c15:sqref>([1]Ratio!$C$15,[1]Ratio!$Q$15,[1]Ratio!$AD$15,[1]Ratio!$AQ$15,[1]Ratio!$BD$15,[1]Ratio!$BQ$15,[1]Ratio!$CD$15,[1]Ratio!$CQ$15,[1]Ratio!$DD$15,[1]Ratio!$DQ$15,[1]Ratio!$ED$15,[1]Ratio!$EQ$15,[1]Ratio!$FD$15,[1]Ratio!$FQ$15,[1]Ratio!$GD$15,[1]Ratio!$GQ$15,[1]Ratio!$HD$15,[1]Ratio!$HQ$15)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46817.760000000002</c:v>
                      </c:pt>
                      <c:pt idx="1">
                        <c:v>47686.36</c:v>
                      </c:pt>
                      <c:pt idx="2">
                        <c:v>43075.45</c:v>
                      </c:pt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[1]Ratio!$A$16</c15:sqref>
                        </c15:formulaRef>
                      </c:ext>
                    </c:extLst>
                    <c:strCache>
                      <c:ptCount val="1"/>
                      <c:pt idx="0">
                        <c:v>CA Petit déjeuner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6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6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([1]Ratio!$C$4,[1]Ratio!$Q$4,[1]Ratio!$AD$4,[1]Ratio!$AQ$4,[1]Ratio!$BD$4,[1]Ratio!$BQ$4,[1]Ratio!$CD$4,[1]Ratio!$CQ$4,[1]Ratio!$DD$4,[1]Ratio!$DQ$4,[1]Ratio!$ED$4,[1]Ratio!$EQ$4,[1]Ratio!$FD$4,[1]Ratio!$FQ$4,[1]Ratio!$GD$4,[1]Ratio!$GQ$4,[1]Ratio!$HD$4,[1]Ratio!$HQ$4)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41306</c:v>
                      </c:pt>
                      <c:pt idx="1">
                        <c:v>41671</c:v>
                      </c:pt>
                      <c:pt idx="2">
                        <c:v>42036</c:v>
                      </c:pt>
                      <c:pt idx="3">
                        <c:v>42401</c:v>
                      </c:pt>
                      <c:pt idx="4">
                        <c:v>42767</c:v>
                      </c:pt>
                      <c:pt idx="5">
                        <c:v>43132</c:v>
                      </c:pt>
                      <c:pt idx="6">
                        <c:v>43497</c:v>
                      </c:pt>
                      <c:pt idx="7">
                        <c:v>43862</c:v>
                      </c:pt>
                      <c:pt idx="8">
                        <c:v>44228</c:v>
                      </c:pt>
                      <c:pt idx="9">
                        <c:v>44593</c:v>
                      </c:pt>
                      <c:pt idx="10">
                        <c:v>44958</c:v>
                      </c:pt>
                      <c:pt idx="11">
                        <c:v>45323</c:v>
                      </c:pt>
                      <c:pt idx="12">
                        <c:v>45689</c:v>
                      </c:pt>
                      <c:pt idx="13" formatCode="[$-40C]mmm\-yy;@">
                        <c:v>46054</c:v>
                      </c:pt>
                      <c:pt idx="14">
                        <c:v>46419</c:v>
                      </c:pt>
                      <c:pt idx="15">
                        <c:v>46784</c:v>
                      </c:pt>
                      <c:pt idx="16">
                        <c:v>47150</c:v>
                      </c:pt>
                      <c:pt idx="17">
                        <c:v>47515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[1]Ratio!$B$16:$IB$16</c15:sqref>
                        </c15:fullRef>
                        <c15:formulaRef>
                          <c15:sqref>([1]Ratio!$C$16,[1]Ratio!$Q$16,[1]Ratio!$AD$16,[1]Ratio!$AQ$16,[1]Ratio!$BD$16,[1]Ratio!$BQ$16,[1]Ratio!$CD$16,[1]Ratio!$CQ$16,[1]Ratio!$DD$16,[1]Ratio!$DQ$16,[1]Ratio!$ED$16,[1]Ratio!$EQ$16,[1]Ratio!$FD$16,[1]Ratio!$FQ$16,[1]Ratio!$GD$16,[1]Ratio!$GQ$16,[1]Ratio!$HD$16,[1]Ratio!$HQ$16)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7010</c:v>
                      </c:pt>
                      <c:pt idx="1">
                        <c:v>7207.73</c:v>
                      </c:pt>
                      <c:pt idx="2">
                        <c:v>6605.8</c:v>
                      </c:pt>
                    </c:numCache>
                  </c:numRef>
                </c:val>
              </c15:ser>
            </c15:filteredBarSeries>
            <c15:filteredBar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[1]Ratio!$A$17</c15:sqref>
                        </c15:formulaRef>
                      </c:ext>
                    </c:extLst>
                    <c:strCache>
                      <c:ptCount val="1"/>
                      <c:pt idx="0">
                        <c:v>CA Restaurant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1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([1]Ratio!$C$4,[1]Ratio!$Q$4,[1]Ratio!$AD$4,[1]Ratio!$AQ$4,[1]Ratio!$BD$4,[1]Ratio!$BQ$4,[1]Ratio!$CD$4,[1]Ratio!$CQ$4,[1]Ratio!$DD$4,[1]Ratio!$DQ$4,[1]Ratio!$ED$4,[1]Ratio!$EQ$4,[1]Ratio!$FD$4,[1]Ratio!$FQ$4,[1]Ratio!$GD$4,[1]Ratio!$GQ$4,[1]Ratio!$HD$4,[1]Ratio!$HQ$4)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41306</c:v>
                      </c:pt>
                      <c:pt idx="1">
                        <c:v>41671</c:v>
                      </c:pt>
                      <c:pt idx="2">
                        <c:v>42036</c:v>
                      </c:pt>
                      <c:pt idx="3">
                        <c:v>42401</c:v>
                      </c:pt>
                      <c:pt idx="4">
                        <c:v>42767</c:v>
                      </c:pt>
                      <c:pt idx="5">
                        <c:v>43132</c:v>
                      </c:pt>
                      <c:pt idx="6">
                        <c:v>43497</c:v>
                      </c:pt>
                      <c:pt idx="7">
                        <c:v>43862</c:v>
                      </c:pt>
                      <c:pt idx="8">
                        <c:v>44228</c:v>
                      </c:pt>
                      <c:pt idx="9">
                        <c:v>44593</c:v>
                      </c:pt>
                      <c:pt idx="10">
                        <c:v>44958</c:v>
                      </c:pt>
                      <c:pt idx="11">
                        <c:v>45323</c:v>
                      </c:pt>
                      <c:pt idx="12">
                        <c:v>45689</c:v>
                      </c:pt>
                      <c:pt idx="13" formatCode="[$-40C]mmm\-yy;@">
                        <c:v>46054</c:v>
                      </c:pt>
                      <c:pt idx="14">
                        <c:v>46419</c:v>
                      </c:pt>
                      <c:pt idx="15">
                        <c:v>46784</c:v>
                      </c:pt>
                      <c:pt idx="16">
                        <c:v>47150</c:v>
                      </c:pt>
                      <c:pt idx="17">
                        <c:v>47515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[1]Ratio!$B$17:$IB$17</c15:sqref>
                        </c15:fullRef>
                        <c15:formulaRef>
                          <c15:sqref>([1]Ratio!$C$17,[1]Ratio!$Q$17,[1]Ratio!$AD$17,[1]Ratio!$AQ$17,[1]Ratio!$BD$17,[1]Ratio!$BQ$17,[1]Ratio!$CD$17,[1]Ratio!$CQ$17,[1]Ratio!$DD$17,[1]Ratio!$DQ$17,[1]Ratio!$ED$17,[1]Ratio!$EQ$17,[1]Ratio!$FD$17,[1]Ratio!$FQ$17,[1]Ratio!$GD$17,[1]Ratio!$GQ$17,[1]Ratio!$HD$17,[1]Ratio!$HQ$17)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646.07000000000005</c:v>
                      </c:pt>
                      <c:pt idx="1">
                        <c:v>686.36</c:v>
                      </c:pt>
                      <c:pt idx="2">
                        <c:v>1052.45</c:v>
                      </c:pt>
                    </c:numCache>
                  </c:numRef>
                </c:val>
              </c15:ser>
            </c15:filteredBarSeries>
            <c15:filteredBarSeries>
              <c15:ser>
                <c:idx val="13"/>
                <c:order val="1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[1]Ratio!$A$18</c15:sqref>
                        </c15:formulaRef>
                      </c:ext>
                    </c:extLst>
                    <c:strCache>
                      <c:ptCount val="1"/>
                      <c:pt idx="0">
                        <c:v>CA Bar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2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([1]Ratio!$C$4,[1]Ratio!$Q$4,[1]Ratio!$AD$4,[1]Ratio!$AQ$4,[1]Ratio!$BD$4,[1]Ratio!$BQ$4,[1]Ratio!$CD$4,[1]Ratio!$CQ$4,[1]Ratio!$DD$4,[1]Ratio!$DQ$4,[1]Ratio!$ED$4,[1]Ratio!$EQ$4,[1]Ratio!$FD$4,[1]Ratio!$FQ$4,[1]Ratio!$GD$4,[1]Ratio!$GQ$4,[1]Ratio!$HD$4,[1]Ratio!$HQ$4)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41306</c:v>
                      </c:pt>
                      <c:pt idx="1">
                        <c:v>41671</c:v>
                      </c:pt>
                      <c:pt idx="2">
                        <c:v>42036</c:v>
                      </c:pt>
                      <c:pt idx="3">
                        <c:v>42401</c:v>
                      </c:pt>
                      <c:pt idx="4">
                        <c:v>42767</c:v>
                      </c:pt>
                      <c:pt idx="5">
                        <c:v>43132</c:v>
                      </c:pt>
                      <c:pt idx="6">
                        <c:v>43497</c:v>
                      </c:pt>
                      <c:pt idx="7">
                        <c:v>43862</c:v>
                      </c:pt>
                      <c:pt idx="8">
                        <c:v>44228</c:v>
                      </c:pt>
                      <c:pt idx="9">
                        <c:v>44593</c:v>
                      </c:pt>
                      <c:pt idx="10">
                        <c:v>44958</c:v>
                      </c:pt>
                      <c:pt idx="11">
                        <c:v>45323</c:v>
                      </c:pt>
                      <c:pt idx="12">
                        <c:v>45689</c:v>
                      </c:pt>
                      <c:pt idx="13" formatCode="[$-40C]mmm\-yy;@">
                        <c:v>46054</c:v>
                      </c:pt>
                      <c:pt idx="14">
                        <c:v>46419</c:v>
                      </c:pt>
                      <c:pt idx="15">
                        <c:v>46784</c:v>
                      </c:pt>
                      <c:pt idx="16">
                        <c:v>47150</c:v>
                      </c:pt>
                      <c:pt idx="17">
                        <c:v>47515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[1]Ratio!$B$18:$IB$18</c15:sqref>
                        </c15:fullRef>
                        <c15:formulaRef>
                          <c15:sqref>([1]Ratio!$C$18,[1]Ratio!$Q$18,[1]Ratio!$AD$18,[1]Ratio!$AQ$18,[1]Ratio!$BD$18,[1]Ratio!$BQ$18,[1]Ratio!$CD$18,[1]Ratio!$CQ$18,[1]Ratio!$DD$18,[1]Ratio!$DQ$18,[1]Ratio!$ED$18,[1]Ratio!$EQ$18,[1]Ratio!$FD$18,[1]Ratio!$FQ$18,[1]Ratio!$GD$18,[1]Ratio!$GQ$18,[1]Ratio!$HD$18,[1]Ratio!$HQ$18)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1089.54</c:v>
                      </c:pt>
                      <c:pt idx="1">
                        <c:v>959.66</c:v>
                      </c:pt>
                      <c:pt idx="2">
                        <c:v>971.24</c:v>
                      </c:pt>
                    </c:numCache>
                  </c:numRef>
                </c:val>
              </c15:ser>
            </c15:filteredBarSeries>
            <c15:filteredBar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[1]Ratio!$A$19</c15:sqref>
                        </c15:formulaRef>
                      </c:ext>
                    </c:extLst>
                    <c:strCache>
                      <c:ptCount val="1"/>
                      <c:pt idx="0">
                        <c:v>CA  Communication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3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([1]Ratio!$C$4,[1]Ratio!$Q$4,[1]Ratio!$AD$4,[1]Ratio!$AQ$4,[1]Ratio!$BD$4,[1]Ratio!$BQ$4,[1]Ratio!$CD$4,[1]Ratio!$CQ$4,[1]Ratio!$DD$4,[1]Ratio!$DQ$4,[1]Ratio!$ED$4,[1]Ratio!$EQ$4,[1]Ratio!$FD$4,[1]Ratio!$FQ$4,[1]Ratio!$GD$4,[1]Ratio!$GQ$4,[1]Ratio!$HD$4,[1]Ratio!$HQ$4)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41306</c:v>
                      </c:pt>
                      <c:pt idx="1">
                        <c:v>41671</c:v>
                      </c:pt>
                      <c:pt idx="2">
                        <c:v>42036</c:v>
                      </c:pt>
                      <c:pt idx="3">
                        <c:v>42401</c:v>
                      </c:pt>
                      <c:pt idx="4">
                        <c:v>42767</c:v>
                      </c:pt>
                      <c:pt idx="5">
                        <c:v>43132</c:v>
                      </c:pt>
                      <c:pt idx="6">
                        <c:v>43497</c:v>
                      </c:pt>
                      <c:pt idx="7">
                        <c:v>43862</c:v>
                      </c:pt>
                      <c:pt idx="8">
                        <c:v>44228</c:v>
                      </c:pt>
                      <c:pt idx="9">
                        <c:v>44593</c:v>
                      </c:pt>
                      <c:pt idx="10">
                        <c:v>44958</c:v>
                      </c:pt>
                      <c:pt idx="11">
                        <c:v>45323</c:v>
                      </c:pt>
                      <c:pt idx="12">
                        <c:v>45689</c:v>
                      </c:pt>
                      <c:pt idx="13" formatCode="[$-40C]mmm\-yy;@">
                        <c:v>46054</c:v>
                      </c:pt>
                      <c:pt idx="14">
                        <c:v>46419</c:v>
                      </c:pt>
                      <c:pt idx="15">
                        <c:v>46784</c:v>
                      </c:pt>
                      <c:pt idx="16">
                        <c:v>47150</c:v>
                      </c:pt>
                      <c:pt idx="17">
                        <c:v>47515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[1]Ratio!$B$19:$IB$19</c15:sqref>
                        </c15:fullRef>
                        <c15:formulaRef>
                          <c15:sqref>([1]Ratio!$C$19,[1]Ratio!$Q$19,[1]Ratio!$AD$19,[1]Ratio!$AQ$19,[1]Ratio!$BD$19,[1]Ratio!$BQ$19,[1]Ratio!$CD$19,[1]Ratio!$CQ$19,[1]Ratio!$DD$19,[1]Ratio!$DQ$19,[1]Ratio!$ED$19,[1]Ratio!$EQ$19,[1]Ratio!$FD$19,[1]Ratio!$FQ$19,[1]Ratio!$GD$19,[1]Ratio!$GQ$19,[1]Ratio!$HD$19,[1]Ratio!$HQ$19)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0</c:v>
                      </c:pt>
                      <c:pt idx="1">
                        <c:v>4.75</c:v>
                      </c:pt>
                      <c:pt idx="2">
                        <c:v>27.43</c:v>
                      </c:pt>
                    </c:numCache>
                  </c:numRef>
                </c:val>
              </c15:ser>
            </c15:filteredBarSeries>
            <c15:filteredBarSeries>
              <c15:ser>
                <c:idx val="15"/>
                <c:order val="1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[1]Ratio!$A$20</c15:sqref>
                        </c15:formulaRef>
                      </c:ext>
                    </c:extLst>
                    <c:strCache>
                      <c:ptCount val="1"/>
                      <c:pt idx="0">
                        <c:v>Hors CA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([1]Ratio!$C$4,[1]Ratio!$Q$4,[1]Ratio!$AD$4,[1]Ratio!$AQ$4,[1]Ratio!$BD$4,[1]Ratio!$BQ$4,[1]Ratio!$CD$4,[1]Ratio!$CQ$4,[1]Ratio!$DD$4,[1]Ratio!$DQ$4,[1]Ratio!$ED$4,[1]Ratio!$EQ$4,[1]Ratio!$FD$4,[1]Ratio!$FQ$4,[1]Ratio!$GD$4,[1]Ratio!$GQ$4,[1]Ratio!$HD$4,[1]Ratio!$HQ$4)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41306</c:v>
                      </c:pt>
                      <c:pt idx="1">
                        <c:v>41671</c:v>
                      </c:pt>
                      <c:pt idx="2">
                        <c:v>42036</c:v>
                      </c:pt>
                      <c:pt idx="3">
                        <c:v>42401</c:v>
                      </c:pt>
                      <c:pt idx="4">
                        <c:v>42767</c:v>
                      </c:pt>
                      <c:pt idx="5">
                        <c:v>43132</c:v>
                      </c:pt>
                      <c:pt idx="6">
                        <c:v>43497</c:v>
                      </c:pt>
                      <c:pt idx="7">
                        <c:v>43862</c:v>
                      </c:pt>
                      <c:pt idx="8">
                        <c:v>44228</c:v>
                      </c:pt>
                      <c:pt idx="9">
                        <c:v>44593</c:v>
                      </c:pt>
                      <c:pt idx="10">
                        <c:v>44958</c:v>
                      </c:pt>
                      <c:pt idx="11">
                        <c:v>45323</c:v>
                      </c:pt>
                      <c:pt idx="12">
                        <c:v>45689</c:v>
                      </c:pt>
                      <c:pt idx="13" formatCode="[$-40C]mmm\-yy;@">
                        <c:v>46054</c:v>
                      </c:pt>
                      <c:pt idx="14">
                        <c:v>46419</c:v>
                      </c:pt>
                      <c:pt idx="15">
                        <c:v>46784</c:v>
                      </c:pt>
                      <c:pt idx="16">
                        <c:v>47150</c:v>
                      </c:pt>
                      <c:pt idx="17">
                        <c:v>47515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[1]Ratio!$B$20:$IB$20</c15:sqref>
                        </c15:fullRef>
                        <c15:formulaRef>
                          <c15:sqref>([1]Ratio!$C$20,[1]Ratio!$Q$20,[1]Ratio!$AD$20,[1]Ratio!$AQ$20,[1]Ratio!$BD$20,[1]Ratio!$BQ$20,[1]Ratio!$CD$20,[1]Ratio!$CQ$20,[1]Ratio!$DD$20,[1]Ratio!$DQ$20,[1]Ratio!$ED$20,[1]Ratio!$EQ$20,[1]Ratio!$FD$20,[1]Ratio!$FQ$20,[1]Ratio!$GD$20,[1]Ratio!$GQ$20,[1]Ratio!$HD$20,[1]Ratio!$HQ$20)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-13.96</c:v>
                      </c:pt>
                      <c:pt idx="1">
                        <c:v>0</c:v>
                      </c:pt>
                      <c:pt idx="2">
                        <c:v>1.9</c:v>
                      </c:pt>
                    </c:numCache>
                  </c:numRef>
                </c:val>
              </c15:ser>
            </c15:filteredBarSeries>
            <c15:filteredBarSeries>
              <c15:ser>
                <c:idx val="16"/>
                <c:order val="1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[1]Ratio!$A$21</c15:sqref>
                        </c15:formulaRef>
                      </c:ext>
                    </c:extLst>
                    <c:strCache>
                      <c:ptCount val="1"/>
                      <c:pt idx="0">
                        <c:v>Divers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([1]Ratio!$C$4,[1]Ratio!$Q$4,[1]Ratio!$AD$4,[1]Ratio!$AQ$4,[1]Ratio!$BD$4,[1]Ratio!$BQ$4,[1]Ratio!$CD$4,[1]Ratio!$CQ$4,[1]Ratio!$DD$4,[1]Ratio!$DQ$4,[1]Ratio!$ED$4,[1]Ratio!$EQ$4,[1]Ratio!$FD$4,[1]Ratio!$FQ$4,[1]Ratio!$GD$4,[1]Ratio!$GQ$4,[1]Ratio!$HD$4,[1]Ratio!$HQ$4)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41306</c:v>
                      </c:pt>
                      <c:pt idx="1">
                        <c:v>41671</c:v>
                      </c:pt>
                      <c:pt idx="2">
                        <c:v>42036</c:v>
                      </c:pt>
                      <c:pt idx="3">
                        <c:v>42401</c:v>
                      </c:pt>
                      <c:pt idx="4">
                        <c:v>42767</c:v>
                      </c:pt>
                      <c:pt idx="5">
                        <c:v>43132</c:v>
                      </c:pt>
                      <c:pt idx="6">
                        <c:v>43497</c:v>
                      </c:pt>
                      <c:pt idx="7">
                        <c:v>43862</c:v>
                      </c:pt>
                      <c:pt idx="8">
                        <c:v>44228</c:v>
                      </c:pt>
                      <c:pt idx="9">
                        <c:v>44593</c:v>
                      </c:pt>
                      <c:pt idx="10">
                        <c:v>44958</c:v>
                      </c:pt>
                      <c:pt idx="11">
                        <c:v>45323</c:v>
                      </c:pt>
                      <c:pt idx="12">
                        <c:v>45689</c:v>
                      </c:pt>
                      <c:pt idx="13" formatCode="[$-40C]mmm\-yy;@">
                        <c:v>46054</c:v>
                      </c:pt>
                      <c:pt idx="14">
                        <c:v>46419</c:v>
                      </c:pt>
                      <c:pt idx="15">
                        <c:v>46784</c:v>
                      </c:pt>
                      <c:pt idx="16">
                        <c:v>47150</c:v>
                      </c:pt>
                      <c:pt idx="17">
                        <c:v>47515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[1]Ratio!$B$21:$IB$21</c15:sqref>
                        </c15:fullRef>
                        <c15:formulaRef>
                          <c15:sqref>([1]Ratio!$C$21,[1]Ratio!$Q$21,[1]Ratio!$AD$21,[1]Ratio!$AQ$21,[1]Ratio!$BD$21,[1]Ratio!$BQ$21,[1]Ratio!$CD$21,[1]Ratio!$CQ$21,[1]Ratio!$DD$21,[1]Ratio!$DQ$21,[1]Ratio!$ED$21,[1]Ratio!$EQ$21,[1]Ratio!$FD$21,[1]Ratio!$FQ$21,[1]Ratio!$GD$21,[1]Ratio!$GQ$21,[1]Ratio!$HD$21,[1]Ratio!$HQ$21)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405</c:v>
                      </c:pt>
                      <c:pt idx="1">
                        <c:v>116.92</c:v>
                      </c:pt>
                      <c:pt idx="2">
                        <c:v>624.5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383092192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092976"/>
        <c:crosses val="autoZero"/>
        <c:auto val="0"/>
        <c:lblAlgn val="ctr"/>
        <c:lblOffset val="100"/>
        <c:noMultiLvlLbl val="0"/>
      </c:catAx>
      <c:valAx>
        <c:axId val="383092976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092192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50000"/>
                <a:lumOff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mensuel des indicateurs - MARS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[1]Ratio!$A$8</c:f>
              <c:strCache>
                <c:ptCount val="1"/>
                <c:pt idx="0">
                  <c:v>Indice de fréquentation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([1]Ratio!$D$4,[1]Ratio!$R$4,[1]Ratio!$AE$4,[1]Ratio!$AR$4,[1]Ratio!$BE$4,[1]Ratio!$BR$4,[1]Ratio!$CE$4,[1]Ratio!$CR$4,[1]Ratio!$DE$4,[1]Ratio!$DR$4,[1]Ratio!$EE$4,[1]Ratio!$ER$4,[1]Ratio!$FE$4,[1]Ratio!$FR$4,[1]Ratio!$GE$4,[1]Ratio!$GR$4,[1]Ratio!$HE$4,[1]Ratio!$HR$4)</c:f>
              <c:numCache>
                <c:formatCode>mmm\-yy</c:formatCode>
                <c:ptCount val="18"/>
                <c:pt idx="0">
                  <c:v>41334</c:v>
                </c:pt>
                <c:pt idx="1">
                  <c:v>41699</c:v>
                </c:pt>
                <c:pt idx="2">
                  <c:v>42064</c:v>
                </c:pt>
                <c:pt idx="3">
                  <c:v>42430</c:v>
                </c:pt>
                <c:pt idx="4">
                  <c:v>42795</c:v>
                </c:pt>
                <c:pt idx="5">
                  <c:v>43160</c:v>
                </c:pt>
                <c:pt idx="6">
                  <c:v>43525</c:v>
                </c:pt>
                <c:pt idx="7">
                  <c:v>43891</c:v>
                </c:pt>
                <c:pt idx="8">
                  <c:v>44256</c:v>
                </c:pt>
                <c:pt idx="9">
                  <c:v>44621</c:v>
                </c:pt>
                <c:pt idx="10">
                  <c:v>44986</c:v>
                </c:pt>
                <c:pt idx="11">
                  <c:v>45352</c:v>
                </c:pt>
                <c:pt idx="12">
                  <c:v>45717</c:v>
                </c:pt>
                <c:pt idx="13" formatCode="[$-40C]mmm\-yy;@">
                  <c:v>46082</c:v>
                </c:pt>
                <c:pt idx="14">
                  <c:v>46447</c:v>
                </c:pt>
                <c:pt idx="15">
                  <c:v>46813</c:v>
                </c:pt>
                <c:pt idx="16">
                  <c:v>47178</c:v>
                </c:pt>
                <c:pt idx="17">
                  <c:v>47543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[1]Ratio!$B$8:$IB$8</c15:sqref>
                  </c15:fullRef>
                </c:ext>
              </c:extLst>
              <c:f>([1]Ratio!$D$8,[1]Ratio!$R$8,[1]Ratio!$AE$8,[1]Ratio!$AR$8,[1]Ratio!$BE$8,[1]Ratio!$BR$8,[1]Ratio!$CE$8,[1]Ratio!$CR$8,[1]Ratio!$DE$8,[1]Ratio!$DR$8,[1]Ratio!$EE$8,[1]Ratio!$ER$8,[1]Ratio!$FE$8,[1]Ratio!$FR$8,[1]Ratio!$GE$8,[1]Ratio!$GR$8,[1]Ratio!$HE$8,[1]Ratio!$HR$8)</c:f>
              <c:numCache>
                <c:formatCode>0.00</c:formatCode>
                <c:ptCount val="18"/>
                <c:pt idx="0">
                  <c:v>1.7305061559507524</c:v>
                </c:pt>
                <c:pt idx="1">
                  <c:v>1.6544766708701135</c:v>
                </c:pt>
                <c:pt idx="2">
                  <c:v>1.5375153751537516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4"/>
          <c:order val="4"/>
          <c:tx>
            <c:strRef>
              <c:f>[1]Ratio!$A$9</c:f>
              <c:strCache>
                <c:ptCount val="1"/>
                <c:pt idx="0">
                  <c:v>T.O.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5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([1]Ratio!$D$4,[1]Ratio!$R$4,[1]Ratio!$AE$4,[1]Ratio!$AR$4,[1]Ratio!$BE$4,[1]Ratio!$BR$4,[1]Ratio!$CE$4,[1]Ratio!$CR$4,[1]Ratio!$DE$4,[1]Ratio!$DR$4,[1]Ratio!$EE$4,[1]Ratio!$ER$4,[1]Ratio!$FE$4,[1]Ratio!$FR$4,[1]Ratio!$GE$4,[1]Ratio!$GR$4,[1]Ratio!$HE$4,[1]Ratio!$HR$4)</c:f>
              <c:numCache>
                <c:formatCode>mmm\-yy</c:formatCode>
                <c:ptCount val="18"/>
                <c:pt idx="0">
                  <c:v>41334</c:v>
                </c:pt>
                <c:pt idx="1">
                  <c:v>41699</c:v>
                </c:pt>
                <c:pt idx="2">
                  <c:v>42064</c:v>
                </c:pt>
                <c:pt idx="3">
                  <c:v>42430</c:v>
                </c:pt>
                <c:pt idx="4">
                  <c:v>42795</c:v>
                </c:pt>
                <c:pt idx="5">
                  <c:v>43160</c:v>
                </c:pt>
                <c:pt idx="6">
                  <c:v>43525</c:v>
                </c:pt>
                <c:pt idx="7">
                  <c:v>43891</c:v>
                </c:pt>
                <c:pt idx="8">
                  <c:v>44256</c:v>
                </c:pt>
                <c:pt idx="9">
                  <c:v>44621</c:v>
                </c:pt>
                <c:pt idx="10">
                  <c:v>44986</c:v>
                </c:pt>
                <c:pt idx="11">
                  <c:v>45352</c:v>
                </c:pt>
                <c:pt idx="12">
                  <c:v>45717</c:v>
                </c:pt>
                <c:pt idx="13" formatCode="[$-40C]mmm\-yy;@">
                  <c:v>46082</c:v>
                </c:pt>
                <c:pt idx="14">
                  <c:v>46447</c:v>
                </c:pt>
                <c:pt idx="15">
                  <c:v>46813</c:v>
                </c:pt>
                <c:pt idx="16">
                  <c:v>47178</c:v>
                </c:pt>
                <c:pt idx="17">
                  <c:v>47543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[1]Ratio!$B$9:$IB$9</c15:sqref>
                  </c15:fullRef>
                </c:ext>
              </c:extLst>
              <c:f>([1]Ratio!$D$9,[1]Ratio!$R$9,[1]Ratio!$AE$9,[1]Ratio!$AR$9,[1]Ratio!$BE$9,[1]Ratio!$BR$9,[1]Ratio!$CE$9,[1]Ratio!$CR$9,[1]Ratio!$DE$9,[1]Ratio!$DR$9,[1]Ratio!$EE$9,[1]Ratio!$ER$9,[1]Ratio!$FE$9,[1]Ratio!$FR$9,[1]Ratio!$GE$9,[1]Ratio!$GR$9,[1]Ratio!$HE$9,[1]Ratio!$HR$9)</c:f>
              <c:numCache>
                <c:formatCode>0.0%</c:formatCode>
                <c:ptCount val="18"/>
                <c:pt idx="0">
                  <c:v>0.5618754803996926</c:v>
                </c:pt>
                <c:pt idx="1">
                  <c:v>0.60906298003072201</c:v>
                </c:pt>
                <c:pt idx="2">
                  <c:v>0.62442396313364057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5"/>
          <c:order val="5"/>
          <c:tx>
            <c:strRef>
              <c:f>[1]Ratio!$A$10</c:f>
              <c:strCache>
                <c:ptCount val="1"/>
                <c:pt idx="0">
                  <c:v>P.M.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6"/>
              </a:solidFill>
              <a:miter lim="800000"/>
            </a:ln>
            <a:effectLst>
              <a:glow rad="63500">
                <a:schemeClr val="accent6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([1]Ratio!$D$4,[1]Ratio!$R$4,[1]Ratio!$AE$4,[1]Ratio!$AR$4,[1]Ratio!$BE$4,[1]Ratio!$BR$4,[1]Ratio!$CE$4,[1]Ratio!$CR$4,[1]Ratio!$DE$4,[1]Ratio!$DR$4,[1]Ratio!$EE$4,[1]Ratio!$ER$4,[1]Ratio!$FE$4,[1]Ratio!$FR$4,[1]Ratio!$GE$4,[1]Ratio!$GR$4,[1]Ratio!$HE$4,[1]Ratio!$HR$4)</c:f>
              <c:numCache>
                <c:formatCode>mmm\-yy</c:formatCode>
                <c:ptCount val="18"/>
                <c:pt idx="0">
                  <c:v>41334</c:v>
                </c:pt>
                <c:pt idx="1">
                  <c:v>41699</c:v>
                </c:pt>
                <c:pt idx="2">
                  <c:v>42064</c:v>
                </c:pt>
                <c:pt idx="3">
                  <c:v>42430</c:v>
                </c:pt>
                <c:pt idx="4">
                  <c:v>42795</c:v>
                </c:pt>
                <c:pt idx="5">
                  <c:v>43160</c:v>
                </c:pt>
                <c:pt idx="6">
                  <c:v>43525</c:v>
                </c:pt>
                <c:pt idx="7">
                  <c:v>43891</c:v>
                </c:pt>
                <c:pt idx="8">
                  <c:v>44256</c:v>
                </c:pt>
                <c:pt idx="9">
                  <c:v>44621</c:v>
                </c:pt>
                <c:pt idx="10">
                  <c:v>44986</c:v>
                </c:pt>
                <c:pt idx="11">
                  <c:v>45352</c:v>
                </c:pt>
                <c:pt idx="12">
                  <c:v>45717</c:v>
                </c:pt>
                <c:pt idx="13" formatCode="[$-40C]mmm\-yy;@">
                  <c:v>46082</c:v>
                </c:pt>
                <c:pt idx="14">
                  <c:v>46447</c:v>
                </c:pt>
                <c:pt idx="15">
                  <c:v>46813</c:v>
                </c:pt>
                <c:pt idx="16">
                  <c:v>47178</c:v>
                </c:pt>
                <c:pt idx="17">
                  <c:v>47543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[1]Ratio!$B$10:$IB$10</c15:sqref>
                  </c15:fullRef>
                </c:ext>
              </c:extLst>
              <c:f>([1]Ratio!$D$10,[1]Ratio!$R$10,[1]Ratio!$AE$10,[1]Ratio!$AR$10,[1]Ratio!$BE$10,[1]Ratio!$BR$10,[1]Ratio!$CE$10,[1]Ratio!$CR$10,[1]Ratio!$DE$10,[1]Ratio!$DR$10,[1]Ratio!$EE$10,[1]Ratio!$ER$10,[1]Ratio!$FE$10,[1]Ratio!$FR$10,[1]Ratio!$GE$10,[1]Ratio!$GR$10,[1]Ratio!$HE$10,[1]Ratio!$HR$10)</c:f>
              <c:numCache>
                <c:formatCode>_(* #,##0.00_);_(* \(#,##0.00\);_(* "-"??_);_(@_)</c:formatCode>
                <c:ptCount val="18"/>
                <c:pt idx="0">
                  <c:v>67.760000000000005</c:v>
                </c:pt>
                <c:pt idx="1">
                  <c:v>69.11</c:v>
                </c:pt>
                <c:pt idx="2">
                  <c:v>70.16</c:v>
                </c:pt>
              </c:numCache>
            </c:numRef>
          </c:val>
        </c:ser>
        <c:ser>
          <c:idx val="6"/>
          <c:order val="6"/>
          <c:tx>
            <c:strRef>
              <c:f>[1]Ratio!$A$11</c:f>
              <c:strCache>
                <c:ptCount val="1"/>
                <c:pt idx="0">
                  <c:v>P.M. TTC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1">
                  <a:lumMod val="60000"/>
                </a:schemeClr>
              </a:solidFill>
              <a:miter lim="800000"/>
            </a:ln>
            <a:effectLst>
              <a:glow rad="63500">
                <a:schemeClr val="accent1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([1]Ratio!$D$4,[1]Ratio!$R$4,[1]Ratio!$AE$4,[1]Ratio!$AR$4,[1]Ratio!$BE$4,[1]Ratio!$BR$4,[1]Ratio!$CE$4,[1]Ratio!$CR$4,[1]Ratio!$DE$4,[1]Ratio!$DR$4,[1]Ratio!$EE$4,[1]Ratio!$ER$4,[1]Ratio!$FE$4,[1]Ratio!$FR$4,[1]Ratio!$GE$4,[1]Ratio!$GR$4,[1]Ratio!$HE$4,[1]Ratio!$HR$4)</c:f>
              <c:numCache>
                <c:formatCode>mmm\-yy</c:formatCode>
                <c:ptCount val="18"/>
                <c:pt idx="0">
                  <c:v>41334</c:v>
                </c:pt>
                <c:pt idx="1">
                  <c:v>41699</c:v>
                </c:pt>
                <c:pt idx="2">
                  <c:v>42064</c:v>
                </c:pt>
                <c:pt idx="3">
                  <c:v>42430</c:v>
                </c:pt>
                <c:pt idx="4">
                  <c:v>42795</c:v>
                </c:pt>
                <c:pt idx="5">
                  <c:v>43160</c:v>
                </c:pt>
                <c:pt idx="6">
                  <c:v>43525</c:v>
                </c:pt>
                <c:pt idx="7">
                  <c:v>43891</c:v>
                </c:pt>
                <c:pt idx="8">
                  <c:v>44256</c:v>
                </c:pt>
                <c:pt idx="9">
                  <c:v>44621</c:v>
                </c:pt>
                <c:pt idx="10">
                  <c:v>44986</c:v>
                </c:pt>
                <c:pt idx="11">
                  <c:v>45352</c:v>
                </c:pt>
                <c:pt idx="12">
                  <c:v>45717</c:v>
                </c:pt>
                <c:pt idx="13" formatCode="[$-40C]mmm\-yy;@">
                  <c:v>46082</c:v>
                </c:pt>
                <c:pt idx="14">
                  <c:v>46447</c:v>
                </c:pt>
                <c:pt idx="15">
                  <c:v>46813</c:v>
                </c:pt>
                <c:pt idx="16">
                  <c:v>47178</c:v>
                </c:pt>
                <c:pt idx="17">
                  <c:v>47543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[1]Ratio!$B$11:$IB$11</c15:sqref>
                  </c15:fullRef>
                </c:ext>
              </c:extLst>
              <c:f>([1]Ratio!$D$11,[1]Ratio!$R$11,[1]Ratio!$AE$11,[1]Ratio!$AR$11,[1]Ratio!$BE$11,[1]Ratio!$BR$11,[1]Ratio!$CE$11,[1]Ratio!$CR$11,[1]Ratio!$DE$11,[1]Ratio!$DR$11,[1]Ratio!$EE$11,[1]Ratio!$ER$11,[1]Ratio!$FE$11,[1]Ratio!$FR$11,[1]Ratio!$GE$11,[1]Ratio!$GR$11,[1]Ratio!$HE$11,[1]Ratio!$HR$11)</c:f>
              <c:numCache>
                <c:formatCode>_(* #,##0.00_);_(* \(#,##0.00\);_(* "-"??_);_(@_)</c:formatCode>
                <c:ptCount val="18"/>
                <c:pt idx="0">
                  <c:v>72.503200000000007</c:v>
                </c:pt>
                <c:pt idx="1">
                  <c:v>73.947699999999998</c:v>
                </c:pt>
                <c:pt idx="2">
                  <c:v>75.071200000000005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7"/>
          <c:order val="7"/>
          <c:tx>
            <c:strRef>
              <c:f>[1]Ratio!$A$12</c:f>
              <c:strCache>
                <c:ptCount val="1"/>
                <c:pt idx="0">
                  <c:v>Revpar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2">
                  <a:lumMod val="60000"/>
                </a:schemeClr>
              </a:solidFill>
              <a:miter lim="800000"/>
            </a:ln>
            <a:effectLst>
              <a:glow rad="63500">
                <a:schemeClr val="accent2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([1]Ratio!$D$4,[1]Ratio!$R$4,[1]Ratio!$AE$4,[1]Ratio!$AR$4,[1]Ratio!$BE$4,[1]Ratio!$BR$4,[1]Ratio!$CE$4,[1]Ratio!$CR$4,[1]Ratio!$DE$4,[1]Ratio!$DR$4,[1]Ratio!$EE$4,[1]Ratio!$ER$4,[1]Ratio!$FE$4,[1]Ratio!$FR$4,[1]Ratio!$GE$4,[1]Ratio!$GR$4,[1]Ratio!$HE$4,[1]Ratio!$HR$4)</c:f>
              <c:numCache>
                <c:formatCode>mmm\-yy</c:formatCode>
                <c:ptCount val="18"/>
                <c:pt idx="0">
                  <c:v>41334</c:v>
                </c:pt>
                <c:pt idx="1">
                  <c:v>41699</c:v>
                </c:pt>
                <c:pt idx="2">
                  <c:v>42064</c:v>
                </c:pt>
                <c:pt idx="3">
                  <c:v>42430</c:v>
                </c:pt>
                <c:pt idx="4">
                  <c:v>42795</c:v>
                </c:pt>
                <c:pt idx="5">
                  <c:v>43160</c:v>
                </c:pt>
                <c:pt idx="6">
                  <c:v>43525</c:v>
                </c:pt>
                <c:pt idx="7">
                  <c:v>43891</c:v>
                </c:pt>
                <c:pt idx="8">
                  <c:v>44256</c:v>
                </c:pt>
                <c:pt idx="9">
                  <c:v>44621</c:v>
                </c:pt>
                <c:pt idx="10">
                  <c:v>44986</c:v>
                </c:pt>
                <c:pt idx="11">
                  <c:v>45352</c:v>
                </c:pt>
                <c:pt idx="12">
                  <c:v>45717</c:v>
                </c:pt>
                <c:pt idx="13" formatCode="[$-40C]mmm\-yy;@">
                  <c:v>46082</c:v>
                </c:pt>
                <c:pt idx="14">
                  <c:v>46447</c:v>
                </c:pt>
                <c:pt idx="15">
                  <c:v>46813</c:v>
                </c:pt>
                <c:pt idx="16">
                  <c:v>47178</c:v>
                </c:pt>
                <c:pt idx="17">
                  <c:v>47543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[1]Ratio!$B$12:$IB$12</c15:sqref>
                  </c15:fullRef>
                </c:ext>
              </c:extLst>
              <c:f>([1]Ratio!$D$12,[1]Ratio!$R$12,[1]Ratio!$AE$12,[1]Ratio!$AR$12,[1]Ratio!$BE$12,[1]Ratio!$BR$12,[1]Ratio!$CE$12,[1]Ratio!$CR$12,[1]Ratio!$DE$12,[1]Ratio!$DR$12,[1]Ratio!$EE$12,[1]Ratio!$ER$12,[1]Ratio!$FE$12,[1]Ratio!$FR$12,[1]Ratio!$GE$12,[1]Ratio!$GR$12,[1]Ratio!$HE$12,[1]Ratio!$HR$12)</c:f>
              <c:numCache>
                <c:formatCode>_(* #,##0.00_);_(* \(#,##0.00\);_(* "-"??_);_(@_)</c:formatCode>
                <c:ptCount val="18"/>
                <c:pt idx="0">
                  <c:v>38.072682551883176</c:v>
                </c:pt>
                <c:pt idx="1">
                  <c:v>42.092342549923195</c:v>
                </c:pt>
                <c:pt idx="2">
                  <c:v>43.80958525345622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8"/>
          <c:order val="8"/>
          <c:tx>
            <c:strRef>
              <c:f>[1]Ratio!$A$13</c:f>
              <c:strCache>
                <c:ptCount val="1"/>
                <c:pt idx="0">
                  <c:v>Taux de captage 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3">
                  <a:lumMod val="60000"/>
                </a:schemeClr>
              </a:solidFill>
              <a:miter lim="800000"/>
            </a:ln>
            <a:effectLst>
              <a:glow rad="63500">
                <a:schemeClr val="accent3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([1]Ratio!$D$4,[1]Ratio!$R$4,[1]Ratio!$AE$4,[1]Ratio!$AR$4,[1]Ratio!$BE$4,[1]Ratio!$BR$4,[1]Ratio!$CE$4,[1]Ratio!$CR$4,[1]Ratio!$DE$4,[1]Ratio!$DR$4,[1]Ratio!$EE$4,[1]Ratio!$ER$4,[1]Ratio!$FE$4,[1]Ratio!$FR$4,[1]Ratio!$GE$4,[1]Ratio!$GR$4,[1]Ratio!$HE$4,[1]Ratio!$HR$4)</c:f>
              <c:numCache>
                <c:formatCode>mmm\-yy</c:formatCode>
                <c:ptCount val="18"/>
                <c:pt idx="0">
                  <c:v>41334</c:v>
                </c:pt>
                <c:pt idx="1">
                  <c:v>41699</c:v>
                </c:pt>
                <c:pt idx="2">
                  <c:v>42064</c:v>
                </c:pt>
                <c:pt idx="3">
                  <c:v>42430</c:v>
                </c:pt>
                <c:pt idx="4">
                  <c:v>42795</c:v>
                </c:pt>
                <c:pt idx="5">
                  <c:v>43160</c:v>
                </c:pt>
                <c:pt idx="6">
                  <c:v>43525</c:v>
                </c:pt>
                <c:pt idx="7">
                  <c:v>43891</c:v>
                </c:pt>
                <c:pt idx="8">
                  <c:v>44256</c:v>
                </c:pt>
                <c:pt idx="9">
                  <c:v>44621</c:v>
                </c:pt>
                <c:pt idx="10">
                  <c:v>44986</c:v>
                </c:pt>
                <c:pt idx="11">
                  <c:v>45352</c:v>
                </c:pt>
                <c:pt idx="12">
                  <c:v>45717</c:v>
                </c:pt>
                <c:pt idx="13" formatCode="[$-40C]mmm\-yy;@">
                  <c:v>46082</c:v>
                </c:pt>
                <c:pt idx="14">
                  <c:v>46447</c:v>
                </c:pt>
                <c:pt idx="15">
                  <c:v>46813</c:v>
                </c:pt>
                <c:pt idx="16">
                  <c:v>47178</c:v>
                </c:pt>
                <c:pt idx="17">
                  <c:v>47543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[1]Ratio!$B$13:$IB$13</c15:sqref>
                  </c15:fullRef>
                </c:ext>
              </c:extLst>
              <c:f>([1]Ratio!$D$13,[1]Ratio!$R$13,[1]Ratio!$AE$13,[1]Ratio!$AR$13,[1]Ratio!$BE$13,[1]Ratio!$BR$13,[1]Ratio!$CE$13,[1]Ratio!$CR$13,[1]Ratio!$DE$13,[1]Ratio!$DR$13,[1]Ratio!$EE$13,[1]Ratio!$ER$13,[1]Ratio!$FE$13,[1]Ratio!$FR$13,[1]Ratio!$GE$13,[1]Ratio!$GR$13,[1]Ratio!$HE$13,[1]Ratio!$HR$13)</c:f>
              <c:numCache>
                <c:formatCode>0%</c:formatCode>
                <c:ptCount val="18"/>
                <c:pt idx="0">
                  <c:v>0.79369999999999996</c:v>
                </c:pt>
                <c:pt idx="1">
                  <c:v>0.86739999999999995</c:v>
                </c:pt>
                <c:pt idx="2">
                  <c:v>0.84640000000000004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420432432"/>
        <c:axId val="34288743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[1]Ratio!$A$5</c15:sqref>
                        </c15:formulaRef>
                      </c:ext>
                    </c:extLst>
                    <c:strCache>
                      <c:ptCount val="1"/>
                      <c:pt idx="0">
                        <c:v>Nombre de chambres disponibles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([1]Ratio!$D$4,[1]Ratio!$R$4,[1]Ratio!$AE$4,[1]Ratio!$AR$4,[1]Ratio!$BE$4,[1]Ratio!$BR$4,[1]Ratio!$CE$4,[1]Ratio!$CR$4,[1]Ratio!$DE$4,[1]Ratio!$DR$4,[1]Ratio!$EE$4,[1]Ratio!$ER$4,[1]Ratio!$FE$4,[1]Ratio!$FR$4,[1]Ratio!$GE$4,[1]Ratio!$GR$4,[1]Ratio!$HE$4,[1]Ratio!$HR$4)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41334</c:v>
                      </c:pt>
                      <c:pt idx="1">
                        <c:v>41699</c:v>
                      </c:pt>
                      <c:pt idx="2">
                        <c:v>42064</c:v>
                      </c:pt>
                      <c:pt idx="3">
                        <c:v>42430</c:v>
                      </c:pt>
                      <c:pt idx="4">
                        <c:v>42795</c:v>
                      </c:pt>
                      <c:pt idx="5">
                        <c:v>43160</c:v>
                      </c:pt>
                      <c:pt idx="6">
                        <c:v>43525</c:v>
                      </c:pt>
                      <c:pt idx="7">
                        <c:v>43891</c:v>
                      </c:pt>
                      <c:pt idx="8">
                        <c:v>44256</c:v>
                      </c:pt>
                      <c:pt idx="9">
                        <c:v>44621</c:v>
                      </c:pt>
                      <c:pt idx="10">
                        <c:v>44986</c:v>
                      </c:pt>
                      <c:pt idx="11">
                        <c:v>45352</c:v>
                      </c:pt>
                      <c:pt idx="12">
                        <c:v>45717</c:v>
                      </c:pt>
                      <c:pt idx="13" formatCode="[$-40C]mmm\-yy;@">
                        <c:v>46082</c:v>
                      </c:pt>
                      <c:pt idx="14">
                        <c:v>46447</c:v>
                      </c:pt>
                      <c:pt idx="15">
                        <c:v>46813</c:v>
                      </c:pt>
                      <c:pt idx="16">
                        <c:v>47178</c:v>
                      </c:pt>
                      <c:pt idx="17">
                        <c:v>47543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[1]Ratio!$B$5:$IB$5</c15:sqref>
                        </c15:fullRef>
                        <c15:formulaRef>
                          <c15:sqref>([1]Ratio!$D$5,[1]Ratio!$R$5,[1]Ratio!$AE$5,[1]Ratio!$AR$5,[1]Ratio!$BE$5,[1]Ratio!$BR$5,[1]Ratio!$CE$5,[1]Ratio!$CR$5,[1]Ratio!$DE$5,[1]Ratio!$DR$5,[1]Ratio!$EE$5,[1]Ratio!$ER$5,[1]Ratio!$FE$5,[1]Ratio!$FR$5,[1]Ratio!$GE$5,[1]Ratio!$GR$5,[1]Ratio!$HE$5,[1]Ratio!$HR$5)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1301</c:v>
                      </c:pt>
                      <c:pt idx="1">
                        <c:v>1302</c:v>
                      </c:pt>
                      <c:pt idx="2">
                        <c:v>1302</c:v>
                      </c:pt>
                      <c:pt idx="3">
                        <c:v>1302</c:v>
                      </c:pt>
                      <c:pt idx="4">
                        <c:v>1302</c:v>
                      </c:pt>
                      <c:pt idx="5">
                        <c:v>1302</c:v>
                      </c:pt>
                      <c:pt idx="6">
                        <c:v>1302</c:v>
                      </c:pt>
                      <c:pt idx="7">
                        <c:v>1302</c:v>
                      </c:pt>
                      <c:pt idx="8">
                        <c:v>1302</c:v>
                      </c:pt>
                      <c:pt idx="9">
                        <c:v>1302</c:v>
                      </c:pt>
                      <c:pt idx="10">
                        <c:v>1302</c:v>
                      </c:pt>
                      <c:pt idx="11">
                        <c:v>1302</c:v>
                      </c:pt>
                      <c:pt idx="12">
                        <c:v>1302</c:v>
                      </c:pt>
                      <c:pt idx="13">
                        <c:v>1302</c:v>
                      </c:pt>
                      <c:pt idx="14">
                        <c:v>1302</c:v>
                      </c:pt>
                      <c:pt idx="15">
                        <c:v>1302</c:v>
                      </c:pt>
                      <c:pt idx="16">
                        <c:v>1302</c:v>
                      </c:pt>
                      <c:pt idx="17">
                        <c:v>1302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[1]Ratio!$A$6</c15:sqref>
                        </c15:formulaRef>
                      </c:ext>
                    </c:extLst>
                    <c:strCache>
                      <c:ptCount val="1"/>
                      <c:pt idx="0">
                        <c:v>Nombre de chambres louées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/>
                    </a:solidFill>
                    <a:miter lim="800000"/>
                  </a:ln>
                  <a:effectLst>
                    <a:glow rad="63500">
                      <a:schemeClr val="accent2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([1]Ratio!$D$4,[1]Ratio!$R$4,[1]Ratio!$AE$4,[1]Ratio!$AR$4,[1]Ratio!$BE$4,[1]Ratio!$BR$4,[1]Ratio!$CE$4,[1]Ratio!$CR$4,[1]Ratio!$DE$4,[1]Ratio!$DR$4,[1]Ratio!$EE$4,[1]Ratio!$ER$4,[1]Ratio!$FE$4,[1]Ratio!$FR$4,[1]Ratio!$GE$4,[1]Ratio!$GR$4,[1]Ratio!$HE$4,[1]Ratio!$HR$4)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41334</c:v>
                      </c:pt>
                      <c:pt idx="1">
                        <c:v>41699</c:v>
                      </c:pt>
                      <c:pt idx="2">
                        <c:v>42064</c:v>
                      </c:pt>
                      <c:pt idx="3">
                        <c:v>42430</c:v>
                      </c:pt>
                      <c:pt idx="4">
                        <c:v>42795</c:v>
                      </c:pt>
                      <c:pt idx="5">
                        <c:v>43160</c:v>
                      </c:pt>
                      <c:pt idx="6">
                        <c:v>43525</c:v>
                      </c:pt>
                      <c:pt idx="7">
                        <c:v>43891</c:v>
                      </c:pt>
                      <c:pt idx="8">
                        <c:v>44256</c:v>
                      </c:pt>
                      <c:pt idx="9">
                        <c:v>44621</c:v>
                      </c:pt>
                      <c:pt idx="10">
                        <c:v>44986</c:v>
                      </c:pt>
                      <c:pt idx="11">
                        <c:v>45352</c:v>
                      </c:pt>
                      <c:pt idx="12">
                        <c:v>45717</c:v>
                      </c:pt>
                      <c:pt idx="13" formatCode="[$-40C]mmm\-yy;@">
                        <c:v>46082</c:v>
                      </c:pt>
                      <c:pt idx="14">
                        <c:v>46447</c:v>
                      </c:pt>
                      <c:pt idx="15">
                        <c:v>46813</c:v>
                      </c:pt>
                      <c:pt idx="16">
                        <c:v>47178</c:v>
                      </c:pt>
                      <c:pt idx="17">
                        <c:v>47543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[1]Ratio!$B$6:$IB$6</c15:sqref>
                        </c15:fullRef>
                        <c15:formulaRef>
                          <c15:sqref>([1]Ratio!$D$6,[1]Ratio!$R$6,[1]Ratio!$AE$6,[1]Ratio!$AR$6,[1]Ratio!$BE$6,[1]Ratio!$BR$6,[1]Ratio!$CE$6,[1]Ratio!$CR$6,[1]Ratio!$DE$6,[1]Ratio!$DR$6,[1]Ratio!$EE$6,[1]Ratio!$ER$6,[1]Ratio!$FE$6,[1]Ratio!$FR$6,[1]Ratio!$GE$6,[1]Ratio!$GR$6,[1]Ratio!$HE$6,[1]Ratio!$HR$6)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731</c:v>
                      </c:pt>
                      <c:pt idx="1">
                        <c:v>793</c:v>
                      </c:pt>
                      <c:pt idx="2">
                        <c:v>813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[1]Ratio!$A$7</c15:sqref>
                        </c15:formulaRef>
                      </c:ext>
                    </c:extLst>
                    <c:strCache>
                      <c:ptCount val="1"/>
                      <c:pt idx="0">
                        <c:v>Nombre de clients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/>
                    </a:solidFill>
                    <a:miter lim="800000"/>
                  </a:ln>
                  <a:effectLst>
                    <a:glow rad="63500">
                      <a:schemeClr val="accent3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([1]Ratio!$D$4,[1]Ratio!$R$4,[1]Ratio!$AE$4,[1]Ratio!$AR$4,[1]Ratio!$BE$4,[1]Ratio!$BR$4,[1]Ratio!$CE$4,[1]Ratio!$CR$4,[1]Ratio!$DE$4,[1]Ratio!$DR$4,[1]Ratio!$EE$4,[1]Ratio!$ER$4,[1]Ratio!$FE$4,[1]Ratio!$FR$4,[1]Ratio!$GE$4,[1]Ratio!$GR$4,[1]Ratio!$HE$4,[1]Ratio!$HR$4)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41334</c:v>
                      </c:pt>
                      <c:pt idx="1">
                        <c:v>41699</c:v>
                      </c:pt>
                      <c:pt idx="2">
                        <c:v>42064</c:v>
                      </c:pt>
                      <c:pt idx="3">
                        <c:v>42430</c:v>
                      </c:pt>
                      <c:pt idx="4">
                        <c:v>42795</c:v>
                      </c:pt>
                      <c:pt idx="5">
                        <c:v>43160</c:v>
                      </c:pt>
                      <c:pt idx="6">
                        <c:v>43525</c:v>
                      </c:pt>
                      <c:pt idx="7">
                        <c:v>43891</c:v>
                      </c:pt>
                      <c:pt idx="8">
                        <c:v>44256</c:v>
                      </c:pt>
                      <c:pt idx="9">
                        <c:v>44621</c:v>
                      </c:pt>
                      <c:pt idx="10">
                        <c:v>44986</c:v>
                      </c:pt>
                      <c:pt idx="11">
                        <c:v>45352</c:v>
                      </c:pt>
                      <c:pt idx="12">
                        <c:v>45717</c:v>
                      </c:pt>
                      <c:pt idx="13" formatCode="[$-40C]mmm\-yy;@">
                        <c:v>46082</c:v>
                      </c:pt>
                      <c:pt idx="14">
                        <c:v>46447</c:v>
                      </c:pt>
                      <c:pt idx="15">
                        <c:v>46813</c:v>
                      </c:pt>
                      <c:pt idx="16">
                        <c:v>47178</c:v>
                      </c:pt>
                      <c:pt idx="17">
                        <c:v>47543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[1]Ratio!$B$7:$IB$7</c15:sqref>
                        </c15:fullRef>
                        <c15:formulaRef>
                          <c15:sqref>([1]Ratio!$D$7,[1]Ratio!$R$7,[1]Ratio!$AE$7,[1]Ratio!$AR$7,[1]Ratio!$BE$7,[1]Ratio!$BR$7,[1]Ratio!$CE$7,[1]Ratio!$CR$7,[1]Ratio!$DE$7,[1]Ratio!$DR$7,[1]Ratio!$EE$7,[1]Ratio!$ER$7,[1]Ratio!$FE$7,[1]Ratio!$FR$7,[1]Ratio!$GE$7,[1]Ratio!$GR$7,[1]Ratio!$HE$7,[1]Ratio!$HR$7)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1265</c:v>
                      </c:pt>
                      <c:pt idx="1">
                        <c:v>1312</c:v>
                      </c:pt>
                      <c:pt idx="2">
                        <c:v>1250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[1]Ratio!$A$14</c15:sqref>
                        </c15:formulaRef>
                      </c:ext>
                    </c:extLst>
                    <c:strCache>
                      <c:ptCount val="1"/>
                      <c:pt idx="0">
                        <c:v>Chiffre d'affaires :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([1]Ratio!$D$4,[1]Ratio!$R$4,[1]Ratio!$AE$4,[1]Ratio!$AR$4,[1]Ratio!$BE$4,[1]Ratio!$BR$4,[1]Ratio!$CE$4,[1]Ratio!$CR$4,[1]Ratio!$DE$4,[1]Ratio!$DR$4,[1]Ratio!$EE$4,[1]Ratio!$ER$4,[1]Ratio!$FE$4,[1]Ratio!$FR$4,[1]Ratio!$GE$4,[1]Ratio!$GR$4,[1]Ratio!$HE$4,[1]Ratio!$HR$4)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41334</c:v>
                      </c:pt>
                      <c:pt idx="1">
                        <c:v>41699</c:v>
                      </c:pt>
                      <c:pt idx="2">
                        <c:v>42064</c:v>
                      </c:pt>
                      <c:pt idx="3">
                        <c:v>42430</c:v>
                      </c:pt>
                      <c:pt idx="4">
                        <c:v>42795</c:v>
                      </c:pt>
                      <c:pt idx="5">
                        <c:v>43160</c:v>
                      </c:pt>
                      <c:pt idx="6">
                        <c:v>43525</c:v>
                      </c:pt>
                      <c:pt idx="7">
                        <c:v>43891</c:v>
                      </c:pt>
                      <c:pt idx="8">
                        <c:v>44256</c:v>
                      </c:pt>
                      <c:pt idx="9">
                        <c:v>44621</c:v>
                      </c:pt>
                      <c:pt idx="10">
                        <c:v>44986</c:v>
                      </c:pt>
                      <c:pt idx="11">
                        <c:v>45352</c:v>
                      </c:pt>
                      <c:pt idx="12">
                        <c:v>45717</c:v>
                      </c:pt>
                      <c:pt idx="13" formatCode="[$-40C]mmm\-yy;@">
                        <c:v>46082</c:v>
                      </c:pt>
                      <c:pt idx="14">
                        <c:v>46447</c:v>
                      </c:pt>
                      <c:pt idx="15">
                        <c:v>46813</c:v>
                      </c:pt>
                      <c:pt idx="16">
                        <c:v>47178</c:v>
                      </c:pt>
                      <c:pt idx="17">
                        <c:v>47543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[1]Ratio!$B$14:$IB$14</c15:sqref>
                        </c15:fullRef>
                        <c15:formulaRef>
                          <c15:sqref>([1]Ratio!$D$14,[1]Ratio!$R$14,[1]Ratio!$AE$14,[1]Ratio!$AR$14,[1]Ratio!$BE$14,[1]Ratio!$BR$14,[1]Ratio!$CE$14,[1]Ratio!$CR$14,[1]Ratio!$DE$14,[1]Ratio!$DR$14,[1]Ratio!$EE$14,[1]Ratio!$ER$14,[1]Ratio!$FE$14,[1]Ratio!$FR$14,[1]Ratio!$GE$14,[1]Ratio!$GR$14,[1]Ratio!$HE$14,[1]Ratio!$HR$14)</c15:sqref>
                        </c15:formulaRef>
                      </c:ext>
                    </c:extLst>
                    <c:numCache>
                      <c:formatCode>General</c:formatCode>
                      <c:ptCount val="18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[1]Ratio!$A$15</c15:sqref>
                        </c15:formulaRef>
                      </c:ext>
                    </c:extLst>
                    <c:strCache>
                      <c:ptCount val="1"/>
                      <c:pt idx="0">
                        <c:v>CA Hebergement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([1]Ratio!$D$4,[1]Ratio!$R$4,[1]Ratio!$AE$4,[1]Ratio!$AR$4,[1]Ratio!$BE$4,[1]Ratio!$BR$4,[1]Ratio!$CE$4,[1]Ratio!$CR$4,[1]Ratio!$DE$4,[1]Ratio!$DR$4,[1]Ratio!$EE$4,[1]Ratio!$ER$4,[1]Ratio!$FE$4,[1]Ratio!$FR$4,[1]Ratio!$GE$4,[1]Ratio!$GR$4,[1]Ratio!$HE$4,[1]Ratio!$HR$4)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41334</c:v>
                      </c:pt>
                      <c:pt idx="1">
                        <c:v>41699</c:v>
                      </c:pt>
                      <c:pt idx="2">
                        <c:v>42064</c:v>
                      </c:pt>
                      <c:pt idx="3">
                        <c:v>42430</c:v>
                      </c:pt>
                      <c:pt idx="4">
                        <c:v>42795</c:v>
                      </c:pt>
                      <c:pt idx="5">
                        <c:v>43160</c:v>
                      </c:pt>
                      <c:pt idx="6">
                        <c:v>43525</c:v>
                      </c:pt>
                      <c:pt idx="7">
                        <c:v>43891</c:v>
                      </c:pt>
                      <c:pt idx="8">
                        <c:v>44256</c:v>
                      </c:pt>
                      <c:pt idx="9">
                        <c:v>44621</c:v>
                      </c:pt>
                      <c:pt idx="10">
                        <c:v>44986</c:v>
                      </c:pt>
                      <c:pt idx="11">
                        <c:v>45352</c:v>
                      </c:pt>
                      <c:pt idx="12">
                        <c:v>45717</c:v>
                      </c:pt>
                      <c:pt idx="13" formatCode="[$-40C]mmm\-yy;@">
                        <c:v>46082</c:v>
                      </c:pt>
                      <c:pt idx="14">
                        <c:v>46447</c:v>
                      </c:pt>
                      <c:pt idx="15">
                        <c:v>46813</c:v>
                      </c:pt>
                      <c:pt idx="16">
                        <c:v>47178</c:v>
                      </c:pt>
                      <c:pt idx="17">
                        <c:v>47543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[1]Ratio!$B$15:$IB$15</c15:sqref>
                        </c15:fullRef>
                        <c15:formulaRef>
                          <c15:sqref>([1]Ratio!$D$15,[1]Ratio!$R$15,[1]Ratio!$AE$15,[1]Ratio!$AR$15,[1]Ratio!$BE$15,[1]Ratio!$BR$15,[1]Ratio!$CE$15,[1]Ratio!$CR$15,[1]Ratio!$DE$15,[1]Ratio!$DR$15,[1]Ratio!$EE$15,[1]Ratio!$ER$15,[1]Ratio!$FE$15,[1]Ratio!$FR$15,[1]Ratio!$GE$15,[1]Ratio!$GR$15,[1]Ratio!$HE$15,[1]Ratio!$HR$15)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49531.78</c:v>
                      </c:pt>
                      <c:pt idx="1">
                        <c:v>54807.27</c:v>
                      </c:pt>
                      <c:pt idx="2">
                        <c:v>57044.09</c:v>
                      </c:pt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[1]Ratio!$A$16</c15:sqref>
                        </c15:formulaRef>
                      </c:ext>
                    </c:extLst>
                    <c:strCache>
                      <c:ptCount val="1"/>
                      <c:pt idx="0">
                        <c:v>CA Petit déjeuner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6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6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([1]Ratio!$D$4,[1]Ratio!$R$4,[1]Ratio!$AE$4,[1]Ratio!$AR$4,[1]Ratio!$BE$4,[1]Ratio!$BR$4,[1]Ratio!$CE$4,[1]Ratio!$CR$4,[1]Ratio!$DE$4,[1]Ratio!$DR$4,[1]Ratio!$EE$4,[1]Ratio!$ER$4,[1]Ratio!$FE$4,[1]Ratio!$FR$4,[1]Ratio!$GE$4,[1]Ratio!$GR$4,[1]Ratio!$HE$4,[1]Ratio!$HR$4)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41334</c:v>
                      </c:pt>
                      <c:pt idx="1">
                        <c:v>41699</c:v>
                      </c:pt>
                      <c:pt idx="2">
                        <c:v>42064</c:v>
                      </c:pt>
                      <c:pt idx="3">
                        <c:v>42430</c:v>
                      </c:pt>
                      <c:pt idx="4">
                        <c:v>42795</c:v>
                      </c:pt>
                      <c:pt idx="5">
                        <c:v>43160</c:v>
                      </c:pt>
                      <c:pt idx="6">
                        <c:v>43525</c:v>
                      </c:pt>
                      <c:pt idx="7">
                        <c:v>43891</c:v>
                      </c:pt>
                      <c:pt idx="8">
                        <c:v>44256</c:v>
                      </c:pt>
                      <c:pt idx="9">
                        <c:v>44621</c:v>
                      </c:pt>
                      <c:pt idx="10">
                        <c:v>44986</c:v>
                      </c:pt>
                      <c:pt idx="11">
                        <c:v>45352</c:v>
                      </c:pt>
                      <c:pt idx="12">
                        <c:v>45717</c:v>
                      </c:pt>
                      <c:pt idx="13" formatCode="[$-40C]mmm\-yy;@">
                        <c:v>46082</c:v>
                      </c:pt>
                      <c:pt idx="14">
                        <c:v>46447</c:v>
                      </c:pt>
                      <c:pt idx="15">
                        <c:v>46813</c:v>
                      </c:pt>
                      <c:pt idx="16">
                        <c:v>47178</c:v>
                      </c:pt>
                      <c:pt idx="17">
                        <c:v>47543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[1]Ratio!$B$16:$IB$16</c15:sqref>
                        </c15:fullRef>
                        <c15:formulaRef>
                          <c15:sqref>([1]Ratio!$D$16,[1]Ratio!$R$16,[1]Ratio!$AE$16,[1]Ratio!$AR$16,[1]Ratio!$BE$16,[1]Ratio!$BR$16,[1]Ratio!$CE$16,[1]Ratio!$CR$16,[1]Ratio!$DE$16,[1]Ratio!$DR$16,[1]Ratio!$EE$16,[1]Ratio!$ER$16,[1]Ratio!$FE$16,[1]Ratio!$FR$16,[1]Ratio!$GE$16,[1]Ratio!$GR$16,[1]Ratio!$HE$16,[1]Ratio!$HR$16)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7249.39</c:v>
                      </c:pt>
                      <c:pt idx="1">
                        <c:v>8564.8700000000008</c:v>
                      </c:pt>
                      <c:pt idx="2">
                        <c:v>8337.27</c:v>
                      </c:pt>
                    </c:numCache>
                  </c:numRef>
                </c:val>
              </c15:ser>
            </c15:filteredBarSeries>
            <c15:filteredBar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[1]Ratio!$A$17</c15:sqref>
                        </c15:formulaRef>
                      </c:ext>
                    </c:extLst>
                    <c:strCache>
                      <c:ptCount val="1"/>
                      <c:pt idx="0">
                        <c:v>CA Restaurant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1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([1]Ratio!$D$4,[1]Ratio!$R$4,[1]Ratio!$AE$4,[1]Ratio!$AR$4,[1]Ratio!$BE$4,[1]Ratio!$BR$4,[1]Ratio!$CE$4,[1]Ratio!$CR$4,[1]Ratio!$DE$4,[1]Ratio!$DR$4,[1]Ratio!$EE$4,[1]Ratio!$ER$4,[1]Ratio!$FE$4,[1]Ratio!$FR$4,[1]Ratio!$GE$4,[1]Ratio!$GR$4,[1]Ratio!$HE$4,[1]Ratio!$HR$4)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41334</c:v>
                      </c:pt>
                      <c:pt idx="1">
                        <c:v>41699</c:v>
                      </c:pt>
                      <c:pt idx="2">
                        <c:v>42064</c:v>
                      </c:pt>
                      <c:pt idx="3">
                        <c:v>42430</c:v>
                      </c:pt>
                      <c:pt idx="4">
                        <c:v>42795</c:v>
                      </c:pt>
                      <c:pt idx="5">
                        <c:v>43160</c:v>
                      </c:pt>
                      <c:pt idx="6">
                        <c:v>43525</c:v>
                      </c:pt>
                      <c:pt idx="7">
                        <c:v>43891</c:v>
                      </c:pt>
                      <c:pt idx="8">
                        <c:v>44256</c:v>
                      </c:pt>
                      <c:pt idx="9">
                        <c:v>44621</c:v>
                      </c:pt>
                      <c:pt idx="10">
                        <c:v>44986</c:v>
                      </c:pt>
                      <c:pt idx="11">
                        <c:v>45352</c:v>
                      </c:pt>
                      <c:pt idx="12">
                        <c:v>45717</c:v>
                      </c:pt>
                      <c:pt idx="13" formatCode="[$-40C]mmm\-yy;@">
                        <c:v>46082</c:v>
                      </c:pt>
                      <c:pt idx="14">
                        <c:v>46447</c:v>
                      </c:pt>
                      <c:pt idx="15">
                        <c:v>46813</c:v>
                      </c:pt>
                      <c:pt idx="16">
                        <c:v>47178</c:v>
                      </c:pt>
                      <c:pt idx="17">
                        <c:v>47543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[1]Ratio!$B$17:$IB$17</c15:sqref>
                        </c15:fullRef>
                        <c15:formulaRef>
                          <c15:sqref>([1]Ratio!$D$17,[1]Ratio!$R$17,[1]Ratio!$AE$17,[1]Ratio!$AR$17,[1]Ratio!$BE$17,[1]Ratio!$BR$17,[1]Ratio!$CE$17,[1]Ratio!$CR$17,[1]Ratio!$DE$17,[1]Ratio!$DR$17,[1]Ratio!$EE$17,[1]Ratio!$ER$17,[1]Ratio!$FE$17,[1]Ratio!$FR$17,[1]Ratio!$GE$17,[1]Ratio!$GR$17,[1]Ratio!$HE$17,[1]Ratio!$HR$17)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464.49</c:v>
                      </c:pt>
                      <c:pt idx="1">
                        <c:v>584.54999999999995</c:v>
                      </c:pt>
                      <c:pt idx="2">
                        <c:v>834.91</c:v>
                      </c:pt>
                    </c:numCache>
                  </c:numRef>
                </c:val>
              </c15:ser>
            </c15:filteredBarSeries>
            <c15:filteredBarSeries>
              <c15:ser>
                <c:idx val="13"/>
                <c:order val="1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[1]Ratio!$A$18</c15:sqref>
                        </c15:formulaRef>
                      </c:ext>
                    </c:extLst>
                    <c:strCache>
                      <c:ptCount val="1"/>
                      <c:pt idx="0">
                        <c:v>CA Bar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2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([1]Ratio!$D$4,[1]Ratio!$R$4,[1]Ratio!$AE$4,[1]Ratio!$AR$4,[1]Ratio!$BE$4,[1]Ratio!$BR$4,[1]Ratio!$CE$4,[1]Ratio!$CR$4,[1]Ratio!$DE$4,[1]Ratio!$DR$4,[1]Ratio!$EE$4,[1]Ratio!$ER$4,[1]Ratio!$FE$4,[1]Ratio!$FR$4,[1]Ratio!$GE$4,[1]Ratio!$GR$4,[1]Ratio!$HE$4,[1]Ratio!$HR$4)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41334</c:v>
                      </c:pt>
                      <c:pt idx="1">
                        <c:v>41699</c:v>
                      </c:pt>
                      <c:pt idx="2">
                        <c:v>42064</c:v>
                      </c:pt>
                      <c:pt idx="3">
                        <c:v>42430</c:v>
                      </c:pt>
                      <c:pt idx="4">
                        <c:v>42795</c:v>
                      </c:pt>
                      <c:pt idx="5">
                        <c:v>43160</c:v>
                      </c:pt>
                      <c:pt idx="6">
                        <c:v>43525</c:v>
                      </c:pt>
                      <c:pt idx="7">
                        <c:v>43891</c:v>
                      </c:pt>
                      <c:pt idx="8">
                        <c:v>44256</c:v>
                      </c:pt>
                      <c:pt idx="9">
                        <c:v>44621</c:v>
                      </c:pt>
                      <c:pt idx="10">
                        <c:v>44986</c:v>
                      </c:pt>
                      <c:pt idx="11">
                        <c:v>45352</c:v>
                      </c:pt>
                      <c:pt idx="12">
                        <c:v>45717</c:v>
                      </c:pt>
                      <c:pt idx="13" formatCode="[$-40C]mmm\-yy;@">
                        <c:v>46082</c:v>
                      </c:pt>
                      <c:pt idx="14">
                        <c:v>46447</c:v>
                      </c:pt>
                      <c:pt idx="15">
                        <c:v>46813</c:v>
                      </c:pt>
                      <c:pt idx="16">
                        <c:v>47178</c:v>
                      </c:pt>
                      <c:pt idx="17">
                        <c:v>47543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[1]Ratio!$B$18:$IB$18</c15:sqref>
                        </c15:fullRef>
                        <c15:formulaRef>
                          <c15:sqref>([1]Ratio!$D$18,[1]Ratio!$R$18,[1]Ratio!$AE$18,[1]Ratio!$AR$18,[1]Ratio!$BE$18,[1]Ratio!$BR$18,[1]Ratio!$CE$18,[1]Ratio!$CR$18,[1]Ratio!$DE$18,[1]Ratio!$DR$18,[1]Ratio!$EE$18,[1]Ratio!$ER$18,[1]Ratio!$FE$18,[1]Ratio!$FR$18,[1]Ratio!$GE$18,[1]Ratio!$GR$18,[1]Ratio!$HE$18,[1]Ratio!$HR$18)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968.23</c:v>
                      </c:pt>
                      <c:pt idx="1">
                        <c:v>1112.25</c:v>
                      </c:pt>
                      <c:pt idx="2">
                        <c:v>1295.1099999999999</c:v>
                      </c:pt>
                    </c:numCache>
                  </c:numRef>
                </c:val>
              </c15:ser>
            </c15:filteredBarSeries>
            <c15:filteredBar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[1]Ratio!$A$19</c15:sqref>
                        </c15:formulaRef>
                      </c:ext>
                    </c:extLst>
                    <c:strCache>
                      <c:ptCount val="1"/>
                      <c:pt idx="0">
                        <c:v>CA  Communication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3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([1]Ratio!$D$4,[1]Ratio!$R$4,[1]Ratio!$AE$4,[1]Ratio!$AR$4,[1]Ratio!$BE$4,[1]Ratio!$BR$4,[1]Ratio!$CE$4,[1]Ratio!$CR$4,[1]Ratio!$DE$4,[1]Ratio!$DR$4,[1]Ratio!$EE$4,[1]Ratio!$ER$4,[1]Ratio!$FE$4,[1]Ratio!$FR$4,[1]Ratio!$GE$4,[1]Ratio!$GR$4,[1]Ratio!$HE$4,[1]Ratio!$HR$4)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41334</c:v>
                      </c:pt>
                      <c:pt idx="1">
                        <c:v>41699</c:v>
                      </c:pt>
                      <c:pt idx="2">
                        <c:v>42064</c:v>
                      </c:pt>
                      <c:pt idx="3">
                        <c:v>42430</c:v>
                      </c:pt>
                      <c:pt idx="4">
                        <c:v>42795</c:v>
                      </c:pt>
                      <c:pt idx="5">
                        <c:v>43160</c:v>
                      </c:pt>
                      <c:pt idx="6">
                        <c:v>43525</c:v>
                      </c:pt>
                      <c:pt idx="7">
                        <c:v>43891</c:v>
                      </c:pt>
                      <c:pt idx="8">
                        <c:v>44256</c:v>
                      </c:pt>
                      <c:pt idx="9">
                        <c:v>44621</c:v>
                      </c:pt>
                      <c:pt idx="10">
                        <c:v>44986</c:v>
                      </c:pt>
                      <c:pt idx="11">
                        <c:v>45352</c:v>
                      </c:pt>
                      <c:pt idx="12">
                        <c:v>45717</c:v>
                      </c:pt>
                      <c:pt idx="13" formatCode="[$-40C]mmm\-yy;@">
                        <c:v>46082</c:v>
                      </c:pt>
                      <c:pt idx="14">
                        <c:v>46447</c:v>
                      </c:pt>
                      <c:pt idx="15">
                        <c:v>46813</c:v>
                      </c:pt>
                      <c:pt idx="16">
                        <c:v>47178</c:v>
                      </c:pt>
                      <c:pt idx="17">
                        <c:v>47543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[1]Ratio!$B$19:$IB$19</c15:sqref>
                        </c15:fullRef>
                        <c15:formulaRef>
                          <c15:sqref>([1]Ratio!$D$19,[1]Ratio!$R$19,[1]Ratio!$AE$19,[1]Ratio!$AR$19,[1]Ratio!$BE$19,[1]Ratio!$BR$19,[1]Ratio!$CE$19,[1]Ratio!$CR$19,[1]Ratio!$DE$19,[1]Ratio!$DR$19,[1]Ratio!$EE$19,[1]Ratio!$ER$19,[1]Ratio!$FE$19,[1]Ratio!$FR$19,[1]Ratio!$GE$19,[1]Ratio!$GR$19,[1]Ratio!$HE$19,[1]Ratio!$HR$19)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91.97</c:v>
                      </c:pt>
                      <c:pt idx="1">
                        <c:v>6.75</c:v>
                      </c:pt>
                      <c:pt idx="2">
                        <c:v>9.17</c:v>
                      </c:pt>
                    </c:numCache>
                  </c:numRef>
                </c:val>
              </c15:ser>
            </c15:filteredBarSeries>
            <c15:filteredBarSeries>
              <c15:ser>
                <c:idx val="15"/>
                <c:order val="1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[1]Ratio!$A$20</c15:sqref>
                        </c15:formulaRef>
                      </c:ext>
                    </c:extLst>
                    <c:strCache>
                      <c:ptCount val="1"/>
                      <c:pt idx="0">
                        <c:v>Hors CA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([1]Ratio!$D$4,[1]Ratio!$R$4,[1]Ratio!$AE$4,[1]Ratio!$AR$4,[1]Ratio!$BE$4,[1]Ratio!$BR$4,[1]Ratio!$CE$4,[1]Ratio!$CR$4,[1]Ratio!$DE$4,[1]Ratio!$DR$4,[1]Ratio!$EE$4,[1]Ratio!$ER$4,[1]Ratio!$FE$4,[1]Ratio!$FR$4,[1]Ratio!$GE$4,[1]Ratio!$GR$4,[1]Ratio!$HE$4,[1]Ratio!$HR$4)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41334</c:v>
                      </c:pt>
                      <c:pt idx="1">
                        <c:v>41699</c:v>
                      </c:pt>
                      <c:pt idx="2">
                        <c:v>42064</c:v>
                      </c:pt>
                      <c:pt idx="3">
                        <c:v>42430</c:v>
                      </c:pt>
                      <c:pt idx="4">
                        <c:v>42795</c:v>
                      </c:pt>
                      <c:pt idx="5">
                        <c:v>43160</c:v>
                      </c:pt>
                      <c:pt idx="6">
                        <c:v>43525</c:v>
                      </c:pt>
                      <c:pt idx="7">
                        <c:v>43891</c:v>
                      </c:pt>
                      <c:pt idx="8">
                        <c:v>44256</c:v>
                      </c:pt>
                      <c:pt idx="9">
                        <c:v>44621</c:v>
                      </c:pt>
                      <c:pt idx="10">
                        <c:v>44986</c:v>
                      </c:pt>
                      <c:pt idx="11">
                        <c:v>45352</c:v>
                      </c:pt>
                      <c:pt idx="12">
                        <c:v>45717</c:v>
                      </c:pt>
                      <c:pt idx="13" formatCode="[$-40C]mmm\-yy;@">
                        <c:v>46082</c:v>
                      </c:pt>
                      <c:pt idx="14">
                        <c:v>46447</c:v>
                      </c:pt>
                      <c:pt idx="15">
                        <c:v>46813</c:v>
                      </c:pt>
                      <c:pt idx="16">
                        <c:v>47178</c:v>
                      </c:pt>
                      <c:pt idx="17">
                        <c:v>47543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[1]Ratio!$B$20:$IB$20</c15:sqref>
                        </c15:fullRef>
                        <c15:formulaRef>
                          <c15:sqref>([1]Ratio!$D$20,[1]Ratio!$R$20,[1]Ratio!$AE$20,[1]Ratio!$AR$20,[1]Ratio!$BE$20,[1]Ratio!$BR$20,[1]Ratio!$CE$20,[1]Ratio!$CR$20,[1]Ratio!$DE$20,[1]Ratio!$DR$20,[1]Ratio!$EE$20,[1]Ratio!$ER$20,[1]Ratio!$FE$20,[1]Ratio!$FR$20,[1]Ratio!$GE$20,[1]Ratio!$GR$20,[1]Ratio!$HE$20,[1]Ratio!$HR$20)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16"/>
                <c:order val="1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[1]Ratio!$A$21</c15:sqref>
                        </c15:formulaRef>
                      </c:ext>
                    </c:extLst>
                    <c:strCache>
                      <c:ptCount val="1"/>
                      <c:pt idx="0">
                        <c:v>Divers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([1]Ratio!$D$4,[1]Ratio!$R$4,[1]Ratio!$AE$4,[1]Ratio!$AR$4,[1]Ratio!$BE$4,[1]Ratio!$BR$4,[1]Ratio!$CE$4,[1]Ratio!$CR$4,[1]Ratio!$DE$4,[1]Ratio!$DR$4,[1]Ratio!$EE$4,[1]Ratio!$ER$4,[1]Ratio!$FE$4,[1]Ratio!$FR$4,[1]Ratio!$GE$4,[1]Ratio!$GR$4,[1]Ratio!$HE$4,[1]Ratio!$HR$4)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41334</c:v>
                      </c:pt>
                      <c:pt idx="1">
                        <c:v>41699</c:v>
                      </c:pt>
                      <c:pt idx="2">
                        <c:v>42064</c:v>
                      </c:pt>
                      <c:pt idx="3">
                        <c:v>42430</c:v>
                      </c:pt>
                      <c:pt idx="4">
                        <c:v>42795</c:v>
                      </c:pt>
                      <c:pt idx="5">
                        <c:v>43160</c:v>
                      </c:pt>
                      <c:pt idx="6">
                        <c:v>43525</c:v>
                      </c:pt>
                      <c:pt idx="7">
                        <c:v>43891</c:v>
                      </c:pt>
                      <c:pt idx="8">
                        <c:v>44256</c:v>
                      </c:pt>
                      <c:pt idx="9">
                        <c:v>44621</c:v>
                      </c:pt>
                      <c:pt idx="10">
                        <c:v>44986</c:v>
                      </c:pt>
                      <c:pt idx="11">
                        <c:v>45352</c:v>
                      </c:pt>
                      <c:pt idx="12">
                        <c:v>45717</c:v>
                      </c:pt>
                      <c:pt idx="13" formatCode="[$-40C]mmm\-yy;@">
                        <c:v>46082</c:v>
                      </c:pt>
                      <c:pt idx="14">
                        <c:v>46447</c:v>
                      </c:pt>
                      <c:pt idx="15">
                        <c:v>46813</c:v>
                      </c:pt>
                      <c:pt idx="16">
                        <c:v>47178</c:v>
                      </c:pt>
                      <c:pt idx="17">
                        <c:v>47543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[1]Ratio!$B$21:$IB$21</c15:sqref>
                        </c15:fullRef>
                        <c15:formulaRef>
                          <c15:sqref>([1]Ratio!$D$21,[1]Ratio!$R$21,[1]Ratio!$AE$21,[1]Ratio!$AR$21,[1]Ratio!$BE$21,[1]Ratio!$BR$21,[1]Ratio!$CE$21,[1]Ratio!$CR$21,[1]Ratio!$DE$21,[1]Ratio!$DR$21,[1]Ratio!$EE$21,[1]Ratio!$ER$21,[1]Ratio!$FE$21,[1]Ratio!$FR$21,[1]Ratio!$GE$21,[1]Ratio!$GR$21,[1]Ratio!$HE$21,[1]Ratio!$HR$21)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622.9</c:v>
                      </c:pt>
                      <c:pt idx="1">
                        <c:v>374.92</c:v>
                      </c:pt>
                      <c:pt idx="2">
                        <c:v>150.91999999999999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420432432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887432"/>
        <c:crosses val="autoZero"/>
        <c:auto val="0"/>
        <c:lblAlgn val="ctr"/>
        <c:lblOffset val="100"/>
        <c:noMultiLvlLbl val="0"/>
      </c:catAx>
      <c:valAx>
        <c:axId val="34288743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432432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50000"/>
                <a:lumOff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mensuel des indicateurs - AVRIL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[1]Ratio!$A$8</c:f>
              <c:strCache>
                <c:ptCount val="1"/>
                <c:pt idx="0">
                  <c:v>Indice de fréquentation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([1]Ratio!$E$4,[1]Ratio!$S$4,[1]Ratio!$AF$4,[1]Ratio!$AS$4,[1]Ratio!$BF$4,[1]Ratio!$BS$4,[1]Ratio!$CF$4,[1]Ratio!$CS$4,[1]Ratio!$DF$4,[1]Ratio!$DS$4,[1]Ratio!$EF$4,[1]Ratio!$ES$4,[1]Ratio!$FF$4,[1]Ratio!$FS$4,[1]Ratio!$GF$4,[1]Ratio!$GS$4,[1]Ratio!$HF$4,[1]Ratio!$HS$4)</c:f>
              <c:numCache>
                <c:formatCode>mmm\-yy</c:formatCode>
                <c:ptCount val="18"/>
                <c:pt idx="0">
                  <c:v>41365</c:v>
                </c:pt>
                <c:pt idx="1">
                  <c:v>41730</c:v>
                </c:pt>
                <c:pt idx="2">
                  <c:v>42095</c:v>
                </c:pt>
                <c:pt idx="3">
                  <c:v>42461</c:v>
                </c:pt>
                <c:pt idx="4">
                  <c:v>42826</c:v>
                </c:pt>
                <c:pt idx="5">
                  <c:v>43191</c:v>
                </c:pt>
                <c:pt idx="6">
                  <c:v>43556</c:v>
                </c:pt>
                <c:pt idx="7">
                  <c:v>43922</c:v>
                </c:pt>
                <c:pt idx="8">
                  <c:v>44287</c:v>
                </c:pt>
                <c:pt idx="9">
                  <c:v>44652</c:v>
                </c:pt>
                <c:pt idx="10">
                  <c:v>45017</c:v>
                </c:pt>
                <c:pt idx="11">
                  <c:v>45383</c:v>
                </c:pt>
                <c:pt idx="12">
                  <c:v>45748</c:v>
                </c:pt>
                <c:pt idx="13" formatCode="[$-40C]mmm\-yy;@">
                  <c:v>46113</c:v>
                </c:pt>
                <c:pt idx="14">
                  <c:v>46478</c:v>
                </c:pt>
                <c:pt idx="15">
                  <c:v>46844</c:v>
                </c:pt>
                <c:pt idx="16">
                  <c:v>47209</c:v>
                </c:pt>
                <c:pt idx="17">
                  <c:v>47574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[1]Ratio!$B$8:$IB$8</c15:sqref>
                  </c15:fullRef>
                </c:ext>
              </c:extLst>
              <c:f>([1]Ratio!$E$8,[1]Ratio!$S$8,[1]Ratio!$AF$8,[1]Ratio!$AS$8,[1]Ratio!$BF$8,[1]Ratio!$BS$8,[1]Ratio!$CF$8,[1]Ratio!$CS$8,[1]Ratio!$DF$8,[1]Ratio!$DS$8,[1]Ratio!$EF$8,[1]Ratio!$ES$8,[1]Ratio!$FF$8,[1]Ratio!$FS$8,[1]Ratio!$GF$8,[1]Ratio!$GS$8,[1]Ratio!$HF$8,[1]Ratio!$HS$8)</c:f>
              <c:numCache>
                <c:formatCode>0.00</c:formatCode>
                <c:ptCount val="18"/>
                <c:pt idx="0">
                  <c:v>1.8428128231644261</c:v>
                </c:pt>
                <c:pt idx="1">
                  <c:v>1.9409409409409411</c:v>
                </c:pt>
                <c:pt idx="2">
                  <c:v>1.7551229508196722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4"/>
          <c:order val="4"/>
          <c:tx>
            <c:strRef>
              <c:f>[1]Ratio!$A$9</c:f>
              <c:strCache>
                <c:ptCount val="1"/>
                <c:pt idx="0">
                  <c:v>T.O.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5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([1]Ratio!$E$4,[1]Ratio!$S$4,[1]Ratio!$AF$4,[1]Ratio!$AS$4,[1]Ratio!$BF$4,[1]Ratio!$BS$4,[1]Ratio!$CF$4,[1]Ratio!$CS$4,[1]Ratio!$DF$4,[1]Ratio!$DS$4,[1]Ratio!$EF$4,[1]Ratio!$ES$4,[1]Ratio!$FF$4,[1]Ratio!$FS$4,[1]Ratio!$GF$4,[1]Ratio!$GS$4,[1]Ratio!$HF$4,[1]Ratio!$HS$4)</c:f>
              <c:numCache>
                <c:formatCode>mmm\-yy</c:formatCode>
                <c:ptCount val="18"/>
                <c:pt idx="0">
                  <c:v>41365</c:v>
                </c:pt>
                <c:pt idx="1">
                  <c:v>41730</c:v>
                </c:pt>
                <c:pt idx="2">
                  <c:v>42095</c:v>
                </c:pt>
                <c:pt idx="3">
                  <c:v>42461</c:v>
                </c:pt>
                <c:pt idx="4">
                  <c:v>42826</c:v>
                </c:pt>
                <c:pt idx="5">
                  <c:v>43191</c:v>
                </c:pt>
                <c:pt idx="6">
                  <c:v>43556</c:v>
                </c:pt>
                <c:pt idx="7">
                  <c:v>43922</c:v>
                </c:pt>
                <c:pt idx="8">
                  <c:v>44287</c:v>
                </c:pt>
                <c:pt idx="9">
                  <c:v>44652</c:v>
                </c:pt>
                <c:pt idx="10">
                  <c:v>45017</c:v>
                </c:pt>
                <c:pt idx="11">
                  <c:v>45383</c:v>
                </c:pt>
                <c:pt idx="12">
                  <c:v>45748</c:v>
                </c:pt>
                <c:pt idx="13" formatCode="[$-40C]mmm\-yy;@">
                  <c:v>46113</c:v>
                </c:pt>
                <c:pt idx="14">
                  <c:v>46478</c:v>
                </c:pt>
                <c:pt idx="15">
                  <c:v>46844</c:v>
                </c:pt>
                <c:pt idx="16">
                  <c:v>47209</c:v>
                </c:pt>
                <c:pt idx="17">
                  <c:v>47574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[1]Ratio!$B$9:$IB$9</c15:sqref>
                  </c15:fullRef>
                </c:ext>
              </c:extLst>
              <c:f>([1]Ratio!$E$9,[1]Ratio!$S$9,[1]Ratio!$AF$9,[1]Ratio!$AS$9,[1]Ratio!$BF$9,[1]Ratio!$BS$9,[1]Ratio!$CF$9,[1]Ratio!$CS$9,[1]Ratio!$DF$9,[1]Ratio!$DS$9,[1]Ratio!$EF$9,[1]Ratio!$ES$9,[1]Ratio!$FF$9,[1]Ratio!$FS$9,[1]Ratio!$GF$9,[1]Ratio!$GS$9,[1]Ratio!$HF$9,[1]Ratio!$HS$9)</c:f>
              <c:numCache>
                <c:formatCode>0.0%</c:formatCode>
                <c:ptCount val="18"/>
                <c:pt idx="0">
                  <c:v>0.76746031746031751</c:v>
                </c:pt>
                <c:pt idx="1">
                  <c:v>0.79285714285714282</c:v>
                </c:pt>
                <c:pt idx="2">
                  <c:v>0.77460317460317463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5"/>
          <c:order val="5"/>
          <c:tx>
            <c:strRef>
              <c:f>[1]Ratio!$A$10</c:f>
              <c:strCache>
                <c:ptCount val="1"/>
                <c:pt idx="0">
                  <c:v>P.M.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6"/>
              </a:solidFill>
              <a:miter lim="800000"/>
            </a:ln>
            <a:effectLst>
              <a:glow rad="63500">
                <a:schemeClr val="accent6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([1]Ratio!$E$4,[1]Ratio!$S$4,[1]Ratio!$AF$4,[1]Ratio!$AS$4,[1]Ratio!$BF$4,[1]Ratio!$BS$4,[1]Ratio!$CF$4,[1]Ratio!$CS$4,[1]Ratio!$DF$4,[1]Ratio!$DS$4,[1]Ratio!$EF$4,[1]Ratio!$ES$4,[1]Ratio!$FF$4,[1]Ratio!$FS$4,[1]Ratio!$GF$4,[1]Ratio!$GS$4,[1]Ratio!$HF$4,[1]Ratio!$HS$4)</c:f>
              <c:numCache>
                <c:formatCode>mmm\-yy</c:formatCode>
                <c:ptCount val="18"/>
                <c:pt idx="0">
                  <c:v>41365</c:v>
                </c:pt>
                <c:pt idx="1">
                  <c:v>41730</c:v>
                </c:pt>
                <c:pt idx="2">
                  <c:v>42095</c:v>
                </c:pt>
                <c:pt idx="3">
                  <c:v>42461</c:v>
                </c:pt>
                <c:pt idx="4">
                  <c:v>42826</c:v>
                </c:pt>
                <c:pt idx="5">
                  <c:v>43191</c:v>
                </c:pt>
                <c:pt idx="6">
                  <c:v>43556</c:v>
                </c:pt>
                <c:pt idx="7">
                  <c:v>43922</c:v>
                </c:pt>
                <c:pt idx="8">
                  <c:v>44287</c:v>
                </c:pt>
                <c:pt idx="9">
                  <c:v>44652</c:v>
                </c:pt>
                <c:pt idx="10">
                  <c:v>45017</c:v>
                </c:pt>
                <c:pt idx="11">
                  <c:v>45383</c:v>
                </c:pt>
                <c:pt idx="12">
                  <c:v>45748</c:v>
                </c:pt>
                <c:pt idx="13" formatCode="[$-40C]mmm\-yy;@">
                  <c:v>46113</c:v>
                </c:pt>
                <c:pt idx="14">
                  <c:v>46478</c:v>
                </c:pt>
                <c:pt idx="15">
                  <c:v>46844</c:v>
                </c:pt>
                <c:pt idx="16">
                  <c:v>47209</c:v>
                </c:pt>
                <c:pt idx="17">
                  <c:v>47574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[1]Ratio!$B$10:$IB$10</c15:sqref>
                  </c15:fullRef>
                </c:ext>
              </c:extLst>
              <c:f>([1]Ratio!$E$10,[1]Ratio!$S$10,[1]Ratio!$AF$10,[1]Ratio!$AS$10,[1]Ratio!$BF$10,[1]Ratio!$BS$10,[1]Ratio!$CF$10,[1]Ratio!$CS$10,[1]Ratio!$DF$10,[1]Ratio!$DS$10,[1]Ratio!$EF$10,[1]Ratio!$ES$10,[1]Ratio!$FF$10,[1]Ratio!$FS$10,[1]Ratio!$GF$10,[1]Ratio!$GS$10,[1]Ratio!$HF$10,[1]Ratio!$HS$10)</c:f>
              <c:numCache>
                <c:formatCode>_(* #,##0.00_);_(* \(#,##0.00\);_(* "-"??_);_(@_)</c:formatCode>
                <c:ptCount val="18"/>
                <c:pt idx="0">
                  <c:v>65.89</c:v>
                </c:pt>
                <c:pt idx="1">
                  <c:v>71.7</c:v>
                </c:pt>
                <c:pt idx="2">
                  <c:v>77.58</c:v>
                </c:pt>
              </c:numCache>
            </c:numRef>
          </c:val>
        </c:ser>
        <c:ser>
          <c:idx val="6"/>
          <c:order val="6"/>
          <c:tx>
            <c:strRef>
              <c:f>[1]Ratio!$A$11</c:f>
              <c:strCache>
                <c:ptCount val="1"/>
                <c:pt idx="0">
                  <c:v>P.M. TTC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1">
                  <a:lumMod val="60000"/>
                </a:schemeClr>
              </a:solidFill>
              <a:miter lim="800000"/>
            </a:ln>
            <a:effectLst>
              <a:glow rad="63500">
                <a:schemeClr val="accent1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([1]Ratio!$E$4,[1]Ratio!$S$4,[1]Ratio!$AF$4,[1]Ratio!$AS$4,[1]Ratio!$BF$4,[1]Ratio!$BS$4,[1]Ratio!$CF$4,[1]Ratio!$CS$4,[1]Ratio!$DF$4,[1]Ratio!$DS$4,[1]Ratio!$EF$4,[1]Ratio!$ES$4,[1]Ratio!$FF$4,[1]Ratio!$FS$4,[1]Ratio!$GF$4,[1]Ratio!$GS$4,[1]Ratio!$HF$4,[1]Ratio!$HS$4)</c:f>
              <c:numCache>
                <c:formatCode>mmm\-yy</c:formatCode>
                <c:ptCount val="18"/>
                <c:pt idx="0">
                  <c:v>41365</c:v>
                </c:pt>
                <c:pt idx="1">
                  <c:v>41730</c:v>
                </c:pt>
                <c:pt idx="2">
                  <c:v>42095</c:v>
                </c:pt>
                <c:pt idx="3">
                  <c:v>42461</c:v>
                </c:pt>
                <c:pt idx="4">
                  <c:v>42826</c:v>
                </c:pt>
                <c:pt idx="5">
                  <c:v>43191</c:v>
                </c:pt>
                <c:pt idx="6">
                  <c:v>43556</c:v>
                </c:pt>
                <c:pt idx="7">
                  <c:v>43922</c:v>
                </c:pt>
                <c:pt idx="8">
                  <c:v>44287</c:v>
                </c:pt>
                <c:pt idx="9">
                  <c:v>44652</c:v>
                </c:pt>
                <c:pt idx="10">
                  <c:v>45017</c:v>
                </c:pt>
                <c:pt idx="11">
                  <c:v>45383</c:v>
                </c:pt>
                <c:pt idx="12">
                  <c:v>45748</c:v>
                </c:pt>
                <c:pt idx="13" formatCode="[$-40C]mmm\-yy;@">
                  <c:v>46113</c:v>
                </c:pt>
                <c:pt idx="14">
                  <c:v>46478</c:v>
                </c:pt>
                <c:pt idx="15">
                  <c:v>46844</c:v>
                </c:pt>
                <c:pt idx="16">
                  <c:v>47209</c:v>
                </c:pt>
                <c:pt idx="17">
                  <c:v>47574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[1]Ratio!$B$11:$IB$11</c15:sqref>
                  </c15:fullRef>
                </c:ext>
              </c:extLst>
              <c:f>([1]Ratio!$E$11,[1]Ratio!$S$11,[1]Ratio!$AF$11,[1]Ratio!$AS$11,[1]Ratio!$BF$11,[1]Ratio!$BS$11,[1]Ratio!$CF$11,[1]Ratio!$CS$11,[1]Ratio!$DF$11,[1]Ratio!$DS$11,[1]Ratio!$EF$11,[1]Ratio!$ES$11,[1]Ratio!$FF$11,[1]Ratio!$FS$11,[1]Ratio!$GF$11,[1]Ratio!$GS$11,[1]Ratio!$HF$11,[1]Ratio!$HS$11)</c:f>
              <c:numCache>
                <c:formatCode>_(* #,##0.00_);_(* \(#,##0.00\);_(* "-"??_);_(@_)</c:formatCode>
                <c:ptCount val="18"/>
                <c:pt idx="0">
                  <c:v>70.502300000000005</c:v>
                </c:pt>
                <c:pt idx="1">
                  <c:v>76.719000000000008</c:v>
                </c:pt>
                <c:pt idx="2">
                  <c:v>83.010599999999997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7"/>
          <c:order val="7"/>
          <c:tx>
            <c:strRef>
              <c:f>[1]Ratio!$A$12</c:f>
              <c:strCache>
                <c:ptCount val="1"/>
                <c:pt idx="0">
                  <c:v>Revpar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2">
                  <a:lumMod val="60000"/>
                </a:schemeClr>
              </a:solidFill>
              <a:miter lim="800000"/>
            </a:ln>
            <a:effectLst>
              <a:glow rad="63500">
                <a:schemeClr val="accent2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([1]Ratio!$E$4,[1]Ratio!$S$4,[1]Ratio!$AF$4,[1]Ratio!$AS$4,[1]Ratio!$BF$4,[1]Ratio!$BS$4,[1]Ratio!$CF$4,[1]Ratio!$CS$4,[1]Ratio!$DF$4,[1]Ratio!$DS$4,[1]Ratio!$EF$4,[1]Ratio!$ES$4,[1]Ratio!$FF$4,[1]Ratio!$FS$4,[1]Ratio!$GF$4,[1]Ratio!$GS$4,[1]Ratio!$HF$4,[1]Ratio!$HS$4)</c:f>
              <c:numCache>
                <c:formatCode>mmm\-yy</c:formatCode>
                <c:ptCount val="18"/>
                <c:pt idx="0">
                  <c:v>41365</c:v>
                </c:pt>
                <c:pt idx="1">
                  <c:v>41730</c:v>
                </c:pt>
                <c:pt idx="2">
                  <c:v>42095</c:v>
                </c:pt>
                <c:pt idx="3">
                  <c:v>42461</c:v>
                </c:pt>
                <c:pt idx="4">
                  <c:v>42826</c:v>
                </c:pt>
                <c:pt idx="5">
                  <c:v>43191</c:v>
                </c:pt>
                <c:pt idx="6">
                  <c:v>43556</c:v>
                </c:pt>
                <c:pt idx="7">
                  <c:v>43922</c:v>
                </c:pt>
                <c:pt idx="8">
                  <c:v>44287</c:v>
                </c:pt>
                <c:pt idx="9">
                  <c:v>44652</c:v>
                </c:pt>
                <c:pt idx="10">
                  <c:v>45017</c:v>
                </c:pt>
                <c:pt idx="11">
                  <c:v>45383</c:v>
                </c:pt>
                <c:pt idx="12">
                  <c:v>45748</c:v>
                </c:pt>
                <c:pt idx="13" formatCode="[$-40C]mmm\-yy;@">
                  <c:v>46113</c:v>
                </c:pt>
                <c:pt idx="14">
                  <c:v>46478</c:v>
                </c:pt>
                <c:pt idx="15">
                  <c:v>46844</c:v>
                </c:pt>
                <c:pt idx="16">
                  <c:v>47209</c:v>
                </c:pt>
                <c:pt idx="17">
                  <c:v>47574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[1]Ratio!$B$12:$IB$12</c15:sqref>
                  </c15:fullRef>
                </c:ext>
              </c:extLst>
              <c:f>([1]Ratio!$E$12,[1]Ratio!$S$12,[1]Ratio!$AF$12,[1]Ratio!$AS$12,[1]Ratio!$BF$12,[1]Ratio!$BS$12,[1]Ratio!$CF$12,[1]Ratio!$CS$12,[1]Ratio!$DF$12,[1]Ratio!$DS$12,[1]Ratio!$EF$12,[1]Ratio!$ES$12,[1]Ratio!$FF$12,[1]Ratio!$FS$12,[1]Ratio!$GF$12,[1]Ratio!$GS$12,[1]Ratio!$HF$12,[1]Ratio!$HS$12)</c:f>
              <c:numCache>
                <c:formatCode>_(* #,##0.00_);_(* \(#,##0.00\);_(* "-"??_);_(@_)</c:formatCode>
                <c:ptCount val="18"/>
                <c:pt idx="0">
                  <c:v>50.567960317460319</c:v>
                </c:pt>
                <c:pt idx="1">
                  <c:v>56.847857142857144</c:v>
                </c:pt>
                <c:pt idx="2">
                  <c:v>60.093714285714285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8"/>
          <c:order val="8"/>
          <c:tx>
            <c:strRef>
              <c:f>[1]Ratio!$A$13</c:f>
              <c:strCache>
                <c:ptCount val="1"/>
                <c:pt idx="0">
                  <c:v>Taux de captage 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3">
                  <a:lumMod val="60000"/>
                </a:schemeClr>
              </a:solidFill>
              <a:miter lim="800000"/>
            </a:ln>
            <a:effectLst>
              <a:glow rad="63500">
                <a:schemeClr val="accent3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([1]Ratio!$E$4,[1]Ratio!$S$4,[1]Ratio!$AF$4,[1]Ratio!$AS$4,[1]Ratio!$BF$4,[1]Ratio!$BS$4,[1]Ratio!$CF$4,[1]Ratio!$CS$4,[1]Ratio!$DF$4,[1]Ratio!$DS$4,[1]Ratio!$EF$4,[1]Ratio!$ES$4,[1]Ratio!$FF$4,[1]Ratio!$FS$4,[1]Ratio!$GF$4,[1]Ratio!$GS$4,[1]Ratio!$HF$4,[1]Ratio!$HS$4)</c:f>
              <c:numCache>
                <c:formatCode>mmm\-yy</c:formatCode>
                <c:ptCount val="18"/>
                <c:pt idx="0">
                  <c:v>41365</c:v>
                </c:pt>
                <c:pt idx="1">
                  <c:v>41730</c:v>
                </c:pt>
                <c:pt idx="2">
                  <c:v>42095</c:v>
                </c:pt>
                <c:pt idx="3">
                  <c:v>42461</c:v>
                </c:pt>
                <c:pt idx="4">
                  <c:v>42826</c:v>
                </c:pt>
                <c:pt idx="5">
                  <c:v>43191</c:v>
                </c:pt>
                <c:pt idx="6">
                  <c:v>43556</c:v>
                </c:pt>
                <c:pt idx="7">
                  <c:v>43922</c:v>
                </c:pt>
                <c:pt idx="8">
                  <c:v>44287</c:v>
                </c:pt>
                <c:pt idx="9">
                  <c:v>44652</c:v>
                </c:pt>
                <c:pt idx="10">
                  <c:v>45017</c:v>
                </c:pt>
                <c:pt idx="11">
                  <c:v>45383</c:v>
                </c:pt>
                <c:pt idx="12">
                  <c:v>45748</c:v>
                </c:pt>
                <c:pt idx="13" formatCode="[$-40C]mmm\-yy;@">
                  <c:v>46113</c:v>
                </c:pt>
                <c:pt idx="14">
                  <c:v>46478</c:v>
                </c:pt>
                <c:pt idx="15">
                  <c:v>46844</c:v>
                </c:pt>
                <c:pt idx="16">
                  <c:v>47209</c:v>
                </c:pt>
                <c:pt idx="17">
                  <c:v>47574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[1]Ratio!$B$13:$IB$13</c15:sqref>
                  </c15:fullRef>
                </c:ext>
              </c:extLst>
              <c:f>([1]Ratio!$E$13,[1]Ratio!$S$13,[1]Ratio!$AF$13,[1]Ratio!$AS$13,[1]Ratio!$BF$13,[1]Ratio!$BS$13,[1]Ratio!$CF$13,[1]Ratio!$CS$13,[1]Ratio!$DF$13,[1]Ratio!$DS$13,[1]Ratio!$EF$13,[1]Ratio!$ES$13,[1]Ratio!$FF$13,[1]Ratio!$FS$13,[1]Ratio!$GF$13,[1]Ratio!$GS$13,[1]Ratio!$HF$13,[1]Ratio!$HS$13)</c:f>
              <c:numCache>
                <c:formatCode>0%</c:formatCode>
                <c:ptCount val="18"/>
                <c:pt idx="0">
                  <c:v>0.83889999999999998</c:v>
                </c:pt>
                <c:pt idx="1">
                  <c:v>0.80400000000000005</c:v>
                </c:pt>
                <c:pt idx="2">
                  <c:v>0.85809999999999997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713582912"/>
        <c:axId val="71357899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[1]Ratio!$A$5</c15:sqref>
                        </c15:formulaRef>
                      </c:ext>
                    </c:extLst>
                    <c:strCache>
                      <c:ptCount val="1"/>
                      <c:pt idx="0">
                        <c:v>Nombre de chambres disponibles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([1]Ratio!$E$4,[1]Ratio!$S$4,[1]Ratio!$AF$4,[1]Ratio!$AS$4,[1]Ratio!$BF$4,[1]Ratio!$BS$4,[1]Ratio!$CF$4,[1]Ratio!$CS$4,[1]Ratio!$DF$4,[1]Ratio!$DS$4,[1]Ratio!$EF$4,[1]Ratio!$ES$4,[1]Ratio!$FF$4,[1]Ratio!$FS$4,[1]Ratio!$GF$4,[1]Ratio!$GS$4,[1]Ratio!$HF$4,[1]Ratio!$HS$4)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41365</c:v>
                      </c:pt>
                      <c:pt idx="1">
                        <c:v>41730</c:v>
                      </c:pt>
                      <c:pt idx="2">
                        <c:v>42095</c:v>
                      </c:pt>
                      <c:pt idx="3">
                        <c:v>42461</c:v>
                      </c:pt>
                      <c:pt idx="4">
                        <c:v>42826</c:v>
                      </c:pt>
                      <c:pt idx="5">
                        <c:v>43191</c:v>
                      </c:pt>
                      <c:pt idx="6">
                        <c:v>43556</c:v>
                      </c:pt>
                      <c:pt idx="7">
                        <c:v>43922</c:v>
                      </c:pt>
                      <c:pt idx="8">
                        <c:v>44287</c:v>
                      </c:pt>
                      <c:pt idx="9">
                        <c:v>44652</c:v>
                      </c:pt>
                      <c:pt idx="10">
                        <c:v>45017</c:v>
                      </c:pt>
                      <c:pt idx="11">
                        <c:v>45383</c:v>
                      </c:pt>
                      <c:pt idx="12">
                        <c:v>45748</c:v>
                      </c:pt>
                      <c:pt idx="13" formatCode="[$-40C]mmm\-yy;@">
                        <c:v>46113</c:v>
                      </c:pt>
                      <c:pt idx="14">
                        <c:v>46478</c:v>
                      </c:pt>
                      <c:pt idx="15">
                        <c:v>46844</c:v>
                      </c:pt>
                      <c:pt idx="16">
                        <c:v>47209</c:v>
                      </c:pt>
                      <c:pt idx="17">
                        <c:v>47574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[1]Ratio!$B$5:$IB$5</c15:sqref>
                        </c15:fullRef>
                        <c15:formulaRef>
                          <c15:sqref>([1]Ratio!$E$5,[1]Ratio!$S$5,[1]Ratio!$AF$5,[1]Ratio!$AS$5,[1]Ratio!$BF$5,[1]Ratio!$BS$5,[1]Ratio!$CF$5,[1]Ratio!$CS$5,[1]Ratio!$DF$5,[1]Ratio!$DS$5,[1]Ratio!$EF$5,[1]Ratio!$ES$5,[1]Ratio!$FF$5,[1]Ratio!$FS$5,[1]Ratio!$GF$5,[1]Ratio!$GS$5,[1]Ratio!$HF$5,[1]Ratio!$HS$5)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1260</c:v>
                      </c:pt>
                      <c:pt idx="1">
                        <c:v>1260</c:v>
                      </c:pt>
                      <c:pt idx="2">
                        <c:v>1260</c:v>
                      </c:pt>
                      <c:pt idx="3">
                        <c:v>1302</c:v>
                      </c:pt>
                      <c:pt idx="4">
                        <c:v>1302</c:v>
                      </c:pt>
                      <c:pt idx="5">
                        <c:v>1302</c:v>
                      </c:pt>
                      <c:pt idx="6">
                        <c:v>1302</c:v>
                      </c:pt>
                      <c:pt idx="7">
                        <c:v>1302</c:v>
                      </c:pt>
                      <c:pt idx="8">
                        <c:v>1302</c:v>
                      </c:pt>
                      <c:pt idx="9">
                        <c:v>1302</c:v>
                      </c:pt>
                      <c:pt idx="10">
                        <c:v>1302</c:v>
                      </c:pt>
                      <c:pt idx="11">
                        <c:v>1302</c:v>
                      </c:pt>
                      <c:pt idx="12">
                        <c:v>1302</c:v>
                      </c:pt>
                      <c:pt idx="13">
                        <c:v>1302</c:v>
                      </c:pt>
                      <c:pt idx="14">
                        <c:v>1302</c:v>
                      </c:pt>
                      <c:pt idx="15">
                        <c:v>1302</c:v>
                      </c:pt>
                      <c:pt idx="16">
                        <c:v>1302</c:v>
                      </c:pt>
                      <c:pt idx="17">
                        <c:v>1302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[1]Ratio!$A$6</c15:sqref>
                        </c15:formulaRef>
                      </c:ext>
                    </c:extLst>
                    <c:strCache>
                      <c:ptCount val="1"/>
                      <c:pt idx="0">
                        <c:v>Nombre de chambres louées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/>
                    </a:solidFill>
                    <a:miter lim="800000"/>
                  </a:ln>
                  <a:effectLst>
                    <a:glow rad="63500">
                      <a:schemeClr val="accent2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([1]Ratio!$E$4,[1]Ratio!$S$4,[1]Ratio!$AF$4,[1]Ratio!$AS$4,[1]Ratio!$BF$4,[1]Ratio!$BS$4,[1]Ratio!$CF$4,[1]Ratio!$CS$4,[1]Ratio!$DF$4,[1]Ratio!$DS$4,[1]Ratio!$EF$4,[1]Ratio!$ES$4,[1]Ratio!$FF$4,[1]Ratio!$FS$4,[1]Ratio!$GF$4,[1]Ratio!$GS$4,[1]Ratio!$HF$4,[1]Ratio!$HS$4)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41365</c:v>
                      </c:pt>
                      <c:pt idx="1">
                        <c:v>41730</c:v>
                      </c:pt>
                      <c:pt idx="2">
                        <c:v>42095</c:v>
                      </c:pt>
                      <c:pt idx="3">
                        <c:v>42461</c:v>
                      </c:pt>
                      <c:pt idx="4">
                        <c:v>42826</c:v>
                      </c:pt>
                      <c:pt idx="5">
                        <c:v>43191</c:v>
                      </c:pt>
                      <c:pt idx="6">
                        <c:v>43556</c:v>
                      </c:pt>
                      <c:pt idx="7">
                        <c:v>43922</c:v>
                      </c:pt>
                      <c:pt idx="8">
                        <c:v>44287</c:v>
                      </c:pt>
                      <c:pt idx="9">
                        <c:v>44652</c:v>
                      </c:pt>
                      <c:pt idx="10">
                        <c:v>45017</c:v>
                      </c:pt>
                      <c:pt idx="11">
                        <c:v>45383</c:v>
                      </c:pt>
                      <c:pt idx="12">
                        <c:v>45748</c:v>
                      </c:pt>
                      <c:pt idx="13" formatCode="[$-40C]mmm\-yy;@">
                        <c:v>46113</c:v>
                      </c:pt>
                      <c:pt idx="14">
                        <c:v>46478</c:v>
                      </c:pt>
                      <c:pt idx="15">
                        <c:v>46844</c:v>
                      </c:pt>
                      <c:pt idx="16">
                        <c:v>47209</c:v>
                      </c:pt>
                      <c:pt idx="17">
                        <c:v>47574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[1]Ratio!$B$6:$IB$6</c15:sqref>
                        </c15:fullRef>
                        <c15:formulaRef>
                          <c15:sqref>([1]Ratio!$E$6,[1]Ratio!$S$6,[1]Ratio!$AF$6,[1]Ratio!$AS$6,[1]Ratio!$BF$6,[1]Ratio!$BS$6,[1]Ratio!$CF$6,[1]Ratio!$CS$6,[1]Ratio!$DF$6,[1]Ratio!$DS$6,[1]Ratio!$EF$6,[1]Ratio!$ES$6,[1]Ratio!$FF$6,[1]Ratio!$FS$6,[1]Ratio!$GF$6,[1]Ratio!$GS$6,[1]Ratio!$HF$6,[1]Ratio!$HS$6)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967</c:v>
                      </c:pt>
                      <c:pt idx="1">
                        <c:v>999</c:v>
                      </c:pt>
                      <c:pt idx="2">
                        <c:v>976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[1]Ratio!$A$7</c15:sqref>
                        </c15:formulaRef>
                      </c:ext>
                    </c:extLst>
                    <c:strCache>
                      <c:ptCount val="1"/>
                      <c:pt idx="0">
                        <c:v>Nombre de clients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/>
                    </a:solidFill>
                    <a:miter lim="800000"/>
                  </a:ln>
                  <a:effectLst>
                    <a:glow rad="63500">
                      <a:schemeClr val="accent3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([1]Ratio!$E$4,[1]Ratio!$S$4,[1]Ratio!$AF$4,[1]Ratio!$AS$4,[1]Ratio!$BF$4,[1]Ratio!$BS$4,[1]Ratio!$CF$4,[1]Ratio!$CS$4,[1]Ratio!$DF$4,[1]Ratio!$DS$4,[1]Ratio!$EF$4,[1]Ratio!$ES$4,[1]Ratio!$FF$4,[1]Ratio!$FS$4,[1]Ratio!$GF$4,[1]Ratio!$GS$4,[1]Ratio!$HF$4,[1]Ratio!$HS$4)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41365</c:v>
                      </c:pt>
                      <c:pt idx="1">
                        <c:v>41730</c:v>
                      </c:pt>
                      <c:pt idx="2">
                        <c:v>42095</c:v>
                      </c:pt>
                      <c:pt idx="3">
                        <c:v>42461</c:v>
                      </c:pt>
                      <c:pt idx="4">
                        <c:v>42826</c:v>
                      </c:pt>
                      <c:pt idx="5">
                        <c:v>43191</c:v>
                      </c:pt>
                      <c:pt idx="6">
                        <c:v>43556</c:v>
                      </c:pt>
                      <c:pt idx="7">
                        <c:v>43922</c:v>
                      </c:pt>
                      <c:pt idx="8">
                        <c:v>44287</c:v>
                      </c:pt>
                      <c:pt idx="9">
                        <c:v>44652</c:v>
                      </c:pt>
                      <c:pt idx="10">
                        <c:v>45017</c:v>
                      </c:pt>
                      <c:pt idx="11">
                        <c:v>45383</c:v>
                      </c:pt>
                      <c:pt idx="12">
                        <c:v>45748</c:v>
                      </c:pt>
                      <c:pt idx="13" formatCode="[$-40C]mmm\-yy;@">
                        <c:v>46113</c:v>
                      </c:pt>
                      <c:pt idx="14">
                        <c:v>46478</c:v>
                      </c:pt>
                      <c:pt idx="15">
                        <c:v>46844</c:v>
                      </c:pt>
                      <c:pt idx="16">
                        <c:v>47209</c:v>
                      </c:pt>
                      <c:pt idx="17">
                        <c:v>47574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[1]Ratio!$B$7:$IB$7</c15:sqref>
                        </c15:fullRef>
                        <c15:formulaRef>
                          <c15:sqref>([1]Ratio!$E$7,[1]Ratio!$S$7,[1]Ratio!$AF$7,[1]Ratio!$AS$7,[1]Ratio!$BF$7,[1]Ratio!$BS$7,[1]Ratio!$CF$7,[1]Ratio!$CS$7,[1]Ratio!$DF$7,[1]Ratio!$DS$7,[1]Ratio!$EF$7,[1]Ratio!$ES$7,[1]Ratio!$FF$7,[1]Ratio!$FS$7,[1]Ratio!$GF$7,[1]Ratio!$GS$7,[1]Ratio!$HF$7,[1]Ratio!$HS$7)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1782</c:v>
                      </c:pt>
                      <c:pt idx="1">
                        <c:v>1939</c:v>
                      </c:pt>
                      <c:pt idx="2">
                        <c:v>1713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[1]Ratio!$A$14</c15:sqref>
                        </c15:formulaRef>
                      </c:ext>
                    </c:extLst>
                    <c:strCache>
                      <c:ptCount val="1"/>
                      <c:pt idx="0">
                        <c:v>Chiffre d'affaires :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([1]Ratio!$E$4,[1]Ratio!$S$4,[1]Ratio!$AF$4,[1]Ratio!$AS$4,[1]Ratio!$BF$4,[1]Ratio!$BS$4,[1]Ratio!$CF$4,[1]Ratio!$CS$4,[1]Ratio!$DF$4,[1]Ratio!$DS$4,[1]Ratio!$EF$4,[1]Ratio!$ES$4,[1]Ratio!$FF$4,[1]Ratio!$FS$4,[1]Ratio!$GF$4,[1]Ratio!$GS$4,[1]Ratio!$HF$4,[1]Ratio!$HS$4)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41365</c:v>
                      </c:pt>
                      <c:pt idx="1">
                        <c:v>41730</c:v>
                      </c:pt>
                      <c:pt idx="2">
                        <c:v>42095</c:v>
                      </c:pt>
                      <c:pt idx="3">
                        <c:v>42461</c:v>
                      </c:pt>
                      <c:pt idx="4">
                        <c:v>42826</c:v>
                      </c:pt>
                      <c:pt idx="5">
                        <c:v>43191</c:v>
                      </c:pt>
                      <c:pt idx="6">
                        <c:v>43556</c:v>
                      </c:pt>
                      <c:pt idx="7">
                        <c:v>43922</c:v>
                      </c:pt>
                      <c:pt idx="8">
                        <c:v>44287</c:v>
                      </c:pt>
                      <c:pt idx="9">
                        <c:v>44652</c:v>
                      </c:pt>
                      <c:pt idx="10">
                        <c:v>45017</c:v>
                      </c:pt>
                      <c:pt idx="11">
                        <c:v>45383</c:v>
                      </c:pt>
                      <c:pt idx="12">
                        <c:v>45748</c:v>
                      </c:pt>
                      <c:pt idx="13" formatCode="[$-40C]mmm\-yy;@">
                        <c:v>46113</c:v>
                      </c:pt>
                      <c:pt idx="14">
                        <c:v>46478</c:v>
                      </c:pt>
                      <c:pt idx="15">
                        <c:v>46844</c:v>
                      </c:pt>
                      <c:pt idx="16">
                        <c:v>47209</c:v>
                      </c:pt>
                      <c:pt idx="17">
                        <c:v>47574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[1]Ratio!$B$14:$IB$14</c15:sqref>
                        </c15:fullRef>
                        <c15:formulaRef>
                          <c15:sqref>([1]Ratio!$E$14,[1]Ratio!$S$14,[1]Ratio!$AF$14,[1]Ratio!$AS$14,[1]Ratio!$BF$14,[1]Ratio!$BS$14,[1]Ratio!$CF$14,[1]Ratio!$CS$14,[1]Ratio!$DF$14,[1]Ratio!$DS$14,[1]Ratio!$EF$14,[1]Ratio!$ES$14,[1]Ratio!$FF$14,[1]Ratio!$FS$14,[1]Ratio!$GF$14,[1]Ratio!$GS$14,[1]Ratio!$HF$14,[1]Ratio!$HS$14)</c15:sqref>
                        </c15:formulaRef>
                      </c:ext>
                    </c:extLst>
                    <c:numCache>
                      <c:formatCode>General</c:formatCode>
                      <c:ptCount val="18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[1]Ratio!$A$15</c15:sqref>
                        </c15:formulaRef>
                      </c:ext>
                    </c:extLst>
                    <c:strCache>
                      <c:ptCount val="1"/>
                      <c:pt idx="0">
                        <c:v>CA Hebergement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([1]Ratio!$E$4,[1]Ratio!$S$4,[1]Ratio!$AF$4,[1]Ratio!$AS$4,[1]Ratio!$BF$4,[1]Ratio!$BS$4,[1]Ratio!$CF$4,[1]Ratio!$CS$4,[1]Ratio!$DF$4,[1]Ratio!$DS$4,[1]Ratio!$EF$4,[1]Ratio!$ES$4,[1]Ratio!$FF$4,[1]Ratio!$FS$4,[1]Ratio!$GF$4,[1]Ratio!$GS$4,[1]Ratio!$HF$4,[1]Ratio!$HS$4)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41365</c:v>
                      </c:pt>
                      <c:pt idx="1">
                        <c:v>41730</c:v>
                      </c:pt>
                      <c:pt idx="2">
                        <c:v>42095</c:v>
                      </c:pt>
                      <c:pt idx="3">
                        <c:v>42461</c:v>
                      </c:pt>
                      <c:pt idx="4">
                        <c:v>42826</c:v>
                      </c:pt>
                      <c:pt idx="5">
                        <c:v>43191</c:v>
                      </c:pt>
                      <c:pt idx="6">
                        <c:v>43556</c:v>
                      </c:pt>
                      <c:pt idx="7">
                        <c:v>43922</c:v>
                      </c:pt>
                      <c:pt idx="8">
                        <c:v>44287</c:v>
                      </c:pt>
                      <c:pt idx="9">
                        <c:v>44652</c:v>
                      </c:pt>
                      <c:pt idx="10">
                        <c:v>45017</c:v>
                      </c:pt>
                      <c:pt idx="11">
                        <c:v>45383</c:v>
                      </c:pt>
                      <c:pt idx="12">
                        <c:v>45748</c:v>
                      </c:pt>
                      <c:pt idx="13" formatCode="[$-40C]mmm\-yy;@">
                        <c:v>46113</c:v>
                      </c:pt>
                      <c:pt idx="14">
                        <c:v>46478</c:v>
                      </c:pt>
                      <c:pt idx="15">
                        <c:v>46844</c:v>
                      </c:pt>
                      <c:pt idx="16">
                        <c:v>47209</c:v>
                      </c:pt>
                      <c:pt idx="17">
                        <c:v>47574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[1]Ratio!$B$15:$IB$15</c15:sqref>
                        </c15:fullRef>
                        <c15:formulaRef>
                          <c15:sqref>([1]Ratio!$E$15,[1]Ratio!$S$15,[1]Ratio!$AF$15,[1]Ratio!$AS$15,[1]Ratio!$BF$15,[1]Ratio!$BS$15,[1]Ratio!$CF$15,[1]Ratio!$CS$15,[1]Ratio!$DF$15,[1]Ratio!$DS$15,[1]Ratio!$EF$15,[1]Ratio!$ES$15,[1]Ratio!$FF$15,[1]Ratio!$FS$15,[1]Ratio!$GF$15,[1]Ratio!$GS$15,[1]Ratio!$HF$15,[1]Ratio!$HS$15)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64313.08</c:v>
                      </c:pt>
                      <c:pt idx="1">
                        <c:v>71629.09</c:v>
                      </c:pt>
                      <c:pt idx="2">
                        <c:v>75713.64</c:v>
                      </c:pt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[1]Ratio!$A$16</c15:sqref>
                        </c15:formulaRef>
                      </c:ext>
                    </c:extLst>
                    <c:strCache>
                      <c:ptCount val="1"/>
                      <c:pt idx="0">
                        <c:v>CA Petit déjeuner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6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6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([1]Ratio!$E$4,[1]Ratio!$S$4,[1]Ratio!$AF$4,[1]Ratio!$AS$4,[1]Ratio!$BF$4,[1]Ratio!$BS$4,[1]Ratio!$CF$4,[1]Ratio!$CS$4,[1]Ratio!$DF$4,[1]Ratio!$DS$4,[1]Ratio!$EF$4,[1]Ratio!$ES$4,[1]Ratio!$FF$4,[1]Ratio!$FS$4,[1]Ratio!$GF$4,[1]Ratio!$GS$4,[1]Ratio!$HF$4,[1]Ratio!$HS$4)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41365</c:v>
                      </c:pt>
                      <c:pt idx="1">
                        <c:v>41730</c:v>
                      </c:pt>
                      <c:pt idx="2">
                        <c:v>42095</c:v>
                      </c:pt>
                      <c:pt idx="3">
                        <c:v>42461</c:v>
                      </c:pt>
                      <c:pt idx="4">
                        <c:v>42826</c:v>
                      </c:pt>
                      <c:pt idx="5">
                        <c:v>43191</c:v>
                      </c:pt>
                      <c:pt idx="6">
                        <c:v>43556</c:v>
                      </c:pt>
                      <c:pt idx="7">
                        <c:v>43922</c:v>
                      </c:pt>
                      <c:pt idx="8">
                        <c:v>44287</c:v>
                      </c:pt>
                      <c:pt idx="9">
                        <c:v>44652</c:v>
                      </c:pt>
                      <c:pt idx="10">
                        <c:v>45017</c:v>
                      </c:pt>
                      <c:pt idx="11">
                        <c:v>45383</c:v>
                      </c:pt>
                      <c:pt idx="12">
                        <c:v>45748</c:v>
                      </c:pt>
                      <c:pt idx="13" formatCode="[$-40C]mmm\-yy;@">
                        <c:v>46113</c:v>
                      </c:pt>
                      <c:pt idx="14">
                        <c:v>46478</c:v>
                      </c:pt>
                      <c:pt idx="15">
                        <c:v>46844</c:v>
                      </c:pt>
                      <c:pt idx="16">
                        <c:v>47209</c:v>
                      </c:pt>
                      <c:pt idx="17">
                        <c:v>47574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[1]Ratio!$B$16:$IB$16</c15:sqref>
                        </c15:fullRef>
                        <c15:formulaRef>
                          <c15:sqref>([1]Ratio!$E$16,[1]Ratio!$S$16,[1]Ratio!$AF$16,[1]Ratio!$AS$16,[1]Ratio!$BF$16,[1]Ratio!$BS$16,[1]Ratio!$CF$16,[1]Ratio!$CS$16,[1]Ratio!$DF$16,[1]Ratio!$DS$16,[1]Ratio!$EF$16,[1]Ratio!$ES$16,[1]Ratio!$FF$16,[1]Ratio!$FS$16,[1]Ratio!$GF$16,[1]Ratio!$GS$16,[1]Ratio!$HF$16,[1]Ratio!$HS$16)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10694.39</c:v>
                      </c:pt>
                      <c:pt idx="1">
                        <c:v>11978.18</c:v>
                      </c:pt>
                      <c:pt idx="2">
                        <c:v>11873.36</c:v>
                      </c:pt>
                    </c:numCache>
                  </c:numRef>
                </c:val>
              </c15:ser>
            </c15:filteredBarSeries>
            <c15:filteredBar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[1]Ratio!$A$17</c15:sqref>
                        </c15:formulaRef>
                      </c:ext>
                    </c:extLst>
                    <c:strCache>
                      <c:ptCount val="1"/>
                      <c:pt idx="0">
                        <c:v>CA Restaurant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1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([1]Ratio!$E$4,[1]Ratio!$S$4,[1]Ratio!$AF$4,[1]Ratio!$AS$4,[1]Ratio!$BF$4,[1]Ratio!$BS$4,[1]Ratio!$CF$4,[1]Ratio!$CS$4,[1]Ratio!$DF$4,[1]Ratio!$DS$4,[1]Ratio!$EF$4,[1]Ratio!$ES$4,[1]Ratio!$FF$4,[1]Ratio!$FS$4,[1]Ratio!$GF$4,[1]Ratio!$GS$4,[1]Ratio!$HF$4,[1]Ratio!$HS$4)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41365</c:v>
                      </c:pt>
                      <c:pt idx="1">
                        <c:v>41730</c:v>
                      </c:pt>
                      <c:pt idx="2">
                        <c:v>42095</c:v>
                      </c:pt>
                      <c:pt idx="3">
                        <c:v>42461</c:v>
                      </c:pt>
                      <c:pt idx="4">
                        <c:v>42826</c:v>
                      </c:pt>
                      <c:pt idx="5">
                        <c:v>43191</c:v>
                      </c:pt>
                      <c:pt idx="6">
                        <c:v>43556</c:v>
                      </c:pt>
                      <c:pt idx="7">
                        <c:v>43922</c:v>
                      </c:pt>
                      <c:pt idx="8">
                        <c:v>44287</c:v>
                      </c:pt>
                      <c:pt idx="9">
                        <c:v>44652</c:v>
                      </c:pt>
                      <c:pt idx="10">
                        <c:v>45017</c:v>
                      </c:pt>
                      <c:pt idx="11">
                        <c:v>45383</c:v>
                      </c:pt>
                      <c:pt idx="12">
                        <c:v>45748</c:v>
                      </c:pt>
                      <c:pt idx="13" formatCode="[$-40C]mmm\-yy;@">
                        <c:v>46113</c:v>
                      </c:pt>
                      <c:pt idx="14">
                        <c:v>46478</c:v>
                      </c:pt>
                      <c:pt idx="15">
                        <c:v>46844</c:v>
                      </c:pt>
                      <c:pt idx="16">
                        <c:v>47209</c:v>
                      </c:pt>
                      <c:pt idx="17">
                        <c:v>47574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[1]Ratio!$B$17:$IB$17</c15:sqref>
                        </c15:fullRef>
                        <c15:formulaRef>
                          <c15:sqref>([1]Ratio!$E$17,[1]Ratio!$S$17,[1]Ratio!$AF$17,[1]Ratio!$AS$17,[1]Ratio!$BF$17,[1]Ratio!$BS$17,[1]Ratio!$CF$17,[1]Ratio!$CS$17,[1]Ratio!$DF$17,[1]Ratio!$DS$17,[1]Ratio!$EF$17,[1]Ratio!$ES$17,[1]Ratio!$FF$17,[1]Ratio!$FS$17,[1]Ratio!$GF$17,[1]Ratio!$GS$17,[1]Ratio!$HF$17,[1]Ratio!$HS$17)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727.57</c:v>
                      </c:pt>
                      <c:pt idx="1">
                        <c:v>1144.27</c:v>
                      </c:pt>
                      <c:pt idx="2">
                        <c:v>560.64</c:v>
                      </c:pt>
                    </c:numCache>
                  </c:numRef>
                </c:val>
              </c15:ser>
            </c15:filteredBarSeries>
            <c15:filteredBarSeries>
              <c15:ser>
                <c:idx val="13"/>
                <c:order val="1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[1]Ratio!$A$18</c15:sqref>
                        </c15:formulaRef>
                      </c:ext>
                    </c:extLst>
                    <c:strCache>
                      <c:ptCount val="1"/>
                      <c:pt idx="0">
                        <c:v>CA Bar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2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([1]Ratio!$E$4,[1]Ratio!$S$4,[1]Ratio!$AF$4,[1]Ratio!$AS$4,[1]Ratio!$BF$4,[1]Ratio!$BS$4,[1]Ratio!$CF$4,[1]Ratio!$CS$4,[1]Ratio!$DF$4,[1]Ratio!$DS$4,[1]Ratio!$EF$4,[1]Ratio!$ES$4,[1]Ratio!$FF$4,[1]Ratio!$FS$4,[1]Ratio!$GF$4,[1]Ratio!$GS$4,[1]Ratio!$HF$4,[1]Ratio!$HS$4)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41365</c:v>
                      </c:pt>
                      <c:pt idx="1">
                        <c:v>41730</c:v>
                      </c:pt>
                      <c:pt idx="2">
                        <c:v>42095</c:v>
                      </c:pt>
                      <c:pt idx="3">
                        <c:v>42461</c:v>
                      </c:pt>
                      <c:pt idx="4">
                        <c:v>42826</c:v>
                      </c:pt>
                      <c:pt idx="5">
                        <c:v>43191</c:v>
                      </c:pt>
                      <c:pt idx="6">
                        <c:v>43556</c:v>
                      </c:pt>
                      <c:pt idx="7">
                        <c:v>43922</c:v>
                      </c:pt>
                      <c:pt idx="8">
                        <c:v>44287</c:v>
                      </c:pt>
                      <c:pt idx="9">
                        <c:v>44652</c:v>
                      </c:pt>
                      <c:pt idx="10">
                        <c:v>45017</c:v>
                      </c:pt>
                      <c:pt idx="11">
                        <c:v>45383</c:v>
                      </c:pt>
                      <c:pt idx="12">
                        <c:v>45748</c:v>
                      </c:pt>
                      <c:pt idx="13" formatCode="[$-40C]mmm\-yy;@">
                        <c:v>46113</c:v>
                      </c:pt>
                      <c:pt idx="14">
                        <c:v>46478</c:v>
                      </c:pt>
                      <c:pt idx="15">
                        <c:v>46844</c:v>
                      </c:pt>
                      <c:pt idx="16">
                        <c:v>47209</c:v>
                      </c:pt>
                      <c:pt idx="17">
                        <c:v>47574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[1]Ratio!$B$18:$IB$18</c15:sqref>
                        </c15:fullRef>
                        <c15:formulaRef>
                          <c15:sqref>([1]Ratio!$E$18,[1]Ratio!$S$18,[1]Ratio!$AF$18,[1]Ratio!$AS$18,[1]Ratio!$BF$18,[1]Ratio!$BS$18,[1]Ratio!$CF$18,[1]Ratio!$CS$18,[1]Ratio!$DF$18,[1]Ratio!$DS$18,[1]Ratio!$EF$18,[1]Ratio!$ES$18,[1]Ratio!$FF$18,[1]Ratio!$FS$18,[1]Ratio!$GF$18,[1]Ratio!$GS$18,[1]Ratio!$HF$18,[1]Ratio!$HS$18)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1407.11</c:v>
                      </c:pt>
                      <c:pt idx="1">
                        <c:v>1595.88</c:v>
                      </c:pt>
                      <c:pt idx="2">
                        <c:v>1143.51</c:v>
                      </c:pt>
                    </c:numCache>
                  </c:numRef>
                </c:val>
              </c15:ser>
            </c15:filteredBarSeries>
            <c15:filteredBar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[1]Ratio!$A$19</c15:sqref>
                        </c15:formulaRef>
                      </c:ext>
                    </c:extLst>
                    <c:strCache>
                      <c:ptCount val="1"/>
                      <c:pt idx="0">
                        <c:v>CA  Communication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3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([1]Ratio!$E$4,[1]Ratio!$S$4,[1]Ratio!$AF$4,[1]Ratio!$AS$4,[1]Ratio!$BF$4,[1]Ratio!$BS$4,[1]Ratio!$CF$4,[1]Ratio!$CS$4,[1]Ratio!$DF$4,[1]Ratio!$DS$4,[1]Ratio!$EF$4,[1]Ratio!$ES$4,[1]Ratio!$FF$4,[1]Ratio!$FS$4,[1]Ratio!$GF$4,[1]Ratio!$GS$4,[1]Ratio!$HF$4,[1]Ratio!$HS$4)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41365</c:v>
                      </c:pt>
                      <c:pt idx="1">
                        <c:v>41730</c:v>
                      </c:pt>
                      <c:pt idx="2">
                        <c:v>42095</c:v>
                      </c:pt>
                      <c:pt idx="3">
                        <c:v>42461</c:v>
                      </c:pt>
                      <c:pt idx="4">
                        <c:v>42826</c:v>
                      </c:pt>
                      <c:pt idx="5">
                        <c:v>43191</c:v>
                      </c:pt>
                      <c:pt idx="6">
                        <c:v>43556</c:v>
                      </c:pt>
                      <c:pt idx="7">
                        <c:v>43922</c:v>
                      </c:pt>
                      <c:pt idx="8">
                        <c:v>44287</c:v>
                      </c:pt>
                      <c:pt idx="9">
                        <c:v>44652</c:v>
                      </c:pt>
                      <c:pt idx="10">
                        <c:v>45017</c:v>
                      </c:pt>
                      <c:pt idx="11">
                        <c:v>45383</c:v>
                      </c:pt>
                      <c:pt idx="12">
                        <c:v>45748</c:v>
                      </c:pt>
                      <c:pt idx="13" formatCode="[$-40C]mmm\-yy;@">
                        <c:v>46113</c:v>
                      </c:pt>
                      <c:pt idx="14">
                        <c:v>46478</c:v>
                      </c:pt>
                      <c:pt idx="15">
                        <c:v>46844</c:v>
                      </c:pt>
                      <c:pt idx="16">
                        <c:v>47209</c:v>
                      </c:pt>
                      <c:pt idx="17">
                        <c:v>47574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[1]Ratio!$B$19:$IB$19</c15:sqref>
                        </c15:fullRef>
                        <c15:formulaRef>
                          <c15:sqref>([1]Ratio!$E$19,[1]Ratio!$S$19,[1]Ratio!$AF$19,[1]Ratio!$AS$19,[1]Ratio!$BF$19,[1]Ratio!$BS$19,[1]Ratio!$CF$19,[1]Ratio!$CS$19,[1]Ratio!$DF$19,[1]Ratio!$DS$19,[1]Ratio!$EF$19,[1]Ratio!$ES$19,[1]Ratio!$FF$19,[1]Ratio!$FS$19,[1]Ratio!$GF$19,[1]Ratio!$GS$19,[1]Ratio!$HF$19,[1]Ratio!$HS$19)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0</c:v>
                      </c:pt>
                      <c:pt idx="1">
                        <c:v>2.57</c:v>
                      </c:pt>
                      <c:pt idx="2">
                        <c:v>2.33</c:v>
                      </c:pt>
                    </c:numCache>
                  </c:numRef>
                </c:val>
              </c15:ser>
            </c15:filteredBarSeries>
            <c15:filteredBarSeries>
              <c15:ser>
                <c:idx val="15"/>
                <c:order val="1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[1]Ratio!$A$20</c15:sqref>
                        </c15:formulaRef>
                      </c:ext>
                    </c:extLst>
                    <c:strCache>
                      <c:ptCount val="1"/>
                      <c:pt idx="0">
                        <c:v>Hors CA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([1]Ratio!$E$4,[1]Ratio!$S$4,[1]Ratio!$AF$4,[1]Ratio!$AS$4,[1]Ratio!$BF$4,[1]Ratio!$BS$4,[1]Ratio!$CF$4,[1]Ratio!$CS$4,[1]Ratio!$DF$4,[1]Ratio!$DS$4,[1]Ratio!$EF$4,[1]Ratio!$ES$4,[1]Ratio!$FF$4,[1]Ratio!$FS$4,[1]Ratio!$GF$4,[1]Ratio!$GS$4,[1]Ratio!$HF$4,[1]Ratio!$HS$4)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41365</c:v>
                      </c:pt>
                      <c:pt idx="1">
                        <c:v>41730</c:v>
                      </c:pt>
                      <c:pt idx="2">
                        <c:v>42095</c:v>
                      </c:pt>
                      <c:pt idx="3">
                        <c:v>42461</c:v>
                      </c:pt>
                      <c:pt idx="4">
                        <c:v>42826</c:v>
                      </c:pt>
                      <c:pt idx="5">
                        <c:v>43191</c:v>
                      </c:pt>
                      <c:pt idx="6">
                        <c:v>43556</c:v>
                      </c:pt>
                      <c:pt idx="7">
                        <c:v>43922</c:v>
                      </c:pt>
                      <c:pt idx="8">
                        <c:v>44287</c:v>
                      </c:pt>
                      <c:pt idx="9">
                        <c:v>44652</c:v>
                      </c:pt>
                      <c:pt idx="10">
                        <c:v>45017</c:v>
                      </c:pt>
                      <c:pt idx="11">
                        <c:v>45383</c:v>
                      </c:pt>
                      <c:pt idx="12">
                        <c:v>45748</c:v>
                      </c:pt>
                      <c:pt idx="13" formatCode="[$-40C]mmm\-yy;@">
                        <c:v>46113</c:v>
                      </c:pt>
                      <c:pt idx="14">
                        <c:v>46478</c:v>
                      </c:pt>
                      <c:pt idx="15">
                        <c:v>46844</c:v>
                      </c:pt>
                      <c:pt idx="16">
                        <c:v>47209</c:v>
                      </c:pt>
                      <c:pt idx="17">
                        <c:v>47574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[1]Ratio!$B$20:$IB$20</c15:sqref>
                        </c15:fullRef>
                        <c15:formulaRef>
                          <c15:sqref>([1]Ratio!$E$20,[1]Ratio!$S$20,[1]Ratio!$AF$20,[1]Ratio!$AS$20,[1]Ratio!$BF$20,[1]Ratio!$BS$20,[1]Ratio!$CF$20,[1]Ratio!$CS$20,[1]Ratio!$DF$20,[1]Ratio!$DS$20,[1]Ratio!$EF$20,[1]Ratio!$ES$20,[1]Ratio!$FF$20,[1]Ratio!$FS$20,[1]Ratio!$GF$20,[1]Ratio!$GS$20,[1]Ratio!$HF$20,[1]Ratio!$HS$20)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88.79</c:v>
                      </c:pt>
                      <c:pt idx="1">
                        <c:v>0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16"/>
                <c:order val="1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[1]Ratio!$A$21</c15:sqref>
                        </c15:formulaRef>
                      </c:ext>
                    </c:extLst>
                    <c:strCache>
                      <c:ptCount val="1"/>
                      <c:pt idx="0">
                        <c:v>Divers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([1]Ratio!$E$4,[1]Ratio!$S$4,[1]Ratio!$AF$4,[1]Ratio!$AS$4,[1]Ratio!$BF$4,[1]Ratio!$BS$4,[1]Ratio!$CF$4,[1]Ratio!$CS$4,[1]Ratio!$DF$4,[1]Ratio!$DS$4,[1]Ratio!$EF$4,[1]Ratio!$ES$4,[1]Ratio!$FF$4,[1]Ratio!$FS$4,[1]Ratio!$GF$4,[1]Ratio!$GS$4,[1]Ratio!$HF$4,[1]Ratio!$HS$4)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41365</c:v>
                      </c:pt>
                      <c:pt idx="1">
                        <c:v>41730</c:v>
                      </c:pt>
                      <c:pt idx="2">
                        <c:v>42095</c:v>
                      </c:pt>
                      <c:pt idx="3">
                        <c:v>42461</c:v>
                      </c:pt>
                      <c:pt idx="4">
                        <c:v>42826</c:v>
                      </c:pt>
                      <c:pt idx="5">
                        <c:v>43191</c:v>
                      </c:pt>
                      <c:pt idx="6">
                        <c:v>43556</c:v>
                      </c:pt>
                      <c:pt idx="7">
                        <c:v>43922</c:v>
                      </c:pt>
                      <c:pt idx="8">
                        <c:v>44287</c:v>
                      </c:pt>
                      <c:pt idx="9">
                        <c:v>44652</c:v>
                      </c:pt>
                      <c:pt idx="10">
                        <c:v>45017</c:v>
                      </c:pt>
                      <c:pt idx="11">
                        <c:v>45383</c:v>
                      </c:pt>
                      <c:pt idx="12">
                        <c:v>45748</c:v>
                      </c:pt>
                      <c:pt idx="13" formatCode="[$-40C]mmm\-yy;@">
                        <c:v>46113</c:v>
                      </c:pt>
                      <c:pt idx="14">
                        <c:v>46478</c:v>
                      </c:pt>
                      <c:pt idx="15">
                        <c:v>46844</c:v>
                      </c:pt>
                      <c:pt idx="16">
                        <c:v>47209</c:v>
                      </c:pt>
                      <c:pt idx="17">
                        <c:v>47574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[1]Ratio!$B$21:$IB$21</c15:sqref>
                        </c15:fullRef>
                        <c15:formulaRef>
                          <c15:sqref>([1]Ratio!$E$21,[1]Ratio!$S$21,[1]Ratio!$AF$21,[1]Ratio!$AS$21,[1]Ratio!$BF$21,[1]Ratio!$BS$21,[1]Ratio!$CF$21,[1]Ratio!$CS$21,[1]Ratio!$DF$21,[1]Ratio!$DS$21,[1]Ratio!$EF$21,[1]Ratio!$ES$21,[1]Ratio!$FF$21,[1]Ratio!$FS$21,[1]Ratio!$GF$21,[1]Ratio!$GS$21,[1]Ratio!$HF$21,[1]Ratio!$HS$21)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227.84</c:v>
                      </c:pt>
                      <c:pt idx="1">
                        <c:v>349.25</c:v>
                      </c:pt>
                      <c:pt idx="2">
                        <c:v>984.04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713582912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78992"/>
        <c:crosses val="autoZero"/>
        <c:auto val="0"/>
        <c:lblAlgn val="ctr"/>
        <c:lblOffset val="100"/>
        <c:noMultiLvlLbl val="0"/>
      </c:catAx>
      <c:valAx>
        <c:axId val="71357899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82912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50000"/>
                <a:lumOff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mensuel des indicateurs - MAI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[1]Ratio!$A$8</c:f>
              <c:strCache>
                <c:ptCount val="1"/>
                <c:pt idx="0">
                  <c:v>Indice de fréquentation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([1]Ratio!$F$4,[1]Ratio!$T$4,[1]Ratio!$AG$4,[1]Ratio!$AT$4,[1]Ratio!$BG$4,[1]Ratio!$BT$4,[1]Ratio!$CG$4,[1]Ratio!$CT$4,[1]Ratio!$DG$4,[1]Ratio!$DT$4,[1]Ratio!$EG$4,[1]Ratio!$ET$4,[1]Ratio!$FG$4,[1]Ratio!$FT$4,[1]Ratio!$GG$4,[1]Ratio!$GT$4,[1]Ratio!$HG$4,[1]Ratio!$HT$4)</c:f>
              <c:numCache>
                <c:formatCode>mmm\-yy</c:formatCode>
                <c:ptCount val="18"/>
                <c:pt idx="0">
                  <c:v>41395</c:v>
                </c:pt>
                <c:pt idx="1">
                  <c:v>41760</c:v>
                </c:pt>
                <c:pt idx="2">
                  <c:v>42125</c:v>
                </c:pt>
                <c:pt idx="3">
                  <c:v>42491</c:v>
                </c:pt>
                <c:pt idx="4">
                  <c:v>42856</c:v>
                </c:pt>
                <c:pt idx="5">
                  <c:v>43221</c:v>
                </c:pt>
                <c:pt idx="6">
                  <c:v>43586</c:v>
                </c:pt>
                <c:pt idx="7">
                  <c:v>43952</c:v>
                </c:pt>
                <c:pt idx="8">
                  <c:v>44317</c:v>
                </c:pt>
                <c:pt idx="9">
                  <c:v>44682</c:v>
                </c:pt>
                <c:pt idx="10">
                  <c:v>45047</c:v>
                </c:pt>
                <c:pt idx="11">
                  <c:v>45413</c:v>
                </c:pt>
                <c:pt idx="12">
                  <c:v>45778</c:v>
                </c:pt>
                <c:pt idx="13" formatCode="[$-40C]mmm\-yy;@">
                  <c:v>46143</c:v>
                </c:pt>
                <c:pt idx="14">
                  <c:v>46508</c:v>
                </c:pt>
                <c:pt idx="15">
                  <c:v>46874</c:v>
                </c:pt>
                <c:pt idx="16">
                  <c:v>47239</c:v>
                </c:pt>
                <c:pt idx="17">
                  <c:v>47604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[1]Ratio!$B$8:$IB$8</c15:sqref>
                  </c15:fullRef>
                </c:ext>
              </c:extLst>
              <c:f>([1]Ratio!$F$8,[1]Ratio!$T$8,[1]Ratio!$AG$8,[1]Ratio!$AT$8,[1]Ratio!$BG$8,[1]Ratio!$BT$8,[1]Ratio!$CG$8,[1]Ratio!$CT$8,[1]Ratio!$DG$8,[1]Ratio!$DT$8,[1]Ratio!$EG$8,[1]Ratio!$ET$8,[1]Ratio!$FG$8,[1]Ratio!$FT$8,[1]Ratio!$GG$8,[1]Ratio!$GT$8,[1]Ratio!$HG$8,[1]Ratio!$HT$8)</c:f>
              <c:numCache>
                <c:formatCode>0.00</c:formatCode>
                <c:ptCount val="18"/>
                <c:pt idx="0">
                  <c:v>1.8084905660377359</c:v>
                </c:pt>
                <c:pt idx="1">
                  <c:v>1.7104761904761905</c:v>
                </c:pt>
                <c:pt idx="2">
                  <c:v>1.7917981072555205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4"/>
          <c:order val="4"/>
          <c:tx>
            <c:strRef>
              <c:f>[1]Ratio!$A$9</c:f>
              <c:strCache>
                <c:ptCount val="1"/>
                <c:pt idx="0">
                  <c:v>T.O.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5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([1]Ratio!$F$4,[1]Ratio!$T$4,[1]Ratio!$AG$4,[1]Ratio!$AT$4,[1]Ratio!$BG$4,[1]Ratio!$BT$4,[1]Ratio!$CG$4,[1]Ratio!$CT$4,[1]Ratio!$DG$4,[1]Ratio!$DT$4,[1]Ratio!$EG$4,[1]Ratio!$ET$4,[1]Ratio!$FG$4,[1]Ratio!$FT$4,[1]Ratio!$GG$4,[1]Ratio!$GT$4,[1]Ratio!$HG$4,[1]Ratio!$HT$4)</c:f>
              <c:numCache>
                <c:formatCode>mmm\-yy</c:formatCode>
                <c:ptCount val="18"/>
                <c:pt idx="0">
                  <c:v>41395</c:v>
                </c:pt>
                <c:pt idx="1">
                  <c:v>41760</c:v>
                </c:pt>
                <c:pt idx="2">
                  <c:v>42125</c:v>
                </c:pt>
                <c:pt idx="3">
                  <c:v>42491</c:v>
                </c:pt>
                <c:pt idx="4">
                  <c:v>42856</c:v>
                </c:pt>
                <c:pt idx="5">
                  <c:v>43221</c:v>
                </c:pt>
                <c:pt idx="6">
                  <c:v>43586</c:v>
                </c:pt>
                <c:pt idx="7">
                  <c:v>43952</c:v>
                </c:pt>
                <c:pt idx="8">
                  <c:v>44317</c:v>
                </c:pt>
                <c:pt idx="9">
                  <c:v>44682</c:v>
                </c:pt>
                <c:pt idx="10">
                  <c:v>45047</c:v>
                </c:pt>
                <c:pt idx="11">
                  <c:v>45413</c:v>
                </c:pt>
                <c:pt idx="12">
                  <c:v>45778</c:v>
                </c:pt>
                <c:pt idx="13" formatCode="[$-40C]mmm\-yy;@">
                  <c:v>46143</c:v>
                </c:pt>
                <c:pt idx="14">
                  <c:v>46508</c:v>
                </c:pt>
                <c:pt idx="15">
                  <c:v>46874</c:v>
                </c:pt>
                <c:pt idx="16">
                  <c:v>47239</c:v>
                </c:pt>
                <c:pt idx="17">
                  <c:v>47604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[1]Ratio!$B$9:$IB$9</c15:sqref>
                  </c15:fullRef>
                </c:ext>
              </c:extLst>
              <c:f>([1]Ratio!$F$9,[1]Ratio!$T$9,[1]Ratio!$AG$9,[1]Ratio!$AT$9,[1]Ratio!$BG$9,[1]Ratio!$BT$9,[1]Ratio!$CG$9,[1]Ratio!$CT$9,[1]Ratio!$DG$9,[1]Ratio!$DT$9,[1]Ratio!$EG$9,[1]Ratio!$ET$9,[1]Ratio!$FG$9,[1]Ratio!$FT$9,[1]Ratio!$GG$9,[1]Ratio!$GT$9,[1]Ratio!$HG$9,[1]Ratio!$HT$9)</c:f>
              <c:numCache>
                <c:formatCode>0.0%</c:formatCode>
                <c:ptCount val="18"/>
                <c:pt idx="0">
                  <c:v>0.81413210445468509</c:v>
                </c:pt>
                <c:pt idx="1">
                  <c:v>0.80645161290322576</c:v>
                </c:pt>
                <c:pt idx="2">
                  <c:v>0.7304147465437788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5"/>
          <c:order val="5"/>
          <c:tx>
            <c:strRef>
              <c:f>[1]Ratio!$A$10</c:f>
              <c:strCache>
                <c:ptCount val="1"/>
                <c:pt idx="0">
                  <c:v>P.M.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6"/>
              </a:solidFill>
              <a:miter lim="800000"/>
            </a:ln>
            <a:effectLst>
              <a:glow rad="63500">
                <a:schemeClr val="accent6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([1]Ratio!$F$4,[1]Ratio!$T$4,[1]Ratio!$AG$4,[1]Ratio!$AT$4,[1]Ratio!$BG$4,[1]Ratio!$BT$4,[1]Ratio!$CG$4,[1]Ratio!$CT$4,[1]Ratio!$DG$4,[1]Ratio!$DT$4,[1]Ratio!$EG$4,[1]Ratio!$ET$4,[1]Ratio!$FG$4,[1]Ratio!$FT$4,[1]Ratio!$GG$4,[1]Ratio!$GT$4,[1]Ratio!$HG$4,[1]Ratio!$HT$4)</c:f>
              <c:numCache>
                <c:formatCode>mmm\-yy</c:formatCode>
                <c:ptCount val="18"/>
                <c:pt idx="0">
                  <c:v>41395</c:v>
                </c:pt>
                <c:pt idx="1">
                  <c:v>41760</c:v>
                </c:pt>
                <c:pt idx="2">
                  <c:v>42125</c:v>
                </c:pt>
                <c:pt idx="3">
                  <c:v>42491</c:v>
                </c:pt>
                <c:pt idx="4">
                  <c:v>42856</c:v>
                </c:pt>
                <c:pt idx="5">
                  <c:v>43221</c:v>
                </c:pt>
                <c:pt idx="6">
                  <c:v>43586</c:v>
                </c:pt>
                <c:pt idx="7">
                  <c:v>43952</c:v>
                </c:pt>
                <c:pt idx="8">
                  <c:v>44317</c:v>
                </c:pt>
                <c:pt idx="9">
                  <c:v>44682</c:v>
                </c:pt>
                <c:pt idx="10">
                  <c:v>45047</c:v>
                </c:pt>
                <c:pt idx="11">
                  <c:v>45413</c:v>
                </c:pt>
                <c:pt idx="12">
                  <c:v>45778</c:v>
                </c:pt>
                <c:pt idx="13" formatCode="[$-40C]mmm\-yy;@">
                  <c:v>46143</c:v>
                </c:pt>
                <c:pt idx="14">
                  <c:v>46508</c:v>
                </c:pt>
                <c:pt idx="15">
                  <c:v>46874</c:v>
                </c:pt>
                <c:pt idx="16">
                  <c:v>47239</c:v>
                </c:pt>
                <c:pt idx="17">
                  <c:v>47604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[1]Ratio!$B$10:$IB$10</c15:sqref>
                  </c15:fullRef>
                </c:ext>
              </c:extLst>
              <c:f>([1]Ratio!$F$10,[1]Ratio!$T$10,[1]Ratio!$AG$10,[1]Ratio!$AT$10,[1]Ratio!$BG$10,[1]Ratio!$BT$10,[1]Ratio!$CG$10,[1]Ratio!$CT$10,[1]Ratio!$DG$10,[1]Ratio!$DT$10,[1]Ratio!$EG$10,[1]Ratio!$ET$10,[1]Ratio!$FG$10,[1]Ratio!$FT$10,[1]Ratio!$GG$10,[1]Ratio!$GT$10,[1]Ratio!$HG$10,[1]Ratio!$HT$10)</c:f>
              <c:numCache>
                <c:formatCode>_(* #,##0.00_);_(* \(#,##0.00\);_(* "-"??_);_(@_)</c:formatCode>
                <c:ptCount val="18"/>
                <c:pt idx="0">
                  <c:v>72.010000000000005</c:v>
                </c:pt>
                <c:pt idx="1">
                  <c:v>74.08</c:v>
                </c:pt>
                <c:pt idx="2">
                  <c:v>78.430000000000007</c:v>
                </c:pt>
              </c:numCache>
            </c:numRef>
          </c:val>
        </c:ser>
        <c:ser>
          <c:idx val="6"/>
          <c:order val="6"/>
          <c:tx>
            <c:strRef>
              <c:f>[1]Ratio!$A$11</c:f>
              <c:strCache>
                <c:ptCount val="1"/>
                <c:pt idx="0">
                  <c:v>P.M. TTC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1">
                  <a:lumMod val="60000"/>
                </a:schemeClr>
              </a:solidFill>
              <a:miter lim="800000"/>
            </a:ln>
            <a:effectLst>
              <a:glow rad="63500">
                <a:schemeClr val="accent1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([1]Ratio!$F$4,[1]Ratio!$T$4,[1]Ratio!$AG$4,[1]Ratio!$AT$4,[1]Ratio!$BG$4,[1]Ratio!$BT$4,[1]Ratio!$CG$4,[1]Ratio!$CT$4,[1]Ratio!$DG$4,[1]Ratio!$DT$4,[1]Ratio!$EG$4,[1]Ratio!$ET$4,[1]Ratio!$FG$4,[1]Ratio!$FT$4,[1]Ratio!$GG$4,[1]Ratio!$GT$4,[1]Ratio!$HG$4,[1]Ratio!$HT$4)</c:f>
              <c:numCache>
                <c:formatCode>mmm\-yy</c:formatCode>
                <c:ptCount val="18"/>
                <c:pt idx="0">
                  <c:v>41395</c:v>
                </c:pt>
                <c:pt idx="1">
                  <c:v>41760</c:v>
                </c:pt>
                <c:pt idx="2">
                  <c:v>42125</c:v>
                </c:pt>
                <c:pt idx="3">
                  <c:v>42491</c:v>
                </c:pt>
                <c:pt idx="4">
                  <c:v>42856</c:v>
                </c:pt>
                <c:pt idx="5">
                  <c:v>43221</c:v>
                </c:pt>
                <c:pt idx="6">
                  <c:v>43586</c:v>
                </c:pt>
                <c:pt idx="7">
                  <c:v>43952</c:v>
                </c:pt>
                <c:pt idx="8">
                  <c:v>44317</c:v>
                </c:pt>
                <c:pt idx="9">
                  <c:v>44682</c:v>
                </c:pt>
                <c:pt idx="10">
                  <c:v>45047</c:v>
                </c:pt>
                <c:pt idx="11">
                  <c:v>45413</c:v>
                </c:pt>
                <c:pt idx="12">
                  <c:v>45778</c:v>
                </c:pt>
                <c:pt idx="13" formatCode="[$-40C]mmm\-yy;@">
                  <c:v>46143</c:v>
                </c:pt>
                <c:pt idx="14">
                  <c:v>46508</c:v>
                </c:pt>
                <c:pt idx="15">
                  <c:v>46874</c:v>
                </c:pt>
                <c:pt idx="16">
                  <c:v>47239</c:v>
                </c:pt>
                <c:pt idx="17">
                  <c:v>47604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[1]Ratio!$B$11:$IB$11</c15:sqref>
                  </c15:fullRef>
                </c:ext>
              </c:extLst>
              <c:f>([1]Ratio!$F$11,[1]Ratio!$T$11,[1]Ratio!$AG$11,[1]Ratio!$AT$11,[1]Ratio!$BG$11,[1]Ratio!$BT$11,[1]Ratio!$CG$11,[1]Ratio!$CT$11,[1]Ratio!$DG$11,[1]Ratio!$DT$11,[1]Ratio!$EG$11,[1]Ratio!$ET$11,[1]Ratio!$FG$11,[1]Ratio!$FT$11,[1]Ratio!$GG$11,[1]Ratio!$GT$11,[1]Ratio!$HG$11,[1]Ratio!$HT$11)</c:f>
              <c:numCache>
                <c:formatCode>_(* #,##0.00_);_(* \(#,##0.00\);_(* "-"??_);_(@_)</c:formatCode>
                <c:ptCount val="18"/>
                <c:pt idx="0">
                  <c:v>77.050700000000006</c:v>
                </c:pt>
                <c:pt idx="1">
                  <c:v>79.265600000000006</c:v>
                </c:pt>
                <c:pt idx="2">
                  <c:v>83.920100000000019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7"/>
          <c:order val="7"/>
          <c:tx>
            <c:strRef>
              <c:f>[1]Ratio!$A$12</c:f>
              <c:strCache>
                <c:ptCount val="1"/>
                <c:pt idx="0">
                  <c:v>Revpar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2">
                  <a:lumMod val="60000"/>
                </a:schemeClr>
              </a:solidFill>
              <a:miter lim="800000"/>
            </a:ln>
            <a:effectLst>
              <a:glow rad="63500">
                <a:schemeClr val="accent2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([1]Ratio!$F$4,[1]Ratio!$T$4,[1]Ratio!$AG$4,[1]Ratio!$AT$4,[1]Ratio!$BG$4,[1]Ratio!$BT$4,[1]Ratio!$CG$4,[1]Ratio!$CT$4,[1]Ratio!$DG$4,[1]Ratio!$DT$4,[1]Ratio!$EG$4,[1]Ratio!$ET$4,[1]Ratio!$FG$4,[1]Ratio!$FT$4,[1]Ratio!$GG$4,[1]Ratio!$GT$4,[1]Ratio!$HG$4,[1]Ratio!$HT$4)</c:f>
              <c:numCache>
                <c:formatCode>mmm\-yy</c:formatCode>
                <c:ptCount val="18"/>
                <c:pt idx="0">
                  <c:v>41395</c:v>
                </c:pt>
                <c:pt idx="1">
                  <c:v>41760</c:v>
                </c:pt>
                <c:pt idx="2">
                  <c:v>42125</c:v>
                </c:pt>
                <c:pt idx="3">
                  <c:v>42491</c:v>
                </c:pt>
                <c:pt idx="4">
                  <c:v>42856</c:v>
                </c:pt>
                <c:pt idx="5">
                  <c:v>43221</c:v>
                </c:pt>
                <c:pt idx="6">
                  <c:v>43586</c:v>
                </c:pt>
                <c:pt idx="7">
                  <c:v>43952</c:v>
                </c:pt>
                <c:pt idx="8">
                  <c:v>44317</c:v>
                </c:pt>
                <c:pt idx="9">
                  <c:v>44682</c:v>
                </c:pt>
                <c:pt idx="10">
                  <c:v>45047</c:v>
                </c:pt>
                <c:pt idx="11">
                  <c:v>45413</c:v>
                </c:pt>
                <c:pt idx="12">
                  <c:v>45778</c:v>
                </c:pt>
                <c:pt idx="13" formatCode="[$-40C]mmm\-yy;@">
                  <c:v>46143</c:v>
                </c:pt>
                <c:pt idx="14">
                  <c:v>46508</c:v>
                </c:pt>
                <c:pt idx="15">
                  <c:v>46874</c:v>
                </c:pt>
                <c:pt idx="16">
                  <c:v>47239</c:v>
                </c:pt>
                <c:pt idx="17">
                  <c:v>47604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[1]Ratio!$B$12:$IB$12</c15:sqref>
                  </c15:fullRef>
                </c:ext>
              </c:extLst>
              <c:f>([1]Ratio!$F$12,[1]Ratio!$T$12,[1]Ratio!$AG$12,[1]Ratio!$AT$12,[1]Ratio!$BG$12,[1]Ratio!$BT$12,[1]Ratio!$CG$12,[1]Ratio!$CT$12,[1]Ratio!$DG$12,[1]Ratio!$DT$12,[1]Ratio!$EG$12,[1]Ratio!$ET$12,[1]Ratio!$FG$12,[1]Ratio!$FT$12,[1]Ratio!$GG$12,[1]Ratio!$GT$12,[1]Ratio!$HG$12,[1]Ratio!$HT$12)</c:f>
              <c:numCache>
                <c:formatCode>_(* #,##0.00_);_(* \(#,##0.00\);_(* "-"??_);_(@_)</c:formatCode>
                <c:ptCount val="18"/>
                <c:pt idx="0">
                  <c:v>58.625652841781879</c:v>
                </c:pt>
                <c:pt idx="1">
                  <c:v>59.741935483870961</c:v>
                </c:pt>
                <c:pt idx="2">
                  <c:v>57.28642857142858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8"/>
          <c:order val="8"/>
          <c:tx>
            <c:strRef>
              <c:f>[1]Ratio!$A$13</c:f>
              <c:strCache>
                <c:ptCount val="1"/>
                <c:pt idx="0">
                  <c:v>Taux de captage 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3">
                  <a:lumMod val="60000"/>
                </a:schemeClr>
              </a:solidFill>
              <a:miter lim="800000"/>
            </a:ln>
            <a:effectLst>
              <a:glow rad="63500">
                <a:schemeClr val="accent3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([1]Ratio!$F$4,[1]Ratio!$T$4,[1]Ratio!$AG$4,[1]Ratio!$AT$4,[1]Ratio!$BG$4,[1]Ratio!$BT$4,[1]Ratio!$CG$4,[1]Ratio!$CT$4,[1]Ratio!$DG$4,[1]Ratio!$DT$4,[1]Ratio!$EG$4,[1]Ratio!$ET$4,[1]Ratio!$FG$4,[1]Ratio!$FT$4,[1]Ratio!$GG$4,[1]Ratio!$GT$4,[1]Ratio!$HG$4,[1]Ratio!$HT$4)</c:f>
              <c:numCache>
                <c:formatCode>mmm\-yy</c:formatCode>
                <c:ptCount val="18"/>
                <c:pt idx="0">
                  <c:v>41395</c:v>
                </c:pt>
                <c:pt idx="1">
                  <c:v>41760</c:v>
                </c:pt>
                <c:pt idx="2">
                  <c:v>42125</c:v>
                </c:pt>
                <c:pt idx="3">
                  <c:v>42491</c:v>
                </c:pt>
                <c:pt idx="4">
                  <c:v>42856</c:v>
                </c:pt>
                <c:pt idx="5">
                  <c:v>43221</c:v>
                </c:pt>
                <c:pt idx="6">
                  <c:v>43586</c:v>
                </c:pt>
                <c:pt idx="7">
                  <c:v>43952</c:v>
                </c:pt>
                <c:pt idx="8">
                  <c:v>44317</c:v>
                </c:pt>
                <c:pt idx="9">
                  <c:v>44682</c:v>
                </c:pt>
                <c:pt idx="10">
                  <c:v>45047</c:v>
                </c:pt>
                <c:pt idx="11">
                  <c:v>45413</c:v>
                </c:pt>
                <c:pt idx="12">
                  <c:v>45778</c:v>
                </c:pt>
                <c:pt idx="13" formatCode="[$-40C]mmm\-yy;@">
                  <c:v>46143</c:v>
                </c:pt>
                <c:pt idx="14">
                  <c:v>46508</c:v>
                </c:pt>
                <c:pt idx="15">
                  <c:v>46874</c:v>
                </c:pt>
                <c:pt idx="16">
                  <c:v>47239</c:v>
                </c:pt>
                <c:pt idx="17">
                  <c:v>47604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[1]Ratio!$B$13:$IB$13</c15:sqref>
                  </c15:fullRef>
                </c:ext>
              </c:extLst>
              <c:f>([1]Ratio!$F$13,[1]Ratio!$T$13,[1]Ratio!$AG$13,[1]Ratio!$AT$13,[1]Ratio!$BG$13,[1]Ratio!$BT$13,[1]Ratio!$CG$13,[1]Ratio!$CT$13,[1]Ratio!$DG$13,[1]Ratio!$DT$13,[1]Ratio!$EG$13,[1]Ratio!$ET$13,[1]Ratio!$FG$13,[1]Ratio!$FT$13,[1]Ratio!$GG$13,[1]Ratio!$GT$13,[1]Ratio!$HG$13,[1]Ratio!$HT$13)</c:f>
              <c:numCache>
                <c:formatCode>0%</c:formatCode>
                <c:ptCount val="18"/>
                <c:pt idx="0">
                  <c:v>0.77780000000000005</c:v>
                </c:pt>
                <c:pt idx="1">
                  <c:v>0.80069999999999997</c:v>
                </c:pt>
                <c:pt idx="2">
                  <c:v>0.79930000000000001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713580168"/>
        <c:axId val="71357703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[1]Ratio!$A$5</c15:sqref>
                        </c15:formulaRef>
                      </c:ext>
                    </c:extLst>
                    <c:strCache>
                      <c:ptCount val="1"/>
                      <c:pt idx="0">
                        <c:v>Nombre de chambres disponibles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([1]Ratio!$F$4,[1]Ratio!$T$4,[1]Ratio!$AG$4,[1]Ratio!$AT$4,[1]Ratio!$BG$4,[1]Ratio!$BT$4,[1]Ratio!$CG$4,[1]Ratio!$CT$4,[1]Ratio!$DG$4,[1]Ratio!$DT$4,[1]Ratio!$EG$4,[1]Ratio!$ET$4,[1]Ratio!$FG$4,[1]Ratio!$FT$4,[1]Ratio!$GG$4,[1]Ratio!$GT$4,[1]Ratio!$HG$4,[1]Ratio!$HT$4)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41395</c:v>
                      </c:pt>
                      <c:pt idx="1">
                        <c:v>41760</c:v>
                      </c:pt>
                      <c:pt idx="2">
                        <c:v>42125</c:v>
                      </c:pt>
                      <c:pt idx="3">
                        <c:v>42491</c:v>
                      </c:pt>
                      <c:pt idx="4">
                        <c:v>42856</c:v>
                      </c:pt>
                      <c:pt idx="5">
                        <c:v>43221</c:v>
                      </c:pt>
                      <c:pt idx="6">
                        <c:v>43586</c:v>
                      </c:pt>
                      <c:pt idx="7">
                        <c:v>43952</c:v>
                      </c:pt>
                      <c:pt idx="8">
                        <c:v>44317</c:v>
                      </c:pt>
                      <c:pt idx="9">
                        <c:v>44682</c:v>
                      </c:pt>
                      <c:pt idx="10">
                        <c:v>45047</c:v>
                      </c:pt>
                      <c:pt idx="11">
                        <c:v>45413</c:v>
                      </c:pt>
                      <c:pt idx="12">
                        <c:v>45778</c:v>
                      </c:pt>
                      <c:pt idx="13" formatCode="[$-40C]mmm\-yy;@">
                        <c:v>46143</c:v>
                      </c:pt>
                      <c:pt idx="14">
                        <c:v>46508</c:v>
                      </c:pt>
                      <c:pt idx="15">
                        <c:v>46874</c:v>
                      </c:pt>
                      <c:pt idx="16">
                        <c:v>47239</c:v>
                      </c:pt>
                      <c:pt idx="17">
                        <c:v>47604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[1]Ratio!$B$5:$IB$5</c15:sqref>
                        </c15:fullRef>
                        <c15:formulaRef>
                          <c15:sqref>([1]Ratio!$F$5,[1]Ratio!$T$5,[1]Ratio!$AG$5,[1]Ratio!$AT$5,[1]Ratio!$BG$5,[1]Ratio!$BT$5,[1]Ratio!$CG$5,[1]Ratio!$CT$5,[1]Ratio!$DG$5,[1]Ratio!$DT$5,[1]Ratio!$EG$5,[1]Ratio!$ET$5,[1]Ratio!$FG$5,[1]Ratio!$FT$5,[1]Ratio!$GG$5,[1]Ratio!$GT$5,[1]Ratio!$HG$5,[1]Ratio!$HT$5)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1302</c:v>
                      </c:pt>
                      <c:pt idx="1">
                        <c:v>1302</c:v>
                      </c:pt>
                      <c:pt idx="2">
                        <c:v>1302</c:v>
                      </c:pt>
                      <c:pt idx="3">
                        <c:v>1302</c:v>
                      </c:pt>
                      <c:pt idx="4">
                        <c:v>1302</c:v>
                      </c:pt>
                      <c:pt idx="5">
                        <c:v>1302</c:v>
                      </c:pt>
                      <c:pt idx="6">
                        <c:v>1302</c:v>
                      </c:pt>
                      <c:pt idx="7">
                        <c:v>1302</c:v>
                      </c:pt>
                      <c:pt idx="8">
                        <c:v>1302</c:v>
                      </c:pt>
                      <c:pt idx="9">
                        <c:v>1302</c:v>
                      </c:pt>
                      <c:pt idx="10">
                        <c:v>1302</c:v>
                      </c:pt>
                      <c:pt idx="11">
                        <c:v>1302</c:v>
                      </c:pt>
                      <c:pt idx="12">
                        <c:v>1302</c:v>
                      </c:pt>
                      <c:pt idx="13">
                        <c:v>1302</c:v>
                      </c:pt>
                      <c:pt idx="14">
                        <c:v>1302</c:v>
                      </c:pt>
                      <c:pt idx="15">
                        <c:v>1302</c:v>
                      </c:pt>
                      <c:pt idx="16">
                        <c:v>1302</c:v>
                      </c:pt>
                      <c:pt idx="17">
                        <c:v>1302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[1]Ratio!$A$6</c15:sqref>
                        </c15:formulaRef>
                      </c:ext>
                    </c:extLst>
                    <c:strCache>
                      <c:ptCount val="1"/>
                      <c:pt idx="0">
                        <c:v>Nombre de chambres louées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/>
                    </a:solidFill>
                    <a:miter lim="800000"/>
                  </a:ln>
                  <a:effectLst>
                    <a:glow rad="63500">
                      <a:schemeClr val="accent2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([1]Ratio!$F$4,[1]Ratio!$T$4,[1]Ratio!$AG$4,[1]Ratio!$AT$4,[1]Ratio!$BG$4,[1]Ratio!$BT$4,[1]Ratio!$CG$4,[1]Ratio!$CT$4,[1]Ratio!$DG$4,[1]Ratio!$DT$4,[1]Ratio!$EG$4,[1]Ratio!$ET$4,[1]Ratio!$FG$4,[1]Ratio!$FT$4,[1]Ratio!$GG$4,[1]Ratio!$GT$4,[1]Ratio!$HG$4,[1]Ratio!$HT$4)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41395</c:v>
                      </c:pt>
                      <c:pt idx="1">
                        <c:v>41760</c:v>
                      </c:pt>
                      <c:pt idx="2">
                        <c:v>42125</c:v>
                      </c:pt>
                      <c:pt idx="3">
                        <c:v>42491</c:v>
                      </c:pt>
                      <c:pt idx="4">
                        <c:v>42856</c:v>
                      </c:pt>
                      <c:pt idx="5">
                        <c:v>43221</c:v>
                      </c:pt>
                      <c:pt idx="6">
                        <c:v>43586</c:v>
                      </c:pt>
                      <c:pt idx="7">
                        <c:v>43952</c:v>
                      </c:pt>
                      <c:pt idx="8">
                        <c:v>44317</c:v>
                      </c:pt>
                      <c:pt idx="9">
                        <c:v>44682</c:v>
                      </c:pt>
                      <c:pt idx="10">
                        <c:v>45047</c:v>
                      </c:pt>
                      <c:pt idx="11">
                        <c:v>45413</c:v>
                      </c:pt>
                      <c:pt idx="12">
                        <c:v>45778</c:v>
                      </c:pt>
                      <c:pt idx="13" formatCode="[$-40C]mmm\-yy;@">
                        <c:v>46143</c:v>
                      </c:pt>
                      <c:pt idx="14">
                        <c:v>46508</c:v>
                      </c:pt>
                      <c:pt idx="15">
                        <c:v>46874</c:v>
                      </c:pt>
                      <c:pt idx="16">
                        <c:v>47239</c:v>
                      </c:pt>
                      <c:pt idx="17">
                        <c:v>47604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[1]Ratio!$B$6:$IB$6</c15:sqref>
                        </c15:fullRef>
                        <c15:formulaRef>
                          <c15:sqref>([1]Ratio!$F$6,[1]Ratio!$T$6,[1]Ratio!$AG$6,[1]Ratio!$AT$6,[1]Ratio!$BG$6,[1]Ratio!$BT$6,[1]Ratio!$CG$6,[1]Ratio!$CT$6,[1]Ratio!$DG$6,[1]Ratio!$DT$6,[1]Ratio!$EG$6,[1]Ratio!$ET$6,[1]Ratio!$FG$6,[1]Ratio!$FT$6,[1]Ratio!$GG$6,[1]Ratio!$GT$6,[1]Ratio!$HG$6,[1]Ratio!$HT$6)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1060</c:v>
                      </c:pt>
                      <c:pt idx="1">
                        <c:v>1050</c:v>
                      </c:pt>
                      <c:pt idx="2">
                        <c:v>951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[1]Ratio!$A$7</c15:sqref>
                        </c15:formulaRef>
                      </c:ext>
                    </c:extLst>
                    <c:strCache>
                      <c:ptCount val="1"/>
                      <c:pt idx="0">
                        <c:v>Nombre de clients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/>
                    </a:solidFill>
                    <a:miter lim="800000"/>
                  </a:ln>
                  <a:effectLst>
                    <a:glow rad="63500">
                      <a:schemeClr val="accent3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([1]Ratio!$F$4,[1]Ratio!$T$4,[1]Ratio!$AG$4,[1]Ratio!$AT$4,[1]Ratio!$BG$4,[1]Ratio!$BT$4,[1]Ratio!$CG$4,[1]Ratio!$CT$4,[1]Ratio!$DG$4,[1]Ratio!$DT$4,[1]Ratio!$EG$4,[1]Ratio!$ET$4,[1]Ratio!$FG$4,[1]Ratio!$FT$4,[1]Ratio!$GG$4,[1]Ratio!$GT$4,[1]Ratio!$HG$4,[1]Ratio!$HT$4)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41395</c:v>
                      </c:pt>
                      <c:pt idx="1">
                        <c:v>41760</c:v>
                      </c:pt>
                      <c:pt idx="2">
                        <c:v>42125</c:v>
                      </c:pt>
                      <c:pt idx="3">
                        <c:v>42491</c:v>
                      </c:pt>
                      <c:pt idx="4">
                        <c:v>42856</c:v>
                      </c:pt>
                      <c:pt idx="5">
                        <c:v>43221</c:v>
                      </c:pt>
                      <c:pt idx="6">
                        <c:v>43586</c:v>
                      </c:pt>
                      <c:pt idx="7">
                        <c:v>43952</c:v>
                      </c:pt>
                      <c:pt idx="8">
                        <c:v>44317</c:v>
                      </c:pt>
                      <c:pt idx="9">
                        <c:v>44682</c:v>
                      </c:pt>
                      <c:pt idx="10">
                        <c:v>45047</c:v>
                      </c:pt>
                      <c:pt idx="11">
                        <c:v>45413</c:v>
                      </c:pt>
                      <c:pt idx="12">
                        <c:v>45778</c:v>
                      </c:pt>
                      <c:pt idx="13" formatCode="[$-40C]mmm\-yy;@">
                        <c:v>46143</c:v>
                      </c:pt>
                      <c:pt idx="14">
                        <c:v>46508</c:v>
                      </c:pt>
                      <c:pt idx="15">
                        <c:v>46874</c:v>
                      </c:pt>
                      <c:pt idx="16">
                        <c:v>47239</c:v>
                      </c:pt>
                      <c:pt idx="17">
                        <c:v>47604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[1]Ratio!$B$7:$IB$7</c15:sqref>
                        </c15:fullRef>
                        <c15:formulaRef>
                          <c15:sqref>([1]Ratio!$F$7,[1]Ratio!$T$7,[1]Ratio!$AG$7,[1]Ratio!$AT$7,[1]Ratio!$BG$7,[1]Ratio!$BT$7,[1]Ratio!$CG$7,[1]Ratio!$CT$7,[1]Ratio!$DG$7,[1]Ratio!$DT$7,[1]Ratio!$EG$7,[1]Ratio!$ET$7,[1]Ratio!$FG$7,[1]Ratio!$FT$7,[1]Ratio!$GG$7,[1]Ratio!$GT$7,[1]Ratio!$HG$7,[1]Ratio!$HT$7)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1917</c:v>
                      </c:pt>
                      <c:pt idx="1">
                        <c:v>1796</c:v>
                      </c:pt>
                      <c:pt idx="2">
                        <c:v>1704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[1]Ratio!$A$14</c15:sqref>
                        </c15:formulaRef>
                      </c:ext>
                    </c:extLst>
                    <c:strCache>
                      <c:ptCount val="1"/>
                      <c:pt idx="0">
                        <c:v>Chiffre d'affaires :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([1]Ratio!$F$4,[1]Ratio!$T$4,[1]Ratio!$AG$4,[1]Ratio!$AT$4,[1]Ratio!$BG$4,[1]Ratio!$BT$4,[1]Ratio!$CG$4,[1]Ratio!$CT$4,[1]Ratio!$DG$4,[1]Ratio!$DT$4,[1]Ratio!$EG$4,[1]Ratio!$ET$4,[1]Ratio!$FG$4,[1]Ratio!$FT$4,[1]Ratio!$GG$4,[1]Ratio!$GT$4,[1]Ratio!$HG$4,[1]Ratio!$HT$4)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41395</c:v>
                      </c:pt>
                      <c:pt idx="1">
                        <c:v>41760</c:v>
                      </c:pt>
                      <c:pt idx="2">
                        <c:v>42125</c:v>
                      </c:pt>
                      <c:pt idx="3">
                        <c:v>42491</c:v>
                      </c:pt>
                      <c:pt idx="4">
                        <c:v>42856</c:v>
                      </c:pt>
                      <c:pt idx="5">
                        <c:v>43221</c:v>
                      </c:pt>
                      <c:pt idx="6">
                        <c:v>43586</c:v>
                      </c:pt>
                      <c:pt idx="7">
                        <c:v>43952</c:v>
                      </c:pt>
                      <c:pt idx="8">
                        <c:v>44317</c:v>
                      </c:pt>
                      <c:pt idx="9">
                        <c:v>44682</c:v>
                      </c:pt>
                      <c:pt idx="10">
                        <c:v>45047</c:v>
                      </c:pt>
                      <c:pt idx="11">
                        <c:v>45413</c:v>
                      </c:pt>
                      <c:pt idx="12">
                        <c:v>45778</c:v>
                      </c:pt>
                      <c:pt idx="13" formatCode="[$-40C]mmm\-yy;@">
                        <c:v>46143</c:v>
                      </c:pt>
                      <c:pt idx="14">
                        <c:v>46508</c:v>
                      </c:pt>
                      <c:pt idx="15">
                        <c:v>46874</c:v>
                      </c:pt>
                      <c:pt idx="16">
                        <c:v>47239</c:v>
                      </c:pt>
                      <c:pt idx="17">
                        <c:v>47604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[1]Ratio!$B$14:$IB$14</c15:sqref>
                        </c15:fullRef>
                        <c15:formulaRef>
                          <c15:sqref>([1]Ratio!$F$14,[1]Ratio!$T$14,[1]Ratio!$AG$14,[1]Ratio!$AT$14,[1]Ratio!$BG$14,[1]Ratio!$BT$14,[1]Ratio!$CG$14,[1]Ratio!$CT$14,[1]Ratio!$DG$14,[1]Ratio!$DT$14,[1]Ratio!$EG$14,[1]Ratio!$ET$14,[1]Ratio!$FG$14,[1]Ratio!$FT$14,[1]Ratio!$GG$14,[1]Ratio!$GT$14,[1]Ratio!$HG$14,[1]Ratio!$HT$14)</c15:sqref>
                        </c15:formulaRef>
                      </c:ext>
                    </c:extLst>
                    <c:numCache>
                      <c:formatCode>General</c:formatCode>
                      <c:ptCount val="18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[1]Ratio!$A$15</c15:sqref>
                        </c15:formulaRef>
                      </c:ext>
                    </c:extLst>
                    <c:strCache>
                      <c:ptCount val="1"/>
                      <c:pt idx="0">
                        <c:v>CA Hebergement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([1]Ratio!$F$4,[1]Ratio!$T$4,[1]Ratio!$AG$4,[1]Ratio!$AT$4,[1]Ratio!$BG$4,[1]Ratio!$BT$4,[1]Ratio!$CG$4,[1]Ratio!$CT$4,[1]Ratio!$DG$4,[1]Ratio!$DT$4,[1]Ratio!$EG$4,[1]Ratio!$ET$4,[1]Ratio!$FG$4,[1]Ratio!$FT$4,[1]Ratio!$GG$4,[1]Ratio!$GT$4,[1]Ratio!$HG$4,[1]Ratio!$HT$4)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41395</c:v>
                      </c:pt>
                      <c:pt idx="1">
                        <c:v>41760</c:v>
                      </c:pt>
                      <c:pt idx="2">
                        <c:v>42125</c:v>
                      </c:pt>
                      <c:pt idx="3">
                        <c:v>42491</c:v>
                      </c:pt>
                      <c:pt idx="4">
                        <c:v>42856</c:v>
                      </c:pt>
                      <c:pt idx="5">
                        <c:v>43221</c:v>
                      </c:pt>
                      <c:pt idx="6">
                        <c:v>43586</c:v>
                      </c:pt>
                      <c:pt idx="7">
                        <c:v>43952</c:v>
                      </c:pt>
                      <c:pt idx="8">
                        <c:v>44317</c:v>
                      </c:pt>
                      <c:pt idx="9">
                        <c:v>44682</c:v>
                      </c:pt>
                      <c:pt idx="10">
                        <c:v>45047</c:v>
                      </c:pt>
                      <c:pt idx="11">
                        <c:v>45413</c:v>
                      </c:pt>
                      <c:pt idx="12">
                        <c:v>45778</c:v>
                      </c:pt>
                      <c:pt idx="13" formatCode="[$-40C]mmm\-yy;@">
                        <c:v>46143</c:v>
                      </c:pt>
                      <c:pt idx="14">
                        <c:v>46508</c:v>
                      </c:pt>
                      <c:pt idx="15">
                        <c:v>46874</c:v>
                      </c:pt>
                      <c:pt idx="16">
                        <c:v>47239</c:v>
                      </c:pt>
                      <c:pt idx="17">
                        <c:v>47604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[1]Ratio!$B$15:$IB$15</c15:sqref>
                        </c15:fullRef>
                        <c15:formulaRef>
                          <c15:sqref>([1]Ratio!$F$15,[1]Ratio!$T$15,[1]Ratio!$AG$15,[1]Ratio!$AT$15,[1]Ratio!$BG$15,[1]Ratio!$BT$15,[1]Ratio!$CG$15,[1]Ratio!$CT$15,[1]Ratio!$DG$15,[1]Ratio!$DT$15,[1]Ratio!$EG$15,[1]Ratio!$ET$15,[1]Ratio!$FG$15,[1]Ratio!$FT$15,[1]Ratio!$GG$15,[1]Ratio!$GT$15,[1]Ratio!$HG$15,[1]Ratio!$HT$15)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76331.12</c:v>
                      </c:pt>
                      <c:pt idx="1">
                        <c:v>77782.820000000007</c:v>
                      </c:pt>
                      <c:pt idx="2">
                        <c:v>74582.73</c:v>
                      </c:pt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[1]Ratio!$A$16</c15:sqref>
                        </c15:formulaRef>
                      </c:ext>
                    </c:extLst>
                    <c:strCache>
                      <c:ptCount val="1"/>
                      <c:pt idx="0">
                        <c:v>CA Petit déjeuner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6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6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([1]Ratio!$F$4,[1]Ratio!$T$4,[1]Ratio!$AG$4,[1]Ratio!$AT$4,[1]Ratio!$BG$4,[1]Ratio!$BT$4,[1]Ratio!$CG$4,[1]Ratio!$CT$4,[1]Ratio!$DG$4,[1]Ratio!$DT$4,[1]Ratio!$EG$4,[1]Ratio!$ET$4,[1]Ratio!$FG$4,[1]Ratio!$FT$4,[1]Ratio!$GG$4,[1]Ratio!$GT$4,[1]Ratio!$HG$4,[1]Ratio!$HT$4)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41395</c:v>
                      </c:pt>
                      <c:pt idx="1">
                        <c:v>41760</c:v>
                      </c:pt>
                      <c:pt idx="2">
                        <c:v>42125</c:v>
                      </c:pt>
                      <c:pt idx="3">
                        <c:v>42491</c:v>
                      </c:pt>
                      <c:pt idx="4">
                        <c:v>42856</c:v>
                      </c:pt>
                      <c:pt idx="5">
                        <c:v>43221</c:v>
                      </c:pt>
                      <c:pt idx="6">
                        <c:v>43586</c:v>
                      </c:pt>
                      <c:pt idx="7">
                        <c:v>43952</c:v>
                      </c:pt>
                      <c:pt idx="8">
                        <c:v>44317</c:v>
                      </c:pt>
                      <c:pt idx="9">
                        <c:v>44682</c:v>
                      </c:pt>
                      <c:pt idx="10">
                        <c:v>45047</c:v>
                      </c:pt>
                      <c:pt idx="11">
                        <c:v>45413</c:v>
                      </c:pt>
                      <c:pt idx="12">
                        <c:v>45778</c:v>
                      </c:pt>
                      <c:pt idx="13" formatCode="[$-40C]mmm\-yy;@">
                        <c:v>46143</c:v>
                      </c:pt>
                      <c:pt idx="14">
                        <c:v>46508</c:v>
                      </c:pt>
                      <c:pt idx="15">
                        <c:v>46874</c:v>
                      </c:pt>
                      <c:pt idx="16">
                        <c:v>47239</c:v>
                      </c:pt>
                      <c:pt idx="17">
                        <c:v>47604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[1]Ratio!$B$16:$IB$16</c15:sqref>
                        </c15:fullRef>
                        <c15:formulaRef>
                          <c15:sqref>([1]Ratio!$F$16,[1]Ratio!$T$16,[1]Ratio!$AG$16,[1]Ratio!$AT$16,[1]Ratio!$BG$16,[1]Ratio!$BT$16,[1]Ratio!$CG$16,[1]Ratio!$CT$16,[1]Ratio!$DG$16,[1]Ratio!$DT$16,[1]Ratio!$EG$16,[1]Ratio!$ET$16,[1]Ratio!$FG$16,[1]Ratio!$FT$16,[1]Ratio!$GG$16,[1]Ratio!$GT$16,[1]Ratio!$HG$16,[1]Ratio!$HT$16)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11054.21</c:v>
                      </c:pt>
                      <c:pt idx="1">
                        <c:v>11223.18</c:v>
                      </c:pt>
                      <c:pt idx="2">
                        <c:v>11215.45</c:v>
                      </c:pt>
                    </c:numCache>
                  </c:numRef>
                </c:val>
              </c15:ser>
            </c15:filteredBarSeries>
            <c15:filteredBar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[1]Ratio!$A$17</c15:sqref>
                        </c15:formulaRef>
                      </c:ext>
                    </c:extLst>
                    <c:strCache>
                      <c:ptCount val="1"/>
                      <c:pt idx="0">
                        <c:v>CA Restaurant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1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([1]Ratio!$F$4,[1]Ratio!$T$4,[1]Ratio!$AG$4,[1]Ratio!$AT$4,[1]Ratio!$BG$4,[1]Ratio!$BT$4,[1]Ratio!$CG$4,[1]Ratio!$CT$4,[1]Ratio!$DG$4,[1]Ratio!$DT$4,[1]Ratio!$EG$4,[1]Ratio!$ET$4,[1]Ratio!$FG$4,[1]Ratio!$FT$4,[1]Ratio!$GG$4,[1]Ratio!$GT$4,[1]Ratio!$HG$4,[1]Ratio!$HT$4)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41395</c:v>
                      </c:pt>
                      <c:pt idx="1">
                        <c:v>41760</c:v>
                      </c:pt>
                      <c:pt idx="2">
                        <c:v>42125</c:v>
                      </c:pt>
                      <c:pt idx="3">
                        <c:v>42491</c:v>
                      </c:pt>
                      <c:pt idx="4">
                        <c:v>42856</c:v>
                      </c:pt>
                      <c:pt idx="5">
                        <c:v>43221</c:v>
                      </c:pt>
                      <c:pt idx="6">
                        <c:v>43586</c:v>
                      </c:pt>
                      <c:pt idx="7">
                        <c:v>43952</c:v>
                      </c:pt>
                      <c:pt idx="8">
                        <c:v>44317</c:v>
                      </c:pt>
                      <c:pt idx="9">
                        <c:v>44682</c:v>
                      </c:pt>
                      <c:pt idx="10">
                        <c:v>45047</c:v>
                      </c:pt>
                      <c:pt idx="11">
                        <c:v>45413</c:v>
                      </c:pt>
                      <c:pt idx="12">
                        <c:v>45778</c:v>
                      </c:pt>
                      <c:pt idx="13" formatCode="[$-40C]mmm\-yy;@">
                        <c:v>46143</c:v>
                      </c:pt>
                      <c:pt idx="14">
                        <c:v>46508</c:v>
                      </c:pt>
                      <c:pt idx="15">
                        <c:v>46874</c:v>
                      </c:pt>
                      <c:pt idx="16">
                        <c:v>47239</c:v>
                      </c:pt>
                      <c:pt idx="17">
                        <c:v>47604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[1]Ratio!$B$17:$IB$17</c15:sqref>
                        </c15:fullRef>
                        <c15:formulaRef>
                          <c15:sqref>([1]Ratio!$F$17,[1]Ratio!$T$17,[1]Ratio!$AG$17,[1]Ratio!$AT$17,[1]Ratio!$BG$17,[1]Ratio!$BT$17,[1]Ratio!$CG$17,[1]Ratio!$CT$17,[1]Ratio!$DG$17,[1]Ratio!$DT$17,[1]Ratio!$EG$17,[1]Ratio!$ET$17,[1]Ratio!$FG$17,[1]Ratio!$FT$17,[1]Ratio!$GG$17,[1]Ratio!$GT$17,[1]Ratio!$HG$17,[1]Ratio!$HT$17)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693.93</c:v>
                      </c:pt>
                      <c:pt idx="1">
                        <c:v>825.45</c:v>
                      </c:pt>
                      <c:pt idx="2">
                        <c:v>753.36</c:v>
                      </c:pt>
                    </c:numCache>
                  </c:numRef>
                </c:val>
              </c15:ser>
            </c15:filteredBarSeries>
            <c15:filteredBarSeries>
              <c15:ser>
                <c:idx val="13"/>
                <c:order val="1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[1]Ratio!$A$18</c15:sqref>
                        </c15:formulaRef>
                      </c:ext>
                    </c:extLst>
                    <c:strCache>
                      <c:ptCount val="1"/>
                      <c:pt idx="0">
                        <c:v>CA Bar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2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([1]Ratio!$F$4,[1]Ratio!$T$4,[1]Ratio!$AG$4,[1]Ratio!$AT$4,[1]Ratio!$BG$4,[1]Ratio!$BT$4,[1]Ratio!$CG$4,[1]Ratio!$CT$4,[1]Ratio!$DG$4,[1]Ratio!$DT$4,[1]Ratio!$EG$4,[1]Ratio!$ET$4,[1]Ratio!$FG$4,[1]Ratio!$FT$4,[1]Ratio!$GG$4,[1]Ratio!$GT$4,[1]Ratio!$HG$4,[1]Ratio!$HT$4)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41395</c:v>
                      </c:pt>
                      <c:pt idx="1">
                        <c:v>41760</c:v>
                      </c:pt>
                      <c:pt idx="2">
                        <c:v>42125</c:v>
                      </c:pt>
                      <c:pt idx="3">
                        <c:v>42491</c:v>
                      </c:pt>
                      <c:pt idx="4">
                        <c:v>42856</c:v>
                      </c:pt>
                      <c:pt idx="5">
                        <c:v>43221</c:v>
                      </c:pt>
                      <c:pt idx="6">
                        <c:v>43586</c:v>
                      </c:pt>
                      <c:pt idx="7">
                        <c:v>43952</c:v>
                      </c:pt>
                      <c:pt idx="8">
                        <c:v>44317</c:v>
                      </c:pt>
                      <c:pt idx="9">
                        <c:v>44682</c:v>
                      </c:pt>
                      <c:pt idx="10">
                        <c:v>45047</c:v>
                      </c:pt>
                      <c:pt idx="11">
                        <c:v>45413</c:v>
                      </c:pt>
                      <c:pt idx="12">
                        <c:v>45778</c:v>
                      </c:pt>
                      <c:pt idx="13" formatCode="[$-40C]mmm\-yy;@">
                        <c:v>46143</c:v>
                      </c:pt>
                      <c:pt idx="14">
                        <c:v>46508</c:v>
                      </c:pt>
                      <c:pt idx="15">
                        <c:v>46874</c:v>
                      </c:pt>
                      <c:pt idx="16">
                        <c:v>47239</c:v>
                      </c:pt>
                      <c:pt idx="17">
                        <c:v>47604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[1]Ratio!$B$18:$IB$18</c15:sqref>
                        </c15:fullRef>
                        <c15:formulaRef>
                          <c15:sqref>([1]Ratio!$F$18,[1]Ratio!$T$18,[1]Ratio!$AG$18,[1]Ratio!$AT$18,[1]Ratio!$BG$18,[1]Ratio!$BT$18,[1]Ratio!$CG$18,[1]Ratio!$CT$18,[1]Ratio!$DG$18,[1]Ratio!$DT$18,[1]Ratio!$EG$18,[1]Ratio!$ET$18,[1]Ratio!$FG$18,[1]Ratio!$FT$18,[1]Ratio!$GG$18,[1]Ratio!$GT$18,[1]Ratio!$HG$18,[1]Ratio!$HT$18)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1864.22</c:v>
                      </c:pt>
                      <c:pt idx="1">
                        <c:v>1475.25</c:v>
                      </c:pt>
                      <c:pt idx="2">
                        <c:v>1140.6400000000001</c:v>
                      </c:pt>
                    </c:numCache>
                  </c:numRef>
                </c:val>
              </c15:ser>
            </c15:filteredBarSeries>
            <c15:filteredBar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[1]Ratio!$A$19</c15:sqref>
                        </c15:formulaRef>
                      </c:ext>
                    </c:extLst>
                    <c:strCache>
                      <c:ptCount val="1"/>
                      <c:pt idx="0">
                        <c:v>CA  Communication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3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([1]Ratio!$F$4,[1]Ratio!$T$4,[1]Ratio!$AG$4,[1]Ratio!$AT$4,[1]Ratio!$BG$4,[1]Ratio!$BT$4,[1]Ratio!$CG$4,[1]Ratio!$CT$4,[1]Ratio!$DG$4,[1]Ratio!$DT$4,[1]Ratio!$EG$4,[1]Ratio!$ET$4,[1]Ratio!$FG$4,[1]Ratio!$FT$4,[1]Ratio!$GG$4,[1]Ratio!$GT$4,[1]Ratio!$HG$4,[1]Ratio!$HT$4)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41395</c:v>
                      </c:pt>
                      <c:pt idx="1">
                        <c:v>41760</c:v>
                      </c:pt>
                      <c:pt idx="2">
                        <c:v>42125</c:v>
                      </c:pt>
                      <c:pt idx="3">
                        <c:v>42491</c:v>
                      </c:pt>
                      <c:pt idx="4">
                        <c:v>42856</c:v>
                      </c:pt>
                      <c:pt idx="5">
                        <c:v>43221</c:v>
                      </c:pt>
                      <c:pt idx="6">
                        <c:v>43586</c:v>
                      </c:pt>
                      <c:pt idx="7">
                        <c:v>43952</c:v>
                      </c:pt>
                      <c:pt idx="8">
                        <c:v>44317</c:v>
                      </c:pt>
                      <c:pt idx="9">
                        <c:v>44682</c:v>
                      </c:pt>
                      <c:pt idx="10">
                        <c:v>45047</c:v>
                      </c:pt>
                      <c:pt idx="11">
                        <c:v>45413</c:v>
                      </c:pt>
                      <c:pt idx="12">
                        <c:v>45778</c:v>
                      </c:pt>
                      <c:pt idx="13" formatCode="[$-40C]mmm\-yy;@">
                        <c:v>46143</c:v>
                      </c:pt>
                      <c:pt idx="14">
                        <c:v>46508</c:v>
                      </c:pt>
                      <c:pt idx="15">
                        <c:v>46874</c:v>
                      </c:pt>
                      <c:pt idx="16">
                        <c:v>47239</c:v>
                      </c:pt>
                      <c:pt idx="17">
                        <c:v>47604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[1]Ratio!$B$19:$IB$19</c15:sqref>
                        </c15:fullRef>
                        <c15:formulaRef>
                          <c15:sqref>([1]Ratio!$F$19,[1]Ratio!$T$19,[1]Ratio!$AG$19,[1]Ratio!$AT$19,[1]Ratio!$BG$19,[1]Ratio!$BT$19,[1]Ratio!$CG$19,[1]Ratio!$CT$19,[1]Ratio!$DG$19,[1]Ratio!$DT$19,[1]Ratio!$EG$19,[1]Ratio!$ET$19,[1]Ratio!$FG$19,[1]Ratio!$FT$19,[1]Ratio!$GG$19,[1]Ratio!$GT$19,[1]Ratio!$HG$19,[1]Ratio!$HT$19)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11.91</c:v>
                      </c:pt>
                      <c:pt idx="1">
                        <c:v>1.5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15"/>
                <c:order val="1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[1]Ratio!$A$20</c15:sqref>
                        </c15:formulaRef>
                      </c:ext>
                    </c:extLst>
                    <c:strCache>
                      <c:ptCount val="1"/>
                      <c:pt idx="0">
                        <c:v>Hors CA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([1]Ratio!$F$4,[1]Ratio!$T$4,[1]Ratio!$AG$4,[1]Ratio!$AT$4,[1]Ratio!$BG$4,[1]Ratio!$BT$4,[1]Ratio!$CG$4,[1]Ratio!$CT$4,[1]Ratio!$DG$4,[1]Ratio!$DT$4,[1]Ratio!$EG$4,[1]Ratio!$ET$4,[1]Ratio!$FG$4,[1]Ratio!$FT$4,[1]Ratio!$GG$4,[1]Ratio!$GT$4,[1]Ratio!$HG$4,[1]Ratio!$HT$4)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41395</c:v>
                      </c:pt>
                      <c:pt idx="1">
                        <c:v>41760</c:v>
                      </c:pt>
                      <c:pt idx="2">
                        <c:v>42125</c:v>
                      </c:pt>
                      <c:pt idx="3">
                        <c:v>42491</c:v>
                      </c:pt>
                      <c:pt idx="4">
                        <c:v>42856</c:v>
                      </c:pt>
                      <c:pt idx="5">
                        <c:v>43221</c:v>
                      </c:pt>
                      <c:pt idx="6">
                        <c:v>43586</c:v>
                      </c:pt>
                      <c:pt idx="7">
                        <c:v>43952</c:v>
                      </c:pt>
                      <c:pt idx="8">
                        <c:v>44317</c:v>
                      </c:pt>
                      <c:pt idx="9">
                        <c:v>44682</c:v>
                      </c:pt>
                      <c:pt idx="10">
                        <c:v>45047</c:v>
                      </c:pt>
                      <c:pt idx="11">
                        <c:v>45413</c:v>
                      </c:pt>
                      <c:pt idx="12">
                        <c:v>45778</c:v>
                      </c:pt>
                      <c:pt idx="13" formatCode="[$-40C]mmm\-yy;@">
                        <c:v>46143</c:v>
                      </c:pt>
                      <c:pt idx="14">
                        <c:v>46508</c:v>
                      </c:pt>
                      <c:pt idx="15">
                        <c:v>46874</c:v>
                      </c:pt>
                      <c:pt idx="16">
                        <c:v>47239</c:v>
                      </c:pt>
                      <c:pt idx="17">
                        <c:v>47604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[1]Ratio!$B$20:$IB$20</c15:sqref>
                        </c15:fullRef>
                        <c15:formulaRef>
                          <c15:sqref>([1]Ratio!$F$20,[1]Ratio!$T$20,[1]Ratio!$AG$20,[1]Ratio!$AT$20,[1]Ratio!$BG$20,[1]Ratio!$BT$20,[1]Ratio!$CG$20,[1]Ratio!$CT$20,[1]Ratio!$DG$20,[1]Ratio!$DT$20,[1]Ratio!$EG$20,[1]Ratio!$ET$20,[1]Ratio!$FG$20,[1]Ratio!$FT$20,[1]Ratio!$GG$20,[1]Ratio!$GT$20,[1]Ratio!$HG$20,[1]Ratio!$HT$20)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16"/>
                <c:order val="1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[1]Ratio!$A$21</c15:sqref>
                        </c15:formulaRef>
                      </c:ext>
                    </c:extLst>
                    <c:strCache>
                      <c:ptCount val="1"/>
                      <c:pt idx="0">
                        <c:v>Divers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([1]Ratio!$F$4,[1]Ratio!$T$4,[1]Ratio!$AG$4,[1]Ratio!$AT$4,[1]Ratio!$BG$4,[1]Ratio!$BT$4,[1]Ratio!$CG$4,[1]Ratio!$CT$4,[1]Ratio!$DG$4,[1]Ratio!$DT$4,[1]Ratio!$EG$4,[1]Ratio!$ET$4,[1]Ratio!$FG$4,[1]Ratio!$FT$4,[1]Ratio!$GG$4,[1]Ratio!$GT$4,[1]Ratio!$HG$4,[1]Ratio!$HT$4)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41395</c:v>
                      </c:pt>
                      <c:pt idx="1">
                        <c:v>41760</c:v>
                      </c:pt>
                      <c:pt idx="2">
                        <c:v>42125</c:v>
                      </c:pt>
                      <c:pt idx="3">
                        <c:v>42491</c:v>
                      </c:pt>
                      <c:pt idx="4">
                        <c:v>42856</c:v>
                      </c:pt>
                      <c:pt idx="5">
                        <c:v>43221</c:v>
                      </c:pt>
                      <c:pt idx="6">
                        <c:v>43586</c:v>
                      </c:pt>
                      <c:pt idx="7">
                        <c:v>43952</c:v>
                      </c:pt>
                      <c:pt idx="8">
                        <c:v>44317</c:v>
                      </c:pt>
                      <c:pt idx="9">
                        <c:v>44682</c:v>
                      </c:pt>
                      <c:pt idx="10">
                        <c:v>45047</c:v>
                      </c:pt>
                      <c:pt idx="11">
                        <c:v>45413</c:v>
                      </c:pt>
                      <c:pt idx="12">
                        <c:v>45778</c:v>
                      </c:pt>
                      <c:pt idx="13" formatCode="[$-40C]mmm\-yy;@">
                        <c:v>46143</c:v>
                      </c:pt>
                      <c:pt idx="14">
                        <c:v>46508</c:v>
                      </c:pt>
                      <c:pt idx="15">
                        <c:v>46874</c:v>
                      </c:pt>
                      <c:pt idx="16">
                        <c:v>47239</c:v>
                      </c:pt>
                      <c:pt idx="17">
                        <c:v>47604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[1]Ratio!$B$21:$IB$21</c15:sqref>
                        </c15:fullRef>
                        <c15:formulaRef>
                          <c15:sqref>([1]Ratio!$F$21,[1]Ratio!$T$21,[1]Ratio!$AG$21,[1]Ratio!$AT$21,[1]Ratio!$BG$21,[1]Ratio!$BT$21,[1]Ratio!$CG$21,[1]Ratio!$CT$21,[1]Ratio!$DG$21,[1]Ratio!$DT$21,[1]Ratio!$EG$21,[1]Ratio!$ET$21,[1]Ratio!$FG$21,[1]Ratio!$FT$21,[1]Ratio!$GG$21,[1]Ratio!$GT$21,[1]Ratio!$HG$21,[1]Ratio!$HT$21)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658.18</c:v>
                      </c:pt>
                      <c:pt idx="1">
                        <c:v>481.08</c:v>
                      </c:pt>
                      <c:pt idx="2">
                        <c:v>1056.67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713580168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77032"/>
        <c:crosses val="autoZero"/>
        <c:auto val="0"/>
        <c:lblAlgn val="ctr"/>
        <c:lblOffset val="100"/>
        <c:noMultiLvlLbl val="0"/>
      </c:catAx>
      <c:valAx>
        <c:axId val="71357703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8016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50000"/>
                <a:lumOff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mensuel des indicateurs - JUIN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[1]Ratio!$A$8</c:f>
              <c:strCache>
                <c:ptCount val="1"/>
                <c:pt idx="0">
                  <c:v>Indice de fréquentation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([1]Ratio!$G$4,[1]Ratio!$U$4,[1]Ratio!$AH$4,[1]Ratio!$AU$4,[1]Ratio!$BH$4,[1]Ratio!$BU$4,[1]Ratio!$CH$4,[1]Ratio!$CU$4,[1]Ratio!$DH$4,[1]Ratio!$DU$4,[1]Ratio!$EH$4,[1]Ratio!$EU$4,[1]Ratio!$FH$4,[1]Ratio!$FU$4,[1]Ratio!$GH$4,[1]Ratio!$GU$4,[1]Ratio!$HH$4,[1]Ratio!$HU$4)</c:f>
              <c:numCache>
                <c:formatCode>mmm\-yy</c:formatCode>
                <c:ptCount val="18"/>
                <c:pt idx="0">
                  <c:v>41426</c:v>
                </c:pt>
                <c:pt idx="1">
                  <c:v>41791</c:v>
                </c:pt>
                <c:pt idx="2">
                  <c:v>42156</c:v>
                </c:pt>
                <c:pt idx="3">
                  <c:v>42522</c:v>
                </c:pt>
                <c:pt idx="4">
                  <c:v>42887</c:v>
                </c:pt>
                <c:pt idx="5">
                  <c:v>43252</c:v>
                </c:pt>
                <c:pt idx="6">
                  <c:v>43617</c:v>
                </c:pt>
                <c:pt idx="7">
                  <c:v>43983</c:v>
                </c:pt>
                <c:pt idx="8">
                  <c:v>44348</c:v>
                </c:pt>
                <c:pt idx="9">
                  <c:v>44713</c:v>
                </c:pt>
                <c:pt idx="10">
                  <c:v>45078</c:v>
                </c:pt>
                <c:pt idx="11">
                  <c:v>45444</c:v>
                </c:pt>
                <c:pt idx="12">
                  <c:v>45809</c:v>
                </c:pt>
                <c:pt idx="13" formatCode="[$-40C]mmm\-yy;@">
                  <c:v>46174</c:v>
                </c:pt>
                <c:pt idx="14">
                  <c:v>46539</c:v>
                </c:pt>
                <c:pt idx="15">
                  <c:v>46905</c:v>
                </c:pt>
                <c:pt idx="16">
                  <c:v>47270</c:v>
                </c:pt>
                <c:pt idx="17">
                  <c:v>47635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[1]Ratio!$B$8:$IB$8</c15:sqref>
                  </c15:fullRef>
                </c:ext>
              </c:extLst>
              <c:f>([1]Ratio!$G$8,[1]Ratio!$U$8,[1]Ratio!$AH$8,[1]Ratio!$AU$8,[1]Ratio!$BH$8,[1]Ratio!$BU$8,[1]Ratio!$CH$8,[1]Ratio!$CU$8,[1]Ratio!$DH$8,[1]Ratio!$DU$8,[1]Ratio!$EH$8,[1]Ratio!$EU$8,[1]Ratio!$FH$8,[1]Ratio!$FU$8,[1]Ratio!$GH$8,[1]Ratio!$GU$8,[1]Ratio!$HH$8,[1]Ratio!$HU$8)</c:f>
              <c:numCache>
                <c:formatCode>0.00</c:formatCode>
                <c:ptCount val="18"/>
                <c:pt idx="0">
                  <c:v>1.7486238532110092</c:v>
                </c:pt>
                <c:pt idx="1">
                  <c:v>1.6383928571428572</c:v>
                </c:pt>
                <c:pt idx="2">
                  <c:v>1.6088180112570356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4"/>
          <c:order val="4"/>
          <c:tx>
            <c:strRef>
              <c:f>[1]Ratio!$A$9</c:f>
              <c:strCache>
                <c:ptCount val="1"/>
                <c:pt idx="0">
                  <c:v>T.O.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5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([1]Ratio!$G$4,[1]Ratio!$U$4,[1]Ratio!$AH$4,[1]Ratio!$AU$4,[1]Ratio!$BH$4,[1]Ratio!$BU$4,[1]Ratio!$CH$4,[1]Ratio!$CU$4,[1]Ratio!$DH$4,[1]Ratio!$DU$4,[1]Ratio!$EH$4,[1]Ratio!$EU$4,[1]Ratio!$FH$4,[1]Ratio!$FU$4,[1]Ratio!$GH$4,[1]Ratio!$GU$4,[1]Ratio!$HH$4,[1]Ratio!$HU$4)</c:f>
              <c:numCache>
                <c:formatCode>mmm\-yy</c:formatCode>
                <c:ptCount val="18"/>
                <c:pt idx="0">
                  <c:v>41426</c:v>
                </c:pt>
                <c:pt idx="1">
                  <c:v>41791</c:v>
                </c:pt>
                <c:pt idx="2">
                  <c:v>42156</c:v>
                </c:pt>
                <c:pt idx="3">
                  <c:v>42522</c:v>
                </c:pt>
                <c:pt idx="4">
                  <c:v>42887</c:v>
                </c:pt>
                <c:pt idx="5">
                  <c:v>43252</c:v>
                </c:pt>
                <c:pt idx="6">
                  <c:v>43617</c:v>
                </c:pt>
                <c:pt idx="7">
                  <c:v>43983</c:v>
                </c:pt>
                <c:pt idx="8">
                  <c:v>44348</c:v>
                </c:pt>
                <c:pt idx="9">
                  <c:v>44713</c:v>
                </c:pt>
                <c:pt idx="10">
                  <c:v>45078</c:v>
                </c:pt>
                <c:pt idx="11">
                  <c:v>45444</c:v>
                </c:pt>
                <c:pt idx="12">
                  <c:v>45809</c:v>
                </c:pt>
                <c:pt idx="13" formatCode="[$-40C]mmm\-yy;@">
                  <c:v>46174</c:v>
                </c:pt>
                <c:pt idx="14">
                  <c:v>46539</c:v>
                </c:pt>
                <c:pt idx="15">
                  <c:v>46905</c:v>
                </c:pt>
                <c:pt idx="16">
                  <c:v>47270</c:v>
                </c:pt>
                <c:pt idx="17">
                  <c:v>47635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[1]Ratio!$B$9:$IB$9</c15:sqref>
                  </c15:fullRef>
                </c:ext>
              </c:extLst>
              <c:f>([1]Ratio!$G$9,[1]Ratio!$U$9,[1]Ratio!$AH$9,[1]Ratio!$AU$9,[1]Ratio!$BH$9,[1]Ratio!$BU$9,[1]Ratio!$CH$9,[1]Ratio!$CU$9,[1]Ratio!$DH$9,[1]Ratio!$DU$9,[1]Ratio!$EH$9,[1]Ratio!$EU$9,[1]Ratio!$FH$9,[1]Ratio!$FU$9,[1]Ratio!$GH$9,[1]Ratio!$GU$9,[1]Ratio!$HH$9,[1]Ratio!$HU$9)</c:f>
              <c:numCache>
                <c:formatCode>0.0%</c:formatCode>
                <c:ptCount val="18"/>
                <c:pt idx="0">
                  <c:v>0.86507936507936511</c:v>
                </c:pt>
                <c:pt idx="1">
                  <c:v>0.88888888888888884</c:v>
                </c:pt>
                <c:pt idx="2">
                  <c:v>0.84603174603174602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5"/>
          <c:order val="5"/>
          <c:tx>
            <c:strRef>
              <c:f>[1]Ratio!$A$10</c:f>
              <c:strCache>
                <c:ptCount val="1"/>
                <c:pt idx="0">
                  <c:v>P.M.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6"/>
              </a:solidFill>
              <a:miter lim="800000"/>
            </a:ln>
            <a:effectLst>
              <a:glow rad="63500">
                <a:schemeClr val="accent6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([1]Ratio!$G$4,[1]Ratio!$U$4,[1]Ratio!$AH$4,[1]Ratio!$AU$4,[1]Ratio!$BH$4,[1]Ratio!$BU$4,[1]Ratio!$CH$4,[1]Ratio!$CU$4,[1]Ratio!$DH$4,[1]Ratio!$DU$4,[1]Ratio!$EH$4,[1]Ratio!$EU$4,[1]Ratio!$FH$4,[1]Ratio!$FU$4,[1]Ratio!$GH$4,[1]Ratio!$GU$4,[1]Ratio!$HH$4,[1]Ratio!$HU$4)</c:f>
              <c:numCache>
                <c:formatCode>mmm\-yy</c:formatCode>
                <c:ptCount val="18"/>
                <c:pt idx="0">
                  <c:v>41426</c:v>
                </c:pt>
                <c:pt idx="1">
                  <c:v>41791</c:v>
                </c:pt>
                <c:pt idx="2">
                  <c:v>42156</c:v>
                </c:pt>
                <c:pt idx="3">
                  <c:v>42522</c:v>
                </c:pt>
                <c:pt idx="4">
                  <c:v>42887</c:v>
                </c:pt>
                <c:pt idx="5">
                  <c:v>43252</c:v>
                </c:pt>
                <c:pt idx="6">
                  <c:v>43617</c:v>
                </c:pt>
                <c:pt idx="7">
                  <c:v>43983</c:v>
                </c:pt>
                <c:pt idx="8">
                  <c:v>44348</c:v>
                </c:pt>
                <c:pt idx="9">
                  <c:v>44713</c:v>
                </c:pt>
                <c:pt idx="10">
                  <c:v>45078</c:v>
                </c:pt>
                <c:pt idx="11">
                  <c:v>45444</c:v>
                </c:pt>
                <c:pt idx="12">
                  <c:v>45809</c:v>
                </c:pt>
                <c:pt idx="13" formatCode="[$-40C]mmm\-yy;@">
                  <c:v>46174</c:v>
                </c:pt>
                <c:pt idx="14">
                  <c:v>46539</c:v>
                </c:pt>
                <c:pt idx="15">
                  <c:v>46905</c:v>
                </c:pt>
                <c:pt idx="16">
                  <c:v>47270</c:v>
                </c:pt>
                <c:pt idx="17">
                  <c:v>47635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[1]Ratio!$B$10:$IB$10</c15:sqref>
                  </c15:fullRef>
                </c:ext>
              </c:extLst>
              <c:f>([1]Ratio!$G$10,[1]Ratio!$U$10,[1]Ratio!$AH$10,[1]Ratio!$AU$10,[1]Ratio!$BH$10,[1]Ratio!$BU$10,[1]Ratio!$CH$10,[1]Ratio!$CU$10,[1]Ratio!$DH$10,[1]Ratio!$DU$10,[1]Ratio!$EH$10,[1]Ratio!$EU$10,[1]Ratio!$FH$10,[1]Ratio!$FU$10,[1]Ratio!$GH$10,[1]Ratio!$GU$10,[1]Ratio!$HH$10,[1]Ratio!$HU$10)</c:f>
              <c:numCache>
                <c:formatCode>_(* #,##0.00_);_(* \(#,##0.00\);_(* "-"??_);_(@_)</c:formatCode>
                <c:ptCount val="18"/>
                <c:pt idx="0">
                  <c:v>73.819999999999993</c:v>
                </c:pt>
                <c:pt idx="1">
                  <c:v>76.2</c:v>
                </c:pt>
                <c:pt idx="2">
                  <c:v>79.78</c:v>
                </c:pt>
              </c:numCache>
            </c:numRef>
          </c:val>
        </c:ser>
        <c:ser>
          <c:idx val="6"/>
          <c:order val="6"/>
          <c:tx>
            <c:strRef>
              <c:f>[1]Ratio!$A$11</c:f>
              <c:strCache>
                <c:ptCount val="1"/>
                <c:pt idx="0">
                  <c:v>P.M. TTC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1">
                  <a:lumMod val="60000"/>
                </a:schemeClr>
              </a:solidFill>
              <a:miter lim="800000"/>
            </a:ln>
            <a:effectLst>
              <a:glow rad="63500">
                <a:schemeClr val="accent1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([1]Ratio!$G$4,[1]Ratio!$U$4,[1]Ratio!$AH$4,[1]Ratio!$AU$4,[1]Ratio!$BH$4,[1]Ratio!$BU$4,[1]Ratio!$CH$4,[1]Ratio!$CU$4,[1]Ratio!$DH$4,[1]Ratio!$DU$4,[1]Ratio!$EH$4,[1]Ratio!$EU$4,[1]Ratio!$FH$4,[1]Ratio!$FU$4,[1]Ratio!$GH$4,[1]Ratio!$GU$4,[1]Ratio!$HH$4,[1]Ratio!$HU$4)</c:f>
              <c:numCache>
                <c:formatCode>mmm\-yy</c:formatCode>
                <c:ptCount val="18"/>
                <c:pt idx="0">
                  <c:v>41426</c:v>
                </c:pt>
                <c:pt idx="1">
                  <c:v>41791</c:v>
                </c:pt>
                <c:pt idx="2">
                  <c:v>42156</c:v>
                </c:pt>
                <c:pt idx="3">
                  <c:v>42522</c:v>
                </c:pt>
                <c:pt idx="4">
                  <c:v>42887</c:v>
                </c:pt>
                <c:pt idx="5">
                  <c:v>43252</c:v>
                </c:pt>
                <c:pt idx="6">
                  <c:v>43617</c:v>
                </c:pt>
                <c:pt idx="7">
                  <c:v>43983</c:v>
                </c:pt>
                <c:pt idx="8">
                  <c:v>44348</c:v>
                </c:pt>
                <c:pt idx="9">
                  <c:v>44713</c:v>
                </c:pt>
                <c:pt idx="10">
                  <c:v>45078</c:v>
                </c:pt>
                <c:pt idx="11">
                  <c:v>45444</c:v>
                </c:pt>
                <c:pt idx="12">
                  <c:v>45809</c:v>
                </c:pt>
                <c:pt idx="13" formatCode="[$-40C]mmm\-yy;@">
                  <c:v>46174</c:v>
                </c:pt>
                <c:pt idx="14">
                  <c:v>46539</c:v>
                </c:pt>
                <c:pt idx="15">
                  <c:v>46905</c:v>
                </c:pt>
                <c:pt idx="16">
                  <c:v>47270</c:v>
                </c:pt>
                <c:pt idx="17">
                  <c:v>47635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[1]Ratio!$B$11:$IB$11</c15:sqref>
                  </c15:fullRef>
                </c:ext>
              </c:extLst>
              <c:f>([1]Ratio!$G$11,[1]Ratio!$U$11,[1]Ratio!$AH$11,[1]Ratio!$AU$11,[1]Ratio!$BH$11,[1]Ratio!$BU$11,[1]Ratio!$CH$11,[1]Ratio!$CU$11,[1]Ratio!$DH$11,[1]Ratio!$DU$11,[1]Ratio!$EH$11,[1]Ratio!$EU$11,[1]Ratio!$FH$11,[1]Ratio!$FU$11,[1]Ratio!$GH$11,[1]Ratio!$GU$11,[1]Ratio!$HH$11,[1]Ratio!$HU$11)</c:f>
              <c:numCache>
                <c:formatCode>_(* #,##0.00_);_(* \(#,##0.00\);_(* "-"??_);_(@_)</c:formatCode>
                <c:ptCount val="18"/>
                <c:pt idx="0">
                  <c:v>78.987399999999994</c:v>
                </c:pt>
                <c:pt idx="1">
                  <c:v>81.534000000000006</c:v>
                </c:pt>
                <c:pt idx="2">
                  <c:v>85.36460000000001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7"/>
          <c:order val="7"/>
          <c:tx>
            <c:strRef>
              <c:f>[1]Ratio!$A$12</c:f>
              <c:strCache>
                <c:ptCount val="1"/>
                <c:pt idx="0">
                  <c:v>Revpar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2">
                  <a:lumMod val="60000"/>
                </a:schemeClr>
              </a:solidFill>
              <a:miter lim="800000"/>
            </a:ln>
            <a:effectLst>
              <a:glow rad="63500">
                <a:schemeClr val="accent2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([1]Ratio!$G$4,[1]Ratio!$U$4,[1]Ratio!$AH$4,[1]Ratio!$AU$4,[1]Ratio!$BH$4,[1]Ratio!$BU$4,[1]Ratio!$CH$4,[1]Ratio!$CU$4,[1]Ratio!$DH$4,[1]Ratio!$DU$4,[1]Ratio!$EH$4,[1]Ratio!$EU$4,[1]Ratio!$FH$4,[1]Ratio!$FU$4,[1]Ratio!$GH$4,[1]Ratio!$GU$4,[1]Ratio!$HH$4,[1]Ratio!$HU$4)</c:f>
              <c:numCache>
                <c:formatCode>mmm\-yy</c:formatCode>
                <c:ptCount val="18"/>
                <c:pt idx="0">
                  <c:v>41426</c:v>
                </c:pt>
                <c:pt idx="1">
                  <c:v>41791</c:v>
                </c:pt>
                <c:pt idx="2">
                  <c:v>42156</c:v>
                </c:pt>
                <c:pt idx="3">
                  <c:v>42522</c:v>
                </c:pt>
                <c:pt idx="4">
                  <c:v>42887</c:v>
                </c:pt>
                <c:pt idx="5">
                  <c:v>43252</c:v>
                </c:pt>
                <c:pt idx="6">
                  <c:v>43617</c:v>
                </c:pt>
                <c:pt idx="7">
                  <c:v>43983</c:v>
                </c:pt>
                <c:pt idx="8">
                  <c:v>44348</c:v>
                </c:pt>
                <c:pt idx="9">
                  <c:v>44713</c:v>
                </c:pt>
                <c:pt idx="10">
                  <c:v>45078</c:v>
                </c:pt>
                <c:pt idx="11">
                  <c:v>45444</c:v>
                </c:pt>
                <c:pt idx="12">
                  <c:v>45809</c:v>
                </c:pt>
                <c:pt idx="13" formatCode="[$-40C]mmm\-yy;@">
                  <c:v>46174</c:v>
                </c:pt>
                <c:pt idx="14">
                  <c:v>46539</c:v>
                </c:pt>
                <c:pt idx="15">
                  <c:v>46905</c:v>
                </c:pt>
                <c:pt idx="16">
                  <c:v>47270</c:v>
                </c:pt>
                <c:pt idx="17">
                  <c:v>47635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[1]Ratio!$B$12:$IB$12</c15:sqref>
                  </c15:fullRef>
                </c:ext>
              </c:extLst>
              <c:f>([1]Ratio!$G$12,[1]Ratio!$U$12,[1]Ratio!$AH$12,[1]Ratio!$AU$12,[1]Ratio!$BH$12,[1]Ratio!$BU$12,[1]Ratio!$CH$12,[1]Ratio!$CU$12,[1]Ratio!$DH$12,[1]Ratio!$DU$12,[1]Ratio!$EH$12,[1]Ratio!$EU$12,[1]Ratio!$FH$12,[1]Ratio!$FU$12,[1]Ratio!$GH$12,[1]Ratio!$GU$12,[1]Ratio!$HH$12,[1]Ratio!$HU$12)</c:f>
              <c:numCache>
                <c:formatCode>_(* #,##0.00_);_(* \(#,##0.00\);_(* "-"??_);_(@_)</c:formatCode>
                <c:ptCount val="18"/>
                <c:pt idx="0">
                  <c:v>63.86015873015873</c:v>
                </c:pt>
                <c:pt idx="1">
                  <c:v>67.733333333333334</c:v>
                </c:pt>
                <c:pt idx="2">
                  <c:v>67.496412698412698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8"/>
          <c:order val="8"/>
          <c:tx>
            <c:strRef>
              <c:f>[1]Ratio!$A$13</c:f>
              <c:strCache>
                <c:ptCount val="1"/>
                <c:pt idx="0">
                  <c:v>Taux de captage 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3">
                  <a:lumMod val="60000"/>
                </a:schemeClr>
              </a:solidFill>
              <a:miter lim="800000"/>
            </a:ln>
            <a:effectLst>
              <a:glow rad="63500">
                <a:schemeClr val="accent3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([1]Ratio!$G$4,[1]Ratio!$U$4,[1]Ratio!$AH$4,[1]Ratio!$AU$4,[1]Ratio!$BH$4,[1]Ratio!$BU$4,[1]Ratio!$CH$4,[1]Ratio!$CU$4,[1]Ratio!$DH$4,[1]Ratio!$DU$4,[1]Ratio!$EH$4,[1]Ratio!$EU$4,[1]Ratio!$FH$4,[1]Ratio!$FU$4,[1]Ratio!$GH$4,[1]Ratio!$GU$4,[1]Ratio!$HH$4,[1]Ratio!$HU$4)</c:f>
              <c:numCache>
                <c:formatCode>mmm\-yy</c:formatCode>
                <c:ptCount val="18"/>
                <c:pt idx="0">
                  <c:v>41426</c:v>
                </c:pt>
                <c:pt idx="1">
                  <c:v>41791</c:v>
                </c:pt>
                <c:pt idx="2">
                  <c:v>42156</c:v>
                </c:pt>
                <c:pt idx="3">
                  <c:v>42522</c:v>
                </c:pt>
                <c:pt idx="4">
                  <c:v>42887</c:v>
                </c:pt>
                <c:pt idx="5">
                  <c:v>43252</c:v>
                </c:pt>
                <c:pt idx="6">
                  <c:v>43617</c:v>
                </c:pt>
                <c:pt idx="7">
                  <c:v>43983</c:v>
                </c:pt>
                <c:pt idx="8">
                  <c:v>44348</c:v>
                </c:pt>
                <c:pt idx="9">
                  <c:v>44713</c:v>
                </c:pt>
                <c:pt idx="10">
                  <c:v>45078</c:v>
                </c:pt>
                <c:pt idx="11">
                  <c:v>45444</c:v>
                </c:pt>
                <c:pt idx="12">
                  <c:v>45809</c:v>
                </c:pt>
                <c:pt idx="13" formatCode="[$-40C]mmm\-yy;@">
                  <c:v>46174</c:v>
                </c:pt>
                <c:pt idx="14">
                  <c:v>46539</c:v>
                </c:pt>
                <c:pt idx="15">
                  <c:v>46905</c:v>
                </c:pt>
                <c:pt idx="16">
                  <c:v>47270</c:v>
                </c:pt>
                <c:pt idx="17">
                  <c:v>47635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[1]Ratio!$B$13:$IB$13</c15:sqref>
                  </c15:fullRef>
                </c:ext>
              </c:extLst>
              <c:f>([1]Ratio!$G$13,[1]Ratio!$U$13,[1]Ratio!$AH$13,[1]Ratio!$AU$13,[1]Ratio!$BH$13,[1]Ratio!$BU$13,[1]Ratio!$CH$13,[1]Ratio!$CU$13,[1]Ratio!$DH$13,[1]Ratio!$DU$13,[1]Ratio!$EH$13,[1]Ratio!$EU$13,[1]Ratio!$FH$13,[1]Ratio!$FU$13,[1]Ratio!$GH$13,[1]Ratio!$GU$13,[1]Ratio!$HH$13,[1]Ratio!$HU$13)</c:f>
              <c:numCache>
                <c:formatCode>0%</c:formatCode>
                <c:ptCount val="18"/>
                <c:pt idx="0">
                  <c:v>0.8337</c:v>
                </c:pt>
                <c:pt idx="1">
                  <c:v>0.83</c:v>
                </c:pt>
                <c:pt idx="2">
                  <c:v>0.80579999999999996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713579384"/>
        <c:axId val="713579776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[1]Ratio!$A$5</c15:sqref>
                        </c15:formulaRef>
                      </c:ext>
                    </c:extLst>
                    <c:strCache>
                      <c:ptCount val="1"/>
                      <c:pt idx="0">
                        <c:v>Nombre de chambres disponibles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([1]Ratio!$G$4,[1]Ratio!$U$4,[1]Ratio!$AH$4,[1]Ratio!$AU$4,[1]Ratio!$BH$4,[1]Ratio!$BU$4,[1]Ratio!$CH$4,[1]Ratio!$CU$4,[1]Ratio!$DH$4,[1]Ratio!$DU$4,[1]Ratio!$EH$4,[1]Ratio!$EU$4,[1]Ratio!$FH$4,[1]Ratio!$FU$4,[1]Ratio!$GH$4,[1]Ratio!$GU$4,[1]Ratio!$HH$4,[1]Ratio!$HU$4)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41426</c:v>
                      </c:pt>
                      <c:pt idx="1">
                        <c:v>41791</c:v>
                      </c:pt>
                      <c:pt idx="2">
                        <c:v>42156</c:v>
                      </c:pt>
                      <c:pt idx="3">
                        <c:v>42522</c:v>
                      </c:pt>
                      <c:pt idx="4">
                        <c:v>42887</c:v>
                      </c:pt>
                      <c:pt idx="5">
                        <c:v>43252</c:v>
                      </c:pt>
                      <c:pt idx="6">
                        <c:v>43617</c:v>
                      </c:pt>
                      <c:pt idx="7">
                        <c:v>43983</c:v>
                      </c:pt>
                      <c:pt idx="8">
                        <c:v>44348</c:v>
                      </c:pt>
                      <c:pt idx="9">
                        <c:v>44713</c:v>
                      </c:pt>
                      <c:pt idx="10">
                        <c:v>45078</c:v>
                      </c:pt>
                      <c:pt idx="11">
                        <c:v>45444</c:v>
                      </c:pt>
                      <c:pt idx="12">
                        <c:v>45809</c:v>
                      </c:pt>
                      <c:pt idx="13" formatCode="[$-40C]mmm\-yy;@">
                        <c:v>46174</c:v>
                      </c:pt>
                      <c:pt idx="14">
                        <c:v>46539</c:v>
                      </c:pt>
                      <c:pt idx="15">
                        <c:v>46905</c:v>
                      </c:pt>
                      <c:pt idx="16">
                        <c:v>47270</c:v>
                      </c:pt>
                      <c:pt idx="17">
                        <c:v>47635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[1]Ratio!$B$5:$IB$5</c15:sqref>
                        </c15:fullRef>
                        <c15:formulaRef>
                          <c15:sqref>([1]Ratio!$G$5,[1]Ratio!$U$5,[1]Ratio!$AH$5,[1]Ratio!$AU$5,[1]Ratio!$BH$5,[1]Ratio!$BU$5,[1]Ratio!$CH$5,[1]Ratio!$CU$5,[1]Ratio!$DH$5,[1]Ratio!$DU$5,[1]Ratio!$EH$5,[1]Ratio!$EU$5,[1]Ratio!$FH$5,[1]Ratio!$FU$5,[1]Ratio!$GH$5,[1]Ratio!$GU$5,[1]Ratio!$HH$5,[1]Ratio!$HU$5)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1260</c:v>
                      </c:pt>
                      <c:pt idx="1">
                        <c:v>1260</c:v>
                      </c:pt>
                      <c:pt idx="2">
                        <c:v>1260</c:v>
                      </c:pt>
                      <c:pt idx="3">
                        <c:v>1302</c:v>
                      </c:pt>
                      <c:pt idx="4">
                        <c:v>1302</c:v>
                      </c:pt>
                      <c:pt idx="5">
                        <c:v>1302</c:v>
                      </c:pt>
                      <c:pt idx="6">
                        <c:v>1302</c:v>
                      </c:pt>
                      <c:pt idx="7">
                        <c:v>1302</c:v>
                      </c:pt>
                      <c:pt idx="8">
                        <c:v>1302</c:v>
                      </c:pt>
                      <c:pt idx="9">
                        <c:v>1302</c:v>
                      </c:pt>
                      <c:pt idx="10">
                        <c:v>1302</c:v>
                      </c:pt>
                      <c:pt idx="11">
                        <c:v>1302</c:v>
                      </c:pt>
                      <c:pt idx="12">
                        <c:v>1302</c:v>
                      </c:pt>
                      <c:pt idx="13">
                        <c:v>1302</c:v>
                      </c:pt>
                      <c:pt idx="14">
                        <c:v>1302</c:v>
                      </c:pt>
                      <c:pt idx="15">
                        <c:v>1302</c:v>
                      </c:pt>
                      <c:pt idx="16">
                        <c:v>1302</c:v>
                      </c:pt>
                      <c:pt idx="17">
                        <c:v>1302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[1]Ratio!$A$6</c15:sqref>
                        </c15:formulaRef>
                      </c:ext>
                    </c:extLst>
                    <c:strCache>
                      <c:ptCount val="1"/>
                      <c:pt idx="0">
                        <c:v>Nombre de chambres louées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/>
                    </a:solidFill>
                    <a:miter lim="800000"/>
                  </a:ln>
                  <a:effectLst>
                    <a:glow rad="63500">
                      <a:schemeClr val="accent2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([1]Ratio!$G$4,[1]Ratio!$U$4,[1]Ratio!$AH$4,[1]Ratio!$AU$4,[1]Ratio!$BH$4,[1]Ratio!$BU$4,[1]Ratio!$CH$4,[1]Ratio!$CU$4,[1]Ratio!$DH$4,[1]Ratio!$DU$4,[1]Ratio!$EH$4,[1]Ratio!$EU$4,[1]Ratio!$FH$4,[1]Ratio!$FU$4,[1]Ratio!$GH$4,[1]Ratio!$GU$4,[1]Ratio!$HH$4,[1]Ratio!$HU$4)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41426</c:v>
                      </c:pt>
                      <c:pt idx="1">
                        <c:v>41791</c:v>
                      </c:pt>
                      <c:pt idx="2">
                        <c:v>42156</c:v>
                      </c:pt>
                      <c:pt idx="3">
                        <c:v>42522</c:v>
                      </c:pt>
                      <c:pt idx="4">
                        <c:v>42887</c:v>
                      </c:pt>
                      <c:pt idx="5">
                        <c:v>43252</c:v>
                      </c:pt>
                      <c:pt idx="6">
                        <c:v>43617</c:v>
                      </c:pt>
                      <c:pt idx="7">
                        <c:v>43983</c:v>
                      </c:pt>
                      <c:pt idx="8">
                        <c:v>44348</c:v>
                      </c:pt>
                      <c:pt idx="9">
                        <c:v>44713</c:v>
                      </c:pt>
                      <c:pt idx="10">
                        <c:v>45078</c:v>
                      </c:pt>
                      <c:pt idx="11">
                        <c:v>45444</c:v>
                      </c:pt>
                      <c:pt idx="12">
                        <c:v>45809</c:v>
                      </c:pt>
                      <c:pt idx="13" formatCode="[$-40C]mmm\-yy;@">
                        <c:v>46174</c:v>
                      </c:pt>
                      <c:pt idx="14">
                        <c:v>46539</c:v>
                      </c:pt>
                      <c:pt idx="15">
                        <c:v>46905</c:v>
                      </c:pt>
                      <c:pt idx="16">
                        <c:v>47270</c:v>
                      </c:pt>
                      <c:pt idx="17">
                        <c:v>47635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[1]Ratio!$B$6:$IB$6</c15:sqref>
                        </c15:fullRef>
                        <c15:formulaRef>
                          <c15:sqref>([1]Ratio!$G$6,[1]Ratio!$U$6,[1]Ratio!$AH$6,[1]Ratio!$AU$6,[1]Ratio!$BH$6,[1]Ratio!$BU$6,[1]Ratio!$CH$6,[1]Ratio!$CU$6,[1]Ratio!$DH$6,[1]Ratio!$DU$6,[1]Ratio!$EH$6,[1]Ratio!$EU$6,[1]Ratio!$FH$6,[1]Ratio!$FU$6,[1]Ratio!$GH$6,[1]Ratio!$GU$6,[1]Ratio!$HH$6,[1]Ratio!$HU$6)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1090</c:v>
                      </c:pt>
                      <c:pt idx="1">
                        <c:v>1120</c:v>
                      </c:pt>
                      <c:pt idx="2">
                        <c:v>1066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[1]Ratio!$A$7</c15:sqref>
                        </c15:formulaRef>
                      </c:ext>
                    </c:extLst>
                    <c:strCache>
                      <c:ptCount val="1"/>
                      <c:pt idx="0">
                        <c:v>Nombre de clients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/>
                    </a:solidFill>
                    <a:miter lim="800000"/>
                  </a:ln>
                  <a:effectLst>
                    <a:glow rad="63500">
                      <a:schemeClr val="accent3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([1]Ratio!$G$4,[1]Ratio!$U$4,[1]Ratio!$AH$4,[1]Ratio!$AU$4,[1]Ratio!$BH$4,[1]Ratio!$BU$4,[1]Ratio!$CH$4,[1]Ratio!$CU$4,[1]Ratio!$DH$4,[1]Ratio!$DU$4,[1]Ratio!$EH$4,[1]Ratio!$EU$4,[1]Ratio!$FH$4,[1]Ratio!$FU$4,[1]Ratio!$GH$4,[1]Ratio!$GU$4,[1]Ratio!$HH$4,[1]Ratio!$HU$4)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41426</c:v>
                      </c:pt>
                      <c:pt idx="1">
                        <c:v>41791</c:v>
                      </c:pt>
                      <c:pt idx="2">
                        <c:v>42156</c:v>
                      </c:pt>
                      <c:pt idx="3">
                        <c:v>42522</c:v>
                      </c:pt>
                      <c:pt idx="4">
                        <c:v>42887</c:v>
                      </c:pt>
                      <c:pt idx="5">
                        <c:v>43252</c:v>
                      </c:pt>
                      <c:pt idx="6">
                        <c:v>43617</c:v>
                      </c:pt>
                      <c:pt idx="7">
                        <c:v>43983</c:v>
                      </c:pt>
                      <c:pt idx="8">
                        <c:v>44348</c:v>
                      </c:pt>
                      <c:pt idx="9">
                        <c:v>44713</c:v>
                      </c:pt>
                      <c:pt idx="10">
                        <c:v>45078</c:v>
                      </c:pt>
                      <c:pt idx="11">
                        <c:v>45444</c:v>
                      </c:pt>
                      <c:pt idx="12">
                        <c:v>45809</c:v>
                      </c:pt>
                      <c:pt idx="13" formatCode="[$-40C]mmm\-yy;@">
                        <c:v>46174</c:v>
                      </c:pt>
                      <c:pt idx="14">
                        <c:v>46539</c:v>
                      </c:pt>
                      <c:pt idx="15">
                        <c:v>46905</c:v>
                      </c:pt>
                      <c:pt idx="16">
                        <c:v>47270</c:v>
                      </c:pt>
                      <c:pt idx="17">
                        <c:v>47635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[1]Ratio!$B$7:$IB$7</c15:sqref>
                        </c15:fullRef>
                        <c15:formulaRef>
                          <c15:sqref>([1]Ratio!$G$7,[1]Ratio!$U$7,[1]Ratio!$AH$7,[1]Ratio!$AU$7,[1]Ratio!$BH$7,[1]Ratio!$BU$7,[1]Ratio!$CH$7,[1]Ratio!$CU$7,[1]Ratio!$DH$7,[1]Ratio!$DU$7,[1]Ratio!$EH$7,[1]Ratio!$EU$7,[1]Ratio!$FH$7,[1]Ratio!$FU$7,[1]Ratio!$GH$7,[1]Ratio!$GU$7,[1]Ratio!$HH$7,[1]Ratio!$HU$7)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1906</c:v>
                      </c:pt>
                      <c:pt idx="1">
                        <c:v>1835</c:v>
                      </c:pt>
                      <c:pt idx="2">
                        <c:v>1715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[1]Ratio!$A$14</c15:sqref>
                        </c15:formulaRef>
                      </c:ext>
                    </c:extLst>
                    <c:strCache>
                      <c:ptCount val="1"/>
                      <c:pt idx="0">
                        <c:v>Chiffre d'affaires :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([1]Ratio!$G$4,[1]Ratio!$U$4,[1]Ratio!$AH$4,[1]Ratio!$AU$4,[1]Ratio!$BH$4,[1]Ratio!$BU$4,[1]Ratio!$CH$4,[1]Ratio!$CU$4,[1]Ratio!$DH$4,[1]Ratio!$DU$4,[1]Ratio!$EH$4,[1]Ratio!$EU$4,[1]Ratio!$FH$4,[1]Ratio!$FU$4,[1]Ratio!$GH$4,[1]Ratio!$GU$4,[1]Ratio!$HH$4,[1]Ratio!$HU$4)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41426</c:v>
                      </c:pt>
                      <c:pt idx="1">
                        <c:v>41791</c:v>
                      </c:pt>
                      <c:pt idx="2">
                        <c:v>42156</c:v>
                      </c:pt>
                      <c:pt idx="3">
                        <c:v>42522</c:v>
                      </c:pt>
                      <c:pt idx="4">
                        <c:v>42887</c:v>
                      </c:pt>
                      <c:pt idx="5">
                        <c:v>43252</c:v>
                      </c:pt>
                      <c:pt idx="6">
                        <c:v>43617</c:v>
                      </c:pt>
                      <c:pt idx="7">
                        <c:v>43983</c:v>
                      </c:pt>
                      <c:pt idx="8">
                        <c:v>44348</c:v>
                      </c:pt>
                      <c:pt idx="9">
                        <c:v>44713</c:v>
                      </c:pt>
                      <c:pt idx="10">
                        <c:v>45078</c:v>
                      </c:pt>
                      <c:pt idx="11">
                        <c:v>45444</c:v>
                      </c:pt>
                      <c:pt idx="12">
                        <c:v>45809</c:v>
                      </c:pt>
                      <c:pt idx="13" formatCode="[$-40C]mmm\-yy;@">
                        <c:v>46174</c:v>
                      </c:pt>
                      <c:pt idx="14">
                        <c:v>46539</c:v>
                      </c:pt>
                      <c:pt idx="15">
                        <c:v>46905</c:v>
                      </c:pt>
                      <c:pt idx="16">
                        <c:v>47270</c:v>
                      </c:pt>
                      <c:pt idx="17">
                        <c:v>47635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[1]Ratio!$B$14:$IB$14</c15:sqref>
                        </c15:fullRef>
                        <c15:formulaRef>
                          <c15:sqref>([1]Ratio!$G$14,[1]Ratio!$U$14,[1]Ratio!$AH$14,[1]Ratio!$AU$14,[1]Ratio!$BH$14,[1]Ratio!$BU$14,[1]Ratio!$CH$14,[1]Ratio!$CU$14,[1]Ratio!$DH$14,[1]Ratio!$DU$14,[1]Ratio!$EH$14,[1]Ratio!$EU$14,[1]Ratio!$FH$14,[1]Ratio!$FU$14,[1]Ratio!$GH$14,[1]Ratio!$GU$14,[1]Ratio!$HH$14,[1]Ratio!$HU$14)</c15:sqref>
                        </c15:formulaRef>
                      </c:ext>
                    </c:extLst>
                    <c:numCache>
                      <c:formatCode>General</c:formatCode>
                      <c:ptCount val="18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[1]Ratio!$A$15</c15:sqref>
                        </c15:formulaRef>
                      </c:ext>
                    </c:extLst>
                    <c:strCache>
                      <c:ptCount val="1"/>
                      <c:pt idx="0">
                        <c:v>CA Hebergement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([1]Ratio!$G$4,[1]Ratio!$U$4,[1]Ratio!$AH$4,[1]Ratio!$AU$4,[1]Ratio!$BH$4,[1]Ratio!$BU$4,[1]Ratio!$CH$4,[1]Ratio!$CU$4,[1]Ratio!$DH$4,[1]Ratio!$DU$4,[1]Ratio!$EH$4,[1]Ratio!$EU$4,[1]Ratio!$FH$4,[1]Ratio!$FU$4,[1]Ratio!$GH$4,[1]Ratio!$GU$4,[1]Ratio!$HH$4,[1]Ratio!$HU$4)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41426</c:v>
                      </c:pt>
                      <c:pt idx="1">
                        <c:v>41791</c:v>
                      </c:pt>
                      <c:pt idx="2">
                        <c:v>42156</c:v>
                      </c:pt>
                      <c:pt idx="3">
                        <c:v>42522</c:v>
                      </c:pt>
                      <c:pt idx="4">
                        <c:v>42887</c:v>
                      </c:pt>
                      <c:pt idx="5">
                        <c:v>43252</c:v>
                      </c:pt>
                      <c:pt idx="6">
                        <c:v>43617</c:v>
                      </c:pt>
                      <c:pt idx="7">
                        <c:v>43983</c:v>
                      </c:pt>
                      <c:pt idx="8">
                        <c:v>44348</c:v>
                      </c:pt>
                      <c:pt idx="9">
                        <c:v>44713</c:v>
                      </c:pt>
                      <c:pt idx="10">
                        <c:v>45078</c:v>
                      </c:pt>
                      <c:pt idx="11">
                        <c:v>45444</c:v>
                      </c:pt>
                      <c:pt idx="12">
                        <c:v>45809</c:v>
                      </c:pt>
                      <c:pt idx="13" formatCode="[$-40C]mmm\-yy;@">
                        <c:v>46174</c:v>
                      </c:pt>
                      <c:pt idx="14">
                        <c:v>46539</c:v>
                      </c:pt>
                      <c:pt idx="15">
                        <c:v>46905</c:v>
                      </c:pt>
                      <c:pt idx="16">
                        <c:v>47270</c:v>
                      </c:pt>
                      <c:pt idx="17">
                        <c:v>47635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[1]Ratio!$B$15:$IB$15</c15:sqref>
                        </c15:fullRef>
                        <c15:formulaRef>
                          <c15:sqref>([1]Ratio!$G$15,[1]Ratio!$U$15,[1]Ratio!$AH$15,[1]Ratio!$AU$15,[1]Ratio!$BH$15,[1]Ratio!$BU$15,[1]Ratio!$CH$15,[1]Ratio!$CU$15,[1]Ratio!$DH$15,[1]Ratio!$DU$15,[1]Ratio!$EH$15,[1]Ratio!$EU$15,[1]Ratio!$FH$15,[1]Ratio!$FU$15,[1]Ratio!$GH$15,[1]Ratio!$GU$15,[1]Ratio!$HH$15,[1]Ratio!$HU$15)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80466.06</c:v>
                      </c:pt>
                      <c:pt idx="1">
                        <c:v>85339.09</c:v>
                      </c:pt>
                      <c:pt idx="2">
                        <c:v>85046.36</c:v>
                      </c:pt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[1]Ratio!$A$16</c15:sqref>
                        </c15:formulaRef>
                      </c:ext>
                    </c:extLst>
                    <c:strCache>
                      <c:ptCount val="1"/>
                      <c:pt idx="0">
                        <c:v>CA Petit déjeuner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6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6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([1]Ratio!$G$4,[1]Ratio!$U$4,[1]Ratio!$AH$4,[1]Ratio!$AU$4,[1]Ratio!$BH$4,[1]Ratio!$BU$4,[1]Ratio!$CH$4,[1]Ratio!$CU$4,[1]Ratio!$DH$4,[1]Ratio!$DU$4,[1]Ratio!$EH$4,[1]Ratio!$EU$4,[1]Ratio!$FH$4,[1]Ratio!$FU$4,[1]Ratio!$GH$4,[1]Ratio!$GU$4,[1]Ratio!$HH$4,[1]Ratio!$HU$4)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41426</c:v>
                      </c:pt>
                      <c:pt idx="1">
                        <c:v>41791</c:v>
                      </c:pt>
                      <c:pt idx="2">
                        <c:v>42156</c:v>
                      </c:pt>
                      <c:pt idx="3">
                        <c:v>42522</c:v>
                      </c:pt>
                      <c:pt idx="4">
                        <c:v>42887</c:v>
                      </c:pt>
                      <c:pt idx="5">
                        <c:v>43252</c:v>
                      </c:pt>
                      <c:pt idx="6">
                        <c:v>43617</c:v>
                      </c:pt>
                      <c:pt idx="7">
                        <c:v>43983</c:v>
                      </c:pt>
                      <c:pt idx="8">
                        <c:v>44348</c:v>
                      </c:pt>
                      <c:pt idx="9">
                        <c:v>44713</c:v>
                      </c:pt>
                      <c:pt idx="10">
                        <c:v>45078</c:v>
                      </c:pt>
                      <c:pt idx="11">
                        <c:v>45444</c:v>
                      </c:pt>
                      <c:pt idx="12">
                        <c:v>45809</c:v>
                      </c:pt>
                      <c:pt idx="13" formatCode="[$-40C]mmm\-yy;@">
                        <c:v>46174</c:v>
                      </c:pt>
                      <c:pt idx="14">
                        <c:v>46539</c:v>
                      </c:pt>
                      <c:pt idx="15">
                        <c:v>46905</c:v>
                      </c:pt>
                      <c:pt idx="16">
                        <c:v>47270</c:v>
                      </c:pt>
                      <c:pt idx="17">
                        <c:v>47635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[1]Ratio!$B$16:$IB$16</c15:sqref>
                        </c15:fullRef>
                        <c15:formulaRef>
                          <c15:sqref>([1]Ratio!$G$16,[1]Ratio!$U$16,[1]Ratio!$AH$16,[1]Ratio!$AU$16,[1]Ratio!$BH$16,[1]Ratio!$BU$16,[1]Ratio!$CH$16,[1]Ratio!$CU$16,[1]Ratio!$DH$16,[1]Ratio!$DU$16,[1]Ratio!$EH$16,[1]Ratio!$EU$16,[1]Ratio!$FH$16,[1]Ratio!$FU$16,[1]Ratio!$GH$16,[1]Ratio!$GU$16,[1]Ratio!$HH$16,[1]Ratio!$HU$16)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11186.92</c:v>
                      </c:pt>
                      <c:pt idx="1">
                        <c:v>11821.82</c:v>
                      </c:pt>
                      <c:pt idx="2">
                        <c:v>11873.64</c:v>
                      </c:pt>
                    </c:numCache>
                  </c:numRef>
                </c:val>
              </c15:ser>
            </c15:filteredBarSeries>
            <c15:filteredBar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[1]Ratio!$A$17</c15:sqref>
                        </c15:formulaRef>
                      </c:ext>
                    </c:extLst>
                    <c:strCache>
                      <c:ptCount val="1"/>
                      <c:pt idx="0">
                        <c:v>CA Restaurant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1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([1]Ratio!$G$4,[1]Ratio!$U$4,[1]Ratio!$AH$4,[1]Ratio!$AU$4,[1]Ratio!$BH$4,[1]Ratio!$BU$4,[1]Ratio!$CH$4,[1]Ratio!$CU$4,[1]Ratio!$DH$4,[1]Ratio!$DU$4,[1]Ratio!$EH$4,[1]Ratio!$EU$4,[1]Ratio!$FH$4,[1]Ratio!$FU$4,[1]Ratio!$GH$4,[1]Ratio!$GU$4,[1]Ratio!$HH$4,[1]Ratio!$HU$4)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41426</c:v>
                      </c:pt>
                      <c:pt idx="1">
                        <c:v>41791</c:v>
                      </c:pt>
                      <c:pt idx="2">
                        <c:v>42156</c:v>
                      </c:pt>
                      <c:pt idx="3">
                        <c:v>42522</c:v>
                      </c:pt>
                      <c:pt idx="4">
                        <c:v>42887</c:v>
                      </c:pt>
                      <c:pt idx="5">
                        <c:v>43252</c:v>
                      </c:pt>
                      <c:pt idx="6">
                        <c:v>43617</c:v>
                      </c:pt>
                      <c:pt idx="7">
                        <c:v>43983</c:v>
                      </c:pt>
                      <c:pt idx="8">
                        <c:v>44348</c:v>
                      </c:pt>
                      <c:pt idx="9">
                        <c:v>44713</c:v>
                      </c:pt>
                      <c:pt idx="10">
                        <c:v>45078</c:v>
                      </c:pt>
                      <c:pt idx="11">
                        <c:v>45444</c:v>
                      </c:pt>
                      <c:pt idx="12">
                        <c:v>45809</c:v>
                      </c:pt>
                      <c:pt idx="13" formatCode="[$-40C]mmm\-yy;@">
                        <c:v>46174</c:v>
                      </c:pt>
                      <c:pt idx="14">
                        <c:v>46539</c:v>
                      </c:pt>
                      <c:pt idx="15">
                        <c:v>46905</c:v>
                      </c:pt>
                      <c:pt idx="16">
                        <c:v>47270</c:v>
                      </c:pt>
                      <c:pt idx="17">
                        <c:v>47635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[1]Ratio!$B$17:$IB$17</c15:sqref>
                        </c15:fullRef>
                        <c15:formulaRef>
                          <c15:sqref>([1]Ratio!$G$17,[1]Ratio!$U$17,[1]Ratio!$AH$17,[1]Ratio!$AU$17,[1]Ratio!$BH$17,[1]Ratio!$BU$17,[1]Ratio!$CH$17,[1]Ratio!$CU$17,[1]Ratio!$DH$17,[1]Ratio!$DU$17,[1]Ratio!$EH$17,[1]Ratio!$EU$17,[1]Ratio!$FH$17,[1]Ratio!$FU$17,[1]Ratio!$GH$17,[1]Ratio!$GU$17,[1]Ratio!$HH$17,[1]Ratio!$HU$17)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746.82</c:v>
                      </c:pt>
                      <c:pt idx="1">
                        <c:v>1019.09</c:v>
                      </c:pt>
                      <c:pt idx="2">
                        <c:v>182.82</c:v>
                      </c:pt>
                    </c:numCache>
                  </c:numRef>
                </c:val>
              </c15:ser>
            </c15:filteredBarSeries>
            <c15:filteredBarSeries>
              <c15:ser>
                <c:idx val="13"/>
                <c:order val="1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[1]Ratio!$A$18</c15:sqref>
                        </c15:formulaRef>
                      </c:ext>
                    </c:extLst>
                    <c:strCache>
                      <c:ptCount val="1"/>
                      <c:pt idx="0">
                        <c:v>CA Bar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2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([1]Ratio!$G$4,[1]Ratio!$U$4,[1]Ratio!$AH$4,[1]Ratio!$AU$4,[1]Ratio!$BH$4,[1]Ratio!$BU$4,[1]Ratio!$CH$4,[1]Ratio!$CU$4,[1]Ratio!$DH$4,[1]Ratio!$DU$4,[1]Ratio!$EH$4,[1]Ratio!$EU$4,[1]Ratio!$FH$4,[1]Ratio!$FU$4,[1]Ratio!$GH$4,[1]Ratio!$GU$4,[1]Ratio!$HH$4,[1]Ratio!$HU$4)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41426</c:v>
                      </c:pt>
                      <c:pt idx="1">
                        <c:v>41791</c:v>
                      </c:pt>
                      <c:pt idx="2">
                        <c:v>42156</c:v>
                      </c:pt>
                      <c:pt idx="3">
                        <c:v>42522</c:v>
                      </c:pt>
                      <c:pt idx="4">
                        <c:v>42887</c:v>
                      </c:pt>
                      <c:pt idx="5">
                        <c:v>43252</c:v>
                      </c:pt>
                      <c:pt idx="6">
                        <c:v>43617</c:v>
                      </c:pt>
                      <c:pt idx="7">
                        <c:v>43983</c:v>
                      </c:pt>
                      <c:pt idx="8">
                        <c:v>44348</c:v>
                      </c:pt>
                      <c:pt idx="9">
                        <c:v>44713</c:v>
                      </c:pt>
                      <c:pt idx="10">
                        <c:v>45078</c:v>
                      </c:pt>
                      <c:pt idx="11">
                        <c:v>45444</c:v>
                      </c:pt>
                      <c:pt idx="12">
                        <c:v>45809</c:v>
                      </c:pt>
                      <c:pt idx="13" formatCode="[$-40C]mmm\-yy;@">
                        <c:v>46174</c:v>
                      </c:pt>
                      <c:pt idx="14">
                        <c:v>46539</c:v>
                      </c:pt>
                      <c:pt idx="15">
                        <c:v>46905</c:v>
                      </c:pt>
                      <c:pt idx="16">
                        <c:v>47270</c:v>
                      </c:pt>
                      <c:pt idx="17">
                        <c:v>47635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[1]Ratio!$B$18:$IB$18</c15:sqref>
                        </c15:fullRef>
                        <c15:formulaRef>
                          <c15:sqref>([1]Ratio!$G$18,[1]Ratio!$U$18,[1]Ratio!$AH$18,[1]Ratio!$AU$18,[1]Ratio!$BH$18,[1]Ratio!$BU$18,[1]Ratio!$CH$18,[1]Ratio!$CU$18,[1]Ratio!$DH$18,[1]Ratio!$DU$18,[1]Ratio!$EH$18,[1]Ratio!$EU$18,[1]Ratio!$FH$18,[1]Ratio!$FU$18,[1]Ratio!$GH$18,[1]Ratio!$GU$18,[1]Ratio!$HH$18,[1]Ratio!$HU$18)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2135.39</c:v>
                      </c:pt>
                      <c:pt idx="1">
                        <c:v>2312.42</c:v>
                      </c:pt>
                      <c:pt idx="2">
                        <c:v>1880.81</c:v>
                      </c:pt>
                    </c:numCache>
                  </c:numRef>
                </c:val>
              </c15:ser>
            </c15:filteredBarSeries>
            <c15:filteredBar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[1]Ratio!$A$19</c15:sqref>
                        </c15:formulaRef>
                      </c:ext>
                    </c:extLst>
                    <c:strCache>
                      <c:ptCount val="1"/>
                      <c:pt idx="0">
                        <c:v>CA  Communication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3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([1]Ratio!$G$4,[1]Ratio!$U$4,[1]Ratio!$AH$4,[1]Ratio!$AU$4,[1]Ratio!$BH$4,[1]Ratio!$BU$4,[1]Ratio!$CH$4,[1]Ratio!$CU$4,[1]Ratio!$DH$4,[1]Ratio!$DU$4,[1]Ratio!$EH$4,[1]Ratio!$EU$4,[1]Ratio!$FH$4,[1]Ratio!$FU$4,[1]Ratio!$GH$4,[1]Ratio!$GU$4,[1]Ratio!$HH$4,[1]Ratio!$HU$4)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41426</c:v>
                      </c:pt>
                      <c:pt idx="1">
                        <c:v>41791</c:v>
                      </c:pt>
                      <c:pt idx="2">
                        <c:v>42156</c:v>
                      </c:pt>
                      <c:pt idx="3">
                        <c:v>42522</c:v>
                      </c:pt>
                      <c:pt idx="4">
                        <c:v>42887</c:v>
                      </c:pt>
                      <c:pt idx="5">
                        <c:v>43252</c:v>
                      </c:pt>
                      <c:pt idx="6">
                        <c:v>43617</c:v>
                      </c:pt>
                      <c:pt idx="7">
                        <c:v>43983</c:v>
                      </c:pt>
                      <c:pt idx="8">
                        <c:v>44348</c:v>
                      </c:pt>
                      <c:pt idx="9">
                        <c:v>44713</c:v>
                      </c:pt>
                      <c:pt idx="10">
                        <c:v>45078</c:v>
                      </c:pt>
                      <c:pt idx="11">
                        <c:v>45444</c:v>
                      </c:pt>
                      <c:pt idx="12">
                        <c:v>45809</c:v>
                      </c:pt>
                      <c:pt idx="13" formatCode="[$-40C]mmm\-yy;@">
                        <c:v>46174</c:v>
                      </c:pt>
                      <c:pt idx="14">
                        <c:v>46539</c:v>
                      </c:pt>
                      <c:pt idx="15">
                        <c:v>46905</c:v>
                      </c:pt>
                      <c:pt idx="16">
                        <c:v>47270</c:v>
                      </c:pt>
                      <c:pt idx="17">
                        <c:v>47635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[1]Ratio!$B$19:$IB$19</c15:sqref>
                        </c15:fullRef>
                        <c15:formulaRef>
                          <c15:sqref>([1]Ratio!$G$19,[1]Ratio!$U$19,[1]Ratio!$AH$19,[1]Ratio!$AU$19,[1]Ratio!$BH$19,[1]Ratio!$BU$19,[1]Ratio!$CH$19,[1]Ratio!$CU$19,[1]Ratio!$DH$19,[1]Ratio!$DU$19,[1]Ratio!$EH$19,[1]Ratio!$EU$19,[1]Ratio!$FH$19,[1]Ratio!$FU$19,[1]Ratio!$GH$19,[1]Ratio!$GU$19,[1]Ratio!$HH$19,[1]Ratio!$HU$19)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2.42</c:v>
                      </c:pt>
                      <c:pt idx="1">
                        <c:v>3.12</c:v>
                      </c:pt>
                      <c:pt idx="2">
                        <c:v>3.58</c:v>
                      </c:pt>
                    </c:numCache>
                  </c:numRef>
                </c:val>
              </c15:ser>
            </c15:filteredBarSeries>
            <c15:filteredBarSeries>
              <c15:ser>
                <c:idx val="15"/>
                <c:order val="1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[1]Ratio!$A$20</c15:sqref>
                        </c15:formulaRef>
                      </c:ext>
                    </c:extLst>
                    <c:strCache>
                      <c:ptCount val="1"/>
                      <c:pt idx="0">
                        <c:v>Hors CA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([1]Ratio!$G$4,[1]Ratio!$U$4,[1]Ratio!$AH$4,[1]Ratio!$AU$4,[1]Ratio!$BH$4,[1]Ratio!$BU$4,[1]Ratio!$CH$4,[1]Ratio!$CU$4,[1]Ratio!$DH$4,[1]Ratio!$DU$4,[1]Ratio!$EH$4,[1]Ratio!$EU$4,[1]Ratio!$FH$4,[1]Ratio!$FU$4,[1]Ratio!$GH$4,[1]Ratio!$GU$4,[1]Ratio!$HH$4,[1]Ratio!$HU$4)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41426</c:v>
                      </c:pt>
                      <c:pt idx="1">
                        <c:v>41791</c:v>
                      </c:pt>
                      <c:pt idx="2">
                        <c:v>42156</c:v>
                      </c:pt>
                      <c:pt idx="3">
                        <c:v>42522</c:v>
                      </c:pt>
                      <c:pt idx="4">
                        <c:v>42887</c:v>
                      </c:pt>
                      <c:pt idx="5">
                        <c:v>43252</c:v>
                      </c:pt>
                      <c:pt idx="6">
                        <c:v>43617</c:v>
                      </c:pt>
                      <c:pt idx="7">
                        <c:v>43983</c:v>
                      </c:pt>
                      <c:pt idx="8">
                        <c:v>44348</c:v>
                      </c:pt>
                      <c:pt idx="9">
                        <c:v>44713</c:v>
                      </c:pt>
                      <c:pt idx="10">
                        <c:v>45078</c:v>
                      </c:pt>
                      <c:pt idx="11">
                        <c:v>45444</c:v>
                      </c:pt>
                      <c:pt idx="12">
                        <c:v>45809</c:v>
                      </c:pt>
                      <c:pt idx="13" formatCode="[$-40C]mmm\-yy;@">
                        <c:v>46174</c:v>
                      </c:pt>
                      <c:pt idx="14">
                        <c:v>46539</c:v>
                      </c:pt>
                      <c:pt idx="15">
                        <c:v>46905</c:v>
                      </c:pt>
                      <c:pt idx="16">
                        <c:v>47270</c:v>
                      </c:pt>
                      <c:pt idx="17">
                        <c:v>47635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[1]Ratio!$B$20:$IB$20</c15:sqref>
                        </c15:fullRef>
                        <c15:formulaRef>
                          <c15:sqref>([1]Ratio!$G$20,[1]Ratio!$U$20,[1]Ratio!$AH$20,[1]Ratio!$AU$20,[1]Ratio!$BH$20,[1]Ratio!$BU$20,[1]Ratio!$CH$20,[1]Ratio!$CU$20,[1]Ratio!$DH$20,[1]Ratio!$DU$20,[1]Ratio!$EH$20,[1]Ratio!$EU$20,[1]Ratio!$FH$20,[1]Ratio!$FU$20,[1]Ratio!$GH$20,[1]Ratio!$GU$20,[1]Ratio!$HH$20,[1]Ratio!$HU$20)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0</c:v>
                      </c:pt>
                      <c:pt idx="1">
                        <c:v>340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16"/>
                <c:order val="1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[1]Ratio!$A$21</c15:sqref>
                        </c15:formulaRef>
                      </c:ext>
                    </c:extLst>
                    <c:strCache>
                      <c:ptCount val="1"/>
                      <c:pt idx="0">
                        <c:v>Divers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([1]Ratio!$G$4,[1]Ratio!$U$4,[1]Ratio!$AH$4,[1]Ratio!$AU$4,[1]Ratio!$BH$4,[1]Ratio!$BU$4,[1]Ratio!$CH$4,[1]Ratio!$CU$4,[1]Ratio!$DH$4,[1]Ratio!$DU$4,[1]Ratio!$EH$4,[1]Ratio!$EU$4,[1]Ratio!$FH$4,[1]Ratio!$FU$4,[1]Ratio!$GH$4,[1]Ratio!$GU$4,[1]Ratio!$HH$4,[1]Ratio!$HU$4)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41426</c:v>
                      </c:pt>
                      <c:pt idx="1">
                        <c:v>41791</c:v>
                      </c:pt>
                      <c:pt idx="2">
                        <c:v>42156</c:v>
                      </c:pt>
                      <c:pt idx="3">
                        <c:v>42522</c:v>
                      </c:pt>
                      <c:pt idx="4">
                        <c:v>42887</c:v>
                      </c:pt>
                      <c:pt idx="5">
                        <c:v>43252</c:v>
                      </c:pt>
                      <c:pt idx="6">
                        <c:v>43617</c:v>
                      </c:pt>
                      <c:pt idx="7">
                        <c:v>43983</c:v>
                      </c:pt>
                      <c:pt idx="8">
                        <c:v>44348</c:v>
                      </c:pt>
                      <c:pt idx="9">
                        <c:v>44713</c:v>
                      </c:pt>
                      <c:pt idx="10">
                        <c:v>45078</c:v>
                      </c:pt>
                      <c:pt idx="11">
                        <c:v>45444</c:v>
                      </c:pt>
                      <c:pt idx="12">
                        <c:v>45809</c:v>
                      </c:pt>
                      <c:pt idx="13" formatCode="[$-40C]mmm\-yy;@">
                        <c:v>46174</c:v>
                      </c:pt>
                      <c:pt idx="14">
                        <c:v>46539</c:v>
                      </c:pt>
                      <c:pt idx="15">
                        <c:v>46905</c:v>
                      </c:pt>
                      <c:pt idx="16">
                        <c:v>47270</c:v>
                      </c:pt>
                      <c:pt idx="17">
                        <c:v>47635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[1]Ratio!$B$21:$IB$21</c15:sqref>
                        </c15:fullRef>
                        <c15:formulaRef>
                          <c15:sqref>([1]Ratio!$G$21,[1]Ratio!$U$21,[1]Ratio!$AH$21,[1]Ratio!$AU$21,[1]Ratio!$BH$21,[1]Ratio!$BU$21,[1]Ratio!$CH$21,[1]Ratio!$CU$21,[1]Ratio!$DH$21,[1]Ratio!$DU$21,[1]Ratio!$EH$21,[1]Ratio!$EU$21,[1]Ratio!$FH$21,[1]Ratio!$FU$21,[1]Ratio!$GH$21,[1]Ratio!$GU$21,[1]Ratio!$HH$21,[1]Ratio!$HU$21)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961.31</c:v>
                      </c:pt>
                      <c:pt idx="1">
                        <c:v>3800.83</c:v>
                      </c:pt>
                      <c:pt idx="2">
                        <c:v>891.75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713579384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79776"/>
        <c:crosses val="autoZero"/>
        <c:auto val="0"/>
        <c:lblAlgn val="ctr"/>
        <c:lblOffset val="100"/>
        <c:noMultiLvlLbl val="0"/>
      </c:catAx>
      <c:valAx>
        <c:axId val="713579776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79384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50000"/>
                <a:lumOff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mensuel des indicateurs - JUILLET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[1]Ratio!$A$8</c:f>
              <c:strCache>
                <c:ptCount val="1"/>
                <c:pt idx="0">
                  <c:v>Indice de fréquentation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([1]Ratio!$H$4,[1]Ratio!$V$4,[1]Ratio!$AI$4,[1]Ratio!$AV$4,[1]Ratio!$BI$4,[1]Ratio!$BV$4,[1]Ratio!$CI$4,[1]Ratio!$CV$4,[1]Ratio!$DI$4,[1]Ratio!$DV$4,[1]Ratio!$EI$4,[1]Ratio!$EV$4,[1]Ratio!$FI$4,[1]Ratio!$FV$4,[1]Ratio!$GI$4,[1]Ratio!$GV$4,[1]Ratio!$HI$4,[1]Ratio!$HV$4)</c:f>
              <c:numCache>
                <c:formatCode>mmm\-yy</c:formatCode>
                <c:ptCount val="18"/>
                <c:pt idx="0">
                  <c:v>41456</c:v>
                </c:pt>
                <c:pt idx="1">
                  <c:v>41821</c:v>
                </c:pt>
                <c:pt idx="2">
                  <c:v>42186</c:v>
                </c:pt>
                <c:pt idx="3">
                  <c:v>42552</c:v>
                </c:pt>
                <c:pt idx="4">
                  <c:v>42917</c:v>
                </c:pt>
                <c:pt idx="5">
                  <c:v>43282</c:v>
                </c:pt>
                <c:pt idx="6">
                  <c:v>43647</c:v>
                </c:pt>
                <c:pt idx="7">
                  <c:v>44013</c:v>
                </c:pt>
                <c:pt idx="8">
                  <c:v>44378</c:v>
                </c:pt>
                <c:pt idx="9">
                  <c:v>44743</c:v>
                </c:pt>
                <c:pt idx="10">
                  <c:v>45108</c:v>
                </c:pt>
                <c:pt idx="11">
                  <c:v>45474</c:v>
                </c:pt>
                <c:pt idx="12">
                  <c:v>45839</c:v>
                </c:pt>
                <c:pt idx="13" formatCode="[$-40C]mmm\-yy;@">
                  <c:v>46204</c:v>
                </c:pt>
                <c:pt idx="14">
                  <c:v>46569</c:v>
                </c:pt>
                <c:pt idx="15">
                  <c:v>46935</c:v>
                </c:pt>
                <c:pt idx="16">
                  <c:v>47300</c:v>
                </c:pt>
                <c:pt idx="17">
                  <c:v>47665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[1]Ratio!$B$8:$IB$8</c15:sqref>
                  </c15:fullRef>
                </c:ext>
              </c:extLst>
              <c:f>([1]Ratio!$H$8,[1]Ratio!$V$8,[1]Ratio!$AI$8,[1]Ratio!$AV$8,[1]Ratio!$BI$8,[1]Ratio!$BV$8,[1]Ratio!$CI$8,[1]Ratio!$CV$8,[1]Ratio!$DI$8,[1]Ratio!$DV$8,[1]Ratio!$EI$8,[1]Ratio!$EV$8,[1]Ratio!$FI$8,[1]Ratio!$FV$8,[1]Ratio!$GI$8,[1]Ratio!$GV$8,[1]Ratio!$HI$8,[1]Ratio!$HV$8)</c:f>
              <c:numCache>
                <c:formatCode>0.00</c:formatCode>
                <c:ptCount val="18"/>
                <c:pt idx="0">
                  <c:v>1.8388888888888888</c:v>
                </c:pt>
                <c:pt idx="1">
                  <c:v>1.6534412955465587</c:v>
                </c:pt>
                <c:pt idx="2">
                  <c:v>1.923582580115037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4"/>
          <c:order val="4"/>
          <c:tx>
            <c:strRef>
              <c:f>[1]Ratio!$A$9</c:f>
              <c:strCache>
                <c:ptCount val="1"/>
                <c:pt idx="0">
                  <c:v>T.O.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5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([1]Ratio!$H$4,[1]Ratio!$V$4,[1]Ratio!$AI$4,[1]Ratio!$AV$4,[1]Ratio!$BI$4,[1]Ratio!$BV$4,[1]Ratio!$CI$4,[1]Ratio!$CV$4,[1]Ratio!$DI$4,[1]Ratio!$DV$4,[1]Ratio!$EI$4,[1]Ratio!$EV$4,[1]Ratio!$FI$4,[1]Ratio!$FV$4,[1]Ratio!$GI$4,[1]Ratio!$GV$4,[1]Ratio!$HI$4,[1]Ratio!$HV$4)</c:f>
              <c:numCache>
                <c:formatCode>mmm\-yy</c:formatCode>
                <c:ptCount val="18"/>
                <c:pt idx="0">
                  <c:v>41456</c:v>
                </c:pt>
                <c:pt idx="1">
                  <c:v>41821</c:v>
                </c:pt>
                <c:pt idx="2">
                  <c:v>42186</c:v>
                </c:pt>
                <c:pt idx="3">
                  <c:v>42552</c:v>
                </c:pt>
                <c:pt idx="4">
                  <c:v>42917</c:v>
                </c:pt>
                <c:pt idx="5">
                  <c:v>43282</c:v>
                </c:pt>
                <c:pt idx="6">
                  <c:v>43647</c:v>
                </c:pt>
                <c:pt idx="7">
                  <c:v>44013</c:v>
                </c:pt>
                <c:pt idx="8">
                  <c:v>44378</c:v>
                </c:pt>
                <c:pt idx="9">
                  <c:v>44743</c:v>
                </c:pt>
                <c:pt idx="10">
                  <c:v>45108</c:v>
                </c:pt>
                <c:pt idx="11">
                  <c:v>45474</c:v>
                </c:pt>
                <c:pt idx="12">
                  <c:v>45839</c:v>
                </c:pt>
                <c:pt idx="13" formatCode="[$-40C]mmm\-yy;@">
                  <c:v>46204</c:v>
                </c:pt>
                <c:pt idx="14">
                  <c:v>46569</c:v>
                </c:pt>
                <c:pt idx="15">
                  <c:v>46935</c:v>
                </c:pt>
                <c:pt idx="16">
                  <c:v>47300</c:v>
                </c:pt>
                <c:pt idx="17">
                  <c:v>47665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[1]Ratio!$B$9:$IB$9</c15:sqref>
                  </c15:fullRef>
                </c:ext>
              </c:extLst>
              <c:f>([1]Ratio!$H$9,[1]Ratio!$V$9,[1]Ratio!$AI$9,[1]Ratio!$AV$9,[1]Ratio!$BI$9,[1]Ratio!$BV$9,[1]Ratio!$CI$9,[1]Ratio!$CV$9,[1]Ratio!$DI$9,[1]Ratio!$DV$9,[1]Ratio!$EI$9,[1]Ratio!$EV$9,[1]Ratio!$FI$9,[1]Ratio!$FV$9,[1]Ratio!$GI$9,[1]Ratio!$GV$9,[1]Ratio!$HI$9,[1]Ratio!$HV$9)</c:f>
              <c:numCache>
                <c:formatCode>0.0%</c:formatCode>
                <c:ptCount val="18"/>
                <c:pt idx="0">
                  <c:v>0.967741935483871</c:v>
                </c:pt>
                <c:pt idx="1">
                  <c:v>0.94854070660522272</c:v>
                </c:pt>
                <c:pt idx="2">
                  <c:v>0.93471582181259605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5"/>
          <c:order val="5"/>
          <c:tx>
            <c:strRef>
              <c:f>[1]Ratio!$A$10</c:f>
              <c:strCache>
                <c:ptCount val="1"/>
                <c:pt idx="0">
                  <c:v>P.M.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6"/>
              </a:solidFill>
              <a:miter lim="800000"/>
            </a:ln>
            <a:effectLst>
              <a:glow rad="63500">
                <a:schemeClr val="accent6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([1]Ratio!$H$4,[1]Ratio!$V$4,[1]Ratio!$AI$4,[1]Ratio!$AV$4,[1]Ratio!$BI$4,[1]Ratio!$BV$4,[1]Ratio!$CI$4,[1]Ratio!$CV$4,[1]Ratio!$DI$4,[1]Ratio!$DV$4,[1]Ratio!$EI$4,[1]Ratio!$EV$4,[1]Ratio!$FI$4,[1]Ratio!$FV$4,[1]Ratio!$GI$4,[1]Ratio!$GV$4,[1]Ratio!$HI$4,[1]Ratio!$HV$4)</c:f>
              <c:numCache>
                <c:formatCode>mmm\-yy</c:formatCode>
                <c:ptCount val="18"/>
                <c:pt idx="0">
                  <c:v>41456</c:v>
                </c:pt>
                <c:pt idx="1">
                  <c:v>41821</c:v>
                </c:pt>
                <c:pt idx="2">
                  <c:v>42186</c:v>
                </c:pt>
                <c:pt idx="3">
                  <c:v>42552</c:v>
                </c:pt>
                <c:pt idx="4">
                  <c:v>42917</c:v>
                </c:pt>
                <c:pt idx="5">
                  <c:v>43282</c:v>
                </c:pt>
                <c:pt idx="6">
                  <c:v>43647</c:v>
                </c:pt>
                <c:pt idx="7">
                  <c:v>44013</c:v>
                </c:pt>
                <c:pt idx="8">
                  <c:v>44378</c:v>
                </c:pt>
                <c:pt idx="9">
                  <c:v>44743</c:v>
                </c:pt>
                <c:pt idx="10">
                  <c:v>45108</c:v>
                </c:pt>
                <c:pt idx="11">
                  <c:v>45474</c:v>
                </c:pt>
                <c:pt idx="12">
                  <c:v>45839</c:v>
                </c:pt>
                <c:pt idx="13" formatCode="[$-40C]mmm\-yy;@">
                  <c:v>46204</c:v>
                </c:pt>
                <c:pt idx="14">
                  <c:v>46569</c:v>
                </c:pt>
                <c:pt idx="15">
                  <c:v>46935</c:v>
                </c:pt>
                <c:pt idx="16">
                  <c:v>47300</c:v>
                </c:pt>
                <c:pt idx="17">
                  <c:v>47665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[1]Ratio!$B$10:$IB$10</c15:sqref>
                  </c15:fullRef>
                </c:ext>
              </c:extLst>
              <c:f>([1]Ratio!$H$10,[1]Ratio!$V$10,[1]Ratio!$AI$10,[1]Ratio!$AV$10,[1]Ratio!$BI$10,[1]Ratio!$BV$10,[1]Ratio!$CI$10,[1]Ratio!$CV$10,[1]Ratio!$DI$10,[1]Ratio!$DV$10,[1]Ratio!$EI$10,[1]Ratio!$EV$10,[1]Ratio!$FI$10,[1]Ratio!$FV$10,[1]Ratio!$GI$10,[1]Ratio!$GV$10,[1]Ratio!$HI$10,[1]Ratio!$HV$10)</c:f>
              <c:numCache>
                <c:formatCode>_(* #,##0.00_);_(* \(#,##0.00\);_(* "-"??_);_(@_)</c:formatCode>
                <c:ptCount val="18"/>
                <c:pt idx="0">
                  <c:v>77.13</c:v>
                </c:pt>
                <c:pt idx="1">
                  <c:v>81.7</c:v>
                </c:pt>
                <c:pt idx="2">
                  <c:v>84.69</c:v>
                </c:pt>
              </c:numCache>
            </c:numRef>
          </c:val>
        </c:ser>
        <c:ser>
          <c:idx val="6"/>
          <c:order val="6"/>
          <c:tx>
            <c:strRef>
              <c:f>[1]Ratio!$A$11</c:f>
              <c:strCache>
                <c:ptCount val="1"/>
                <c:pt idx="0">
                  <c:v>P.M. TTC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1">
                  <a:lumMod val="60000"/>
                </a:schemeClr>
              </a:solidFill>
              <a:miter lim="800000"/>
            </a:ln>
            <a:effectLst>
              <a:glow rad="63500">
                <a:schemeClr val="accent1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([1]Ratio!$H$4,[1]Ratio!$V$4,[1]Ratio!$AI$4,[1]Ratio!$AV$4,[1]Ratio!$BI$4,[1]Ratio!$BV$4,[1]Ratio!$CI$4,[1]Ratio!$CV$4,[1]Ratio!$DI$4,[1]Ratio!$DV$4,[1]Ratio!$EI$4,[1]Ratio!$EV$4,[1]Ratio!$FI$4,[1]Ratio!$FV$4,[1]Ratio!$GI$4,[1]Ratio!$GV$4,[1]Ratio!$HI$4,[1]Ratio!$HV$4)</c:f>
              <c:numCache>
                <c:formatCode>mmm\-yy</c:formatCode>
                <c:ptCount val="18"/>
                <c:pt idx="0">
                  <c:v>41456</c:v>
                </c:pt>
                <c:pt idx="1">
                  <c:v>41821</c:v>
                </c:pt>
                <c:pt idx="2">
                  <c:v>42186</c:v>
                </c:pt>
                <c:pt idx="3">
                  <c:v>42552</c:v>
                </c:pt>
                <c:pt idx="4">
                  <c:v>42917</c:v>
                </c:pt>
                <c:pt idx="5">
                  <c:v>43282</c:v>
                </c:pt>
                <c:pt idx="6">
                  <c:v>43647</c:v>
                </c:pt>
                <c:pt idx="7">
                  <c:v>44013</c:v>
                </c:pt>
                <c:pt idx="8">
                  <c:v>44378</c:v>
                </c:pt>
                <c:pt idx="9">
                  <c:v>44743</c:v>
                </c:pt>
                <c:pt idx="10">
                  <c:v>45108</c:v>
                </c:pt>
                <c:pt idx="11">
                  <c:v>45474</c:v>
                </c:pt>
                <c:pt idx="12">
                  <c:v>45839</c:v>
                </c:pt>
                <c:pt idx="13" formatCode="[$-40C]mmm\-yy;@">
                  <c:v>46204</c:v>
                </c:pt>
                <c:pt idx="14">
                  <c:v>46569</c:v>
                </c:pt>
                <c:pt idx="15">
                  <c:v>46935</c:v>
                </c:pt>
                <c:pt idx="16">
                  <c:v>47300</c:v>
                </c:pt>
                <c:pt idx="17">
                  <c:v>47665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[1]Ratio!$B$11:$IB$11</c15:sqref>
                  </c15:fullRef>
                </c:ext>
              </c:extLst>
              <c:f>([1]Ratio!$H$11,[1]Ratio!$V$11,[1]Ratio!$AI$11,[1]Ratio!$AV$11,[1]Ratio!$BI$11,[1]Ratio!$BV$11,[1]Ratio!$CI$11,[1]Ratio!$CV$11,[1]Ratio!$DI$11,[1]Ratio!$DV$11,[1]Ratio!$EI$11,[1]Ratio!$EV$11,[1]Ratio!$FI$11,[1]Ratio!$FV$11,[1]Ratio!$GI$11,[1]Ratio!$GV$11,[1]Ratio!$HI$11,[1]Ratio!$HV$11)</c:f>
              <c:numCache>
                <c:formatCode>_(* #,##0.00_);_(* \(#,##0.00\);_(* "-"??_);_(@_)</c:formatCode>
                <c:ptCount val="18"/>
                <c:pt idx="0">
                  <c:v>82.5291</c:v>
                </c:pt>
                <c:pt idx="1">
                  <c:v>87.419000000000011</c:v>
                </c:pt>
                <c:pt idx="2">
                  <c:v>90.618300000000005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7"/>
          <c:order val="7"/>
          <c:tx>
            <c:strRef>
              <c:f>[1]Ratio!$A$12</c:f>
              <c:strCache>
                <c:ptCount val="1"/>
                <c:pt idx="0">
                  <c:v>Revpar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2">
                  <a:lumMod val="60000"/>
                </a:schemeClr>
              </a:solidFill>
              <a:miter lim="800000"/>
            </a:ln>
            <a:effectLst>
              <a:glow rad="63500">
                <a:schemeClr val="accent2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([1]Ratio!$H$4,[1]Ratio!$V$4,[1]Ratio!$AI$4,[1]Ratio!$AV$4,[1]Ratio!$BI$4,[1]Ratio!$BV$4,[1]Ratio!$CI$4,[1]Ratio!$CV$4,[1]Ratio!$DI$4,[1]Ratio!$DV$4,[1]Ratio!$EI$4,[1]Ratio!$EV$4,[1]Ratio!$FI$4,[1]Ratio!$FV$4,[1]Ratio!$GI$4,[1]Ratio!$GV$4,[1]Ratio!$HI$4,[1]Ratio!$HV$4)</c:f>
              <c:numCache>
                <c:formatCode>mmm\-yy</c:formatCode>
                <c:ptCount val="18"/>
                <c:pt idx="0">
                  <c:v>41456</c:v>
                </c:pt>
                <c:pt idx="1">
                  <c:v>41821</c:v>
                </c:pt>
                <c:pt idx="2">
                  <c:v>42186</c:v>
                </c:pt>
                <c:pt idx="3">
                  <c:v>42552</c:v>
                </c:pt>
                <c:pt idx="4">
                  <c:v>42917</c:v>
                </c:pt>
                <c:pt idx="5">
                  <c:v>43282</c:v>
                </c:pt>
                <c:pt idx="6">
                  <c:v>43647</c:v>
                </c:pt>
                <c:pt idx="7">
                  <c:v>44013</c:v>
                </c:pt>
                <c:pt idx="8">
                  <c:v>44378</c:v>
                </c:pt>
                <c:pt idx="9">
                  <c:v>44743</c:v>
                </c:pt>
                <c:pt idx="10">
                  <c:v>45108</c:v>
                </c:pt>
                <c:pt idx="11">
                  <c:v>45474</c:v>
                </c:pt>
                <c:pt idx="12">
                  <c:v>45839</c:v>
                </c:pt>
                <c:pt idx="13" formatCode="[$-40C]mmm\-yy;@">
                  <c:v>46204</c:v>
                </c:pt>
                <c:pt idx="14">
                  <c:v>46569</c:v>
                </c:pt>
                <c:pt idx="15">
                  <c:v>46935</c:v>
                </c:pt>
                <c:pt idx="16">
                  <c:v>47300</c:v>
                </c:pt>
                <c:pt idx="17">
                  <c:v>47665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[1]Ratio!$B$12:$IB$12</c15:sqref>
                  </c15:fullRef>
                </c:ext>
              </c:extLst>
              <c:f>([1]Ratio!$H$12,[1]Ratio!$V$12,[1]Ratio!$AI$12,[1]Ratio!$AV$12,[1]Ratio!$BI$12,[1]Ratio!$BV$12,[1]Ratio!$CI$12,[1]Ratio!$CV$12,[1]Ratio!$DI$12,[1]Ratio!$DV$12,[1]Ratio!$EI$12,[1]Ratio!$EV$12,[1]Ratio!$FI$12,[1]Ratio!$FV$12,[1]Ratio!$GI$12,[1]Ratio!$GV$12,[1]Ratio!$HI$12,[1]Ratio!$HV$12)</c:f>
              <c:numCache>
                <c:formatCode>_(* #,##0.00_);_(* \(#,##0.00\);_(* "-"??_);_(@_)</c:formatCode>
                <c:ptCount val="18"/>
                <c:pt idx="0">
                  <c:v>74.641935483870967</c:v>
                </c:pt>
                <c:pt idx="1">
                  <c:v>77.495775729646695</c:v>
                </c:pt>
                <c:pt idx="2">
                  <c:v>79.161082949308764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8"/>
          <c:order val="8"/>
          <c:tx>
            <c:strRef>
              <c:f>[1]Ratio!$A$13</c:f>
              <c:strCache>
                <c:ptCount val="1"/>
                <c:pt idx="0">
                  <c:v>Taux de captage 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3">
                  <a:lumMod val="60000"/>
                </a:schemeClr>
              </a:solidFill>
              <a:miter lim="800000"/>
            </a:ln>
            <a:effectLst>
              <a:glow rad="63500">
                <a:schemeClr val="accent3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([1]Ratio!$H$4,[1]Ratio!$V$4,[1]Ratio!$AI$4,[1]Ratio!$AV$4,[1]Ratio!$BI$4,[1]Ratio!$BV$4,[1]Ratio!$CI$4,[1]Ratio!$CV$4,[1]Ratio!$DI$4,[1]Ratio!$DV$4,[1]Ratio!$EI$4,[1]Ratio!$EV$4,[1]Ratio!$FI$4,[1]Ratio!$FV$4,[1]Ratio!$GI$4,[1]Ratio!$GV$4,[1]Ratio!$HI$4,[1]Ratio!$HV$4)</c:f>
              <c:numCache>
                <c:formatCode>mmm\-yy</c:formatCode>
                <c:ptCount val="18"/>
                <c:pt idx="0">
                  <c:v>41456</c:v>
                </c:pt>
                <c:pt idx="1">
                  <c:v>41821</c:v>
                </c:pt>
                <c:pt idx="2">
                  <c:v>42186</c:v>
                </c:pt>
                <c:pt idx="3">
                  <c:v>42552</c:v>
                </c:pt>
                <c:pt idx="4">
                  <c:v>42917</c:v>
                </c:pt>
                <c:pt idx="5">
                  <c:v>43282</c:v>
                </c:pt>
                <c:pt idx="6">
                  <c:v>43647</c:v>
                </c:pt>
                <c:pt idx="7">
                  <c:v>44013</c:v>
                </c:pt>
                <c:pt idx="8">
                  <c:v>44378</c:v>
                </c:pt>
                <c:pt idx="9">
                  <c:v>44743</c:v>
                </c:pt>
                <c:pt idx="10">
                  <c:v>45108</c:v>
                </c:pt>
                <c:pt idx="11">
                  <c:v>45474</c:v>
                </c:pt>
                <c:pt idx="12">
                  <c:v>45839</c:v>
                </c:pt>
                <c:pt idx="13" formatCode="[$-40C]mmm\-yy;@">
                  <c:v>46204</c:v>
                </c:pt>
                <c:pt idx="14">
                  <c:v>46569</c:v>
                </c:pt>
                <c:pt idx="15">
                  <c:v>46935</c:v>
                </c:pt>
                <c:pt idx="16">
                  <c:v>47300</c:v>
                </c:pt>
                <c:pt idx="17">
                  <c:v>47665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[1]Ratio!$B$13:$IB$13</c15:sqref>
                  </c15:fullRef>
                </c:ext>
              </c:extLst>
              <c:f>([1]Ratio!$H$13,[1]Ratio!$V$13,[1]Ratio!$AI$13,[1]Ratio!$AV$13,[1]Ratio!$BI$13,[1]Ratio!$BV$13,[1]Ratio!$CI$13,[1]Ratio!$CV$13,[1]Ratio!$DI$13,[1]Ratio!$DV$13,[1]Ratio!$EI$13,[1]Ratio!$EV$13,[1]Ratio!$FI$13,[1]Ratio!$FV$13,[1]Ratio!$GI$13,[1]Ratio!$GV$13,[1]Ratio!$HI$13,[1]Ratio!$HV$13)</c:f>
              <c:numCache>
                <c:formatCode>0%</c:formatCode>
                <c:ptCount val="18"/>
                <c:pt idx="0">
                  <c:v>0.85109999999999997</c:v>
                </c:pt>
                <c:pt idx="1">
                  <c:v>0.89280000000000004</c:v>
                </c:pt>
                <c:pt idx="2">
                  <c:v>0.75819999999999999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713578600"/>
        <c:axId val="713583304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[1]Ratio!$A$5</c15:sqref>
                        </c15:formulaRef>
                      </c:ext>
                    </c:extLst>
                    <c:strCache>
                      <c:ptCount val="1"/>
                      <c:pt idx="0">
                        <c:v>Nombre de chambres disponibles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([1]Ratio!$H$4,[1]Ratio!$V$4,[1]Ratio!$AI$4,[1]Ratio!$AV$4,[1]Ratio!$BI$4,[1]Ratio!$BV$4,[1]Ratio!$CI$4,[1]Ratio!$CV$4,[1]Ratio!$DI$4,[1]Ratio!$DV$4,[1]Ratio!$EI$4,[1]Ratio!$EV$4,[1]Ratio!$FI$4,[1]Ratio!$FV$4,[1]Ratio!$GI$4,[1]Ratio!$GV$4,[1]Ratio!$HI$4,[1]Ratio!$HV$4)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41456</c:v>
                      </c:pt>
                      <c:pt idx="1">
                        <c:v>41821</c:v>
                      </c:pt>
                      <c:pt idx="2">
                        <c:v>42186</c:v>
                      </c:pt>
                      <c:pt idx="3">
                        <c:v>42552</c:v>
                      </c:pt>
                      <c:pt idx="4">
                        <c:v>42917</c:v>
                      </c:pt>
                      <c:pt idx="5">
                        <c:v>43282</c:v>
                      </c:pt>
                      <c:pt idx="6">
                        <c:v>43647</c:v>
                      </c:pt>
                      <c:pt idx="7">
                        <c:v>44013</c:v>
                      </c:pt>
                      <c:pt idx="8">
                        <c:v>44378</c:v>
                      </c:pt>
                      <c:pt idx="9">
                        <c:v>44743</c:v>
                      </c:pt>
                      <c:pt idx="10">
                        <c:v>45108</c:v>
                      </c:pt>
                      <c:pt idx="11">
                        <c:v>45474</c:v>
                      </c:pt>
                      <c:pt idx="12">
                        <c:v>45839</c:v>
                      </c:pt>
                      <c:pt idx="13" formatCode="[$-40C]mmm\-yy;@">
                        <c:v>46204</c:v>
                      </c:pt>
                      <c:pt idx="14">
                        <c:v>46569</c:v>
                      </c:pt>
                      <c:pt idx="15">
                        <c:v>46935</c:v>
                      </c:pt>
                      <c:pt idx="16">
                        <c:v>47300</c:v>
                      </c:pt>
                      <c:pt idx="17">
                        <c:v>47665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[1]Ratio!$B$5:$IB$5</c15:sqref>
                        </c15:fullRef>
                        <c15:formulaRef>
                          <c15:sqref>([1]Ratio!$H$5,[1]Ratio!$V$5,[1]Ratio!$AI$5,[1]Ratio!$AV$5,[1]Ratio!$BI$5,[1]Ratio!$BV$5,[1]Ratio!$CI$5,[1]Ratio!$CV$5,[1]Ratio!$DI$5,[1]Ratio!$DV$5,[1]Ratio!$EI$5,[1]Ratio!$EV$5,[1]Ratio!$FI$5,[1]Ratio!$FV$5,[1]Ratio!$GI$5,[1]Ratio!$GV$5,[1]Ratio!$HI$5,[1]Ratio!$HV$5)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1302</c:v>
                      </c:pt>
                      <c:pt idx="1">
                        <c:v>1302</c:v>
                      </c:pt>
                      <c:pt idx="2">
                        <c:v>1302</c:v>
                      </c:pt>
                      <c:pt idx="3">
                        <c:v>1302</c:v>
                      </c:pt>
                      <c:pt idx="4">
                        <c:v>1302</c:v>
                      </c:pt>
                      <c:pt idx="5">
                        <c:v>1302</c:v>
                      </c:pt>
                      <c:pt idx="6">
                        <c:v>1302</c:v>
                      </c:pt>
                      <c:pt idx="7">
                        <c:v>1302</c:v>
                      </c:pt>
                      <c:pt idx="8">
                        <c:v>1302</c:v>
                      </c:pt>
                      <c:pt idx="9">
                        <c:v>1302</c:v>
                      </c:pt>
                      <c:pt idx="10">
                        <c:v>1302</c:v>
                      </c:pt>
                      <c:pt idx="11">
                        <c:v>1302</c:v>
                      </c:pt>
                      <c:pt idx="12">
                        <c:v>1302</c:v>
                      </c:pt>
                      <c:pt idx="13">
                        <c:v>1302</c:v>
                      </c:pt>
                      <c:pt idx="14">
                        <c:v>1302</c:v>
                      </c:pt>
                      <c:pt idx="15">
                        <c:v>1302</c:v>
                      </c:pt>
                      <c:pt idx="16">
                        <c:v>1302</c:v>
                      </c:pt>
                      <c:pt idx="17">
                        <c:v>1302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[1]Ratio!$A$6</c15:sqref>
                        </c15:formulaRef>
                      </c:ext>
                    </c:extLst>
                    <c:strCache>
                      <c:ptCount val="1"/>
                      <c:pt idx="0">
                        <c:v>Nombre de chambres louées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/>
                    </a:solidFill>
                    <a:miter lim="800000"/>
                  </a:ln>
                  <a:effectLst>
                    <a:glow rad="63500">
                      <a:schemeClr val="accent2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([1]Ratio!$H$4,[1]Ratio!$V$4,[1]Ratio!$AI$4,[1]Ratio!$AV$4,[1]Ratio!$BI$4,[1]Ratio!$BV$4,[1]Ratio!$CI$4,[1]Ratio!$CV$4,[1]Ratio!$DI$4,[1]Ratio!$DV$4,[1]Ratio!$EI$4,[1]Ratio!$EV$4,[1]Ratio!$FI$4,[1]Ratio!$FV$4,[1]Ratio!$GI$4,[1]Ratio!$GV$4,[1]Ratio!$HI$4,[1]Ratio!$HV$4)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41456</c:v>
                      </c:pt>
                      <c:pt idx="1">
                        <c:v>41821</c:v>
                      </c:pt>
                      <c:pt idx="2">
                        <c:v>42186</c:v>
                      </c:pt>
                      <c:pt idx="3">
                        <c:v>42552</c:v>
                      </c:pt>
                      <c:pt idx="4">
                        <c:v>42917</c:v>
                      </c:pt>
                      <c:pt idx="5">
                        <c:v>43282</c:v>
                      </c:pt>
                      <c:pt idx="6">
                        <c:v>43647</c:v>
                      </c:pt>
                      <c:pt idx="7">
                        <c:v>44013</c:v>
                      </c:pt>
                      <c:pt idx="8">
                        <c:v>44378</c:v>
                      </c:pt>
                      <c:pt idx="9">
                        <c:v>44743</c:v>
                      </c:pt>
                      <c:pt idx="10">
                        <c:v>45108</c:v>
                      </c:pt>
                      <c:pt idx="11">
                        <c:v>45474</c:v>
                      </c:pt>
                      <c:pt idx="12">
                        <c:v>45839</c:v>
                      </c:pt>
                      <c:pt idx="13" formatCode="[$-40C]mmm\-yy;@">
                        <c:v>46204</c:v>
                      </c:pt>
                      <c:pt idx="14">
                        <c:v>46569</c:v>
                      </c:pt>
                      <c:pt idx="15">
                        <c:v>46935</c:v>
                      </c:pt>
                      <c:pt idx="16">
                        <c:v>47300</c:v>
                      </c:pt>
                      <c:pt idx="17">
                        <c:v>47665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[1]Ratio!$B$6:$IB$6</c15:sqref>
                        </c15:fullRef>
                        <c15:formulaRef>
                          <c15:sqref>([1]Ratio!$H$6,[1]Ratio!$V$6,[1]Ratio!$AI$6,[1]Ratio!$AV$6,[1]Ratio!$BI$6,[1]Ratio!$BV$6,[1]Ratio!$CI$6,[1]Ratio!$CV$6,[1]Ratio!$DI$6,[1]Ratio!$DV$6,[1]Ratio!$EI$6,[1]Ratio!$EV$6,[1]Ratio!$FI$6,[1]Ratio!$FV$6,[1]Ratio!$GI$6,[1]Ratio!$GV$6,[1]Ratio!$HI$6,[1]Ratio!$HV$6)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1260</c:v>
                      </c:pt>
                      <c:pt idx="1">
                        <c:v>1235</c:v>
                      </c:pt>
                      <c:pt idx="2">
                        <c:v>1217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[1]Ratio!$A$7</c15:sqref>
                        </c15:formulaRef>
                      </c:ext>
                    </c:extLst>
                    <c:strCache>
                      <c:ptCount val="1"/>
                      <c:pt idx="0">
                        <c:v>Nombre de clients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/>
                    </a:solidFill>
                    <a:miter lim="800000"/>
                  </a:ln>
                  <a:effectLst>
                    <a:glow rad="63500">
                      <a:schemeClr val="accent3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([1]Ratio!$H$4,[1]Ratio!$V$4,[1]Ratio!$AI$4,[1]Ratio!$AV$4,[1]Ratio!$BI$4,[1]Ratio!$BV$4,[1]Ratio!$CI$4,[1]Ratio!$CV$4,[1]Ratio!$DI$4,[1]Ratio!$DV$4,[1]Ratio!$EI$4,[1]Ratio!$EV$4,[1]Ratio!$FI$4,[1]Ratio!$FV$4,[1]Ratio!$GI$4,[1]Ratio!$GV$4,[1]Ratio!$HI$4,[1]Ratio!$HV$4)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41456</c:v>
                      </c:pt>
                      <c:pt idx="1">
                        <c:v>41821</c:v>
                      </c:pt>
                      <c:pt idx="2">
                        <c:v>42186</c:v>
                      </c:pt>
                      <c:pt idx="3">
                        <c:v>42552</c:v>
                      </c:pt>
                      <c:pt idx="4">
                        <c:v>42917</c:v>
                      </c:pt>
                      <c:pt idx="5">
                        <c:v>43282</c:v>
                      </c:pt>
                      <c:pt idx="6">
                        <c:v>43647</c:v>
                      </c:pt>
                      <c:pt idx="7">
                        <c:v>44013</c:v>
                      </c:pt>
                      <c:pt idx="8">
                        <c:v>44378</c:v>
                      </c:pt>
                      <c:pt idx="9">
                        <c:v>44743</c:v>
                      </c:pt>
                      <c:pt idx="10">
                        <c:v>45108</c:v>
                      </c:pt>
                      <c:pt idx="11">
                        <c:v>45474</c:v>
                      </c:pt>
                      <c:pt idx="12">
                        <c:v>45839</c:v>
                      </c:pt>
                      <c:pt idx="13" formatCode="[$-40C]mmm\-yy;@">
                        <c:v>46204</c:v>
                      </c:pt>
                      <c:pt idx="14">
                        <c:v>46569</c:v>
                      </c:pt>
                      <c:pt idx="15">
                        <c:v>46935</c:v>
                      </c:pt>
                      <c:pt idx="16">
                        <c:v>47300</c:v>
                      </c:pt>
                      <c:pt idx="17">
                        <c:v>47665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[1]Ratio!$B$7:$IB$7</c15:sqref>
                        </c15:fullRef>
                        <c15:formulaRef>
                          <c15:sqref>([1]Ratio!$H$7,[1]Ratio!$V$7,[1]Ratio!$AI$7,[1]Ratio!$AV$7,[1]Ratio!$BI$7,[1]Ratio!$BV$7,[1]Ratio!$CI$7,[1]Ratio!$CV$7,[1]Ratio!$DI$7,[1]Ratio!$DV$7,[1]Ratio!$EI$7,[1]Ratio!$EV$7,[1]Ratio!$FI$7,[1]Ratio!$FV$7,[1]Ratio!$GI$7,[1]Ratio!$GV$7,[1]Ratio!$HI$7,[1]Ratio!$HV$7)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2317</c:v>
                      </c:pt>
                      <c:pt idx="1">
                        <c:v>2042</c:v>
                      </c:pt>
                      <c:pt idx="2">
                        <c:v>2341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[1]Ratio!$A$14</c15:sqref>
                        </c15:formulaRef>
                      </c:ext>
                    </c:extLst>
                    <c:strCache>
                      <c:ptCount val="1"/>
                      <c:pt idx="0">
                        <c:v>Chiffre d'affaires :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([1]Ratio!$H$4,[1]Ratio!$V$4,[1]Ratio!$AI$4,[1]Ratio!$AV$4,[1]Ratio!$BI$4,[1]Ratio!$BV$4,[1]Ratio!$CI$4,[1]Ratio!$CV$4,[1]Ratio!$DI$4,[1]Ratio!$DV$4,[1]Ratio!$EI$4,[1]Ratio!$EV$4,[1]Ratio!$FI$4,[1]Ratio!$FV$4,[1]Ratio!$GI$4,[1]Ratio!$GV$4,[1]Ratio!$HI$4,[1]Ratio!$HV$4)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41456</c:v>
                      </c:pt>
                      <c:pt idx="1">
                        <c:v>41821</c:v>
                      </c:pt>
                      <c:pt idx="2">
                        <c:v>42186</c:v>
                      </c:pt>
                      <c:pt idx="3">
                        <c:v>42552</c:v>
                      </c:pt>
                      <c:pt idx="4">
                        <c:v>42917</c:v>
                      </c:pt>
                      <c:pt idx="5">
                        <c:v>43282</c:v>
                      </c:pt>
                      <c:pt idx="6">
                        <c:v>43647</c:v>
                      </c:pt>
                      <c:pt idx="7">
                        <c:v>44013</c:v>
                      </c:pt>
                      <c:pt idx="8">
                        <c:v>44378</c:v>
                      </c:pt>
                      <c:pt idx="9">
                        <c:v>44743</c:v>
                      </c:pt>
                      <c:pt idx="10">
                        <c:v>45108</c:v>
                      </c:pt>
                      <c:pt idx="11">
                        <c:v>45474</c:v>
                      </c:pt>
                      <c:pt idx="12">
                        <c:v>45839</c:v>
                      </c:pt>
                      <c:pt idx="13" formatCode="[$-40C]mmm\-yy;@">
                        <c:v>46204</c:v>
                      </c:pt>
                      <c:pt idx="14">
                        <c:v>46569</c:v>
                      </c:pt>
                      <c:pt idx="15">
                        <c:v>46935</c:v>
                      </c:pt>
                      <c:pt idx="16">
                        <c:v>47300</c:v>
                      </c:pt>
                      <c:pt idx="17">
                        <c:v>47665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[1]Ratio!$B$14:$IB$14</c15:sqref>
                        </c15:fullRef>
                        <c15:formulaRef>
                          <c15:sqref>([1]Ratio!$H$14,[1]Ratio!$V$14,[1]Ratio!$AI$14,[1]Ratio!$AV$14,[1]Ratio!$BI$14,[1]Ratio!$BV$14,[1]Ratio!$CI$14,[1]Ratio!$CV$14,[1]Ratio!$DI$14,[1]Ratio!$DV$14,[1]Ratio!$EI$14,[1]Ratio!$EV$14,[1]Ratio!$FI$14,[1]Ratio!$FV$14,[1]Ratio!$GI$14,[1]Ratio!$GV$14,[1]Ratio!$HI$14,[1]Ratio!$HV$14)</c15:sqref>
                        </c15:formulaRef>
                      </c:ext>
                    </c:extLst>
                    <c:numCache>
                      <c:formatCode>General</c:formatCode>
                      <c:ptCount val="18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[1]Ratio!$A$15</c15:sqref>
                        </c15:formulaRef>
                      </c:ext>
                    </c:extLst>
                    <c:strCache>
                      <c:ptCount val="1"/>
                      <c:pt idx="0">
                        <c:v>CA Hebergement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([1]Ratio!$H$4,[1]Ratio!$V$4,[1]Ratio!$AI$4,[1]Ratio!$AV$4,[1]Ratio!$BI$4,[1]Ratio!$BV$4,[1]Ratio!$CI$4,[1]Ratio!$CV$4,[1]Ratio!$DI$4,[1]Ratio!$DV$4,[1]Ratio!$EI$4,[1]Ratio!$EV$4,[1]Ratio!$FI$4,[1]Ratio!$FV$4,[1]Ratio!$GI$4,[1]Ratio!$GV$4,[1]Ratio!$HI$4,[1]Ratio!$HV$4)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41456</c:v>
                      </c:pt>
                      <c:pt idx="1">
                        <c:v>41821</c:v>
                      </c:pt>
                      <c:pt idx="2">
                        <c:v>42186</c:v>
                      </c:pt>
                      <c:pt idx="3">
                        <c:v>42552</c:v>
                      </c:pt>
                      <c:pt idx="4">
                        <c:v>42917</c:v>
                      </c:pt>
                      <c:pt idx="5">
                        <c:v>43282</c:v>
                      </c:pt>
                      <c:pt idx="6">
                        <c:v>43647</c:v>
                      </c:pt>
                      <c:pt idx="7">
                        <c:v>44013</c:v>
                      </c:pt>
                      <c:pt idx="8">
                        <c:v>44378</c:v>
                      </c:pt>
                      <c:pt idx="9">
                        <c:v>44743</c:v>
                      </c:pt>
                      <c:pt idx="10">
                        <c:v>45108</c:v>
                      </c:pt>
                      <c:pt idx="11">
                        <c:v>45474</c:v>
                      </c:pt>
                      <c:pt idx="12">
                        <c:v>45839</c:v>
                      </c:pt>
                      <c:pt idx="13" formatCode="[$-40C]mmm\-yy;@">
                        <c:v>46204</c:v>
                      </c:pt>
                      <c:pt idx="14">
                        <c:v>46569</c:v>
                      </c:pt>
                      <c:pt idx="15">
                        <c:v>46935</c:v>
                      </c:pt>
                      <c:pt idx="16">
                        <c:v>47300</c:v>
                      </c:pt>
                      <c:pt idx="17">
                        <c:v>47665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[1]Ratio!$B$15:$IB$15</c15:sqref>
                        </c15:fullRef>
                        <c15:formulaRef>
                          <c15:sqref>([1]Ratio!$H$15,[1]Ratio!$V$15,[1]Ratio!$AI$15,[1]Ratio!$AV$15,[1]Ratio!$BI$15,[1]Ratio!$BV$15,[1]Ratio!$CI$15,[1]Ratio!$CV$15,[1]Ratio!$DI$15,[1]Ratio!$DV$15,[1]Ratio!$EI$15,[1]Ratio!$EV$15,[1]Ratio!$FI$15,[1]Ratio!$FV$15,[1]Ratio!$GI$15,[1]Ratio!$GV$15,[1]Ratio!$HI$15,[1]Ratio!$HV$15)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97186.06</c:v>
                      </c:pt>
                      <c:pt idx="1">
                        <c:v>100898.45</c:v>
                      </c:pt>
                      <c:pt idx="2">
                        <c:v>103063.94</c:v>
                      </c:pt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[1]Ratio!$A$16</c15:sqref>
                        </c15:formulaRef>
                      </c:ext>
                    </c:extLst>
                    <c:strCache>
                      <c:ptCount val="1"/>
                      <c:pt idx="0">
                        <c:v>CA Petit déjeuner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6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6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([1]Ratio!$H$4,[1]Ratio!$V$4,[1]Ratio!$AI$4,[1]Ratio!$AV$4,[1]Ratio!$BI$4,[1]Ratio!$BV$4,[1]Ratio!$CI$4,[1]Ratio!$CV$4,[1]Ratio!$DI$4,[1]Ratio!$DV$4,[1]Ratio!$EI$4,[1]Ratio!$EV$4,[1]Ratio!$FI$4,[1]Ratio!$FV$4,[1]Ratio!$GI$4,[1]Ratio!$GV$4,[1]Ratio!$HI$4,[1]Ratio!$HV$4)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41456</c:v>
                      </c:pt>
                      <c:pt idx="1">
                        <c:v>41821</c:v>
                      </c:pt>
                      <c:pt idx="2">
                        <c:v>42186</c:v>
                      </c:pt>
                      <c:pt idx="3">
                        <c:v>42552</c:v>
                      </c:pt>
                      <c:pt idx="4">
                        <c:v>42917</c:v>
                      </c:pt>
                      <c:pt idx="5">
                        <c:v>43282</c:v>
                      </c:pt>
                      <c:pt idx="6">
                        <c:v>43647</c:v>
                      </c:pt>
                      <c:pt idx="7">
                        <c:v>44013</c:v>
                      </c:pt>
                      <c:pt idx="8">
                        <c:v>44378</c:v>
                      </c:pt>
                      <c:pt idx="9">
                        <c:v>44743</c:v>
                      </c:pt>
                      <c:pt idx="10">
                        <c:v>45108</c:v>
                      </c:pt>
                      <c:pt idx="11">
                        <c:v>45474</c:v>
                      </c:pt>
                      <c:pt idx="12">
                        <c:v>45839</c:v>
                      </c:pt>
                      <c:pt idx="13" formatCode="[$-40C]mmm\-yy;@">
                        <c:v>46204</c:v>
                      </c:pt>
                      <c:pt idx="14">
                        <c:v>46569</c:v>
                      </c:pt>
                      <c:pt idx="15">
                        <c:v>46935</c:v>
                      </c:pt>
                      <c:pt idx="16">
                        <c:v>47300</c:v>
                      </c:pt>
                      <c:pt idx="17">
                        <c:v>47665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[1]Ratio!$B$16:$IB$16</c15:sqref>
                        </c15:fullRef>
                        <c15:formulaRef>
                          <c15:sqref>([1]Ratio!$H$16,[1]Ratio!$V$16,[1]Ratio!$AI$16,[1]Ratio!$AV$16,[1]Ratio!$BI$16,[1]Ratio!$BV$16,[1]Ratio!$CI$16,[1]Ratio!$CV$16,[1]Ratio!$DI$16,[1]Ratio!$DV$16,[1]Ratio!$EI$16,[1]Ratio!$EV$16,[1]Ratio!$FI$16,[1]Ratio!$FV$16,[1]Ratio!$GI$16,[1]Ratio!$GV$16,[1]Ratio!$HI$16,[1]Ratio!$HV$16)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14078.5</c:v>
                      </c:pt>
                      <c:pt idx="1">
                        <c:v>13923.18</c:v>
                      </c:pt>
                      <c:pt idx="2">
                        <c:v>15359.09</c:v>
                      </c:pt>
                    </c:numCache>
                  </c:numRef>
                </c:val>
              </c15:ser>
            </c15:filteredBarSeries>
            <c15:filteredBar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[1]Ratio!$A$17</c15:sqref>
                        </c15:formulaRef>
                      </c:ext>
                    </c:extLst>
                    <c:strCache>
                      <c:ptCount val="1"/>
                      <c:pt idx="0">
                        <c:v>CA Restaurant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1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([1]Ratio!$H$4,[1]Ratio!$V$4,[1]Ratio!$AI$4,[1]Ratio!$AV$4,[1]Ratio!$BI$4,[1]Ratio!$BV$4,[1]Ratio!$CI$4,[1]Ratio!$CV$4,[1]Ratio!$DI$4,[1]Ratio!$DV$4,[1]Ratio!$EI$4,[1]Ratio!$EV$4,[1]Ratio!$FI$4,[1]Ratio!$FV$4,[1]Ratio!$GI$4,[1]Ratio!$GV$4,[1]Ratio!$HI$4,[1]Ratio!$HV$4)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41456</c:v>
                      </c:pt>
                      <c:pt idx="1">
                        <c:v>41821</c:v>
                      </c:pt>
                      <c:pt idx="2">
                        <c:v>42186</c:v>
                      </c:pt>
                      <c:pt idx="3">
                        <c:v>42552</c:v>
                      </c:pt>
                      <c:pt idx="4">
                        <c:v>42917</c:v>
                      </c:pt>
                      <c:pt idx="5">
                        <c:v>43282</c:v>
                      </c:pt>
                      <c:pt idx="6">
                        <c:v>43647</c:v>
                      </c:pt>
                      <c:pt idx="7">
                        <c:v>44013</c:v>
                      </c:pt>
                      <c:pt idx="8">
                        <c:v>44378</c:v>
                      </c:pt>
                      <c:pt idx="9">
                        <c:v>44743</c:v>
                      </c:pt>
                      <c:pt idx="10">
                        <c:v>45108</c:v>
                      </c:pt>
                      <c:pt idx="11">
                        <c:v>45474</c:v>
                      </c:pt>
                      <c:pt idx="12">
                        <c:v>45839</c:v>
                      </c:pt>
                      <c:pt idx="13" formatCode="[$-40C]mmm\-yy;@">
                        <c:v>46204</c:v>
                      </c:pt>
                      <c:pt idx="14">
                        <c:v>46569</c:v>
                      </c:pt>
                      <c:pt idx="15">
                        <c:v>46935</c:v>
                      </c:pt>
                      <c:pt idx="16">
                        <c:v>47300</c:v>
                      </c:pt>
                      <c:pt idx="17">
                        <c:v>47665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[1]Ratio!$B$17:$IB$17</c15:sqref>
                        </c15:fullRef>
                        <c15:formulaRef>
                          <c15:sqref>([1]Ratio!$H$17,[1]Ratio!$V$17,[1]Ratio!$AI$17,[1]Ratio!$AV$17,[1]Ratio!$BI$17,[1]Ratio!$BV$17,[1]Ratio!$CI$17,[1]Ratio!$CV$17,[1]Ratio!$DI$17,[1]Ratio!$DV$17,[1]Ratio!$EI$17,[1]Ratio!$EV$17,[1]Ratio!$FI$17,[1]Ratio!$FV$17,[1]Ratio!$GI$17,[1]Ratio!$GV$17,[1]Ratio!$HI$17,[1]Ratio!$HV$17)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750.47</c:v>
                      </c:pt>
                      <c:pt idx="1">
                        <c:v>830.91</c:v>
                      </c:pt>
                      <c:pt idx="2">
                        <c:v>807.55</c:v>
                      </c:pt>
                    </c:numCache>
                  </c:numRef>
                </c:val>
              </c15:ser>
            </c15:filteredBarSeries>
            <c15:filteredBarSeries>
              <c15:ser>
                <c:idx val="13"/>
                <c:order val="1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[1]Ratio!$A$18</c15:sqref>
                        </c15:formulaRef>
                      </c:ext>
                    </c:extLst>
                    <c:strCache>
                      <c:ptCount val="1"/>
                      <c:pt idx="0">
                        <c:v>CA Bar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2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([1]Ratio!$H$4,[1]Ratio!$V$4,[1]Ratio!$AI$4,[1]Ratio!$AV$4,[1]Ratio!$BI$4,[1]Ratio!$BV$4,[1]Ratio!$CI$4,[1]Ratio!$CV$4,[1]Ratio!$DI$4,[1]Ratio!$DV$4,[1]Ratio!$EI$4,[1]Ratio!$EV$4,[1]Ratio!$FI$4,[1]Ratio!$FV$4,[1]Ratio!$GI$4,[1]Ratio!$GV$4,[1]Ratio!$HI$4,[1]Ratio!$HV$4)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41456</c:v>
                      </c:pt>
                      <c:pt idx="1">
                        <c:v>41821</c:v>
                      </c:pt>
                      <c:pt idx="2">
                        <c:v>42186</c:v>
                      </c:pt>
                      <c:pt idx="3">
                        <c:v>42552</c:v>
                      </c:pt>
                      <c:pt idx="4">
                        <c:v>42917</c:v>
                      </c:pt>
                      <c:pt idx="5">
                        <c:v>43282</c:v>
                      </c:pt>
                      <c:pt idx="6">
                        <c:v>43647</c:v>
                      </c:pt>
                      <c:pt idx="7">
                        <c:v>44013</c:v>
                      </c:pt>
                      <c:pt idx="8">
                        <c:v>44378</c:v>
                      </c:pt>
                      <c:pt idx="9">
                        <c:v>44743</c:v>
                      </c:pt>
                      <c:pt idx="10">
                        <c:v>45108</c:v>
                      </c:pt>
                      <c:pt idx="11">
                        <c:v>45474</c:v>
                      </c:pt>
                      <c:pt idx="12">
                        <c:v>45839</c:v>
                      </c:pt>
                      <c:pt idx="13" formatCode="[$-40C]mmm\-yy;@">
                        <c:v>46204</c:v>
                      </c:pt>
                      <c:pt idx="14">
                        <c:v>46569</c:v>
                      </c:pt>
                      <c:pt idx="15">
                        <c:v>46935</c:v>
                      </c:pt>
                      <c:pt idx="16">
                        <c:v>47300</c:v>
                      </c:pt>
                      <c:pt idx="17">
                        <c:v>47665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[1]Ratio!$B$18:$IB$18</c15:sqref>
                        </c15:fullRef>
                        <c15:formulaRef>
                          <c15:sqref>([1]Ratio!$H$18,[1]Ratio!$V$18,[1]Ratio!$AI$18,[1]Ratio!$AV$18,[1]Ratio!$BI$18,[1]Ratio!$BV$18,[1]Ratio!$CI$18,[1]Ratio!$CV$18,[1]Ratio!$DI$18,[1]Ratio!$DV$18,[1]Ratio!$EI$18,[1]Ratio!$EV$18,[1]Ratio!$FI$18,[1]Ratio!$FV$18,[1]Ratio!$GI$18,[1]Ratio!$GV$18,[1]Ratio!$HI$18,[1]Ratio!$HV$18)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1562.11</c:v>
                      </c:pt>
                      <c:pt idx="1">
                        <c:v>2010.24</c:v>
                      </c:pt>
                      <c:pt idx="2">
                        <c:v>2050.8000000000002</c:v>
                      </c:pt>
                    </c:numCache>
                  </c:numRef>
                </c:val>
              </c15:ser>
            </c15:filteredBarSeries>
            <c15:filteredBar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[1]Ratio!$A$19</c15:sqref>
                        </c15:formulaRef>
                      </c:ext>
                    </c:extLst>
                    <c:strCache>
                      <c:ptCount val="1"/>
                      <c:pt idx="0">
                        <c:v>CA  Communication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3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([1]Ratio!$H$4,[1]Ratio!$V$4,[1]Ratio!$AI$4,[1]Ratio!$AV$4,[1]Ratio!$BI$4,[1]Ratio!$BV$4,[1]Ratio!$CI$4,[1]Ratio!$CV$4,[1]Ratio!$DI$4,[1]Ratio!$DV$4,[1]Ratio!$EI$4,[1]Ratio!$EV$4,[1]Ratio!$FI$4,[1]Ratio!$FV$4,[1]Ratio!$GI$4,[1]Ratio!$GV$4,[1]Ratio!$HI$4,[1]Ratio!$HV$4)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41456</c:v>
                      </c:pt>
                      <c:pt idx="1">
                        <c:v>41821</c:v>
                      </c:pt>
                      <c:pt idx="2">
                        <c:v>42186</c:v>
                      </c:pt>
                      <c:pt idx="3">
                        <c:v>42552</c:v>
                      </c:pt>
                      <c:pt idx="4">
                        <c:v>42917</c:v>
                      </c:pt>
                      <c:pt idx="5">
                        <c:v>43282</c:v>
                      </c:pt>
                      <c:pt idx="6">
                        <c:v>43647</c:v>
                      </c:pt>
                      <c:pt idx="7">
                        <c:v>44013</c:v>
                      </c:pt>
                      <c:pt idx="8">
                        <c:v>44378</c:v>
                      </c:pt>
                      <c:pt idx="9">
                        <c:v>44743</c:v>
                      </c:pt>
                      <c:pt idx="10">
                        <c:v>45108</c:v>
                      </c:pt>
                      <c:pt idx="11">
                        <c:v>45474</c:v>
                      </c:pt>
                      <c:pt idx="12">
                        <c:v>45839</c:v>
                      </c:pt>
                      <c:pt idx="13" formatCode="[$-40C]mmm\-yy;@">
                        <c:v>46204</c:v>
                      </c:pt>
                      <c:pt idx="14">
                        <c:v>46569</c:v>
                      </c:pt>
                      <c:pt idx="15">
                        <c:v>46935</c:v>
                      </c:pt>
                      <c:pt idx="16">
                        <c:v>47300</c:v>
                      </c:pt>
                      <c:pt idx="17">
                        <c:v>47665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[1]Ratio!$B$19:$IB$19</c15:sqref>
                        </c15:fullRef>
                        <c15:formulaRef>
                          <c15:sqref>([1]Ratio!$H$19,[1]Ratio!$V$19,[1]Ratio!$AI$19,[1]Ratio!$AV$19,[1]Ratio!$BI$19,[1]Ratio!$BV$19,[1]Ratio!$CI$19,[1]Ratio!$CV$19,[1]Ratio!$DI$19,[1]Ratio!$DV$19,[1]Ratio!$EI$19,[1]Ratio!$EV$19,[1]Ratio!$FI$19,[1]Ratio!$FV$19,[1]Ratio!$GI$19,[1]Ratio!$GV$19,[1]Ratio!$HI$19,[1]Ratio!$HV$19)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3.34</c:v>
                      </c:pt>
                      <c:pt idx="1">
                        <c:v>0</c:v>
                      </c:pt>
                      <c:pt idx="2">
                        <c:v>12.5</c:v>
                      </c:pt>
                    </c:numCache>
                  </c:numRef>
                </c:val>
              </c15:ser>
            </c15:filteredBarSeries>
            <c15:filteredBarSeries>
              <c15:ser>
                <c:idx val="15"/>
                <c:order val="1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[1]Ratio!$A$20</c15:sqref>
                        </c15:formulaRef>
                      </c:ext>
                    </c:extLst>
                    <c:strCache>
                      <c:ptCount val="1"/>
                      <c:pt idx="0">
                        <c:v>Hors CA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([1]Ratio!$H$4,[1]Ratio!$V$4,[1]Ratio!$AI$4,[1]Ratio!$AV$4,[1]Ratio!$BI$4,[1]Ratio!$BV$4,[1]Ratio!$CI$4,[1]Ratio!$CV$4,[1]Ratio!$DI$4,[1]Ratio!$DV$4,[1]Ratio!$EI$4,[1]Ratio!$EV$4,[1]Ratio!$FI$4,[1]Ratio!$FV$4,[1]Ratio!$GI$4,[1]Ratio!$GV$4,[1]Ratio!$HI$4,[1]Ratio!$HV$4)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41456</c:v>
                      </c:pt>
                      <c:pt idx="1">
                        <c:v>41821</c:v>
                      </c:pt>
                      <c:pt idx="2">
                        <c:v>42186</c:v>
                      </c:pt>
                      <c:pt idx="3">
                        <c:v>42552</c:v>
                      </c:pt>
                      <c:pt idx="4">
                        <c:v>42917</c:v>
                      </c:pt>
                      <c:pt idx="5">
                        <c:v>43282</c:v>
                      </c:pt>
                      <c:pt idx="6">
                        <c:v>43647</c:v>
                      </c:pt>
                      <c:pt idx="7">
                        <c:v>44013</c:v>
                      </c:pt>
                      <c:pt idx="8">
                        <c:v>44378</c:v>
                      </c:pt>
                      <c:pt idx="9">
                        <c:v>44743</c:v>
                      </c:pt>
                      <c:pt idx="10">
                        <c:v>45108</c:v>
                      </c:pt>
                      <c:pt idx="11">
                        <c:v>45474</c:v>
                      </c:pt>
                      <c:pt idx="12">
                        <c:v>45839</c:v>
                      </c:pt>
                      <c:pt idx="13" formatCode="[$-40C]mmm\-yy;@">
                        <c:v>46204</c:v>
                      </c:pt>
                      <c:pt idx="14">
                        <c:v>46569</c:v>
                      </c:pt>
                      <c:pt idx="15">
                        <c:v>46935</c:v>
                      </c:pt>
                      <c:pt idx="16">
                        <c:v>47300</c:v>
                      </c:pt>
                      <c:pt idx="17">
                        <c:v>47665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[1]Ratio!$B$20:$IB$20</c15:sqref>
                        </c15:fullRef>
                        <c15:formulaRef>
                          <c15:sqref>([1]Ratio!$H$20,[1]Ratio!$V$20,[1]Ratio!$AI$20,[1]Ratio!$AV$20,[1]Ratio!$BI$20,[1]Ratio!$BV$20,[1]Ratio!$CI$20,[1]Ratio!$CV$20,[1]Ratio!$DI$20,[1]Ratio!$DV$20,[1]Ratio!$EI$20,[1]Ratio!$EV$20,[1]Ratio!$FI$20,[1]Ratio!$FV$20,[1]Ratio!$GI$20,[1]Ratio!$GV$20,[1]Ratio!$HI$20,[1]Ratio!$HV$20)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16"/>
                <c:order val="1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[1]Ratio!$A$21</c15:sqref>
                        </c15:formulaRef>
                      </c:ext>
                    </c:extLst>
                    <c:strCache>
                      <c:ptCount val="1"/>
                      <c:pt idx="0">
                        <c:v>Divers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([1]Ratio!$H$4,[1]Ratio!$V$4,[1]Ratio!$AI$4,[1]Ratio!$AV$4,[1]Ratio!$BI$4,[1]Ratio!$BV$4,[1]Ratio!$CI$4,[1]Ratio!$CV$4,[1]Ratio!$DI$4,[1]Ratio!$DV$4,[1]Ratio!$EI$4,[1]Ratio!$EV$4,[1]Ratio!$FI$4,[1]Ratio!$FV$4,[1]Ratio!$GI$4,[1]Ratio!$GV$4,[1]Ratio!$HI$4,[1]Ratio!$HV$4)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41456</c:v>
                      </c:pt>
                      <c:pt idx="1">
                        <c:v>41821</c:v>
                      </c:pt>
                      <c:pt idx="2">
                        <c:v>42186</c:v>
                      </c:pt>
                      <c:pt idx="3">
                        <c:v>42552</c:v>
                      </c:pt>
                      <c:pt idx="4">
                        <c:v>42917</c:v>
                      </c:pt>
                      <c:pt idx="5">
                        <c:v>43282</c:v>
                      </c:pt>
                      <c:pt idx="6">
                        <c:v>43647</c:v>
                      </c:pt>
                      <c:pt idx="7">
                        <c:v>44013</c:v>
                      </c:pt>
                      <c:pt idx="8">
                        <c:v>44378</c:v>
                      </c:pt>
                      <c:pt idx="9">
                        <c:v>44743</c:v>
                      </c:pt>
                      <c:pt idx="10">
                        <c:v>45108</c:v>
                      </c:pt>
                      <c:pt idx="11">
                        <c:v>45474</c:v>
                      </c:pt>
                      <c:pt idx="12">
                        <c:v>45839</c:v>
                      </c:pt>
                      <c:pt idx="13" formatCode="[$-40C]mmm\-yy;@">
                        <c:v>46204</c:v>
                      </c:pt>
                      <c:pt idx="14">
                        <c:v>46569</c:v>
                      </c:pt>
                      <c:pt idx="15">
                        <c:v>46935</c:v>
                      </c:pt>
                      <c:pt idx="16">
                        <c:v>47300</c:v>
                      </c:pt>
                      <c:pt idx="17">
                        <c:v>47665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[1]Ratio!$B$21:$IB$21</c15:sqref>
                        </c15:fullRef>
                        <c15:formulaRef>
                          <c15:sqref>([1]Ratio!$H$21,[1]Ratio!$V$21,[1]Ratio!$AI$21,[1]Ratio!$AV$21,[1]Ratio!$BI$21,[1]Ratio!$BV$21,[1]Ratio!$CI$21,[1]Ratio!$CV$21,[1]Ratio!$DI$21,[1]Ratio!$DV$21,[1]Ratio!$EI$21,[1]Ratio!$EV$21,[1]Ratio!$FI$21,[1]Ratio!$FV$21,[1]Ratio!$GI$21,[1]Ratio!$GV$21,[1]Ratio!$HI$21,[1]Ratio!$HV$21)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193.85</c:v>
                      </c:pt>
                      <c:pt idx="1">
                        <c:v>1912.42</c:v>
                      </c:pt>
                      <c:pt idx="2">
                        <c:v>2291.67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71357860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83304"/>
        <c:crosses val="autoZero"/>
        <c:auto val="0"/>
        <c:lblAlgn val="ctr"/>
        <c:lblOffset val="100"/>
        <c:noMultiLvlLbl val="0"/>
      </c:catAx>
      <c:valAx>
        <c:axId val="713583304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7860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50000"/>
                <a:lumOff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mensuel des indicateurs - AOÛT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[1]Ratio!$A$8</c:f>
              <c:strCache>
                <c:ptCount val="1"/>
                <c:pt idx="0">
                  <c:v>Indice de fréquentation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([1]Ratio!$I$4,[1]Ratio!$W$4,[1]Ratio!$AJ$4,[1]Ratio!$AW$4,[1]Ratio!$BJ$4,[1]Ratio!$BW$4,[1]Ratio!$CJ$4,[1]Ratio!$CW$4,[1]Ratio!$DJ$4,[1]Ratio!$DW$4,[1]Ratio!$EJ$4,[1]Ratio!$EW$4,[1]Ratio!$FJ$4,[1]Ratio!$FW$4,[1]Ratio!$GJ$4,[1]Ratio!$GW$4,[1]Ratio!$HJ$4,[1]Ratio!$HW$4)</c:f>
              <c:numCache>
                <c:formatCode>mmm\-yy</c:formatCode>
                <c:ptCount val="18"/>
                <c:pt idx="0">
                  <c:v>41487</c:v>
                </c:pt>
                <c:pt idx="1">
                  <c:v>41852</c:v>
                </c:pt>
                <c:pt idx="2">
                  <c:v>42217</c:v>
                </c:pt>
                <c:pt idx="3">
                  <c:v>42583</c:v>
                </c:pt>
                <c:pt idx="4">
                  <c:v>42948</c:v>
                </c:pt>
                <c:pt idx="5">
                  <c:v>43313</c:v>
                </c:pt>
                <c:pt idx="6">
                  <c:v>43678</c:v>
                </c:pt>
                <c:pt idx="7">
                  <c:v>44044</c:v>
                </c:pt>
                <c:pt idx="8">
                  <c:v>44409</c:v>
                </c:pt>
                <c:pt idx="9">
                  <c:v>44774</c:v>
                </c:pt>
                <c:pt idx="10">
                  <c:v>45139</c:v>
                </c:pt>
                <c:pt idx="11">
                  <c:v>45505</c:v>
                </c:pt>
                <c:pt idx="12">
                  <c:v>45870</c:v>
                </c:pt>
                <c:pt idx="13" formatCode="[$-40C]mmm\-yy;@">
                  <c:v>46235</c:v>
                </c:pt>
                <c:pt idx="14">
                  <c:v>46600</c:v>
                </c:pt>
                <c:pt idx="15">
                  <c:v>46966</c:v>
                </c:pt>
                <c:pt idx="16">
                  <c:v>47331</c:v>
                </c:pt>
                <c:pt idx="17">
                  <c:v>47696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[1]Ratio!$B$8:$IB$8</c15:sqref>
                  </c15:fullRef>
                </c:ext>
              </c:extLst>
              <c:f>([1]Ratio!$I$8,[1]Ratio!$W$8,[1]Ratio!$AJ$8,[1]Ratio!$AW$8,[1]Ratio!$BJ$8,[1]Ratio!$BW$8,[1]Ratio!$CJ$8,[1]Ratio!$CW$8,[1]Ratio!$DJ$8,[1]Ratio!$DW$8,[1]Ratio!$EJ$8,[1]Ratio!$EW$8,[1]Ratio!$FJ$8,[1]Ratio!$FW$8,[1]Ratio!$GJ$8,[1]Ratio!$GW$8,[1]Ratio!$HJ$8,[1]Ratio!$HW$8)</c:f>
              <c:numCache>
                <c:formatCode>0.00</c:formatCode>
                <c:ptCount val="18"/>
                <c:pt idx="0">
                  <c:v>1.933649289099526</c:v>
                </c:pt>
                <c:pt idx="1">
                  <c:v>1.905103668261563</c:v>
                </c:pt>
                <c:pt idx="2">
                  <c:v>1.9000805801772764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4"/>
          <c:order val="4"/>
          <c:tx>
            <c:strRef>
              <c:f>[1]Ratio!$A$9</c:f>
              <c:strCache>
                <c:ptCount val="1"/>
                <c:pt idx="0">
                  <c:v>T.O.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5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([1]Ratio!$I$4,[1]Ratio!$W$4,[1]Ratio!$AJ$4,[1]Ratio!$AW$4,[1]Ratio!$BJ$4,[1]Ratio!$BW$4,[1]Ratio!$CJ$4,[1]Ratio!$CW$4,[1]Ratio!$DJ$4,[1]Ratio!$DW$4,[1]Ratio!$EJ$4,[1]Ratio!$EW$4,[1]Ratio!$FJ$4,[1]Ratio!$FW$4,[1]Ratio!$GJ$4,[1]Ratio!$GW$4,[1]Ratio!$HJ$4,[1]Ratio!$HW$4)</c:f>
              <c:numCache>
                <c:formatCode>mmm\-yy</c:formatCode>
                <c:ptCount val="18"/>
                <c:pt idx="0">
                  <c:v>41487</c:v>
                </c:pt>
                <c:pt idx="1">
                  <c:v>41852</c:v>
                </c:pt>
                <c:pt idx="2">
                  <c:v>42217</c:v>
                </c:pt>
                <c:pt idx="3">
                  <c:v>42583</c:v>
                </c:pt>
                <c:pt idx="4">
                  <c:v>42948</c:v>
                </c:pt>
                <c:pt idx="5">
                  <c:v>43313</c:v>
                </c:pt>
                <c:pt idx="6">
                  <c:v>43678</c:v>
                </c:pt>
                <c:pt idx="7">
                  <c:v>44044</c:v>
                </c:pt>
                <c:pt idx="8">
                  <c:v>44409</c:v>
                </c:pt>
                <c:pt idx="9">
                  <c:v>44774</c:v>
                </c:pt>
                <c:pt idx="10">
                  <c:v>45139</c:v>
                </c:pt>
                <c:pt idx="11">
                  <c:v>45505</c:v>
                </c:pt>
                <c:pt idx="12">
                  <c:v>45870</c:v>
                </c:pt>
                <c:pt idx="13" formatCode="[$-40C]mmm\-yy;@">
                  <c:v>46235</c:v>
                </c:pt>
                <c:pt idx="14">
                  <c:v>46600</c:v>
                </c:pt>
                <c:pt idx="15">
                  <c:v>46966</c:v>
                </c:pt>
                <c:pt idx="16">
                  <c:v>47331</c:v>
                </c:pt>
                <c:pt idx="17">
                  <c:v>47696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[1]Ratio!$B$9:$IB$9</c15:sqref>
                  </c15:fullRef>
                </c:ext>
              </c:extLst>
              <c:f>([1]Ratio!$I$9,[1]Ratio!$W$9,[1]Ratio!$AJ$9,[1]Ratio!$AW$9,[1]Ratio!$BJ$9,[1]Ratio!$BW$9,[1]Ratio!$CJ$9,[1]Ratio!$CW$9,[1]Ratio!$DJ$9,[1]Ratio!$DW$9,[1]Ratio!$EJ$9,[1]Ratio!$EW$9,[1]Ratio!$FJ$9,[1]Ratio!$FW$9,[1]Ratio!$GJ$9,[1]Ratio!$GW$9,[1]Ratio!$HJ$9,[1]Ratio!$HW$9)</c:f>
              <c:numCache>
                <c:formatCode>0.0%</c:formatCode>
                <c:ptCount val="18"/>
                <c:pt idx="0">
                  <c:v>0.97235023041474655</c:v>
                </c:pt>
                <c:pt idx="1">
                  <c:v>0.96313364055299544</c:v>
                </c:pt>
                <c:pt idx="2">
                  <c:v>0.95314900153609827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5"/>
          <c:order val="5"/>
          <c:tx>
            <c:strRef>
              <c:f>[1]Ratio!$A$10</c:f>
              <c:strCache>
                <c:ptCount val="1"/>
                <c:pt idx="0">
                  <c:v>P.M.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6"/>
              </a:solidFill>
              <a:miter lim="800000"/>
            </a:ln>
            <a:effectLst>
              <a:glow rad="63500">
                <a:schemeClr val="accent6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([1]Ratio!$I$4,[1]Ratio!$W$4,[1]Ratio!$AJ$4,[1]Ratio!$AW$4,[1]Ratio!$BJ$4,[1]Ratio!$BW$4,[1]Ratio!$CJ$4,[1]Ratio!$CW$4,[1]Ratio!$DJ$4,[1]Ratio!$DW$4,[1]Ratio!$EJ$4,[1]Ratio!$EW$4,[1]Ratio!$FJ$4,[1]Ratio!$FW$4,[1]Ratio!$GJ$4,[1]Ratio!$GW$4,[1]Ratio!$HJ$4,[1]Ratio!$HW$4)</c:f>
              <c:numCache>
                <c:formatCode>mmm\-yy</c:formatCode>
                <c:ptCount val="18"/>
                <c:pt idx="0">
                  <c:v>41487</c:v>
                </c:pt>
                <c:pt idx="1">
                  <c:v>41852</c:v>
                </c:pt>
                <c:pt idx="2">
                  <c:v>42217</c:v>
                </c:pt>
                <c:pt idx="3">
                  <c:v>42583</c:v>
                </c:pt>
                <c:pt idx="4">
                  <c:v>42948</c:v>
                </c:pt>
                <c:pt idx="5">
                  <c:v>43313</c:v>
                </c:pt>
                <c:pt idx="6">
                  <c:v>43678</c:v>
                </c:pt>
                <c:pt idx="7">
                  <c:v>44044</c:v>
                </c:pt>
                <c:pt idx="8">
                  <c:v>44409</c:v>
                </c:pt>
                <c:pt idx="9">
                  <c:v>44774</c:v>
                </c:pt>
                <c:pt idx="10">
                  <c:v>45139</c:v>
                </c:pt>
                <c:pt idx="11">
                  <c:v>45505</c:v>
                </c:pt>
                <c:pt idx="12">
                  <c:v>45870</c:v>
                </c:pt>
                <c:pt idx="13" formatCode="[$-40C]mmm\-yy;@">
                  <c:v>46235</c:v>
                </c:pt>
                <c:pt idx="14">
                  <c:v>46600</c:v>
                </c:pt>
                <c:pt idx="15">
                  <c:v>46966</c:v>
                </c:pt>
                <c:pt idx="16">
                  <c:v>47331</c:v>
                </c:pt>
                <c:pt idx="17">
                  <c:v>47696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[1]Ratio!$B$10:$IB$10</c15:sqref>
                  </c15:fullRef>
                </c:ext>
              </c:extLst>
              <c:f>([1]Ratio!$I$10,[1]Ratio!$W$10,[1]Ratio!$AJ$10,[1]Ratio!$AW$10,[1]Ratio!$BJ$10,[1]Ratio!$BW$10,[1]Ratio!$CJ$10,[1]Ratio!$CW$10,[1]Ratio!$DJ$10,[1]Ratio!$DW$10,[1]Ratio!$EJ$10,[1]Ratio!$EW$10,[1]Ratio!$FJ$10,[1]Ratio!$FW$10,[1]Ratio!$GJ$10,[1]Ratio!$GW$10,[1]Ratio!$HJ$10,[1]Ratio!$HW$10)</c:f>
              <c:numCache>
                <c:formatCode>_(* #,##0.00_);_(* \(#,##0.00\);_(* "-"??_);_(@_)</c:formatCode>
                <c:ptCount val="18"/>
                <c:pt idx="0">
                  <c:v>78.33</c:v>
                </c:pt>
                <c:pt idx="1">
                  <c:v>80.02</c:v>
                </c:pt>
                <c:pt idx="2">
                  <c:v>84.42</c:v>
                </c:pt>
              </c:numCache>
            </c:numRef>
          </c:val>
        </c:ser>
        <c:ser>
          <c:idx val="6"/>
          <c:order val="6"/>
          <c:tx>
            <c:strRef>
              <c:f>[1]Ratio!$A$11</c:f>
              <c:strCache>
                <c:ptCount val="1"/>
                <c:pt idx="0">
                  <c:v>P.M. TTC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1">
                  <a:lumMod val="60000"/>
                </a:schemeClr>
              </a:solidFill>
              <a:miter lim="800000"/>
            </a:ln>
            <a:effectLst>
              <a:glow rad="63500">
                <a:schemeClr val="accent1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([1]Ratio!$I$4,[1]Ratio!$W$4,[1]Ratio!$AJ$4,[1]Ratio!$AW$4,[1]Ratio!$BJ$4,[1]Ratio!$BW$4,[1]Ratio!$CJ$4,[1]Ratio!$CW$4,[1]Ratio!$DJ$4,[1]Ratio!$DW$4,[1]Ratio!$EJ$4,[1]Ratio!$EW$4,[1]Ratio!$FJ$4,[1]Ratio!$FW$4,[1]Ratio!$GJ$4,[1]Ratio!$GW$4,[1]Ratio!$HJ$4,[1]Ratio!$HW$4)</c:f>
              <c:numCache>
                <c:formatCode>mmm\-yy</c:formatCode>
                <c:ptCount val="18"/>
                <c:pt idx="0">
                  <c:v>41487</c:v>
                </c:pt>
                <c:pt idx="1">
                  <c:v>41852</c:v>
                </c:pt>
                <c:pt idx="2">
                  <c:v>42217</c:v>
                </c:pt>
                <c:pt idx="3">
                  <c:v>42583</c:v>
                </c:pt>
                <c:pt idx="4">
                  <c:v>42948</c:v>
                </c:pt>
                <c:pt idx="5">
                  <c:v>43313</c:v>
                </c:pt>
                <c:pt idx="6">
                  <c:v>43678</c:v>
                </c:pt>
                <c:pt idx="7">
                  <c:v>44044</c:v>
                </c:pt>
                <c:pt idx="8">
                  <c:v>44409</c:v>
                </c:pt>
                <c:pt idx="9">
                  <c:v>44774</c:v>
                </c:pt>
                <c:pt idx="10">
                  <c:v>45139</c:v>
                </c:pt>
                <c:pt idx="11">
                  <c:v>45505</c:v>
                </c:pt>
                <c:pt idx="12">
                  <c:v>45870</c:v>
                </c:pt>
                <c:pt idx="13" formatCode="[$-40C]mmm\-yy;@">
                  <c:v>46235</c:v>
                </c:pt>
                <c:pt idx="14">
                  <c:v>46600</c:v>
                </c:pt>
                <c:pt idx="15">
                  <c:v>46966</c:v>
                </c:pt>
                <c:pt idx="16">
                  <c:v>47331</c:v>
                </c:pt>
                <c:pt idx="17">
                  <c:v>47696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[1]Ratio!$B$11:$IB$11</c15:sqref>
                  </c15:fullRef>
                </c:ext>
              </c:extLst>
              <c:f>([1]Ratio!$I$11,[1]Ratio!$W$11,[1]Ratio!$AJ$11,[1]Ratio!$AW$11,[1]Ratio!$BJ$11,[1]Ratio!$BW$11,[1]Ratio!$CJ$11,[1]Ratio!$CW$11,[1]Ratio!$DJ$11,[1]Ratio!$DW$11,[1]Ratio!$EJ$11,[1]Ratio!$EW$11,[1]Ratio!$FJ$11,[1]Ratio!$FW$11,[1]Ratio!$GJ$11,[1]Ratio!$GW$11,[1]Ratio!$HJ$11,[1]Ratio!$HW$11)</c:f>
              <c:numCache>
                <c:formatCode>_(* #,##0.00_);_(* \(#,##0.00\);_(* "-"??_);_(@_)</c:formatCode>
                <c:ptCount val="18"/>
                <c:pt idx="0">
                  <c:v>83.813100000000006</c:v>
                </c:pt>
                <c:pt idx="1">
                  <c:v>85.621399999999994</c:v>
                </c:pt>
                <c:pt idx="2">
                  <c:v>90.329400000000007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7"/>
          <c:order val="7"/>
          <c:tx>
            <c:strRef>
              <c:f>[1]Ratio!$A$12</c:f>
              <c:strCache>
                <c:ptCount val="1"/>
                <c:pt idx="0">
                  <c:v>Revpar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2">
                  <a:lumMod val="60000"/>
                </a:schemeClr>
              </a:solidFill>
              <a:miter lim="800000"/>
            </a:ln>
            <a:effectLst>
              <a:glow rad="63500">
                <a:schemeClr val="accent2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([1]Ratio!$I$4,[1]Ratio!$W$4,[1]Ratio!$AJ$4,[1]Ratio!$AW$4,[1]Ratio!$BJ$4,[1]Ratio!$BW$4,[1]Ratio!$CJ$4,[1]Ratio!$CW$4,[1]Ratio!$DJ$4,[1]Ratio!$DW$4,[1]Ratio!$EJ$4,[1]Ratio!$EW$4,[1]Ratio!$FJ$4,[1]Ratio!$FW$4,[1]Ratio!$GJ$4,[1]Ratio!$GW$4,[1]Ratio!$HJ$4,[1]Ratio!$HW$4)</c:f>
              <c:numCache>
                <c:formatCode>mmm\-yy</c:formatCode>
                <c:ptCount val="18"/>
                <c:pt idx="0">
                  <c:v>41487</c:v>
                </c:pt>
                <c:pt idx="1">
                  <c:v>41852</c:v>
                </c:pt>
                <c:pt idx="2">
                  <c:v>42217</c:v>
                </c:pt>
                <c:pt idx="3">
                  <c:v>42583</c:v>
                </c:pt>
                <c:pt idx="4">
                  <c:v>42948</c:v>
                </c:pt>
                <c:pt idx="5">
                  <c:v>43313</c:v>
                </c:pt>
                <c:pt idx="6">
                  <c:v>43678</c:v>
                </c:pt>
                <c:pt idx="7">
                  <c:v>44044</c:v>
                </c:pt>
                <c:pt idx="8">
                  <c:v>44409</c:v>
                </c:pt>
                <c:pt idx="9">
                  <c:v>44774</c:v>
                </c:pt>
                <c:pt idx="10">
                  <c:v>45139</c:v>
                </c:pt>
                <c:pt idx="11">
                  <c:v>45505</c:v>
                </c:pt>
                <c:pt idx="12">
                  <c:v>45870</c:v>
                </c:pt>
                <c:pt idx="13" formatCode="[$-40C]mmm\-yy;@">
                  <c:v>46235</c:v>
                </c:pt>
                <c:pt idx="14">
                  <c:v>46600</c:v>
                </c:pt>
                <c:pt idx="15">
                  <c:v>46966</c:v>
                </c:pt>
                <c:pt idx="16">
                  <c:v>47331</c:v>
                </c:pt>
                <c:pt idx="17">
                  <c:v>47696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[1]Ratio!$B$12:$IB$12</c15:sqref>
                  </c15:fullRef>
                </c:ext>
              </c:extLst>
              <c:f>([1]Ratio!$I$12,[1]Ratio!$W$12,[1]Ratio!$AJ$12,[1]Ratio!$AW$12,[1]Ratio!$BJ$12,[1]Ratio!$BW$12,[1]Ratio!$CJ$12,[1]Ratio!$CW$12,[1]Ratio!$DJ$12,[1]Ratio!$DW$12,[1]Ratio!$EJ$12,[1]Ratio!$EW$12,[1]Ratio!$FJ$12,[1]Ratio!$FW$12,[1]Ratio!$GJ$12,[1]Ratio!$GW$12,[1]Ratio!$HJ$12,[1]Ratio!$HW$12)</c:f>
              <c:numCache>
                <c:formatCode>_(* #,##0.00_);_(* \(#,##0.00\);_(* "-"??_);_(@_)</c:formatCode>
                <c:ptCount val="18"/>
                <c:pt idx="0">
                  <c:v>76.16419354838709</c:v>
                </c:pt>
                <c:pt idx="1">
                  <c:v>77.069953917050697</c:v>
                </c:pt>
                <c:pt idx="2">
                  <c:v>80.464838709677423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8"/>
          <c:order val="8"/>
          <c:tx>
            <c:strRef>
              <c:f>[1]Ratio!$A$13</c:f>
              <c:strCache>
                <c:ptCount val="1"/>
                <c:pt idx="0">
                  <c:v>Taux de captage 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3">
                  <a:lumMod val="60000"/>
                </a:schemeClr>
              </a:solidFill>
              <a:miter lim="800000"/>
            </a:ln>
            <a:effectLst>
              <a:glow rad="63500">
                <a:schemeClr val="accent3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([1]Ratio!$I$4,[1]Ratio!$W$4,[1]Ratio!$AJ$4,[1]Ratio!$AW$4,[1]Ratio!$BJ$4,[1]Ratio!$BW$4,[1]Ratio!$CJ$4,[1]Ratio!$CW$4,[1]Ratio!$DJ$4,[1]Ratio!$DW$4,[1]Ratio!$EJ$4,[1]Ratio!$EW$4,[1]Ratio!$FJ$4,[1]Ratio!$FW$4,[1]Ratio!$GJ$4,[1]Ratio!$GW$4,[1]Ratio!$HJ$4,[1]Ratio!$HW$4)</c:f>
              <c:numCache>
                <c:formatCode>mmm\-yy</c:formatCode>
                <c:ptCount val="18"/>
                <c:pt idx="0">
                  <c:v>41487</c:v>
                </c:pt>
                <c:pt idx="1">
                  <c:v>41852</c:v>
                </c:pt>
                <c:pt idx="2">
                  <c:v>42217</c:v>
                </c:pt>
                <c:pt idx="3">
                  <c:v>42583</c:v>
                </c:pt>
                <c:pt idx="4">
                  <c:v>42948</c:v>
                </c:pt>
                <c:pt idx="5">
                  <c:v>43313</c:v>
                </c:pt>
                <c:pt idx="6">
                  <c:v>43678</c:v>
                </c:pt>
                <c:pt idx="7">
                  <c:v>44044</c:v>
                </c:pt>
                <c:pt idx="8">
                  <c:v>44409</c:v>
                </c:pt>
                <c:pt idx="9">
                  <c:v>44774</c:v>
                </c:pt>
                <c:pt idx="10">
                  <c:v>45139</c:v>
                </c:pt>
                <c:pt idx="11">
                  <c:v>45505</c:v>
                </c:pt>
                <c:pt idx="12">
                  <c:v>45870</c:v>
                </c:pt>
                <c:pt idx="13" formatCode="[$-40C]mmm\-yy;@">
                  <c:v>46235</c:v>
                </c:pt>
                <c:pt idx="14">
                  <c:v>46600</c:v>
                </c:pt>
                <c:pt idx="15">
                  <c:v>46966</c:v>
                </c:pt>
                <c:pt idx="16">
                  <c:v>47331</c:v>
                </c:pt>
                <c:pt idx="17">
                  <c:v>47696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[1]Ratio!$B$13:$IB$13</c15:sqref>
                  </c15:fullRef>
                </c:ext>
              </c:extLst>
              <c:f>([1]Ratio!$I$13,[1]Ratio!$W$13,[1]Ratio!$AJ$13,[1]Ratio!$AW$13,[1]Ratio!$BJ$13,[1]Ratio!$BW$13,[1]Ratio!$CJ$13,[1]Ratio!$CW$13,[1]Ratio!$DJ$13,[1]Ratio!$DW$13,[1]Ratio!$EJ$13,[1]Ratio!$EW$13,[1]Ratio!$FJ$13,[1]Ratio!$FW$13,[1]Ratio!$GJ$13,[1]Ratio!$GW$13,[1]Ratio!$HJ$13,[1]Ratio!$HW$13)</c:f>
              <c:numCache>
                <c:formatCode>0%</c:formatCode>
                <c:ptCount val="18"/>
                <c:pt idx="0">
                  <c:v>0.81899999999999995</c:v>
                </c:pt>
                <c:pt idx="1">
                  <c:v>0.82920000000000005</c:v>
                </c:pt>
                <c:pt idx="2">
                  <c:v>0.78459999999999996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713581344"/>
        <c:axId val="713581736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[1]Ratio!$A$5</c15:sqref>
                        </c15:formulaRef>
                      </c:ext>
                    </c:extLst>
                    <c:strCache>
                      <c:ptCount val="1"/>
                      <c:pt idx="0">
                        <c:v>Nombre de chambres disponibles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([1]Ratio!$I$4,[1]Ratio!$W$4,[1]Ratio!$AJ$4,[1]Ratio!$AW$4,[1]Ratio!$BJ$4,[1]Ratio!$BW$4,[1]Ratio!$CJ$4,[1]Ratio!$CW$4,[1]Ratio!$DJ$4,[1]Ratio!$DW$4,[1]Ratio!$EJ$4,[1]Ratio!$EW$4,[1]Ratio!$FJ$4,[1]Ratio!$FW$4,[1]Ratio!$GJ$4,[1]Ratio!$GW$4,[1]Ratio!$HJ$4,[1]Ratio!$HW$4)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41487</c:v>
                      </c:pt>
                      <c:pt idx="1">
                        <c:v>41852</c:v>
                      </c:pt>
                      <c:pt idx="2">
                        <c:v>42217</c:v>
                      </c:pt>
                      <c:pt idx="3">
                        <c:v>42583</c:v>
                      </c:pt>
                      <c:pt idx="4">
                        <c:v>42948</c:v>
                      </c:pt>
                      <c:pt idx="5">
                        <c:v>43313</c:v>
                      </c:pt>
                      <c:pt idx="6">
                        <c:v>43678</c:v>
                      </c:pt>
                      <c:pt idx="7">
                        <c:v>44044</c:v>
                      </c:pt>
                      <c:pt idx="8">
                        <c:v>44409</c:v>
                      </c:pt>
                      <c:pt idx="9">
                        <c:v>44774</c:v>
                      </c:pt>
                      <c:pt idx="10">
                        <c:v>45139</c:v>
                      </c:pt>
                      <c:pt idx="11">
                        <c:v>45505</c:v>
                      </c:pt>
                      <c:pt idx="12">
                        <c:v>45870</c:v>
                      </c:pt>
                      <c:pt idx="13" formatCode="[$-40C]mmm\-yy;@">
                        <c:v>46235</c:v>
                      </c:pt>
                      <c:pt idx="14">
                        <c:v>46600</c:v>
                      </c:pt>
                      <c:pt idx="15">
                        <c:v>46966</c:v>
                      </c:pt>
                      <c:pt idx="16">
                        <c:v>47331</c:v>
                      </c:pt>
                      <c:pt idx="17">
                        <c:v>47696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[1]Ratio!$B$5:$IB$5</c15:sqref>
                        </c15:fullRef>
                        <c15:formulaRef>
                          <c15:sqref>([1]Ratio!$I$5,[1]Ratio!$W$5,[1]Ratio!$AJ$5,[1]Ratio!$AW$5,[1]Ratio!$BJ$5,[1]Ratio!$BW$5,[1]Ratio!$CJ$5,[1]Ratio!$CW$5,[1]Ratio!$DJ$5,[1]Ratio!$DW$5,[1]Ratio!$EJ$5,[1]Ratio!$EW$5,[1]Ratio!$FJ$5,[1]Ratio!$FW$5,[1]Ratio!$GJ$5,[1]Ratio!$GW$5,[1]Ratio!$HJ$5,[1]Ratio!$HW$5)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1302</c:v>
                      </c:pt>
                      <c:pt idx="1">
                        <c:v>1302</c:v>
                      </c:pt>
                      <c:pt idx="2">
                        <c:v>1302</c:v>
                      </c:pt>
                      <c:pt idx="3">
                        <c:v>1302</c:v>
                      </c:pt>
                      <c:pt idx="4">
                        <c:v>1302</c:v>
                      </c:pt>
                      <c:pt idx="5">
                        <c:v>1302</c:v>
                      </c:pt>
                      <c:pt idx="6">
                        <c:v>1302</c:v>
                      </c:pt>
                      <c:pt idx="7">
                        <c:v>1302</c:v>
                      </c:pt>
                      <c:pt idx="8">
                        <c:v>1302</c:v>
                      </c:pt>
                      <c:pt idx="9">
                        <c:v>1302</c:v>
                      </c:pt>
                      <c:pt idx="10">
                        <c:v>1302</c:v>
                      </c:pt>
                      <c:pt idx="11">
                        <c:v>1302</c:v>
                      </c:pt>
                      <c:pt idx="12">
                        <c:v>1302</c:v>
                      </c:pt>
                      <c:pt idx="13">
                        <c:v>1302</c:v>
                      </c:pt>
                      <c:pt idx="14">
                        <c:v>1302</c:v>
                      </c:pt>
                      <c:pt idx="15">
                        <c:v>1302</c:v>
                      </c:pt>
                      <c:pt idx="16">
                        <c:v>1302</c:v>
                      </c:pt>
                      <c:pt idx="17">
                        <c:v>1302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[1]Ratio!$A$6</c15:sqref>
                        </c15:formulaRef>
                      </c:ext>
                    </c:extLst>
                    <c:strCache>
                      <c:ptCount val="1"/>
                      <c:pt idx="0">
                        <c:v>Nombre de chambres louées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/>
                    </a:solidFill>
                    <a:miter lim="800000"/>
                  </a:ln>
                  <a:effectLst>
                    <a:glow rad="63500">
                      <a:schemeClr val="accent2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([1]Ratio!$I$4,[1]Ratio!$W$4,[1]Ratio!$AJ$4,[1]Ratio!$AW$4,[1]Ratio!$BJ$4,[1]Ratio!$BW$4,[1]Ratio!$CJ$4,[1]Ratio!$CW$4,[1]Ratio!$DJ$4,[1]Ratio!$DW$4,[1]Ratio!$EJ$4,[1]Ratio!$EW$4,[1]Ratio!$FJ$4,[1]Ratio!$FW$4,[1]Ratio!$GJ$4,[1]Ratio!$GW$4,[1]Ratio!$HJ$4,[1]Ratio!$HW$4)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41487</c:v>
                      </c:pt>
                      <c:pt idx="1">
                        <c:v>41852</c:v>
                      </c:pt>
                      <c:pt idx="2">
                        <c:v>42217</c:v>
                      </c:pt>
                      <c:pt idx="3">
                        <c:v>42583</c:v>
                      </c:pt>
                      <c:pt idx="4">
                        <c:v>42948</c:v>
                      </c:pt>
                      <c:pt idx="5">
                        <c:v>43313</c:v>
                      </c:pt>
                      <c:pt idx="6">
                        <c:v>43678</c:v>
                      </c:pt>
                      <c:pt idx="7">
                        <c:v>44044</c:v>
                      </c:pt>
                      <c:pt idx="8">
                        <c:v>44409</c:v>
                      </c:pt>
                      <c:pt idx="9">
                        <c:v>44774</c:v>
                      </c:pt>
                      <c:pt idx="10">
                        <c:v>45139</c:v>
                      </c:pt>
                      <c:pt idx="11">
                        <c:v>45505</c:v>
                      </c:pt>
                      <c:pt idx="12">
                        <c:v>45870</c:v>
                      </c:pt>
                      <c:pt idx="13" formatCode="[$-40C]mmm\-yy;@">
                        <c:v>46235</c:v>
                      </c:pt>
                      <c:pt idx="14">
                        <c:v>46600</c:v>
                      </c:pt>
                      <c:pt idx="15">
                        <c:v>46966</c:v>
                      </c:pt>
                      <c:pt idx="16">
                        <c:v>47331</c:v>
                      </c:pt>
                      <c:pt idx="17">
                        <c:v>47696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[1]Ratio!$B$6:$IB$6</c15:sqref>
                        </c15:fullRef>
                        <c15:formulaRef>
                          <c15:sqref>([1]Ratio!$I$6,[1]Ratio!$W$6,[1]Ratio!$AJ$6,[1]Ratio!$AW$6,[1]Ratio!$BJ$6,[1]Ratio!$BW$6,[1]Ratio!$CJ$6,[1]Ratio!$CW$6,[1]Ratio!$DJ$6,[1]Ratio!$DW$6,[1]Ratio!$EJ$6,[1]Ratio!$EW$6,[1]Ratio!$FJ$6,[1]Ratio!$FW$6,[1]Ratio!$GJ$6,[1]Ratio!$GW$6,[1]Ratio!$HJ$6,[1]Ratio!$HW$6)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1266</c:v>
                      </c:pt>
                      <c:pt idx="1">
                        <c:v>1254</c:v>
                      </c:pt>
                      <c:pt idx="2">
                        <c:v>1241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[1]Ratio!$A$7</c15:sqref>
                        </c15:formulaRef>
                      </c:ext>
                    </c:extLst>
                    <c:strCache>
                      <c:ptCount val="1"/>
                      <c:pt idx="0">
                        <c:v>Nombre de clients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/>
                    </a:solidFill>
                    <a:miter lim="800000"/>
                  </a:ln>
                  <a:effectLst>
                    <a:glow rad="63500">
                      <a:schemeClr val="accent3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([1]Ratio!$I$4,[1]Ratio!$W$4,[1]Ratio!$AJ$4,[1]Ratio!$AW$4,[1]Ratio!$BJ$4,[1]Ratio!$BW$4,[1]Ratio!$CJ$4,[1]Ratio!$CW$4,[1]Ratio!$DJ$4,[1]Ratio!$DW$4,[1]Ratio!$EJ$4,[1]Ratio!$EW$4,[1]Ratio!$FJ$4,[1]Ratio!$FW$4,[1]Ratio!$GJ$4,[1]Ratio!$GW$4,[1]Ratio!$HJ$4,[1]Ratio!$HW$4)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41487</c:v>
                      </c:pt>
                      <c:pt idx="1">
                        <c:v>41852</c:v>
                      </c:pt>
                      <c:pt idx="2">
                        <c:v>42217</c:v>
                      </c:pt>
                      <c:pt idx="3">
                        <c:v>42583</c:v>
                      </c:pt>
                      <c:pt idx="4">
                        <c:v>42948</c:v>
                      </c:pt>
                      <c:pt idx="5">
                        <c:v>43313</c:v>
                      </c:pt>
                      <c:pt idx="6">
                        <c:v>43678</c:v>
                      </c:pt>
                      <c:pt idx="7">
                        <c:v>44044</c:v>
                      </c:pt>
                      <c:pt idx="8">
                        <c:v>44409</c:v>
                      </c:pt>
                      <c:pt idx="9">
                        <c:v>44774</c:v>
                      </c:pt>
                      <c:pt idx="10">
                        <c:v>45139</c:v>
                      </c:pt>
                      <c:pt idx="11">
                        <c:v>45505</c:v>
                      </c:pt>
                      <c:pt idx="12">
                        <c:v>45870</c:v>
                      </c:pt>
                      <c:pt idx="13" formatCode="[$-40C]mmm\-yy;@">
                        <c:v>46235</c:v>
                      </c:pt>
                      <c:pt idx="14">
                        <c:v>46600</c:v>
                      </c:pt>
                      <c:pt idx="15">
                        <c:v>46966</c:v>
                      </c:pt>
                      <c:pt idx="16">
                        <c:v>47331</c:v>
                      </c:pt>
                      <c:pt idx="17">
                        <c:v>47696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[1]Ratio!$B$7:$IB$7</c15:sqref>
                        </c15:fullRef>
                        <c15:formulaRef>
                          <c15:sqref>([1]Ratio!$I$7,[1]Ratio!$W$7,[1]Ratio!$AJ$7,[1]Ratio!$AW$7,[1]Ratio!$BJ$7,[1]Ratio!$BW$7,[1]Ratio!$CJ$7,[1]Ratio!$CW$7,[1]Ratio!$DJ$7,[1]Ratio!$DW$7,[1]Ratio!$EJ$7,[1]Ratio!$EW$7,[1]Ratio!$FJ$7,[1]Ratio!$FW$7,[1]Ratio!$GJ$7,[1]Ratio!$GW$7,[1]Ratio!$HJ$7,[1]Ratio!$HW$7)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2448</c:v>
                      </c:pt>
                      <c:pt idx="1">
                        <c:v>2389</c:v>
                      </c:pt>
                      <c:pt idx="2">
                        <c:v>2358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[1]Ratio!$A$14</c15:sqref>
                        </c15:formulaRef>
                      </c:ext>
                    </c:extLst>
                    <c:strCache>
                      <c:ptCount val="1"/>
                      <c:pt idx="0">
                        <c:v>Chiffre d'affaires :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([1]Ratio!$I$4,[1]Ratio!$W$4,[1]Ratio!$AJ$4,[1]Ratio!$AW$4,[1]Ratio!$BJ$4,[1]Ratio!$BW$4,[1]Ratio!$CJ$4,[1]Ratio!$CW$4,[1]Ratio!$DJ$4,[1]Ratio!$DW$4,[1]Ratio!$EJ$4,[1]Ratio!$EW$4,[1]Ratio!$FJ$4,[1]Ratio!$FW$4,[1]Ratio!$GJ$4,[1]Ratio!$GW$4,[1]Ratio!$HJ$4,[1]Ratio!$HW$4)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41487</c:v>
                      </c:pt>
                      <c:pt idx="1">
                        <c:v>41852</c:v>
                      </c:pt>
                      <c:pt idx="2">
                        <c:v>42217</c:v>
                      </c:pt>
                      <c:pt idx="3">
                        <c:v>42583</c:v>
                      </c:pt>
                      <c:pt idx="4">
                        <c:v>42948</c:v>
                      </c:pt>
                      <c:pt idx="5">
                        <c:v>43313</c:v>
                      </c:pt>
                      <c:pt idx="6">
                        <c:v>43678</c:v>
                      </c:pt>
                      <c:pt idx="7">
                        <c:v>44044</c:v>
                      </c:pt>
                      <c:pt idx="8">
                        <c:v>44409</c:v>
                      </c:pt>
                      <c:pt idx="9">
                        <c:v>44774</c:v>
                      </c:pt>
                      <c:pt idx="10">
                        <c:v>45139</c:v>
                      </c:pt>
                      <c:pt idx="11">
                        <c:v>45505</c:v>
                      </c:pt>
                      <c:pt idx="12">
                        <c:v>45870</c:v>
                      </c:pt>
                      <c:pt idx="13" formatCode="[$-40C]mmm\-yy;@">
                        <c:v>46235</c:v>
                      </c:pt>
                      <c:pt idx="14">
                        <c:v>46600</c:v>
                      </c:pt>
                      <c:pt idx="15">
                        <c:v>46966</c:v>
                      </c:pt>
                      <c:pt idx="16">
                        <c:v>47331</c:v>
                      </c:pt>
                      <c:pt idx="17">
                        <c:v>47696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[1]Ratio!$B$14:$IB$14</c15:sqref>
                        </c15:fullRef>
                        <c15:formulaRef>
                          <c15:sqref>([1]Ratio!$I$14,[1]Ratio!$W$14,[1]Ratio!$AJ$14,[1]Ratio!$AW$14,[1]Ratio!$BJ$14,[1]Ratio!$BW$14,[1]Ratio!$CJ$14,[1]Ratio!$CW$14,[1]Ratio!$DJ$14,[1]Ratio!$DW$14,[1]Ratio!$EJ$14,[1]Ratio!$EW$14,[1]Ratio!$FJ$14,[1]Ratio!$FW$14,[1]Ratio!$GJ$14,[1]Ratio!$GW$14,[1]Ratio!$HJ$14,[1]Ratio!$HW$14)</c15:sqref>
                        </c15:formulaRef>
                      </c:ext>
                    </c:extLst>
                    <c:numCache>
                      <c:formatCode>General</c:formatCode>
                      <c:ptCount val="18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[1]Ratio!$A$15</c15:sqref>
                        </c15:formulaRef>
                      </c:ext>
                    </c:extLst>
                    <c:strCache>
                      <c:ptCount val="1"/>
                      <c:pt idx="0">
                        <c:v>CA Hebergement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([1]Ratio!$I$4,[1]Ratio!$W$4,[1]Ratio!$AJ$4,[1]Ratio!$AW$4,[1]Ratio!$BJ$4,[1]Ratio!$BW$4,[1]Ratio!$CJ$4,[1]Ratio!$CW$4,[1]Ratio!$DJ$4,[1]Ratio!$DW$4,[1]Ratio!$EJ$4,[1]Ratio!$EW$4,[1]Ratio!$FJ$4,[1]Ratio!$FW$4,[1]Ratio!$GJ$4,[1]Ratio!$GW$4,[1]Ratio!$HJ$4,[1]Ratio!$HW$4)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41487</c:v>
                      </c:pt>
                      <c:pt idx="1">
                        <c:v>41852</c:v>
                      </c:pt>
                      <c:pt idx="2">
                        <c:v>42217</c:v>
                      </c:pt>
                      <c:pt idx="3">
                        <c:v>42583</c:v>
                      </c:pt>
                      <c:pt idx="4">
                        <c:v>42948</c:v>
                      </c:pt>
                      <c:pt idx="5">
                        <c:v>43313</c:v>
                      </c:pt>
                      <c:pt idx="6">
                        <c:v>43678</c:v>
                      </c:pt>
                      <c:pt idx="7">
                        <c:v>44044</c:v>
                      </c:pt>
                      <c:pt idx="8">
                        <c:v>44409</c:v>
                      </c:pt>
                      <c:pt idx="9">
                        <c:v>44774</c:v>
                      </c:pt>
                      <c:pt idx="10">
                        <c:v>45139</c:v>
                      </c:pt>
                      <c:pt idx="11">
                        <c:v>45505</c:v>
                      </c:pt>
                      <c:pt idx="12">
                        <c:v>45870</c:v>
                      </c:pt>
                      <c:pt idx="13" formatCode="[$-40C]mmm\-yy;@">
                        <c:v>46235</c:v>
                      </c:pt>
                      <c:pt idx="14">
                        <c:v>46600</c:v>
                      </c:pt>
                      <c:pt idx="15">
                        <c:v>46966</c:v>
                      </c:pt>
                      <c:pt idx="16">
                        <c:v>47331</c:v>
                      </c:pt>
                      <c:pt idx="17">
                        <c:v>47696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[1]Ratio!$B$15:$IB$15</c15:sqref>
                        </c15:fullRef>
                        <c15:formulaRef>
                          <c15:sqref>([1]Ratio!$I$15,[1]Ratio!$W$15,[1]Ratio!$AJ$15,[1]Ratio!$AW$15,[1]Ratio!$BJ$15,[1]Ratio!$BW$15,[1]Ratio!$CJ$15,[1]Ratio!$CW$15,[1]Ratio!$DJ$15,[1]Ratio!$DW$15,[1]Ratio!$EJ$15,[1]Ratio!$EW$15,[1]Ratio!$FJ$15,[1]Ratio!$FW$15,[1]Ratio!$GJ$15,[1]Ratio!$GW$15,[1]Ratio!$HJ$15,[1]Ratio!$HW$15)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99171.03</c:v>
                      </c:pt>
                      <c:pt idx="1">
                        <c:v>100348.64</c:v>
                      </c:pt>
                      <c:pt idx="2">
                        <c:v>104768.85</c:v>
                      </c:pt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[1]Ratio!$A$16</c15:sqref>
                        </c15:formulaRef>
                      </c:ext>
                    </c:extLst>
                    <c:strCache>
                      <c:ptCount val="1"/>
                      <c:pt idx="0">
                        <c:v>CA Petit déjeuner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6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6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([1]Ratio!$I$4,[1]Ratio!$W$4,[1]Ratio!$AJ$4,[1]Ratio!$AW$4,[1]Ratio!$BJ$4,[1]Ratio!$BW$4,[1]Ratio!$CJ$4,[1]Ratio!$CW$4,[1]Ratio!$DJ$4,[1]Ratio!$DW$4,[1]Ratio!$EJ$4,[1]Ratio!$EW$4,[1]Ratio!$FJ$4,[1]Ratio!$FW$4,[1]Ratio!$GJ$4,[1]Ratio!$GW$4,[1]Ratio!$HJ$4,[1]Ratio!$HW$4)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41487</c:v>
                      </c:pt>
                      <c:pt idx="1">
                        <c:v>41852</c:v>
                      </c:pt>
                      <c:pt idx="2">
                        <c:v>42217</c:v>
                      </c:pt>
                      <c:pt idx="3">
                        <c:v>42583</c:v>
                      </c:pt>
                      <c:pt idx="4">
                        <c:v>42948</c:v>
                      </c:pt>
                      <c:pt idx="5">
                        <c:v>43313</c:v>
                      </c:pt>
                      <c:pt idx="6">
                        <c:v>43678</c:v>
                      </c:pt>
                      <c:pt idx="7">
                        <c:v>44044</c:v>
                      </c:pt>
                      <c:pt idx="8">
                        <c:v>44409</c:v>
                      </c:pt>
                      <c:pt idx="9">
                        <c:v>44774</c:v>
                      </c:pt>
                      <c:pt idx="10">
                        <c:v>45139</c:v>
                      </c:pt>
                      <c:pt idx="11">
                        <c:v>45505</c:v>
                      </c:pt>
                      <c:pt idx="12">
                        <c:v>45870</c:v>
                      </c:pt>
                      <c:pt idx="13" formatCode="[$-40C]mmm\-yy;@">
                        <c:v>46235</c:v>
                      </c:pt>
                      <c:pt idx="14">
                        <c:v>46600</c:v>
                      </c:pt>
                      <c:pt idx="15">
                        <c:v>46966</c:v>
                      </c:pt>
                      <c:pt idx="16">
                        <c:v>47331</c:v>
                      </c:pt>
                      <c:pt idx="17">
                        <c:v>47696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[1]Ratio!$B$16:$IB$16</c15:sqref>
                        </c15:fullRef>
                        <c15:formulaRef>
                          <c15:sqref>([1]Ratio!$I$16,[1]Ratio!$W$16,[1]Ratio!$AJ$16,[1]Ratio!$AW$16,[1]Ratio!$BJ$16,[1]Ratio!$BW$16,[1]Ratio!$CJ$16,[1]Ratio!$CW$16,[1]Ratio!$DJ$16,[1]Ratio!$DW$16,[1]Ratio!$EJ$16,[1]Ratio!$EW$16,[1]Ratio!$FJ$16,[1]Ratio!$FW$16,[1]Ratio!$GJ$16,[1]Ratio!$GW$16,[1]Ratio!$HJ$16,[1]Ratio!$HW$16)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15028.5</c:v>
                      </c:pt>
                      <c:pt idx="1">
                        <c:v>15284.09</c:v>
                      </c:pt>
                      <c:pt idx="2">
                        <c:v>15160.11</c:v>
                      </c:pt>
                    </c:numCache>
                  </c:numRef>
                </c:val>
              </c15:ser>
            </c15:filteredBarSeries>
            <c15:filteredBar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[1]Ratio!$A$17</c15:sqref>
                        </c15:formulaRef>
                      </c:ext>
                    </c:extLst>
                    <c:strCache>
                      <c:ptCount val="1"/>
                      <c:pt idx="0">
                        <c:v>CA Restaurant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1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([1]Ratio!$I$4,[1]Ratio!$W$4,[1]Ratio!$AJ$4,[1]Ratio!$AW$4,[1]Ratio!$BJ$4,[1]Ratio!$BW$4,[1]Ratio!$CJ$4,[1]Ratio!$CW$4,[1]Ratio!$DJ$4,[1]Ratio!$DW$4,[1]Ratio!$EJ$4,[1]Ratio!$EW$4,[1]Ratio!$FJ$4,[1]Ratio!$FW$4,[1]Ratio!$GJ$4,[1]Ratio!$GW$4,[1]Ratio!$HJ$4,[1]Ratio!$HW$4)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41487</c:v>
                      </c:pt>
                      <c:pt idx="1">
                        <c:v>41852</c:v>
                      </c:pt>
                      <c:pt idx="2">
                        <c:v>42217</c:v>
                      </c:pt>
                      <c:pt idx="3">
                        <c:v>42583</c:v>
                      </c:pt>
                      <c:pt idx="4">
                        <c:v>42948</c:v>
                      </c:pt>
                      <c:pt idx="5">
                        <c:v>43313</c:v>
                      </c:pt>
                      <c:pt idx="6">
                        <c:v>43678</c:v>
                      </c:pt>
                      <c:pt idx="7">
                        <c:v>44044</c:v>
                      </c:pt>
                      <c:pt idx="8">
                        <c:v>44409</c:v>
                      </c:pt>
                      <c:pt idx="9">
                        <c:v>44774</c:v>
                      </c:pt>
                      <c:pt idx="10">
                        <c:v>45139</c:v>
                      </c:pt>
                      <c:pt idx="11">
                        <c:v>45505</c:v>
                      </c:pt>
                      <c:pt idx="12">
                        <c:v>45870</c:v>
                      </c:pt>
                      <c:pt idx="13" formatCode="[$-40C]mmm\-yy;@">
                        <c:v>46235</c:v>
                      </c:pt>
                      <c:pt idx="14">
                        <c:v>46600</c:v>
                      </c:pt>
                      <c:pt idx="15">
                        <c:v>46966</c:v>
                      </c:pt>
                      <c:pt idx="16">
                        <c:v>47331</c:v>
                      </c:pt>
                      <c:pt idx="17">
                        <c:v>47696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[1]Ratio!$B$17:$IB$17</c15:sqref>
                        </c15:fullRef>
                        <c15:formulaRef>
                          <c15:sqref>([1]Ratio!$I$17,[1]Ratio!$W$17,[1]Ratio!$AJ$17,[1]Ratio!$AW$17,[1]Ratio!$BJ$17,[1]Ratio!$BW$17,[1]Ratio!$CJ$17,[1]Ratio!$CW$17,[1]Ratio!$DJ$17,[1]Ratio!$DW$17,[1]Ratio!$EJ$17,[1]Ratio!$EW$17,[1]Ratio!$FJ$17,[1]Ratio!$FW$17,[1]Ratio!$GJ$17,[1]Ratio!$GW$17,[1]Ratio!$HJ$17,[1]Ratio!$HW$17)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904.49</c:v>
                      </c:pt>
                      <c:pt idx="1">
                        <c:v>1086.3599999999999</c:v>
                      </c:pt>
                      <c:pt idx="2">
                        <c:v>1013.82</c:v>
                      </c:pt>
                    </c:numCache>
                  </c:numRef>
                </c:val>
              </c15:ser>
            </c15:filteredBarSeries>
            <c15:filteredBarSeries>
              <c15:ser>
                <c:idx val="13"/>
                <c:order val="1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[1]Ratio!$A$18</c15:sqref>
                        </c15:formulaRef>
                      </c:ext>
                    </c:extLst>
                    <c:strCache>
                      <c:ptCount val="1"/>
                      <c:pt idx="0">
                        <c:v>CA Bar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2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([1]Ratio!$I$4,[1]Ratio!$W$4,[1]Ratio!$AJ$4,[1]Ratio!$AW$4,[1]Ratio!$BJ$4,[1]Ratio!$BW$4,[1]Ratio!$CJ$4,[1]Ratio!$CW$4,[1]Ratio!$DJ$4,[1]Ratio!$DW$4,[1]Ratio!$EJ$4,[1]Ratio!$EW$4,[1]Ratio!$FJ$4,[1]Ratio!$FW$4,[1]Ratio!$GJ$4,[1]Ratio!$GW$4,[1]Ratio!$HJ$4,[1]Ratio!$HW$4)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41487</c:v>
                      </c:pt>
                      <c:pt idx="1">
                        <c:v>41852</c:v>
                      </c:pt>
                      <c:pt idx="2">
                        <c:v>42217</c:v>
                      </c:pt>
                      <c:pt idx="3">
                        <c:v>42583</c:v>
                      </c:pt>
                      <c:pt idx="4">
                        <c:v>42948</c:v>
                      </c:pt>
                      <c:pt idx="5">
                        <c:v>43313</c:v>
                      </c:pt>
                      <c:pt idx="6">
                        <c:v>43678</c:v>
                      </c:pt>
                      <c:pt idx="7">
                        <c:v>44044</c:v>
                      </c:pt>
                      <c:pt idx="8">
                        <c:v>44409</c:v>
                      </c:pt>
                      <c:pt idx="9">
                        <c:v>44774</c:v>
                      </c:pt>
                      <c:pt idx="10">
                        <c:v>45139</c:v>
                      </c:pt>
                      <c:pt idx="11">
                        <c:v>45505</c:v>
                      </c:pt>
                      <c:pt idx="12">
                        <c:v>45870</c:v>
                      </c:pt>
                      <c:pt idx="13" formatCode="[$-40C]mmm\-yy;@">
                        <c:v>46235</c:v>
                      </c:pt>
                      <c:pt idx="14">
                        <c:v>46600</c:v>
                      </c:pt>
                      <c:pt idx="15">
                        <c:v>46966</c:v>
                      </c:pt>
                      <c:pt idx="16">
                        <c:v>47331</c:v>
                      </c:pt>
                      <c:pt idx="17">
                        <c:v>47696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[1]Ratio!$B$18:$IB$18</c15:sqref>
                        </c15:fullRef>
                        <c15:formulaRef>
                          <c15:sqref>([1]Ratio!$I$18,[1]Ratio!$W$18,[1]Ratio!$AJ$18,[1]Ratio!$AW$18,[1]Ratio!$BJ$18,[1]Ratio!$BW$18,[1]Ratio!$CJ$18,[1]Ratio!$CW$18,[1]Ratio!$DJ$18,[1]Ratio!$DW$18,[1]Ratio!$EJ$18,[1]Ratio!$EW$18,[1]Ratio!$FJ$18,[1]Ratio!$FW$18,[1]Ratio!$GJ$18,[1]Ratio!$GW$18,[1]Ratio!$HJ$18,[1]Ratio!$HW$18)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2065.67</c:v>
                      </c:pt>
                      <c:pt idx="1">
                        <c:v>1853.19</c:v>
                      </c:pt>
                      <c:pt idx="2">
                        <c:v>1981.76</c:v>
                      </c:pt>
                    </c:numCache>
                  </c:numRef>
                </c:val>
              </c15:ser>
            </c15:filteredBarSeries>
            <c15:filteredBar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[1]Ratio!$A$19</c15:sqref>
                        </c15:formulaRef>
                      </c:ext>
                    </c:extLst>
                    <c:strCache>
                      <c:ptCount val="1"/>
                      <c:pt idx="0">
                        <c:v>CA  Communication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3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([1]Ratio!$I$4,[1]Ratio!$W$4,[1]Ratio!$AJ$4,[1]Ratio!$AW$4,[1]Ratio!$BJ$4,[1]Ratio!$BW$4,[1]Ratio!$CJ$4,[1]Ratio!$CW$4,[1]Ratio!$DJ$4,[1]Ratio!$DW$4,[1]Ratio!$EJ$4,[1]Ratio!$EW$4,[1]Ratio!$FJ$4,[1]Ratio!$FW$4,[1]Ratio!$GJ$4,[1]Ratio!$GW$4,[1]Ratio!$HJ$4,[1]Ratio!$HW$4)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41487</c:v>
                      </c:pt>
                      <c:pt idx="1">
                        <c:v>41852</c:v>
                      </c:pt>
                      <c:pt idx="2">
                        <c:v>42217</c:v>
                      </c:pt>
                      <c:pt idx="3">
                        <c:v>42583</c:v>
                      </c:pt>
                      <c:pt idx="4">
                        <c:v>42948</c:v>
                      </c:pt>
                      <c:pt idx="5">
                        <c:v>43313</c:v>
                      </c:pt>
                      <c:pt idx="6">
                        <c:v>43678</c:v>
                      </c:pt>
                      <c:pt idx="7">
                        <c:v>44044</c:v>
                      </c:pt>
                      <c:pt idx="8">
                        <c:v>44409</c:v>
                      </c:pt>
                      <c:pt idx="9">
                        <c:v>44774</c:v>
                      </c:pt>
                      <c:pt idx="10">
                        <c:v>45139</c:v>
                      </c:pt>
                      <c:pt idx="11">
                        <c:v>45505</c:v>
                      </c:pt>
                      <c:pt idx="12">
                        <c:v>45870</c:v>
                      </c:pt>
                      <c:pt idx="13" formatCode="[$-40C]mmm\-yy;@">
                        <c:v>46235</c:v>
                      </c:pt>
                      <c:pt idx="14">
                        <c:v>46600</c:v>
                      </c:pt>
                      <c:pt idx="15">
                        <c:v>46966</c:v>
                      </c:pt>
                      <c:pt idx="16">
                        <c:v>47331</c:v>
                      </c:pt>
                      <c:pt idx="17">
                        <c:v>47696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[1]Ratio!$B$19:$IB$19</c15:sqref>
                        </c15:fullRef>
                        <c15:formulaRef>
                          <c15:sqref>([1]Ratio!$I$19,[1]Ratio!$W$19,[1]Ratio!$AJ$19,[1]Ratio!$AW$19,[1]Ratio!$BJ$19,[1]Ratio!$BW$19,[1]Ratio!$CJ$19,[1]Ratio!$CW$19,[1]Ratio!$DJ$19,[1]Ratio!$DW$19,[1]Ratio!$EJ$19,[1]Ratio!$EW$19,[1]Ratio!$FJ$19,[1]Ratio!$FW$19,[1]Ratio!$GJ$19,[1]Ratio!$GW$19,[1]Ratio!$HJ$19,[1]Ratio!$HW$19)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2.09</c:v>
                      </c:pt>
                      <c:pt idx="1">
                        <c:v>0.5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15"/>
                <c:order val="1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[1]Ratio!$A$20</c15:sqref>
                        </c15:formulaRef>
                      </c:ext>
                    </c:extLst>
                    <c:strCache>
                      <c:ptCount val="1"/>
                      <c:pt idx="0">
                        <c:v>Hors CA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([1]Ratio!$I$4,[1]Ratio!$W$4,[1]Ratio!$AJ$4,[1]Ratio!$AW$4,[1]Ratio!$BJ$4,[1]Ratio!$BW$4,[1]Ratio!$CJ$4,[1]Ratio!$CW$4,[1]Ratio!$DJ$4,[1]Ratio!$DW$4,[1]Ratio!$EJ$4,[1]Ratio!$EW$4,[1]Ratio!$FJ$4,[1]Ratio!$FW$4,[1]Ratio!$GJ$4,[1]Ratio!$GW$4,[1]Ratio!$HJ$4,[1]Ratio!$HW$4)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41487</c:v>
                      </c:pt>
                      <c:pt idx="1">
                        <c:v>41852</c:v>
                      </c:pt>
                      <c:pt idx="2">
                        <c:v>42217</c:v>
                      </c:pt>
                      <c:pt idx="3">
                        <c:v>42583</c:v>
                      </c:pt>
                      <c:pt idx="4">
                        <c:v>42948</c:v>
                      </c:pt>
                      <c:pt idx="5">
                        <c:v>43313</c:v>
                      </c:pt>
                      <c:pt idx="6">
                        <c:v>43678</c:v>
                      </c:pt>
                      <c:pt idx="7">
                        <c:v>44044</c:v>
                      </c:pt>
                      <c:pt idx="8">
                        <c:v>44409</c:v>
                      </c:pt>
                      <c:pt idx="9">
                        <c:v>44774</c:v>
                      </c:pt>
                      <c:pt idx="10">
                        <c:v>45139</c:v>
                      </c:pt>
                      <c:pt idx="11">
                        <c:v>45505</c:v>
                      </c:pt>
                      <c:pt idx="12">
                        <c:v>45870</c:v>
                      </c:pt>
                      <c:pt idx="13" formatCode="[$-40C]mmm\-yy;@">
                        <c:v>46235</c:v>
                      </c:pt>
                      <c:pt idx="14">
                        <c:v>46600</c:v>
                      </c:pt>
                      <c:pt idx="15">
                        <c:v>46966</c:v>
                      </c:pt>
                      <c:pt idx="16">
                        <c:v>47331</c:v>
                      </c:pt>
                      <c:pt idx="17">
                        <c:v>47696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[1]Ratio!$B$20:$IB$20</c15:sqref>
                        </c15:fullRef>
                        <c15:formulaRef>
                          <c15:sqref>([1]Ratio!$I$20,[1]Ratio!$W$20,[1]Ratio!$AJ$20,[1]Ratio!$AW$20,[1]Ratio!$BJ$20,[1]Ratio!$BW$20,[1]Ratio!$CJ$20,[1]Ratio!$CW$20,[1]Ratio!$DJ$20,[1]Ratio!$DW$20,[1]Ratio!$EJ$20,[1]Ratio!$EW$20,[1]Ratio!$FJ$20,[1]Ratio!$FW$20,[1]Ratio!$GJ$20,[1]Ratio!$GW$20,[1]Ratio!$HJ$20,[1]Ratio!$HW$20)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0</c:v>
                      </c:pt>
                      <c:pt idx="1">
                        <c:v>0</c:v>
                      </c:pt>
                      <c:pt idx="2">
                        <c:v>20</c:v>
                      </c:pt>
                    </c:numCache>
                  </c:numRef>
                </c:val>
              </c15:ser>
            </c15:filteredBarSeries>
            <c15:filteredBarSeries>
              <c15:ser>
                <c:idx val="16"/>
                <c:order val="1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[1]Ratio!$A$21</c15:sqref>
                        </c15:formulaRef>
                      </c:ext>
                    </c:extLst>
                    <c:strCache>
                      <c:ptCount val="1"/>
                      <c:pt idx="0">
                        <c:v>Divers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([1]Ratio!$I$4,[1]Ratio!$W$4,[1]Ratio!$AJ$4,[1]Ratio!$AW$4,[1]Ratio!$BJ$4,[1]Ratio!$BW$4,[1]Ratio!$CJ$4,[1]Ratio!$CW$4,[1]Ratio!$DJ$4,[1]Ratio!$DW$4,[1]Ratio!$EJ$4,[1]Ratio!$EW$4,[1]Ratio!$FJ$4,[1]Ratio!$FW$4,[1]Ratio!$GJ$4,[1]Ratio!$GW$4,[1]Ratio!$HJ$4,[1]Ratio!$HW$4)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41487</c:v>
                      </c:pt>
                      <c:pt idx="1">
                        <c:v>41852</c:v>
                      </c:pt>
                      <c:pt idx="2">
                        <c:v>42217</c:v>
                      </c:pt>
                      <c:pt idx="3">
                        <c:v>42583</c:v>
                      </c:pt>
                      <c:pt idx="4">
                        <c:v>42948</c:v>
                      </c:pt>
                      <c:pt idx="5">
                        <c:v>43313</c:v>
                      </c:pt>
                      <c:pt idx="6">
                        <c:v>43678</c:v>
                      </c:pt>
                      <c:pt idx="7">
                        <c:v>44044</c:v>
                      </c:pt>
                      <c:pt idx="8">
                        <c:v>44409</c:v>
                      </c:pt>
                      <c:pt idx="9">
                        <c:v>44774</c:v>
                      </c:pt>
                      <c:pt idx="10">
                        <c:v>45139</c:v>
                      </c:pt>
                      <c:pt idx="11">
                        <c:v>45505</c:v>
                      </c:pt>
                      <c:pt idx="12">
                        <c:v>45870</c:v>
                      </c:pt>
                      <c:pt idx="13" formatCode="[$-40C]mmm\-yy;@">
                        <c:v>46235</c:v>
                      </c:pt>
                      <c:pt idx="14">
                        <c:v>46600</c:v>
                      </c:pt>
                      <c:pt idx="15">
                        <c:v>46966</c:v>
                      </c:pt>
                      <c:pt idx="16">
                        <c:v>47331</c:v>
                      </c:pt>
                      <c:pt idx="17">
                        <c:v>47696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[1]Ratio!$B$21:$IB$21</c15:sqref>
                        </c15:fullRef>
                        <c15:formulaRef>
                          <c15:sqref>([1]Ratio!$I$21,[1]Ratio!$W$21,[1]Ratio!$AJ$21,[1]Ratio!$AW$21,[1]Ratio!$BJ$21,[1]Ratio!$BW$21,[1]Ratio!$CJ$21,[1]Ratio!$CW$21,[1]Ratio!$DJ$21,[1]Ratio!$DW$21,[1]Ratio!$EJ$21,[1]Ratio!$EW$21,[1]Ratio!$FJ$21,[1]Ratio!$FW$21,[1]Ratio!$GJ$21,[1]Ratio!$GW$21,[1]Ratio!$HJ$21,[1]Ratio!$HW$21)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449.85</c:v>
                      </c:pt>
                      <c:pt idx="1">
                        <c:v>3323.83</c:v>
                      </c:pt>
                      <c:pt idx="2">
                        <c:v>1847.67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713581344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81736"/>
        <c:crosses val="autoZero"/>
        <c:auto val="0"/>
        <c:lblAlgn val="ctr"/>
        <c:lblOffset val="100"/>
        <c:noMultiLvlLbl val="0"/>
      </c:catAx>
      <c:valAx>
        <c:axId val="713581736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81344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50000"/>
                <a:lumOff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mensuel des indicateurs - SEPTEMBRE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[1]Ratio!$A$8</c:f>
              <c:strCache>
                <c:ptCount val="1"/>
                <c:pt idx="0">
                  <c:v>Indice de fréquentation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([1]Ratio!$J$4,[1]Ratio!$X$4,[1]Ratio!$AK$4,[1]Ratio!$AX$4,[1]Ratio!$BK$4,[1]Ratio!$BX$4,[1]Ratio!$CK$4,[1]Ratio!$CX$4,[1]Ratio!$DK$4,[1]Ratio!$DX$4,[1]Ratio!$EK$4,[1]Ratio!$EX$4,[1]Ratio!$FK$4,[1]Ratio!$FX$4,[1]Ratio!$GK$4,[1]Ratio!$GX$4,[1]Ratio!$HK$4,[1]Ratio!$HX$4)</c:f>
              <c:numCache>
                <c:formatCode>mmm\-yy</c:formatCode>
                <c:ptCount val="18"/>
                <c:pt idx="0">
                  <c:v>41518</c:v>
                </c:pt>
                <c:pt idx="1">
                  <c:v>41883</c:v>
                </c:pt>
                <c:pt idx="2">
                  <c:v>42248</c:v>
                </c:pt>
                <c:pt idx="3">
                  <c:v>42614</c:v>
                </c:pt>
                <c:pt idx="4">
                  <c:v>42979</c:v>
                </c:pt>
                <c:pt idx="5">
                  <c:v>43344</c:v>
                </c:pt>
                <c:pt idx="6">
                  <c:v>43709</c:v>
                </c:pt>
                <c:pt idx="7">
                  <c:v>44075</c:v>
                </c:pt>
                <c:pt idx="8">
                  <c:v>44440</c:v>
                </c:pt>
                <c:pt idx="9">
                  <c:v>44805</c:v>
                </c:pt>
                <c:pt idx="10">
                  <c:v>45170</c:v>
                </c:pt>
                <c:pt idx="11">
                  <c:v>45536</c:v>
                </c:pt>
                <c:pt idx="12">
                  <c:v>45901</c:v>
                </c:pt>
                <c:pt idx="13" formatCode="[$-40C]mmm\-yy;@">
                  <c:v>46266</c:v>
                </c:pt>
                <c:pt idx="14">
                  <c:v>46631</c:v>
                </c:pt>
                <c:pt idx="15">
                  <c:v>46997</c:v>
                </c:pt>
                <c:pt idx="16">
                  <c:v>47362</c:v>
                </c:pt>
                <c:pt idx="17">
                  <c:v>47727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[1]Ratio!$B$8:$IB$8</c15:sqref>
                  </c15:fullRef>
                </c:ext>
              </c:extLst>
              <c:f>([1]Ratio!$J$8,[1]Ratio!$X$8,[1]Ratio!$AK$8,[1]Ratio!$AX$8,[1]Ratio!$BK$8,[1]Ratio!$BX$8,[1]Ratio!$CK$8,[1]Ratio!$CX$8,[1]Ratio!$DK$8,[1]Ratio!$DX$8,[1]Ratio!$EK$8,[1]Ratio!$EX$8,[1]Ratio!$FK$8,[1]Ratio!$FX$8,[1]Ratio!$GK$8,[1]Ratio!$GX$8,[1]Ratio!$HK$8,[1]Ratio!$HX$8)</c:f>
              <c:numCache>
                <c:formatCode>0.00</c:formatCode>
                <c:ptCount val="18"/>
                <c:pt idx="0">
                  <c:v>1.7495049504950495</c:v>
                </c:pt>
                <c:pt idx="1">
                  <c:v>1.6741996233521657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4"/>
          <c:order val="4"/>
          <c:tx>
            <c:strRef>
              <c:f>[1]Ratio!$A$9</c:f>
              <c:strCache>
                <c:ptCount val="1"/>
                <c:pt idx="0">
                  <c:v>T.O.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5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([1]Ratio!$J$4,[1]Ratio!$X$4,[1]Ratio!$AK$4,[1]Ratio!$AX$4,[1]Ratio!$BK$4,[1]Ratio!$BX$4,[1]Ratio!$CK$4,[1]Ratio!$CX$4,[1]Ratio!$DK$4,[1]Ratio!$DX$4,[1]Ratio!$EK$4,[1]Ratio!$EX$4,[1]Ratio!$FK$4,[1]Ratio!$FX$4,[1]Ratio!$GK$4,[1]Ratio!$GX$4,[1]Ratio!$HK$4,[1]Ratio!$HX$4)</c:f>
              <c:numCache>
                <c:formatCode>mmm\-yy</c:formatCode>
                <c:ptCount val="18"/>
                <c:pt idx="0">
                  <c:v>41518</c:v>
                </c:pt>
                <c:pt idx="1">
                  <c:v>41883</c:v>
                </c:pt>
                <c:pt idx="2">
                  <c:v>42248</c:v>
                </c:pt>
                <c:pt idx="3">
                  <c:v>42614</c:v>
                </c:pt>
                <c:pt idx="4">
                  <c:v>42979</c:v>
                </c:pt>
                <c:pt idx="5">
                  <c:v>43344</c:v>
                </c:pt>
                <c:pt idx="6">
                  <c:v>43709</c:v>
                </c:pt>
                <c:pt idx="7">
                  <c:v>44075</c:v>
                </c:pt>
                <c:pt idx="8">
                  <c:v>44440</c:v>
                </c:pt>
                <c:pt idx="9">
                  <c:v>44805</c:v>
                </c:pt>
                <c:pt idx="10">
                  <c:v>45170</c:v>
                </c:pt>
                <c:pt idx="11">
                  <c:v>45536</c:v>
                </c:pt>
                <c:pt idx="12">
                  <c:v>45901</c:v>
                </c:pt>
                <c:pt idx="13" formatCode="[$-40C]mmm\-yy;@">
                  <c:v>46266</c:v>
                </c:pt>
                <c:pt idx="14">
                  <c:v>46631</c:v>
                </c:pt>
                <c:pt idx="15">
                  <c:v>46997</c:v>
                </c:pt>
                <c:pt idx="16">
                  <c:v>47362</c:v>
                </c:pt>
                <c:pt idx="17">
                  <c:v>47727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[1]Ratio!$B$9:$IB$9</c15:sqref>
                  </c15:fullRef>
                </c:ext>
              </c:extLst>
              <c:f>([1]Ratio!$J$9,[1]Ratio!$X$9,[1]Ratio!$AK$9,[1]Ratio!$AX$9,[1]Ratio!$BK$9,[1]Ratio!$BX$9,[1]Ratio!$CK$9,[1]Ratio!$CX$9,[1]Ratio!$DK$9,[1]Ratio!$DX$9,[1]Ratio!$EK$9,[1]Ratio!$EX$9,[1]Ratio!$FK$9,[1]Ratio!$FX$9,[1]Ratio!$GK$9,[1]Ratio!$GX$9,[1]Ratio!$HK$9,[1]Ratio!$HX$9)</c:f>
              <c:numCache>
                <c:formatCode>0.0%</c:formatCode>
                <c:ptCount val="18"/>
                <c:pt idx="0">
                  <c:v>0.80158730158730163</c:v>
                </c:pt>
                <c:pt idx="1">
                  <c:v>0.84285714285714286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5"/>
          <c:order val="5"/>
          <c:tx>
            <c:strRef>
              <c:f>[1]Ratio!$A$10</c:f>
              <c:strCache>
                <c:ptCount val="1"/>
                <c:pt idx="0">
                  <c:v>P.M.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6"/>
              </a:solidFill>
              <a:miter lim="800000"/>
            </a:ln>
            <a:effectLst>
              <a:glow rad="63500">
                <a:schemeClr val="accent6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([1]Ratio!$J$4,[1]Ratio!$X$4,[1]Ratio!$AK$4,[1]Ratio!$AX$4,[1]Ratio!$BK$4,[1]Ratio!$BX$4,[1]Ratio!$CK$4,[1]Ratio!$CX$4,[1]Ratio!$DK$4,[1]Ratio!$DX$4,[1]Ratio!$EK$4,[1]Ratio!$EX$4,[1]Ratio!$FK$4,[1]Ratio!$FX$4,[1]Ratio!$GK$4,[1]Ratio!$GX$4,[1]Ratio!$HK$4,[1]Ratio!$HX$4)</c:f>
              <c:numCache>
                <c:formatCode>mmm\-yy</c:formatCode>
                <c:ptCount val="18"/>
                <c:pt idx="0">
                  <c:v>41518</c:v>
                </c:pt>
                <c:pt idx="1">
                  <c:v>41883</c:v>
                </c:pt>
                <c:pt idx="2">
                  <c:v>42248</c:v>
                </c:pt>
                <c:pt idx="3">
                  <c:v>42614</c:v>
                </c:pt>
                <c:pt idx="4">
                  <c:v>42979</c:v>
                </c:pt>
                <c:pt idx="5">
                  <c:v>43344</c:v>
                </c:pt>
                <c:pt idx="6">
                  <c:v>43709</c:v>
                </c:pt>
                <c:pt idx="7">
                  <c:v>44075</c:v>
                </c:pt>
                <c:pt idx="8">
                  <c:v>44440</c:v>
                </c:pt>
                <c:pt idx="9">
                  <c:v>44805</c:v>
                </c:pt>
                <c:pt idx="10">
                  <c:v>45170</c:v>
                </c:pt>
                <c:pt idx="11">
                  <c:v>45536</c:v>
                </c:pt>
                <c:pt idx="12">
                  <c:v>45901</c:v>
                </c:pt>
                <c:pt idx="13" formatCode="[$-40C]mmm\-yy;@">
                  <c:v>46266</c:v>
                </c:pt>
                <c:pt idx="14">
                  <c:v>46631</c:v>
                </c:pt>
                <c:pt idx="15">
                  <c:v>46997</c:v>
                </c:pt>
                <c:pt idx="16">
                  <c:v>47362</c:v>
                </c:pt>
                <c:pt idx="17">
                  <c:v>47727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[1]Ratio!$B$10:$IB$10</c15:sqref>
                  </c15:fullRef>
                </c:ext>
              </c:extLst>
              <c:f>([1]Ratio!$J$10,[1]Ratio!$X$10,[1]Ratio!$AK$10,[1]Ratio!$AX$10,[1]Ratio!$BK$10,[1]Ratio!$BX$10,[1]Ratio!$CK$10,[1]Ratio!$CX$10,[1]Ratio!$DK$10,[1]Ratio!$DX$10,[1]Ratio!$EK$10,[1]Ratio!$EX$10,[1]Ratio!$FK$10,[1]Ratio!$FX$10,[1]Ratio!$GK$10,[1]Ratio!$GX$10,[1]Ratio!$HK$10,[1]Ratio!$HX$10)</c:f>
              <c:numCache>
                <c:formatCode>_(* #,##0.00_);_(* \(#,##0.00\);_(* "-"??_);_(@_)</c:formatCode>
                <c:ptCount val="18"/>
                <c:pt idx="0">
                  <c:v>75.98</c:v>
                </c:pt>
                <c:pt idx="1">
                  <c:v>78.72</c:v>
                </c:pt>
              </c:numCache>
            </c:numRef>
          </c:val>
        </c:ser>
        <c:ser>
          <c:idx val="6"/>
          <c:order val="6"/>
          <c:tx>
            <c:strRef>
              <c:f>[1]Ratio!$A$11</c:f>
              <c:strCache>
                <c:ptCount val="1"/>
                <c:pt idx="0">
                  <c:v>P.M. TTC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1">
                  <a:lumMod val="60000"/>
                </a:schemeClr>
              </a:solidFill>
              <a:miter lim="800000"/>
            </a:ln>
            <a:effectLst>
              <a:glow rad="63500">
                <a:schemeClr val="accent1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([1]Ratio!$J$4,[1]Ratio!$X$4,[1]Ratio!$AK$4,[1]Ratio!$AX$4,[1]Ratio!$BK$4,[1]Ratio!$BX$4,[1]Ratio!$CK$4,[1]Ratio!$CX$4,[1]Ratio!$DK$4,[1]Ratio!$DX$4,[1]Ratio!$EK$4,[1]Ratio!$EX$4,[1]Ratio!$FK$4,[1]Ratio!$FX$4,[1]Ratio!$GK$4,[1]Ratio!$GX$4,[1]Ratio!$HK$4,[1]Ratio!$HX$4)</c:f>
              <c:numCache>
                <c:formatCode>mmm\-yy</c:formatCode>
                <c:ptCount val="18"/>
                <c:pt idx="0">
                  <c:v>41518</c:v>
                </c:pt>
                <c:pt idx="1">
                  <c:v>41883</c:v>
                </c:pt>
                <c:pt idx="2">
                  <c:v>42248</c:v>
                </c:pt>
                <c:pt idx="3">
                  <c:v>42614</c:v>
                </c:pt>
                <c:pt idx="4">
                  <c:v>42979</c:v>
                </c:pt>
                <c:pt idx="5">
                  <c:v>43344</c:v>
                </c:pt>
                <c:pt idx="6">
                  <c:v>43709</c:v>
                </c:pt>
                <c:pt idx="7">
                  <c:v>44075</c:v>
                </c:pt>
                <c:pt idx="8">
                  <c:v>44440</c:v>
                </c:pt>
                <c:pt idx="9">
                  <c:v>44805</c:v>
                </c:pt>
                <c:pt idx="10">
                  <c:v>45170</c:v>
                </c:pt>
                <c:pt idx="11">
                  <c:v>45536</c:v>
                </c:pt>
                <c:pt idx="12">
                  <c:v>45901</c:v>
                </c:pt>
                <c:pt idx="13" formatCode="[$-40C]mmm\-yy;@">
                  <c:v>46266</c:v>
                </c:pt>
                <c:pt idx="14">
                  <c:v>46631</c:v>
                </c:pt>
                <c:pt idx="15">
                  <c:v>46997</c:v>
                </c:pt>
                <c:pt idx="16">
                  <c:v>47362</c:v>
                </c:pt>
                <c:pt idx="17">
                  <c:v>47727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[1]Ratio!$B$11:$IB$11</c15:sqref>
                  </c15:fullRef>
                </c:ext>
              </c:extLst>
              <c:f>([1]Ratio!$J$11,[1]Ratio!$X$11,[1]Ratio!$AK$11,[1]Ratio!$AX$11,[1]Ratio!$BK$11,[1]Ratio!$BX$11,[1]Ratio!$CK$11,[1]Ratio!$CX$11,[1]Ratio!$DK$11,[1]Ratio!$DX$11,[1]Ratio!$EK$11,[1]Ratio!$EX$11,[1]Ratio!$FK$11,[1]Ratio!$FX$11,[1]Ratio!$GK$11,[1]Ratio!$GX$11,[1]Ratio!$HK$11,[1]Ratio!$HX$11)</c:f>
              <c:numCache>
                <c:formatCode>_(* #,##0.00_);_(* \(#,##0.00\);_(* "-"??_);_(@_)</c:formatCode>
                <c:ptCount val="18"/>
                <c:pt idx="0">
                  <c:v>81.298600000000008</c:v>
                </c:pt>
                <c:pt idx="1">
                  <c:v>84.230400000000003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7"/>
          <c:order val="7"/>
          <c:tx>
            <c:strRef>
              <c:f>[1]Ratio!$A$12</c:f>
              <c:strCache>
                <c:ptCount val="1"/>
                <c:pt idx="0">
                  <c:v>Revpar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2">
                  <a:lumMod val="60000"/>
                </a:schemeClr>
              </a:solidFill>
              <a:miter lim="800000"/>
            </a:ln>
            <a:effectLst>
              <a:glow rad="63500">
                <a:schemeClr val="accent2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([1]Ratio!$J$4,[1]Ratio!$X$4,[1]Ratio!$AK$4,[1]Ratio!$AX$4,[1]Ratio!$BK$4,[1]Ratio!$BX$4,[1]Ratio!$CK$4,[1]Ratio!$CX$4,[1]Ratio!$DK$4,[1]Ratio!$DX$4,[1]Ratio!$EK$4,[1]Ratio!$EX$4,[1]Ratio!$FK$4,[1]Ratio!$FX$4,[1]Ratio!$GK$4,[1]Ratio!$GX$4,[1]Ratio!$HK$4,[1]Ratio!$HX$4)</c:f>
              <c:numCache>
                <c:formatCode>mmm\-yy</c:formatCode>
                <c:ptCount val="18"/>
                <c:pt idx="0">
                  <c:v>41518</c:v>
                </c:pt>
                <c:pt idx="1">
                  <c:v>41883</c:v>
                </c:pt>
                <c:pt idx="2">
                  <c:v>42248</c:v>
                </c:pt>
                <c:pt idx="3">
                  <c:v>42614</c:v>
                </c:pt>
                <c:pt idx="4">
                  <c:v>42979</c:v>
                </c:pt>
                <c:pt idx="5">
                  <c:v>43344</c:v>
                </c:pt>
                <c:pt idx="6">
                  <c:v>43709</c:v>
                </c:pt>
                <c:pt idx="7">
                  <c:v>44075</c:v>
                </c:pt>
                <c:pt idx="8">
                  <c:v>44440</c:v>
                </c:pt>
                <c:pt idx="9">
                  <c:v>44805</c:v>
                </c:pt>
                <c:pt idx="10">
                  <c:v>45170</c:v>
                </c:pt>
                <c:pt idx="11">
                  <c:v>45536</c:v>
                </c:pt>
                <c:pt idx="12">
                  <c:v>45901</c:v>
                </c:pt>
                <c:pt idx="13" formatCode="[$-40C]mmm\-yy;@">
                  <c:v>46266</c:v>
                </c:pt>
                <c:pt idx="14">
                  <c:v>46631</c:v>
                </c:pt>
                <c:pt idx="15">
                  <c:v>46997</c:v>
                </c:pt>
                <c:pt idx="16">
                  <c:v>47362</c:v>
                </c:pt>
                <c:pt idx="17">
                  <c:v>47727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[1]Ratio!$B$12:$IB$12</c15:sqref>
                  </c15:fullRef>
                </c:ext>
              </c:extLst>
              <c:f>([1]Ratio!$J$12,[1]Ratio!$X$12,[1]Ratio!$AK$12,[1]Ratio!$AX$12,[1]Ratio!$BK$12,[1]Ratio!$BX$12,[1]Ratio!$CK$12,[1]Ratio!$CX$12,[1]Ratio!$DK$12,[1]Ratio!$DX$12,[1]Ratio!$EK$12,[1]Ratio!$EX$12,[1]Ratio!$FK$12,[1]Ratio!$FX$12,[1]Ratio!$GK$12,[1]Ratio!$GX$12,[1]Ratio!$HK$12,[1]Ratio!$HX$12)</c:f>
              <c:numCache>
                <c:formatCode>_(* #,##0.00_);_(* \(#,##0.00\);_(* "-"??_);_(@_)</c:formatCode>
                <c:ptCount val="18"/>
                <c:pt idx="0">
                  <c:v>60.904603174603182</c:v>
                </c:pt>
                <c:pt idx="1">
                  <c:v>66.349714285714285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8"/>
          <c:order val="8"/>
          <c:tx>
            <c:strRef>
              <c:f>[1]Ratio!$A$13</c:f>
              <c:strCache>
                <c:ptCount val="1"/>
                <c:pt idx="0">
                  <c:v>Taux de captage 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3">
                  <a:lumMod val="60000"/>
                </a:schemeClr>
              </a:solidFill>
              <a:miter lim="800000"/>
            </a:ln>
            <a:effectLst>
              <a:glow rad="63500">
                <a:schemeClr val="accent3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([1]Ratio!$J$4,[1]Ratio!$X$4,[1]Ratio!$AK$4,[1]Ratio!$AX$4,[1]Ratio!$BK$4,[1]Ratio!$BX$4,[1]Ratio!$CK$4,[1]Ratio!$CX$4,[1]Ratio!$DK$4,[1]Ratio!$DX$4,[1]Ratio!$EK$4,[1]Ratio!$EX$4,[1]Ratio!$FK$4,[1]Ratio!$FX$4,[1]Ratio!$GK$4,[1]Ratio!$GX$4,[1]Ratio!$HK$4,[1]Ratio!$HX$4)</c:f>
              <c:numCache>
                <c:formatCode>mmm\-yy</c:formatCode>
                <c:ptCount val="18"/>
                <c:pt idx="0">
                  <c:v>41518</c:v>
                </c:pt>
                <c:pt idx="1">
                  <c:v>41883</c:v>
                </c:pt>
                <c:pt idx="2">
                  <c:v>42248</c:v>
                </c:pt>
                <c:pt idx="3">
                  <c:v>42614</c:v>
                </c:pt>
                <c:pt idx="4">
                  <c:v>42979</c:v>
                </c:pt>
                <c:pt idx="5">
                  <c:v>43344</c:v>
                </c:pt>
                <c:pt idx="6">
                  <c:v>43709</c:v>
                </c:pt>
                <c:pt idx="7">
                  <c:v>44075</c:v>
                </c:pt>
                <c:pt idx="8">
                  <c:v>44440</c:v>
                </c:pt>
                <c:pt idx="9">
                  <c:v>44805</c:v>
                </c:pt>
                <c:pt idx="10">
                  <c:v>45170</c:v>
                </c:pt>
                <c:pt idx="11">
                  <c:v>45536</c:v>
                </c:pt>
                <c:pt idx="12">
                  <c:v>45901</c:v>
                </c:pt>
                <c:pt idx="13" formatCode="[$-40C]mmm\-yy;@">
                  <c:v>46266</c:v>
                </c:pt>
                <c:pt idx="14">
                  <c:v>46631</c:v>
                </c:pt>
                <c:pt idx="15">
                  <c:v>46997</c:v>
                </c:pt>
                <c:pt idx="16">
                  <c:v>47362</c:v>
                </c:pt>
                <c:pt idx="17">
                  <c:v>47727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[1]Ratio!$B$13:$IB$13</c15:sqref>
                  </c15:fullRef>
                </c:ext>
              </c:extLst>
              <c:f>([1]Ratio!$J$13,[1]Ratio!$X$13,[1]Ratio!$AK$13,[1]Ratio!$AX$13,[1]Ratio!$BK$13,[1]Ratio!$BX$13,[1]Ratio!$CK$13,[1]Ratio!$CX$13,[1]Ratio!$DK$13,[1]Ratio!$DX$13,[1]Ratio!$EK$13,[1]Ratio!$EX$13,[1]Ratio!$FK$13,[1]Ratio!$FX$13,[1]Ratio!$GK$13,[1]Ratio!$GX$13,[1]Ratio!$HK$13,[1]Ratio!$HX$13)</c:f>
              <c:numCache>
                <c:formatCode>0%</c:formatCode>
                <c:ptCount val="18"/>
                <c:pt idx="0">
                  <c:v>0.81100000000000005</c:v>
                </c:pt>
                <c:pt idx="1">
                  <c:v>0.84419999999999995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713557432"/>
        <c:axId val="71355312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[1]Ratio!$A$5</c15:sqref>
                        </c15:formulaRef>
                      </c:ext>
                    </c:extLst>
                    <c:strCache>
                      <c:ptCount val="1"/>
                      <c:pt idx="0">
                        <c:v>Nombre de chambres disponibles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([1]Ratio!$J$4,[1]Ratio!$X$4,[1]Ratio!$AK$4,[1]Ratio!$AX$4,[1]Ratio!$BK$4,[1]Ratio!$BX$4,[1]Ratio!$CK$4,[1]Ratio!$CX$4,[1]Ratio!$DK$4,[1]Ratio!$DX$4,[1]Ratio!$EK$4,[1]Ratio!$EX$4,[1]Ratio!$FK$4,[1]Ratio!$FX$4,[1]Ratio!$GK$4,[1]Ratio!$GX$4,[1]Ratio!$HK$4,[1]Ratio!$HX$4)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41518</c:v>
                      </c:pt>
                      <c:pt idx="1">
                        <c:v>41883</c:v>
                      </c:pt>
                      <c:pt idx="2">
                        <c:v>42248</c:v>
                      </c:pt>
                      <c:pt idx="3">
                        <c:v>42614</c:v>
                      </c:pt>
                      <c:pt idx="4">
                        <c:v>42979</c:v>
                      </c:pt>
                      <c:pt idx="5">
                        <c:v>43344</c:v>
                      </c:pt>
                      <c:pt idx="6">
                        <c:v>43709</c:v>
                      </c:pt>
                      <c:pt idx="7">
                        <c:v>44075</c:v>
                      </c:pt>
                      <c:pt idx="8">
                        <c:v>44440</c:v>
                      </c:pt>
                      <c:pt idx="9">
                        <c:v>44805</c:v>
                      </c:pt>
                      <c:pt idx="10">
                        <c:v>45170</c:v>
                      </c:pt>
                      <c:pt idx="11">
                        <c:v>45536</c:v>
                      </c:pt>
                      <c:pt idx="12">
                        <c:v>45901</c:v>
                      </c:pt>
                      <c:pt idx="13" formatCode="[$-40C]mmm\-yy;@">
                        <c:v>46266</c:v>
                      </c:pt>
                      <c:pt idx="14">
                        <c:v>46631</c:v>
                      </c:pt>
                      <c:pt idx="15">
                        <c:v>46997</c:v>
                      </c:pt>
                      <c:pt idx="16">
                        <c:v>47362</c:v>
                      </c:pt>
                      <c:pt idx="17">
                        <c:v>47727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[1]Ratio!$B$5:$IB$5</c15:sqref>
                        </c15:fullRef>
                        <c15:formulaRef>
                          <c15:sqref>([1]Ratio!$J$5,[1]Ratio!$X$5,[1]Ratio!$AK$5,[1]Ratio!$AX$5,[1]Ratio!$BK$5,[1]Ratio!$BX$5,[1]Ratio!$CK$5,[1]Ratio!$CX$5,[1]Ratio!$DK$5,[1]Ratio!$DX$5,[1]Ratio!$EK$5,[1]Ratio!$EX$5,[1]Ratio!$FK$5,[1]Ratio!$FX$5,[1]Ratio!$GK$5,[1]Ratio!$GX$5,[1]Ratio!$HK$5,[1]Ratio!$HX$5)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1260</c:v>
                      </c:pt>
                      <c:pt idx="1">
                        <c:v>1260</c:v>
                      </c:pt>
                      <c:pt idx="2">
                        <c:v>1302</c:v>
                      </c:pt>
                      <c:pt idx="3">
                        <c:v>1302</c:v>
                      </c:pt>
                      <c:pt idx="4">
                        <c:v>1302</c:v>
                      </c:pt>
                      <c:pt idx="5">
                        <c:v>1302</c:v>
                      </c:pt>
                      <c:pt idx="6">
                        <c:v>1302</c:v>
                      </c:pt>
                      <c:pt idx="7">
                        <c:v>1302</c:v>
                      </c:pt>
                      <c:pt idx="8">
                        <c:v>1302</c:v>
                      </c:pt>
                      <c:pt idx="9">
                        <c:v>1302</c:v>
                      </c:pt>
                      <c:pt idx="10">
                        <c:v>1302</c:v>
                      </c:pt>
                      <c:pt idx="11">
                        <c:v>1302</c:v>
                      </c:pt>
                      <c:pt idx="12">
                        <c:v>1302</c:v>
                      </c:pt>
                      <c:pt idx="13">
                        <c:v>1302</c:v>
                      </c:pt>
                      <c:pt idx="14">
                        <c:v>1302</c:v>
                      </c:pt>
                      <c:pt idx="15">
                        <c:v>1302</c:v>
                      </c:pt>
                      <c:pt idx="16">
                        <c:v>1302</c:v>
                      </c:pt>
                      <c:pt idx="17">
                        <c:v>1302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[1]Ratio!$A$6</c15:sqref>
                        </c15:formulaRef>
                      </c:ext>
                    </c:extLst>
                    <c:strCache>
                      <c:ptCount val="1"/>
                      <c:pt idx="0">
                        <c:v>Nombre de chambres louées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/>
                    </a:solidFill>
                    <a:miter lim="800000"/>
                  </a:ln>
                  <a:effectLst>
                    <a:glow rad="63500">
                      <a:schemeClr val="accent2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([1]Ratio!$J$4,[1]Ratio!$X$4,[1]Ratio!$AK$4,[1]Ratio!$AX$4,[1]Ratio!$BK$4,[1]Ratio!$BX$4,[1]Ratio!$CK$4,[1]Ratio!$CX$4,[1]Ratio!$DK$4,[1]Ratio!$DX$4,[1]Ratio!$EK$4,[1]Ratio!$EX$4,[1]Ratio!$FK$4,[1]Ratio!$FX$4,[1]Ratio!$GK$4,[1]Ratio!$GX$4,[1]Ratio!$HK$4,[1]Ratio!$HX$4)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41518</c:v>
                      </c:pt>
                      <c:pt idx="1">
                        <c:v>41883</c:v>
                      </c:pt>
                      <c:pt idx="2">
                        <c:v>42248</c:v>
                      </c:pt>
                      <c:pt idx="3">
                        <c:v>42614</c:v>
                      </c:pt>
                      <c:pt idx="4">
                        <c:v>42979</c:v>
                      </c:pt>
                      <c:pt idx="5">
                        <c:v>43344</c:v>
                      </c:pt>
                      <c:pt idx="6">
                        <c:v>43709</c:v>
                      </c:pt>
                      <c:pt idx="7">
                        <c:v>44075</c:v>
                      </c:pt>
                      <c:pt idx="8">
                        <c:v>44440</c:v>
                      </c:pt>
                      <c:pt idx="9">
                        <c:v>44805</c:v>
                      </c:pt>
                      <c:pt idx="10">
                        <c:v>45170</c:v>
                      </c:pt>
                      <c:pt idx="11">
                        <c:v>45536</c:v>
                      </c:pt>
                      <c:pt idx="12">
                        <c:v>45901</c:v>
                      </c:pt>
                      <c:pt idx="13" formatCode="[$-40C]mmm\-yy;@">
                        <c:v>46266</c:v>
                      </c:pt>
                      <c:pt idx="14">
                        <c:v>46631</c:v>
                      </c:pt>
                      <c:pt idx="15">
                        <c:v>46997</c:v>
                      </c:pt>
                      <c:pt idx="16">
                        <c:v>47362</c:v>
                      </c:pt>
                      <c:pt idx="17">
                        <c:v>47727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[1]Ratio!$B$6:$IB$6</c15:sqref>
                        </c15:fullRef>
                        <c15:formulaRef>
                          <c15:sqref>([1]Ratio!$J$6,[1]Ratio!$X$6,[1]Ratio!$AK$6,[1]Ratio!$AX$6,[1]Ratio!$BK$6,[1]Ratio!$BX$6,[1]Ratio!$CK$6,[1]Ratio!$CX$6,[1]Ratio!$DK$6,[1]Ratio!$DX$6,[1]Ratio!$EK$6,[1]Ratio!$EX$6,[1]Ratio!$FK$6,[1]Ratio!$FX$6,[1]Ratio!$GK$6,[1]Ratio!$GX$6,[1]Ratio!$HK$6,[1]Ratio!$HX$6)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1010</c:v>
                      </c:pt>
                      <c:pt idx="1">
                        <c:v>1062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[1]Ratio!$A$7</c15:sqref>
                        </c15:formulaRef>
                      </c:ext>
                    </c:extLst>
                    <c:strCache>
                      <c:ptCount val="1"/>
                      <c:pt idx="0">
                        <c:v>Nombre de clients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/>
                    </a:solidFill>
                    <a:miter lim="800000"/>
                  </a:ln>
                  <a:effectLst>
                    <a:glow rad="63500">
                      <a:schemeClr val="accent3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([1]Ratio!$J$4,[1]Ratio!$X$4,[1]Ratio!$AK$4,[1]Ratio!$AX$4,[1]Ratio!$BK$4,[1]Ratio!$BX$4,[1]Ratio!$CK$4,[1]Ratio!$CX$4,[1]Ratio!$DK$4,[1]Ratio!$DX$4,[1]Ratio!$EK$4,[1]Ratio!$EX$4,[1]Ratio!$FK$4,[1]Ratio!$FX$4,[1]Ratio!$GK$4,[1]Ratio!$GX$4,[1]Ratio!$HK$4,[1]Ratio!$HX$4)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41518</c:v>
                      </c:pt>
                      <c:pt idx="1">
                        <c:v>41883</c:v>
                      </c:pt>
                      <c:pt idx="2">
                        <c:v>42248</c:v>
                      </c:pt>
                      <c:pt idx="3">
                        <c:v>42614</c:v>
                      </c:pt>
                      <c:pt idx="4">
                        <c:v>42979</c:v>
                      </c:pt>
                      <c:pt idx="5">
                        <c:v>43344</c:v>
                      </c:pt>
                      <c:pt idx="6">
                        <c:v>43709</c:v>
                      </c:pt>
                      <c:pt idx="7">
                        <c:v>44075</c:v>
                      </c:pt>
                      <c:pt idx="8">
                        <c:v>44440</c:v>
                      </c:pt>
                      <c:pt idx="9">
                        <c:v>44805</c:v>
                      </c:pt>
                      <c:pt idx="10">
                        <c:v>45170</c:v>
                      </c:pt>
                      <c:pt idx="11">
                        <c:v>45536</c:v>
                      </c:pt>
                      <c:pt idx="12">
                        <c:v>45901</c:v>
                      </c:pt>
                      <c:pt idx="13" formatCode="[$-40C]mmm\-yy;@">
                        <c:v>46266</c:v>
                      </c:pt>
                      <c:pt idx="14">
                        <c:v>46631</c:v>
                      </c:pt>
                      <c:pt idx="15">
                        <c:v>46997</c:v>
                      </c:pt>
                      <c:pt idx="16">
                        <c:v>47362</c:v>
                      </c:pt>
                      <c:pt idx="17">
                        <c:v>47727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[1]Ratio!$B$7:$IB$7</c15:sqref>
                        </c15:fullRef>
                        <c15:formulaRef>
                          <c15:sqref>([1]Ratio!$J$7,[1]Ratio!$X$7,[1]Ratio!$AK$7,[1]Ratio!$AX$7,[1]Ratio!$BK$7,[1]Ratio!$BX$7,[1]Ratio!$CK$7,[1]Ratio!$CX$7,[1]Ratio!$DK$7,[1]Ratio!$DX$7,[1]Ratio!$EK$7,[1]Ratio!$EX$7,[1]Ratio!$FK$7,[1]Ratio!$FX$7,[1]Ratio!$GK$7,[1]Ratio!$GX$7,[1]Ratio!$HK$7,[1]Ratio!$HX$7)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1767</c:v>
                      </c:pt>
                      <c:pt idx="1">
                        <c:v>1778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[1]Ratio!$A$14</c15:sqref>
                        </c15:formulaRef>
                      </c:ext>
                    </c:extLst>
                    <c:strCache>
                      <c:ptCount val="1"/>
                      <c:pt idx="0">
                        <c:v>Chiffre d'affaires :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([1]Ratio!$J$4,[1]Ratio!$X$4,[1]Ratio!$AK$4,[1]Ratio!$AX$4,[1]Ratio!$BK$4,[1]Ratio!$BX$4,[1]Ratio!$CK$4,[1]Ratio!$CX$4,[1]Ratio!$DK$4,[1]Ratio!$DX$4,[1]Ratio!$EK$4,[1]Ratio!$EX$4,[1]Ratio!$FK$4,[1]Ratio!$FX$4,[1]Ratio!$GK$4,[1]Ratio!$GX$4,[1]Ratio!$HK$4,[1]Ratio!$HX$4)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41518</c:v>
                      </c:pt>
                      <c:pt idx="1">
                        <c:v>41883</c:v>
                      </c:pt>
                      <c:pt idx="2">
                        <c:v>42248</c:v>
                      </c:pt>
                      <c:pt idx="3">
                        <c:v>42614</c:v>
                      </c:pt>
                      <c:pt idx="4">
                        <c:v>42979</c:v>
                      </c:pt>
                      <c:pt idx="5">
                        <c:v>43344</c:v>
                      </c:pt>
                      <c:pt idx="6">
                        <c:v>43709</c:v>
                      </c:pt>
                      <c:pt idx="7">
                        <c:v>44075</c:v>
                      </c:pt>
                      <c:pt idx="8">
                        <c:v>44440</c:v>
                      </c:pt>
                      <c:pt idx="9">
                        <c:v>44805</c:v>
                      </c:pt>
                      <c:pt idx="10">
                        <c:v>45170</c:v>
                      </c:pt>
                      <c:pt idx="11">
                        <c:v>45536</c:v>
                      </c:pt>
                      <c:pt idx="12">
                        <c:v>45901</c:v>
                      </c:pt>
                      <c:pt idx="13" formatCode="[$-40C]mmm\-yy;@">
                        <c:v>46266</c:v>
                      </c:pt>
                      <c:pt idx="14">
                        <c:v>46631</c:v>
                      </c:pt>
                      <c:pt idx="15">
                        <c:v>46997</c:v>
                      </c:pt>
                      <c:pt idx="16">
                        <c:v>47362</c:v>
                      </c:pt>
                      <c:pt idx="17">
                        <c:v>47727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[1]Ratio!$B$14:$IB$14</c15:sqref>
                        </c15:fullRef>
                        <c15:formulaRef>
                          <c15:sqref>([1]Ratio!$J$14,[1]Ratio!$X$14,[1]Ratio!$AK$14,[1]Ratio!$AX$14,[1]Ratio!$BK$14,[1]Ratio!$BX$14,[1]Ratio!$CK$14,[1]Ratio!$CX$14,[1]Ratio!$DK$14,[1]Ratio!$DX$14,[1]Ratio!$EK$14,[1]Ratio!$EX$14,[1]Ratio!$FK$14,[1]Ratio!$FX$14,[1]Ratio!$GK$14,[1]Ratio!$GX$14,[1]Ratio!$HK$14,[1]Ratio!$HX$14)</c15:sqref>
                        </c15:formulaRef>
                      </c:ext>
                    </c:extLst>
                    <c:numCache>
                      <c:formatCode>General</c:formatCode>
                      <c:ptCount val="18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[1]Ratio!$A$15</c15:sqref>
                        </c15:formulaRef>
                      </c:ext>
                    </c:extLst>
                    <c:strCache>
                      <c:ptCount val="1"/>
                      <c:pt idx="0">
                        <c:v>CA Hebergement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([1]Ratio!$J$4,[1]Ratio!$X$4,[1]Ratio!$AK$4,[1]Ratio!$AX$4,[1]Ratio!$BK$4,[1]Ratio!$BX$4,[1]Ratio!$CK$4,[1]Ratio!$CX$4,[1]Ratio!$DK$4,[1]Ratio!$DX$4,[1]Ratio!$EK$4,[1]Ratio!$EX$4,[1]Ratio!$FK$4,[1]Ratio!$FX$4,[1]Ratio!$GK$4,[1]Ratio!$GX$4,[1]Ratio!$HK$4,[1]Ratio!$HX$4)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41518</c:v>
                      </c:pt>
                      <c:pt idx="1">
                        <c:v>41883</c:v>
                      </c:pt>
                      <c:pt idx="2">
                        <c:v>42248</c:v>
                      </c:pt>
                      <c:pt idx="3">
                        <c:v>42614</c:v>
                      </c:pt>
                      <c:pt idx="4">
                        <c:v>42979</c:v>
                      </c:pt>
                      <c:pt idx="5">
                        <c:v>43344</c:v>
                      </c:pt>
                      <c:pt idx="6">
                        <c:v>43709</c:v>
                      </c:pt>
                      <c:pt idx="7">
                        <c:v>44075</c:v>
                      </c:pt>
                      <c:pt idx="8">
                        <c:v>44440</c:v>
                      </c:pt>
                      <c:pt idx="9">
                        <c:v>44805</c:v>
                      </c:pt>
                      <c:pt idx="10">
                        <c:v>45170</c:v>
                      </c:pt>
                      <c:pt idx="11">
                        <c:v>45536</c:v>
                      </c:pt>
                      <c:pt idx="12">
                        <c:v>45901</c:v>
                      </c:pt>
                      <c:pt idx="13" formatCode="[$-40C]mmm\-yy;@">
                        <c:v>46266</c:v>
                      </c:pt>
                      <c:pt idx="14">
                        <c:v>46631</c:v>
                      </c:pt>
                      <c:pt idx="15">
                        <c:v>46997</c:v>
                      </c:pt>
                      <c:pt idx="16">
                        <c:v>47362</c:v>
                      </c:pt>
                      <c:pt idx="17">
                        <c:v>47727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[1]Ratio!$B$15:$IB$15</c15:sqref>
                        </c15:fullRef>
                        <c15:formulaRef>
                          <c15:sqref>([1]Ratio!$J$15,[1]Ratio!$X$15,[1]Ratio!$AK$15,[1]Ratio!$AX$15,[1]Ratio!$BK$15,[1]Ratio!$BX$15,[1]Ratio!$CK$15,[1]Ratio!$CX$15,[1]Ratio!$DK$15,[1]Ratio!$DX$15,[1]Ratio!$EK$15,[1]Ratio!$EX$15,[1]Ratio!$FK$15,[1]Ratio!$FX$15,[1]Ratio!$GK$15,[1]Ratio!$GX$15,[1]Ratio!$HK$15,[1]Ratio!$HX$15)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76739.25</c:v>
                      </c:pt>
                      <c:pt idx="1">
                        <c:v>83599.09</c:v>
                      </c:pt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[1]Ratio!$A$16</c15:sqref>
                        </c15:formulaRef>
                      </c:ext>
                    </c:extLst>
                    <c:strCache>
                      <c:ptCount val="1"/>
                      <c:pt idx="0">
                        <c:v>CA Petit déjeuner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6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6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([1]Ratio!$J$4,[1]Ratio!$X$4,[1]Ratio!$AK$4,[1]Ratio!$AX$4,[1]Ratio!$BK$4,[1]Ratio!$BX$4,[1]Ratio!$CK$4,[1]Ratio!$CX$4,[1]Ratio!$DK$4,[1]Ratio!$DX$4,[1]Ratio!$EK$4,[1]Ratio!$EX$4,[1]Ratio!$FK$4,[1]Ratio!$FX$4,[1]Ratio!$GK$4,[1]Ratio!$GX$4,[1]Ratio!$HK$4,[1]Ratio!$HX$4)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41518</c:v>
                      </c:pt>
                      <c:pt idx="1">
                        <c:v>41883</c:v>
                      </c:pt>
                      <c:pt idx="2">
                        <c:v>42248</c:v>
                      </c:pt>
                      <c:pt idx="3">
                        <c:v>42614</c:v>
                      </c:pt>
                      <c:pt idx="4">
                        <c:v>42979</c:v>
                      </c:pt>
                      <c:pt idx="5">
                        <c:v>43344</c:v>
                      </c:pt>
                      <c:pt idx="6">
                        <c:v>43709</c:v>
                      </c:pt>
                      <c:pt idx="7">
                        <c:v>44075</c:v>
                      </c:pt>
                      <c:pt idx="8">
                        <c:v>44440</c:v>
                      </c:pt>
                      <c:pt idx="9">
                        <c:v>44805</c:v>
                      </c:pt>
                      <c:pt idx="10">
                        <c:v>45170</c:v>
                      </c:pt>
                      <c:pt idx="11">
                        <c:v>45536</c:v>
                      </c:pt>
                      <c:pt idx="12">
                        <c:v>45901</c:v>
                      </c:pt>
                      <c:pt idx="13" formatCode="[$-40C]mmm\-yy;@">
                        <c:v>46266</c:v>
                      </c:pt>
                      <c:pt idx="14">
                        <c:v>46631</c:v>
                      </c:pt>
                      <c:pt idx="15">
                        <c:v>46997</c:v>
                      </c:pt>
                      <c:pt idx="16">
                        <c:v>47362</c:v>
                      </c:pt>
                      <c:pt idx="17">
                        <c:v>47727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[1]Ratio!$B$16:$IB$16</c15:sqref>
                        </c15:fullRef>
                        <c15:formulaRef>
                          <c15:sqref>([1]Ratio!$J$16,[1]Ratio!$X$16,[1]Ratio!$AK$16,[1]Ratio!$AX$16,[1]Ratio!$BK$16,[1]Ratio!$BX$16,[1]Ratio!$CK$16,[1]Ratio!$CX$16,[1]Ratio!$DK$16,[1]Ratio!$DX$16,[1]Ratio!$EK$16,[1]Ratio!$EX$16,[1]Ratio!$FK$16,[1]Ratio!$FX$16,[1]Ratio!$GK$16,[1]Ratio!$GX$16,[1]Ratio!$HK$16,[1]Ratio!$HX$16)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11014.02</c:v>
                      </c:pt>
                      <c:pt idx="1">
                        <c:v>11681.82</c:v>
                      </c:pt>
                    </c:numCache>
                  </c:numRef>
                </c:val>
              </c15:ser>
            </c15:filteredBarSeries>
            <c15:filteredBar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[1]Ratio!$A$17</c15:sqref>
                        </c15:formulaRef>
                      </c:ext>
                    </c:extLst>
                    <c:strCache>
                      <c:ptCount val="1"/>
                      <c:pt idx="0">
                        <c:v>CA Restaurant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1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([1]Ratio!$J$4,[1]Ratio!$X$4,[1]Ratio!$AK$4,[1]Ratio!$AX$4,[1]Ratio!$BK$4,[1]Ratio!$BX$4,[1]Ratio!$CK$4,[1]Ratio!$CX$4,[1]Ratio!$DK$4,[1]Ratio!$DX$4,[1]Ratio!$EK$4,[1]Ratio!$EX$4,[1]Ratio!$FK$4,[1]Ratio!$FX$4,[1]Ratio!$GK$4,[1]Ratio!$GX$4,[1]Ratio!$HK$4,[1]Ratio!$HX$4)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41518</c:v>
                      </c:pt>
                      <c:pt idx="1">
                        <c:v>41883</c:v>
                      </c:pt>
                      <c:pt idx="2">
                        <c:v>42248</c:v>
                      </c:pt>
                      <c:pt idx="3">
                        <c:v>42614</c:v>
                      </c:pt>
                      <c:pt idx="4">
                        <c:v>42979</c:v>
                      </c:pt>
                      <c:pt idx="5">
                        <c:v>43344</c:v>
                      </c:pt>
                      <c:pt idx="6">
                        <c:v>43709</c:v>
                      </c:pt>
                      <c:pt idx="7">
                        <c:v>44075</c:v>
                      </c:pt>
                      <c:pt idx="8">
                        <c:v>44440</c:v>
                      </c:pt>
                      <c:pt idx="9">
                        <c:v>44805</c:v>
                      </c:pt>
                      <c:pt idx="10">
                        <c:v>45170</c:v>
                      </c:pt>
                      <c:pt idx="11">
                        <c:v>45536</c:v>
                      </c:pt>
                      <c:pt idx="12">
                        <c:v>45901</c:v>
                      </c:pt>
                      <c:pt idx="13" formatCode="[$-40C]mmm\-yy;@">
                        <c:v>46266</c:v>
                      </c:pt>
                      <c:pt idx="14">
                        <c:v>46631</c:v>
                      </c:pt>
                      <c:pt idx="15">
                        <c:v>46997</c:v>
                      </c:pt>
                      <c:pt idx="16">
                        <c:v>47362</c:v>
                      </c:pt>
                      <c:pt idx="17">
                        <c:v>47727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[1]Ratio!$B$17:$IB$17</c15:sqref>
                        </c15:fullRef>
                        <c15:formulaRef>
                          <c15:sqref>([1]Ratio!$J$17,[1]Ratio!$X$17,[1]Ratio!$AK$17,[1]Ratio!$AX$17,[1]Ratio!$BK$17,[1]Ratio!$BX$17,[1]Ratio!$CK$17,[1]Ratio!$CX$17,[1]Ratio!$DK$17,[1]Ratio!$DX$17,[1]Ratio!$EK$17,[1]Ratio!$EX$17,[1]Ratio!$FK$17,[1]Ratio!$FX$17,[1]Ratio!$GK$17,[1]Ratio!$GX$17,[1]Ratio!$HK$17,[1]Ratio!$HX$17)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814.49</c:v>
                      </c:pt>
                      <c:pt idx="1">
                        <c:v>890.91</c:v>
                      </c:pt>
                    </c:numCache>
                  </c:numRef>
                </c:val>
              </c15:ser>
            </c15:filteredBarSeries>
            <c15:filteredBarSeries>
              <c15:ser>
                <c:idx val="13"/>
                <c:order val="1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[1]Ratio!$A$18</c15:sqref>
                        </c15:formulaRef>
                      </c:ext>
                    </c:extLst>
                    <c:strCache>
                      <c:ptCount val="1"/>
                      <c:pt idx="0">
                        <c:v>CA Bar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2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([1]Ratio!$J$4,[1]Ratio!$X$4,[1]Ratio!$AK$4,[1]Ratio!$AX$4,[1]Ratio!$BK$4,[1]Ratio!$BX$4,[1]Ratio!$CK$4,[1]Ratio!$CX$4,[1]Ratio!$DK$4,[1]Ratio!$DX$4,[1]Ratio!$EK$4,[1]Ratio!$EX$4,[1]Ratio!$FK$4,[1]Ratio!$FX$4,[1]Ratio!$GK$4,[1]Ratio!$GX$4,[1]Ratio!$HK$4,[1]Ratio!$HX$4)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41518</c:v>
                      </c:pt>
                      <c:pt idx="1">
                        <c:v>41883</c:v>
                      </c:pt>
                      <c:pt idx="2">
                        <c:v>42248</c:v>
                      </c:pt>
                      <c:pt idx="3">
                        <c:v>42614</c:v>
                      </c:pt>
                      <c:pt idx="4">
                        <c:v>42979</c:v>
                      </c:pt>
                      <c:pt idx="5">
                        <c:v>43344</c:v>
                      </c:pt>
                      <c:pt idx="6">
                        <c:v>43709</c:v>
                      </c:pt>
                      <c:pt idx="7">
                        <c:v>44075</c:v>
                      </c:pt>
                      <c:pt idx="8">
                        <c:v>44440</c:v>
                      </c:pt>
                      <c:pt idx="9">
                        <c:v>44805</c:v>
                      </c:pt>
                      <c:pt idx="10">
                        <c:v>45170</c:v>
                      </c:pt>
                      <c:pt idx="11">
                        <c:v>45536</c:v>
                      </c:pt>
                      <c:pt idx="12">
                        <c:v>45901</c:v>
                      </c:pt>
                      <c:pt idx="13" formatCode="[$-40C]mmm\-yy;@">
                        <c:v>46266</c:v>
                      </c:pt>
                      <c:pt idx="14">
                        <c:v>46631</c:v>
                      </c:pt>
                      <c:pt idx="15">
                        <c:v>46997</c:v>
                      </c:pt>
                      <c:pt idx="16">
                        <c:v>47362</c:v>
                      </c:pt>
                      <c:pt idx="17">
                        <c:v>47727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[1]Ratio!$B$18:$IB$18</c15:sqref>
                        </c15:fullRef>
                        <c15:formulaRef>
                          <c15:sqref>([1]Ratio!$J$18,[1]Ratio!$X$18,[1]Ratio!$AK$18,[1]Ratio!$AX$18,[1]Ratio!$BK$18,[1]Ratio!$BX$18,[1]Ratio!$CK$18,[1]Ratio!$CX$18,[1]Ratio!$DK$18,[1]Ratio!$DX$18,[1]Ratio!$EK$18,[1]Ratio!$EX$18,[1]Ratio!$FK$18,[1]Ratio!$FX$18,[1]Ratio!$GK$18,[1]Ratio!$GX$18,[1]Ratio!$HK$18,[1]Ratio!$HX$18)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1689.7</c:v>
                      </c:pt>
                      <c:pt idx="1">
                        <c:v>1833.28</c:v>
                      </c:pt>
                    </c:numCache>
                  </c:numRef>
                </c:val>
              </c15:ser>
            </c15:filteredBarSeries>
            <c15:filteredBar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[1]Ratio!$A$19</c15:sqref>
                        </c15:formulaRef>
                      </c:ext>
                    </c:extLst>
                    <c:strCache>
                      <c:ptCount val="1"/>
                      <c:pt idx="0">
                        <c:v>CA  Communication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3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([1]Ratio!$J$4,[1]Ratio!$X$4,[1]Ratio!$AK$4,[1]Ratio!$AX$4,[1]Ratio!$BK$4,[1]Ratio!$BX$4,[1]Ratio!$CK$4,[1]Ratio!$CX$4,[1]Ratio!$DK$4,[1]Ratio!$DX$4,[1]Ratio!$EK$4,[1]Ratio!$EX$4,[1]Ratio!$FK$4,[1]Ratio!$FX$4,[1]Ratio!$GK$4,[1]Ratio!$GX$4,[1]Ratio!$HK$4,[1]Ratio!$HX$4)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41518</c:v>
                      </c:pt>
                      <c:pt idx="1">
                        <c:v>41883</c:v>
                      </c:pt>
                      <c:pt idx="2">
                        <c:v>42248</c:v>
                      </c:pt>
                      <c:pt idx="3">
                        <c:v>42614</c:v>
                      </c:pt>
                      <c:pt idx="4">
                        <c:v>42979</c:v>
                      </c:pt>
                      <c:pt idx="5">
                        <c:v>43344</c:v>
                      </c:pt>
                      <c:pt idx="6">
                        <c:v>43709</c:v>
                      </c:pt>
                      <c:pt idx="7">
                        <c:v>44075</c:v>
                      </c:pt>
                      <c:pt idx="8">
                        <c:v>44440</c:v>
                      </c:pt>
                      <c:pt idx="9">
                        <c:v>44805</c:v>
                      </c:pt>
                      <c:pt idx="10">
                        <c:v>45170</c:v>
                      </c:pt>
                      <c:pt idx="11">
                        <c:v>45536</c:v>
                      </c:pt>
                      <c:pt idx="12">
                        <c:v>45901</c:v>
                      </c:pt>
                      <c:pt idx="13" formatCode="[$-40C]mmm\-yy;@">
                        <c:v>46266</c:v>
                      </c:pt>
                      <c:pt idx="14">
                        <c:v>46631</c:v>
                      </c:pt>
                      <c:pt idx="15">
                        <c:v>46997</c:v>
                      </c:pt>
                      <c:pt idx="16">
                        <c:v>47362</c:v>
                      </c:pt>
                      <c:pt idx="17">
                        <c:v>47727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[1]Ratio!$B$19:$IB$19</c15:sqref>
                        </c15:fullRef>
                        <c15:formulaRef>
                          <c15:sqref>([1]Ratio!$J$19,[1]Ratio!$X$19,[1]Ratio!$AK$19,[1]Ratio!$AX$19,[1]Ratio!$BK$19,[1]Ratio!$BX$19,[1]Ratio!$CK$19,[1]Ratio!$CX$19,[1]Ratio!$DK$19,[1]Ratio!$DX$19,[1]Ratio!$EK$19,[1]Ratio!$EX$19,[1]Ratio!$FK$19,[1]Ratio!$FX$19,[1]Ratio!$GK$19,[1]Ratio!$GX$19,[1]Ratio!$HK$19,[1]Ratio!$HX$19)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20.149999999999999</c:v>
                      </c:pt>
                      <c:pt idx="1">
                        <c:v>5.71</c:v>
                      </c:pt>
                    </c:numCache>
                  </c:numRef>
                </c:val>
              </c15:ser>
            </c15:filteredBarSeries>
            <c15:filteredBarSeries>
              <c15:ser>
                <c:idx val="15"/>
                <c:order val="1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[1]Ratio!$A$20</c15:sqref>
                        </c15:formulaRef>
                      </c:ext>
                    </c:extLst>
                    <c:strCache>
                      <c:ptCount val="1"/>
                      <c:pt idx="0">
                        <c:v>Hors CA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([1]Ratio!$J$4,[1]Ratio!$X$4,[1]Ratio!$AK$4,[1]Ratio!$AX$4,[1]Ratio!$BK$4,[1]Ratio!$BX$4,[1]Ratio!$CK$4,[1]Ratio!$CX$4,[1]Ratio!$DK$4,[1]Ratio!$DX$4,[1]Ratio!$EK$4,[1]Ratio!$EX$4,[1]Ratio!$FK$4,[1]Ratio!$FX$4,[1]Ratio!$GK$4,[1]Ratio!$GX$4,[1]Ratio!$HK$4,[1]Ratio!$HX$4)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41518</c:v>
                      </c:pt>
                      <c:pt idx="1">
                        <c:v>41883</c:v>
                      </c:pt>
                      <c:pt idx="2">
                        <c:v>42248</c:v>
                      </c:pt>
                      <c:pt idx="3">
                        <c:v>42614</c:v>
                      </c:pt>
                      <c:pt idx="4">
                        <c:v>42979</c:v>
                      </c:pt>
                      <c:pt idx="5">
                        <c:v>43344</c:v>
                      </c:pt>
                      <c:pt idx="6">
                        <c:v>43709</c:v>
                      </c:pt>
                      <c:pt idx="7">
                        <c:v>44075</c:v>
                      </c:pt>
                      <c:pt idx="8">
                        <c:v>44440</c:v>
                      </c:pt>
                      <c:pt idx="9">
                        <c:v>44805</c:v>
                      </c:pt>
                      <c:pt idx="10">
                        <c:v>45170</c:v>
                      </c:pt>
                      <c:pt idx="11">
                        <c:v>45536</c:v>
                      </c:pt>
                      <c:pt idx="12">
                        <c:v>45901</c:v>
                      </c:pt>
                      <c:pt idx="13" formatCode="[$-40C]mmm\-yy;@">
                        <c:v>46266</c:v>
                      </c:pt>
                      <c:pt idx="14">
                        <c:v>46631</c:v>
                      </c:pt>
                      <c:pt idx="15">
                        <c:v>46997</c:v>
                      </c:pt>
                      <c:pt idx="16">
                        <c:v>47362</c:v>
                      </c:pt>
                      <c:pt idx="17">
                        <c:v>47727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[1]Ratio!$B$20:$IB$20</c15:sqref>
                        </c15:fullRef>
                        <c15:formulaRef>
                          <c15:sqref>([1]Ratio!$J$20,[1]Ratio!$X$20,[1]Ratio!$AK$20,[1]Ratio!$AX$20,[1]Ratio!$BK$20,[1]Ratio!$BX$20,[1]Ratio!$CK$20,[1]Ratio!$CX$20,[1]Ratio!$DK$20,[1]Ratio!$DX$20,[1]Ratio!$EK$20,[1]Ratio!$EX$20,[1]Ratio!$FK$20,[1]Ratio!$FX$20,[1]Ratio!$GK$20,[1]Ratio!$GX$20,[1]Ratio!$HK$20,[1]Ratio!$HX$20)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0</c:v>
                      </c:pt>
                      <c:pt idx="1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16"/>
                <c:order val="1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[1]Ratio!$A$21</c15:sqref>
                        </c15:formulaRef>
                      </c:ext>
                    </c:extLst>
                    <c:strCache>
                      <c:ptCount val="1"/>
                      <c:pt idx="0">
                        <c:v>Divers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([1]Ratio!$J$4,[1]Ratio!$X$4,[1]Ratio!$AK$4,[1]Ratio!$AX$4,[1]Ratio!$BK$4,[1]Ratio!$BX$4,[1]Ratio!$CK$4,[1]Ratio!$CX$4,[1]Ratio!$DK$4,[1]Ratio!$DX$4,[1]Ratio!$EK$4,[1]Ratio!$EX$4,[1]Ratio!$FK$4,[1]Ratio!$FX$4,[1]Ratio!$GK$4,[1]Ratio!$GX$4,[1]Ratio!$HK$4,[1]Ratio!$HX$4)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41518</c:v>
                      </c:pt>
                      <c:pt idx="1">
                        <c:v>41883</c:v>
                      </c:pt>
                      <c:pt idx="2">
                        <c:v>42248</c:v>
                      </c:pt>
                      <c:pt idx="3">
                        <c:v>42614</c:v>
                      </c:pt>
                      <c:pt idx="4">
                        <c:v>42979</c:v>
                      </c:pt>
                      <c:pt idx="5">
                        <c:v>43344</c:v>
                      </c:pt>
                      <c:pt idx="6">
                        <c:v>43709</c:v>
                      </c:pt>
                      <c:pt idx="7">
                        <c:v>44075</c:v>
                      </c:pt>
                      <c:pt idx="8">
                        <c:v>44440</c:v>
                      </c:pt>
                      <c:pt idx="9">
                        <c:v>44805</c:v>
                      </c:pt>
                      <c:pt idx="10">
                        <c:v>45170</c:v>
                      </c:pt>
                      <c:pt idx="11">
                        <c:v>45536</c:v>
                      </c:pt>
                      <c:pt idx="12">
                        <c:v>45901</c:v>
                      </c:pt>
                      <c:pt idx="13" formatCode="[$-40C]mmm\-yy;@">
                        <c:v>46266</c:v>
                      </c:pt>
                      <c:pt idx="14">
                        <c:v>46631</c:v>
                      </c:pt>
                      <c:pt idx="15">
                        <c:v>46997</c:v>
                      </c:pt>
                      <c:pt idx="16">
                        <c:v>47362</c:v>
                      </c:pt>
                      <c:pt idx="17">
                        <c:v>47727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[1]Ratio!$B$21:$IB$21</c15:sqref>
                        </c15:fullRef>
                        <c15:formulaRef>
                          <c15:sqref>([1]Ratio!$J$21,[1]Ratio!$X$21,[1]Ratio!$AK$21,[1]Ratio!$AX$21,[1]Ratio!$BK$21,[1]Ratio!$BX$21,[1]Ratio!$CK$21,[1]Ratio!$CX$21,[1]Ratio!$DK$21,[1]Ratio!$DX$21,[1]Ratio!$EK$21,[1]Ratio!$EX$21,[1]Ratio!$FK$21,[1]Ratio!$FX$21,[1]Ratio!$GK$21,[1]Ratio!$GX$21,[1]Ratio!$HK$21,[1]Ratio!$HX$21)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435.52</c:v>
                      </c:pt>
                      <c:pt idx="1">
                        <c:v>422.33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713557432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53120"/>
        <c:crosses val="autoZero"/>
        <c:auto val="0"/>
        <c:lblAlgn val="ctr"/>
        <c:lblOffset val="100"/>
        <c:noMultiLvlLbl val="0"/>
      </c:catAx>
      <c:valAx>
        <c:axId val="713553120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57432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50000"/>
                <a:lumOff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mensuel des indicateurs - OCTOBRE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[1]Ratio!$A$8</c:f>
              <c:strCache>
                <c:ptCount val="1"/>
                <c:pt idx="0">
                  <c:v>Indice de fréquentation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([1]Ratio!$K$4,[1]Ratio!$Y$4,[1]Ratio!$AL$4,[1]Ratio!$AY$4,[1]Ratio!$BL$4,[1]Ratio!$BY$4,[1]Ratio!$CL$4,[1]Ratio!$CY$4,[1]Ratio!$DL$4,[1]Ratio!$DY$4,[1]Ratio!$EL$4,[1]Ratio!$EY$4,[1]Ratio!$FL$4,[1]Ratio!$FY$4,[1]Ratio!$GL$4,[1]Ratio!$GY$4,[1]Ratio!$HL$4,[1]Ratio!$HY$4)</c:f>
              <c:numCache>
                <c:formatCode>mmm\-yy</c:formatCode>
                <c:ptCount val="18"/>
                <c:pt idx="0">
                  <c:v>41548</c:v>
                </c:pt>
                <c:pt idx="1">
                  <c:v>41913</c:v>
                </c:pt>
                <c:pt idx="2">
                  <c:v>42278</c:v>
                </c:pt>
                <c:pt idx="3">
                  <c:v>42644</c:v>
                </c:pt>
                <c:pt idx="4">
                  <c:v>43009</c:v>
                </c:pt>
                <c:pt idx="5">
                  <c:v>43374</c:v>
                </c:pt>
                <c:pt idx="6">
                  <c:v>43739</c:v>
                </c:pt>
                <c:pt idx="7">
                  <c:v>44105</c:v>
                </c:pt>
                <c:pt idx="8">
                  <c:v>44470</c:v>
                </c:pt>
                <c:pt idx="9">
                  <c:v>44835</c:v>
                </c:pt>
                <c:pt idx="10">
                  <c:v>45200</c:v>
                </c:pt>
                <c:pt idx="11">
                  <c:v>45566</c:v>
                </c:pt>
                <c:pt idx="12">
                  <c:v>45931</c:v>
                </c:pt>
                <c:pt idx="13" formatCode="[$-40C]mmm\-yy;@">
                  <c:v>46296</c:v>
                </c:pt>
                <c:pt idx="14">
                  <c:v>46661</c:v>
                </c:pt>
                <c:pt idx="15">
                  <c:v>47027</c:v>
                </c:pt>
                <c:pt idx="16">
                  <c:v>47392</c:v>
                </c:pt>
                <c:pt idx="17">
                  <c:v>47757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[1]Ratio!$B$8:$IB$8</c15:sqref>
                  </c15:fullRef>
                </c:ext>
              </c:extLst>
              <c:f>([1]Ratio!$K$8,[1]Ratio!$Y$8,[1]Ratio!$AL$8,[1]Ratio!$AY$8,[1]Ratio!$BL$8,[1]Ratio!$BY$8,[1]Ratio!$CL$8,[1]Ratio!$CY$8,[1]Ratio!$DL$8,[1]Ratio!$DY$8,[1]Ratio!$EL$8,[1]Ratio!$EY$8,[1]Ratio!$FL$8,[1]Ratio!$FY$8,[1]Ratio!$GL$8,[1]Ratio!$GY$8,[1]Ratio!$HL$8,[1]Ratio!$HY$8)</c:f>
              <c:numCache>
                <c:formatCode>0.00</c:formatCode>
                <c:ptCount val="18"/>
                <c:pt idx="0">
                  <c:v>1.7241379310344827</c:v>
                </c:pt>
                <c:pt idx="1">
                  <c:v>1.7282266526757608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4"/>
          <c:order val="4"/>
          <c:tx>
            <c:strRef>
              <c:f>[1]Ratio!$A$9</c:f>
              <c:strCache>
                <c:ptCount val="1"/>
                <c:pt idx="0">
                  <c:v>T.O.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5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([1]Ratio!$K$4,[1]Ratio!$Y$4,[1]Ratio!$AL$4,[1]Ratio!$AY$4,[1]Ratio!$BL$4,[1]Ratio!$BY$4,[1]Ratio!$CL$4,[1]Ratio!$CY$4,[1]Ratio!$DL$4,[1]Ratio!$DY$4,[1]Ratio!$EL$4,[1]Ratio!$EY$4,[1]Ratio!$FL$4,[1]Ratio!$FY$4,[1]Ratio!$GL$4,[1]Ratio!$GY$4,[1]Ratio!$HL$4,[1]Ratio!$HY$4)</c:f>
              <c:numCache>
                <c:formatCode>mmm\-yy</c:formatCode>
                <c:ptCount val="18"/>
                <c:pt idx="0">
                  <c:v>41548</c:v>
                </c:pt>
                <c:pt idx="1">
                  <c:v>41913</c:v>
                </c:pt>
                <c:pt idx="2">
                  <c:v>42278</c:v>
                </c:pt>
                <c:pt idx="3">
                  <c:v>42644</c:v>
                </c:pt>
                <c:pt idx="4">
                  <c:v>43009</c:v>
                </c:pt>
                <c:pt idx="5">
                  <c:v>43374</c:v>
                </c:pt>
                <c:pt idx="6">
                  <c:v>43739</c:v>
                </c:pt>
                <c:pt idx="7">
                  <c:v>44105</c:v>
                </c:pt>
                <c:pt idx="8">
                  <c:v>44470</c:v>
                </c:pt>
                <c:pt idx="9">
                  <c:v>44835</c:v>
                </c:pt>
                <c:pt idx="10">
                  <c:v>45200</c:v>
                </c:pt>
                <c:pt idx="11">
                  <c:v>45566</c:v>
                </c:pt>
                <c:pt idx="12">
                  <c:v>45931</c:v>
                </c:pt>
                <c:pt idx="13" formatCode="[$-40C]mmm\-yy;@">
                  <c:v>46296</c:v>
                </c:pt>
                <c:pt idx="14">
                  <c:v>46661</c:v>
                </c:pt>
                <c:pt idx="15">
                  <c:v>47027</c:v>
                </c:pt>
                <c:pt idx="16">
                  <c:v>47392</c:v>
                </c:pt>
                <c:pt idx="17">
                  <c:v>47757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[1]Ratio!$B$9:$IB$9</c15:sqref>
                  </c15:fullRef>
                </c:ext>
              </c:extLst>
              <c:f>([1]Ratio!$K$9,[1]Ratio!$Y$9,[1]Ratio!$AL$9,[1]Ratio!$AY$9,[1]Ratio!$BL$9,[1]Ratio!$BY$9,[1]Ratio!$CL$9,[1]Ratio!$CY$9,[1]Ratio!$DL$9,[1]Ratio!$DY$9,[1]Ratio!$EL$9,[1]Ratio!$EY$9,[1]Ratio!$FL$9,[1]Ratio!$FY$9,[1]Ratio!$GL$9,[1]Ratio!$GY$9,[1]Ratio!$HL$9,[1]Ratio!$HY$9)</c:f>
              <c:numCache>
                <c:formatCode>0.0%</c:formatCode>
                <c:ptCount val="18"/>
                <c:pt idx="0">
                  <c:v>0.73502304147465436</c:v>
                </c:pt>
                <c:pt idx="1">
                  <c:v>0.73195084485407069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5"/>
          <c:order val="5"/>
          <c:tx>
            <c:strRef>
              <c:f>[1]Ratio!$A$10</c:f>
              <c:strCache>
                <c:ptCount val="1"/>
                <c:pt idx="0">
                  <c:v>P.M.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6"/>
              </a:solidFill>
              <a:miter lim="800000"/>
            </a:ln>
            <a:effectLst>
              <a:glow rad="63500">
                <a:schemeClr val="accent6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([1]Ratio!$K$4,[1]Ratio!$Y$4,[1]Ratio!$AL$4,[1]Ratio!$AY$4,[1]Ratio!$BL$4,[1]Ratio!$BY$4,[1]Ratio!$CL$4,[1]Ratio!$CY$4,[1]Ratio!$DL$4,[1]Ratio!$DY$4,[1]Ratio!$EL$4,[1]Ratio!$EY$4,[1]Ratio!$FL$4,[1]Ratio!$FY$4,[1]Ratio!$GL$4,[1]Ratio!$GY$4,[1]Ratio!$HL$4,[1]Ratio!$HY$4)</c:f>
              <c:numCache>
                <c:formatCode>mmm\-yy</c:formatCode>
                <c:ptCount val="18"/>
                <c:pt idx="0">
                  <c:v>41548</c:v>
                </c:pt>
                <c:pt idx="1">
                  <c:v>41913</c:v>
                </c:pt>
                <c:pt idx="2">
                  <c:v>42278</c:v>
                </c:pt>
                <c:pt idx="3">
                  <c:v>42644</c:v>
                </c:pt>
                <c:pt idx="4">
                  <c:v>43009</c:v>
                </c:pt>
                <c:pt idx="5">
                  <c:v>43374</c:v>
                </c:pt>
                <c:pt idx="6">
                  <c:v>43739</c:v>
                </c:pt>
                <c:pt idx="7">
                  <c:v>44105</c:v>
                </c:pt>
                <c:pt idx="8">
                  <c:v>44470</c:v>
                </c:pt>
                <c:pt idx="9">
                  <c:v>44835</c:v>
                </c:pt>
                <c:pt idx="10">
                  <c:v>45200</c:v>
                </c:pt>
                <c:pt idx="11">
                  <c:v>45566</c:v>
                </c:pt>
                <c:pt idx="12">
                  <c:v>45931</c:v>
                </c:pt>
                <c:pt idx="13" formatCode="[$-40C]mmm\-yy;@">
                  <c:v>46296</c:v>
                </c:pt>
                <c:pt idx="14">
                  <c:v>46661</c:v>
                </c:pt>
                <c:pt idx="15">
                  <c:v>47027</c:v>
                </c:pt>
                <c:pt idx="16">
                  <c:v>47392</c:v>
                </c:pt>
                <c:pt idx="17">
                  <c:v>47757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[1]Ratio!$B$10:$IB$10</c15:sqref>
                  </c15:fullRef>
                </c:ext>
              </c:extLst>
              <c:f>([1]Ratio!$K$10,[1]Ratio!$Y$10,[1]Ratio!$AL$10,[1]Ratio!$AY$10,[1]Ratio!$BL$10,[1]Ratio!$BY$10,[1]Ratio!$CL$10,[1]Ratio!$CY$10,[1]Ratio!$DL$10,[1]Ratio!$DY$10,[1]Ratio!$EL$10,[1]Ratio!$EY$10,[1]Ratio!$FL$10,[1]Ratio!$FY$10,[1]Ratio!$GL$10,[1]Ratio!$GY$10,[1]Ratio!$HL$10,[1]Ratio!$HY$10)</c:f>
              <c:numCache>
                <c:formatCode>_(* #,##0.00_);_(* \(#,##0.00\);_(* "-"??_);_(@_)</c:formatCode>
                <c:ptCount val="18"/>
                <c:pt idx="0">
                  <c:v>67.900000000000006</c:v>
                </c:pt>
                <c:pt idx="1">
                  <c:v>71.72</c:v>
                </c:pt>
              </c:numCache>
            </c:numRef>
          </c:val>
        </c:ser>
        <c:ser>
          <c:idx val="6"/>
          <c:order val="6"/>
          <c:tx>
            <c:strRef>
              <c:f>[1]Ratio!$A$11</c:f>
              <c:strCache>
                <c:ptCount val="1"/>
                <c:pt idx="0">
                  <c:v>P.M. TTC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1">
                  <a:lumMod val="60000"/>
                </a:schemeClr>
              </a:solidFill>
              <a:miter lim="800000"/>
            </a:ln>
            <a:effectLst>
              <a:glow rad="63500">
                <a:schemeClr val="accent1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([1]Ratio!$K$4,[1]Ratio!$Y$4,[1]Ratio!$AL$4,[1]Ratio!$AY$4,[1]Ratio!$BL$4,[1]Ratio!$BY$4,[1]Ratio!$CL$4,[1]Ratio!$CY$4,[1]Ratio!$DL$4,[1]Ratio!$DY$4,[1]Ratio!$EL$4,[1]Ratio!$EY$4,[1]Ratio!$FL$4,[1]Ratio!$FY$4,[1]Ratio!$GL$4,[1]Ratio!$GY$4,[1]Ratio!$HL$4,[1]Ratio!$HY$4)</c:f>
              <c:numCache>
                <c:formatCode>mmm\-yy</c:formatCode>
                <c:ptCount val="18"/>
                <c:pt idx="0">
                  <c:v>41548</c:v>
                </c:pt>
                <c:pt idx="1">
                  <c:v>41913</c:v>
                </c:pt>
                <c:pt idx="2">
                  <c:v>42278</c:v>
                </c:pt>
                <c:pt idx="3">
                  <c:v>42644</c:v>
                </c:pt>
                <c:pt idx="4">
                  <c:v>43009</c:v>
                </c:pt>
                <c:pt idx="5">
                  <c:v>43374</c:v>
                </c:pt>
                <c:pt idx="6">
                  <c:v>43739</c:v>
                </c:pt>
                <c:pt idx="7">
                  <c:v>44105</c:v>
                </c:pt>
                <c:pt idx="8">
                  <c:v>44470</c:v>
                </c:pt>
                <c:pt idx="9">
                  <c:v>44835</c:v>
                </c:pt>
                <c:pt idx="10">
                  <c:v>45200</c:v>
                </c:pt>
                <c:pt idx="11">
                  <c:v>45566</c:v>
                </c:pt>
                <c:pt idx="12">
                  <c:v>45931</c:v>
                </c:pt>
                <c:pt idx="13" formatCode="[$-40C]mmm\-yy;@">
                  <c:v>46296</c:v>
                </c:pt>
                <c:pt idx="14">
                  <c:v>46661</c:v>
                </c:pt>
                <c:pt idx="15">
                  <c:v>47027</c:v>
                </c:pt>
                <c:pt idx="16">
                  <c:v>47392</c:v>
                </c:pt>
                <c:pt idx="17">
                  <c:v>47757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[1]Ratio!$B$11:$IB$11</c15:sqref>
                  </c15:fullRef>
                </c:ext>
              </c:extLst>
              <c:f>([1]Ratio!$K$11,[1]Ratio!$Y$11,[1]Ratio!$AL$11,[1]Ratio!$AY$11,[1]Ratio!$BL$11,[1]Ratio!$BY$11,[1]Ratio!$CL$11,[1]Ratio!$CY$11,[1]Ratio!$DL$11,[1]Ratio!$DY$11,[1]Ratio!$EL$11,[1]Ratio!$EY$11,[1]Ratio!$FL$11,[1]Ratio!$FY$11,[1]Ratio!$GL$11,[1]Ratio!$GY$11,[1]Ratio!$HL$11,[1]Ratio!$HY$11)</c:f>
              <c:numCache>
                <c:formatCode>_(* #,##0.00_);_(* \(#,##0.00\);_(* "-"??_);_(@_)</c:formatCode>
                <c:ptCount val="18"/>
                <c:pt idx="0">
                  <c:v>72.653000000000006</c:v>
                </c:pt>
                <c:pt idx="1">
                  <c:v>76.740400000000008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7"/>
          <c:order val="7"/>
          <c:tx>
            <c:strRef>
              <c:f>[1]Ratio!$A$12</c:f>
              <c:strCache>
                <c:ptCount val="1"/>
                <c:pt idx="0">
                  <c:v>Revpar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2">
                  <a:lumMod val="60000"/>
                </a:schemeClr>
              </a:solidFill>
              <a:miter lim="800000"/>
            </a:ln>
            <a:effectLst>
              <a:glow rad="63500">
                <a:schemeClr val="accent2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([1]Ratio!$K$4,[1]Ratio!$Y$4,[1]Ratio!$AL$4,[1]Ratio!$AY$4,[1]Ratio!$BL$4,[1]Ratio!$BY$4,[1]Ratio!$CL$4,[1]Ratio!$CY$4,[1]Ratio!$DL$4,[1]Ratio!$DY$4,[1]Ratio!$EL$4,[1]Ratio!$EY$4,[1]Ratio!$FL$4,[1]Ratio!$FY$4,[1]Ratio!$GL$4,[1]Ratio!$GY$4,[1]Ratio!$HL$4,[1]Ratio!$HY$4)</c:f>
              <c:numCache>
                <c:formatCode>mmm\-yy</c:formatCode>
                <c:ptCount val="18"/>
                <c:pt idx="0">
                  <c:v>41548</c:v>
                </c:pt>
                <c:pt idx="1">
                  <c:v>41913</c:v>
                </c:pt>
                <c:pt idx="2">
                  <c:v>42278</c:v>
                </c:pt>
                <c:pt idx="3">
                  <c:v>42644</c:v>
                </c:pt>
                <c:pt idx="4">
                  <c:v>43009</c:v>
                </c:pt>
                <c:pt idx="5">
                  <c:v>43374</c:v>
                </c:pt>
                <c:pt idx="6">
                  <c:v>43739</c:v>
                </c:pt>
                <c:pt idx="7">
                  <c:v>44105</c:v>
                </c:pt>
                <c:pt idx="8">
                  <c:v>44470</c:v>
                </c:pt>
                <c:pt idx="9">
                  <c:v>44835</c:v>
                </c:pt>
                <c:pt idx="10">
                  <c:v>45200</c:v>
                </c:pt>
                <c:pt idx="11">
                  <c:v>45566</c:v>
                </c:pt>
                <c:pt idx="12">
                  <c:v>45931</c:v>
                </c:pt>
                <c:pt idx="13" formatCode="[$-40C]mmm\-yy;@">
                  <c:v>46296</c:v>
                </c:pt>
                <c:pt idx="14">
                  <c:v>46661</c:v>
                </c:pt>
                <c:pt idx="15">
                  <c:v>47027</c:v>
                </c:pt>
                <c:pt idx="16">
                  <c:v>47392</c:v>
                </c:pt>
                <c:pt idx="17">
                  <c:v>47757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[1]Ratio!$B$12:$IB$12</c15:sqref>
                  </c15:fullRef>
                </c:ext>
              </c:extLst>
              <c:f>([1]Ratio!$K$12,[1]Ratio!$Y$12,[1]Ratio!$AL$12,[1]Ratio!$AY$12,[1]Ratio!$BL$12,[1]Ratio!$BY$12,[1]Ratio!$CL$12,[1]Ratio!$CY$12,[1]Ratio!$DL$12,[1]Ratio!$DY$12,[1]Ratio!$EL$12,[1]Ratio!$EY$12,[1]Ratio!$FL$12,[1]Ratio!$FY$12,[1]Ratio!$GL$12,[1]Ratio!$GY$12,[1]Ratio!$HL$12,[1]Ratio!$HY$12)</c:f>
              <c:numCache>
                <c:formatCode>_(* #,##0.00_);_(* \(#,##0.00\);_(* "-"??_);_(@_)</c:formatCode>
                <c:ptCount val="18"/>
                <c:pt idx="0">
                  <c:v>49.908064516129038</c:v>
                </c:pt>
                <c:pt idx="1">
                  <c:v>52.495514592933951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8"/>
          <c:order val="8"/>
          <c:tx>
            <c:strRef>
              <c:f>[1]Ratio!$A$13</c:f>
              <c:strCache>
                <c:ptCount val="1"/>
                <c:pt idx="0">
                  <c:v>Taux de captage 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3">
                  <a:lumMod val="60000"/>
                </a:schemeClr>
              </a:solidFill>
              <a:miter lim="800000"/>
            </a:ln>
            <a:effectLst>
              <a:glow rad="63500">
                <a:schemeClr val="accent3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([1]Ratio!$K$4,[1]Ratio!$Y$4,[1]Ratio!$AL$4,[1]Ratio!$AY$4,[1]Ratio!$BL$4,[1]Ratio!$BY$4,[1]Ratio!$CL$4,[1]Ratio!$CY$4,[1]Ratio!$DL$4,[1]Ratio!$DY$4,[1]Ratio!$EL$4,[1]Ratio!$EY$4,[1]Ratio!$FL$4,[1]Ratio!$FY$4,[1]Ratio!$GL$4,[1]Ratio!$GY$4,[1]Ratio!$HL$4,[1]Ratio!$HY$4)</c:f>
              <c:numCache>
                <c:formatCode>mmm\-yy</c:formatCode>
                <c:ptCount val="18"/>
                <c:pt idx="0">
                  <c:v>41548</c:v>
                </c:pt>
                <c:pt idx="1">
                  <c:v>41913</c:v>
                </c:pt>
                <c:pt idx="2">
                  <c:v>42278</c:v>
                </c:pt>
                <c:pt idx="3">
                  <c:v>42644</c:v>
                </c:pt>
                <c:pt idx="4">
                  <c:v>43009</c:v>
                </c:pt>
                <c:pt idx="5">
                  <c:v>43374</c:v>
                </c:pt>
                <c:pt idx="6">
                  <c:v>43739</c:v>
                </c:pt>
                <c:pt idx="7">
                  <c:v>44105</c:v>
                </c:pt>
                <c:pt idx="8">
                  <c:v>44470</c:v>
                </c:pt>
                <c:pt idx="9">
                  <c:v>44835</c:v>
                </c:pt>
                <c:pt idx="10">
                  <c:v>45200</c:v>
                </c:pt>
                <c:pt idx="11">
                  <c:v>45566</c:v>
                </c:pt>
                <c:pt idx="12">
                  <c:v>45931</c:v>
                </c:pt>
                <c:pt idx="13" formatCode="[$-40C]mmm\-yy;@">
                  <c:v>46296</c:v>
                </c:pt>
                <c:pt idx="14">
                  <c:v>46661</c:v>
                </c:pt>
                <c:pt idx="15">
                  <c:v>47027</c:v>
                </c:pt>
                <c:pt idx="16">
                  <c:v>47392</c:v>
                </c:pt>
                <c:pt idx="17">
                  <c:v>47757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[1]Ratio!$B$13:$IB$13</c15:sqref>
                  </c15:fullRef>
                </c:ext>
              </c:extLst>
              <c:f>([1]Ratio!$K$13,[1]Ratio!$Y$13,[1]Ratio!$AL$13,[1]Ratio!$AY$13,[1]Ratio!$BL$13,[1]Ratio!$BY$13,[1]Ratio!$CL$13,[1]Ratio!$CY$13,[1]Ratio!$DL$13,[1]Ratio!$DY$13,[1]Ratio!$EL$13,[1]Ratio!$EY$13,[1]Ratio!$FL$13,[1]Ratio!$FY$13,[1]Ratio!$GL$13,[1]Ratio!$GY$13,[1]Ratio!$HL$13,[1]Ratio!$HY$13)</c:f>
              <c:numCache>
                <c:formatCode>0%</c:formatCode>
                <c:ptCount val="18"/>
                <c:pt idx="0">
                  <c:v>0.83389999999999997</c:v>
                </c:pt>
                <c:pt idx="1">
                  <c:v>0.81599999999999995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713560176"/>
        <c:axId val="71355939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[1]Ratio!$A$5</c15:sqref>
                        </c15:formulaRef>
                      </c:ext>
                    </c:extLst>
                    <c:strCache>
                      <c:ptCount val="1"/>
                      <c:pt idx="0">
                        <c:v>Nombre de chambres disponibles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([1]Ratio!$K$4,[1]Ratio!$Y$4,[1]Ratio!$AL$4,[1]Ratio!$AY$4,[1]Ratio!$BL$4,[1]Ratio!$BY$4,[1]Ratio!$CL$4,[1]Ratio!$CY$4,[1]Ratio!$DL$4,[1]Ratio!$DY$4,[1]Ratio!$EL$4,[1]Ratio!$EY$4,[1]Ratio!$FL$4,[1]Ratio!$FY$4,[1]Ratio!$GL$4,[1]Ratio!$GY$4,[1]Ratio!$HL$4,[1]Ratio!$HY$4)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41548</c:v>
                      </c:pt>
                      <c:pt idx="1">
                        <c:v>41913</c:v>
                      </c:pt>
                      <c:pt idx="2">
                        <c:v>42278</c:v>
                      </c:pt>
                      <c:pt idx="3">
                        <c:v>42644</c:v>
                      </c:pt>
                      <c:pt idx="4">
                        <c:v>43009</c:v>
                      </c:pt>
                      <c:pt idx="5">
                        <c:v>43374</c:v>
                      </c:pt>
                      <c:pt idx="6">
                        <c:v>43739</c:v>
                      </c:pt>
                      <c:pt idx="7">
                        <c:v>44105</c:v>
                      </c:pt>
                      <c:pt idx="8">
                        <c:v>44470</c:v>
                      </c:pt>
                      <c:pt idx="9">
                        <c:v>44835</c:v>
                      </c:pt>
                      <c:pt idx="10">
                        <c:v>45200</c:v>
                      </c:pt>
                      <c:pt idx="11">
                        <c:v>45566</c:v>
                      </c:pt>
                      <c:pt idx="12">
                        <c:v>45931</c:v>
                      </c:pt>
                      <c:pt idx="13" formatCode="[$-40C]mmm\-yy;@">
                        <c:v>46296</c:v>
                      </c:pt>
                      <c:pt idx="14">
                        <c:v>46661</c:v>
                      </c:pt>
                      <c:pt idx="15">
                        <c:v>47027</c:v>
                      </c:pt>
                      <c:pt idx="16">
                        <c:v>47392</c:v>
                      </c:pt>
                      <c:pt idx="17">
                        <c:v>47757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[1]Ratio!$B$5:$IB$5</c15:sqref>
                        </c15:fullRef>
                        <c15:formulaRef>
                          <c15:sqref>([1]Ratio!$K$5,[1]Ratio!$Y$5,[1]Ratio!$AL$5,[1]Ratio!$AY$5,[1]Ratio!$BL$5,[1]Ratio!$BY$5,[1]Ratio!$CL$5,[1]Ratio!$CY$5,[1]Ratio!$DL$5,[1]Ratio!$DY$5,[1]Ratio!$EL$5,[1]Ratio!$EY$5,[1]Ratio!$FL$5,[1]Ratio!$FY$5,[1]Ratio!$GL$5,[1]Ratio!$GY$5,[1]Ratio!$HL$5,[1]Ratio!$HY$5)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1302</c:v>
                      </c:pt>
                      <c:pt idx="1">
                        <c:v>1302</c:v>
                      </c:pt>
                      <c:pt idx="2">
                        <c:v>1302</c:v>
                      </c:pt>
                      <c:pt idx="3">
                        <c:v>1302</c:v>
                      </c:pt>
                      <c:pt idx="4">
                        <c:v>1302</c:v>
                      </c:pt>
                      <c:pt idx="5">
                        <c:v>1302</c:v>
                      </c:pt>
                      <c:pt idx="6">
                        <c:v>1302</c:v>
                      </c:pt>
                      <c:pt idx="7">
                        <c:v>1302</c:v>
                      </c:pt>
                      <c:pt idx="8">
                        <c:v>1302</c:v>
                      </c:pt>
                      <c:pt idx="9">
                        <c:v>1302</c:v>
                      </c:pt>
                      <c:pt idx="10">
                        <c:v>1302</c:v>
                      </c:pt>
                      <c:pt idx="11">
                        <c:v>1302</c:v>
                      </c:pt>
                      <c:pt idx="12">
                        <c:v>1302</c:v>
                      </c:pt>
                      <c:pt idx="13">
                        <c:v>1302</c:v>
                      </c:pt>
                      <c:pt idx="14">
                        <c:v>1302</c:v>
                      </c:pt>
                      <c:pt idx="15">
                        <c:v>1302</c:v>
                      </c:pt>
                      <c:pt idx="16">
                        <c:v>1302</c:v>
                      </c:pt>
                      <c:pt idx="17">
                        <c:v>1302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[1]Ratio!$A$6</c15:sqref>
                        </c15:formulaRef>
                      </c:ext>
                    </c:extLst>
                    <c:strCache>
                      <c:ptCount val="1"/>
                      <c:pt idx="0">
                        <c:v>Nombre de chambres louées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/>
                    </a:solidFill>
                    <a:miter lim="800000"/>
                  </a:ln>
                  <a:effectLst>
                    <a:glow rad="63500">
                      <a:schemeClr val="accent2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([1]Ratio!$K$4,[1]Ratio!$Y$4,[1]Ratio!$AL$4,[1]Ratio!$AY$4,[1]Ratio!$BL$4,[1]Ratio!$BY$4,[1]Ratio!$CL$4,[1]Ratio!$CY$4,[1]Ratio!$DL$4,[1]Ratio!$DY$4,[1]Ratio!$EL$4,[1]Ratio!$EY$4,[1]Ratio!$FL$4,[1]Ratio!$FY$4,[1]Ratio!$GL$4,[1]Ratio!$GY$4,[1]Ratio!$HL$4,[1]Ratio!$HY$4)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41548</c:v>
                      </c:pt>
                      <c:pt idx="1">
                        <c:v>41913</c:v>
                      </c:pt>
                      <c:pt idx="2">
                        <c:v>42278</c:v>
                      </c:pt>
                      <c:pt idx="3">
                        <c:v>42644</c:v>
                      </c:pt>
                      <c:pt idx="4">
                        <c:v>43009</c:v>
                      </c:pt>
                      <c:pt idx="5">
                        <c:v>43374</c:v>
                      </c:pt>
                      <c:pt idx="6">
                        <c:v>43739</c:v>
                      </c:pt>
                      <c:pt idx="7">
                        <c:v>44105</c:v>
                      </c:pt>
                      <c:pt idx="8">
                        <c:v>44470</c:v>
                      </c:pt>
                      <c:pt idx="9">
                        <c:v>44835</c:v>
                      </c:pt>
                      <c:pt idx="10">
                        <c:v>45200</c:v>
                      </c:pt>
                      <c:pt idx="11">
                        <c:v>45566</c:v>
                      </c:pt>
                      <c:pt idx="12">
                        <c:v>45931</c:v>
                      </c:pt>
                      <c:pt idx="13" formatCode="[$-40C]mmm\-yy;@">
                        <c:v>46296</c:v>
                      </c:pt>
                      <c:pt idx="14">
                        <c:v>46661</c:v>
                      </c:pt>
                      <c:pt idx="15">
                        <c:v>47027</c:v>
                      </c:pt>
                      <c:pt idx="16">
                        <c:v>47392</c:v>
                      </c:pt>
                      <c:pt idx="17">
                        <c:v>47757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[1]Ratio!$B$6:$IB$6</c15:sqref>
                        </c15:fullRef>
                        <c15:formulaRef>
                          <c15:sqref>([1]Ratio!$K$6,[1]Ratio!$Y$6,[1]Ratio!$AL$6,[1]Ratio!$AY$6,[1]Ratio!$BL$6,[1]Ratio!$BY$6,[1]Ratio!$CL$6,[1]Ratio!$CY$6,[1]Ratio!$DL$6,[1]Ratio!$DY$6,[1]Ratio!$EL$6,[1]Ratio!$EY$6,[1]Ratio!$FL$6,[1]Ratio!$FY$6,[1]Ratio!$GL$6,[1]Ratio!$GY$6,[1]Ratio!$HL$6,[1]Ratio!$HY$6)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957</c:v>
                      </c:pt>
                      <c:pt idx="1">
                        <c:v>953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[1]Ratio!$A$7</c15:sqref>
                        </c15:formulaRef>
                      </c:ext>
                    </c:extLst>
                    <c:strCache>
                      <c:ptCount val="1"/>
                      <c:pt idx="0">
                        <c:v>Nombre de clients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/>
                    </a:solidFill>
                    <a:miter lim="800000"/>
                  </a:ln>
                  <a:effectLst>
                    <a:glow rad="63500">
                      <a:schemeClr val="accent3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([1]Ratio!$K$4,[1]Ratio!$Y$4,[1]Ratio!$AL$4,[1]Ratio!$AY$4,[1]Ratio!$BL$4,[1]Ratio!$BY$4,[1]Ratio!$CL$4,[1]Ratio!$CY$4,[1]Ratio!$DL$4,[1]Ratio!$DY$4,[1]Ratio!$EL$4,[1]Ratio!$EY$4,[1]Ratio!$FL$4,[1]Ratio!$FY$4,[1]Ratio!$GL$4,[1]Ratio!$GY$4,[1]Ratio!$HL$4,[1]Ratio!$HY$4)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41548</c:v>
                      </c:pt>
                      <c:pt idx="1">
                        <c:v>41913</c:v>
                      </c:pt>
                      <c:pt idx="2">
                        <c:v>42278</c:v>
                      </c:pt>
                      <c:pt idx="3">
                        <c:v>42644</c:v>
                      </c:pt>
                      <c:pt idx="4">
                        <c:v>43009</c:v>
                      </c:pt>
                      <c:pt idx="5">
                        <c:v>43374</c:v>
                      </c:pt>
                      <c:pt idx="6">
                        <c:v>43739</c:v>
                      </c:pt>
                      <c:pt idx="7">
                        <c:v>44105</c:v>
                      </c:pt>
                      <c:pt idx="8">
                        <c:v>44470</c:v>
                      </c:pt>
                      <c:pt idx="9">
                        <c:v>44835</c:v>
                      </c:pt>
                      <c:pt idx="10">
                        <c:v>45200</c:v>
                      </c:pt>
                      <c:pt idx="11">
                        <c:v>45566</c:v>
                      </c:pt>
                      <c:pt idx="12">
                        <c:v>45931</c:v>
                      </c:pt>
                      <c:pt idx="13" formatCode="[$-40C]mmm\-yy;@">
                        <c:v>46296</c:v>
                      </c:pt>
                      <c:pt idx="14">
                        <c:v>46661</c:v>
                      </c:pt>
                      <c:pt idx="15">
                        <c:v>47027</c:v>
                      </c:pt>
                      <c:pt idx="16">
                        <c:v>47392</c:v>
                      </c:pt>
                      <c:pt idx="17">
                        <c:v>47757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[1]Ratio!$B$7:$IB$7</c15:sqref>
                        </c15:fullRef>
                        <c15:formulaRef>
                          <c15:sqref>([1]Ratio!$K$7,[1]Ratio!$Y$7,[1]Ratio!$AL$7,[1]Ratio!$AY$7,[1]Ratio!$BL$7,[1]Ratio!$BY$7,[1]Ratio!$CL$7,[1]Ratio!$CY$7,[1]Ratio!$DL$7,[1]Ratio!$DY$7,[1]Ratio!$EL$7,[1]Ratio!$EY$7,[1]Ratio!$FL$7,[1]Ratio!$FY$7,[1]Ratio!$GL$7,[1]Ratio!$GY$7,[1]Ratio!$HL$7,[1]Ratio!$HY$7)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1650</c:v>
                      </c:pt>
                      <c:pt idx="1">
                        <c:v>1647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[1]Ratio!$A$14</c15:sqref>
                        </c15:formulaRef>
                      </c:ext>
                    </c:extLst>
                    <c:strCache>
                      <c:ptCount val="1"/>
                      <c:pt idx="0">
                        <c:v>Chiffre d'affaires :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([1]Ratio!$K$4,[1]Ratio!$Y$4,[1]Ratio!$AL$4,[1]Ratio!$AY$4,[1]Ratio!$BL$4,[1]Ratio!$BY$4,[1]Ratio!$CL$4,[1]Ratio!$CY$4,[1]Ratio!$DL$4,[1]Ratio!$DY$4,[1]Ratio!$EL$4,[1]Ratio!$EY$4,[1]Ratio!$FL$4,[1]Ratio!$FY$4,[1]Ratio!$GL$4,[1]Ratio!$GY$4,[1]Ratio!$HL$4,[1]Ratio!$HY$4)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41548</c:v>
                      </c:pt>
                      <c:pt idx="1">
                        <c:v>41913</c:v>
                      </c:pt>
                      <c:pt idx="2">
                        <c:v>42278</c:v>
                      </c:pt>
                      <c:pt idx="3">
                        <c:v>42644</c:v>
                      </c:pt>
                      <c:pt idx="4">
                        <c:v>43009</c:v>
                      </c:pt>
                      <c:pt idx="5">
                        <c:v>43374</c:v>
                      </c:pt>
                      <c:pt idx="6">
                        <c:v>43739</c:v>
                      </c:pt>
                      <c:pt idx="7">
                        <c:v>44105</c:v>
                      </c:pt>
                      <c:pt idx="8">
                        <c:v>44470</c:v>
                      </c:pt>
                      <c:pt idx="9">
                        <c:v>44835</c:v>
                      </c:pt>
                      <c:pt idx="10">
                        <c:v>45200</c:v>
                      </c:pt>
                      <c:pt idx="11">
                        <c:v>45566</c:v>
                      </c:pt>
                      <c:pt idx="12">
                        <c:v>45931</c:v>
                      </c:pt>
                      <c:pt idx="13" formatCode="[$-40C]mmm\-yy;@">
                        <c:v>46296</c:v>
                      </c:pt>
                      <c:pt idx="14">
                        <c:v>46661</c:v>
                      </c:pt>
                      <c:pt idx="15">
                        <c:v>47027</c:v>
                      </c:pt>
                      <c:pt idx="16">
                        <c:v>47392</c:v>
                      </c:pt>
                      <c:pt idx="17">
                        <c:v>47757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[1]Ratio!$B$14:$IB$14</c15:sqref>
                        </c15:fullRef>
                        <c15:formulaRef>
                          <c15:sqref>([1]Ratio!$K$14,[1]Ratio!$Y$14,[1]Ratio!$AL$14,[1]Ratio!$AY$14,[1]Ratio!$BL$14,[1]Ratio!$BY$14,[1]Ratio!$CL$14,[1]Ratio!$CY$14,[1]Ratio!$DL$14,[1]Ratio!$DY$14,[1]Ratio!$EL$14,[1]Ratio!$EY$14,[1]Ratio!$FL$14,[1]Ratio!$FY$14,[1]Ratio!$GL$14,[1]Ratio!$GY$14,[1]Ratio!$HL$14,[1]Ratio!$HY$14)</c15:sqref>
                        </c15:formulaRef>
                      </c:ext>
                    </c:extLst>
                    <c:numCache>
                      <c:formatCode>General</c:formatCode>
                      <c:ptCount val="18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[1]Ratio!$A$15</c15:sqref>
                        </c15:formulaRef>
                      </c:ext>
                    </c:extLst>
                    <c:strCache>
                      <c:ptCount val="1"/>
                      <c:pt idx="0">
                        <c:v>CA Hebergement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([1]Ratio!$K$4,[1]Ratio!$Y$4,[1]Ratio!$AL$4,[1]Ratio!$AY$4,[1]Ratio!$BL$4,[1]Ratio!$BY$4,[1]Ratio!$CL$4,[1]Ratio!$CY$4,[1]Ratio!$DL$4,[1]Ratio!$DY$4,[1]Ratio!$EL$4,[1]Ratio!$EY$4,[1]Ratio!$FL$4,[1]Ratio!$FY$4,[1]Ratio!$GL$4,[1]Ratio!$GY$4,[1]Ratio!$HL$4,[1]Ratio!$HY$4)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41548</c:v>
                      </c:pt>
                      <c:pt idx="1">
                        <c:v>41913</c:v>
                      </c:pt>
                      <c:pt idx="2">
                        <c:v>42278</c:v>
                      </c:pt>
                      <c:pt idx="3">
                        <c:v>42644</c:v>
                      </c:pt>
                      <c:pt idx="4">
                        <c:v>43009</c:v>
                      </c:pt>
                      <c:pt idx="5">
                        <c:v>43374</c:v>
                      </c:pt>
                      <c:pt idx="6">
                        <c:v>43739</c:v>
                      </c:pt>
                      <c:pt idx="7">
                        <c:v>44105</c:v>
                      </c:pt>
                      <c:pt idx="8">
                        <c:v>44470</c:v>
                      </c:pt>
                      <c:pt idx="9">
                        <c:v>44835</c:v>
                      </c:pt>
                      <c:pt idx="10">
                        <c:v>45200</c:v>
                      </c:pt>
                      <c:pt idx="11">
                        <c:v>45566</c:v>
                      </c:pt>
                      <c:pt idx="12">
                        <c:v>45931</c:v>
                      </c:pt>
                      <c:pt idx="13" formatCode="[$-40C]mmm\-yy;@">
                        <c:v>46296</c:v>
                      </c:pt>
                      <c:pt idx="14">
                        <c:v>46661</c:v>
                      </c:pt>
                      <c:pt idx="15">
                        <c:v>47027</c:v>
                      </c:pt>
                      <c:pt idx="16">
                        <c:v>47392</c:v>
                      </c:pt>
                      <c:pt idx="17">
                        <c:v>47757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[1]Ratio!$B$15:$IB$15</c15:sqref>
                        </c15:fullRef>
                        <c15:formulaRef>
                          <c15:sqref>([1]Ratio!$K$15,[1]Ratio!$Y$15,[1]Ratio!$AL$15,[1]Ratio!$AY$15,[1]Ratio!$BL$15,[1]Ratio!$BY$15,[1]Ratio!$CL$15,[1]Ratio!$CY$15,[1]Ratio!$DL$15,[1]Ratio!$DY$15,[1]Ratio!$EL$15,[1]Ratio!$EY$15,[1]Ratio!$FL$15,[1]Ratio!$FY$15,[1]Ratio!$GL$15,[1]Ratio!$GY$15,[1]Ratio!$HL$15,[1]Ratio!$HY$15)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64981.31</c:v>
                      </c:pt>
                      <c:pt idx="1">
                        <c:v>68350.64</c:v>
                      </c:pt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[1]Ratio!$A$16</c15:sqref>
                        </c15:formulaRef>
                      </c:ext>
                    </c:extLst>
                    <c:strCache>
                      <c:ptCount val="1"/>
                      <c:pt idx="0">
                        <c:v>CA Petit déjeuner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6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6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([1]Ratio!$K$4,[1]Ratio!$Y$4,[1]Ratio!$AL$4,[1]Ratio!$AY$4,[1]Ratio!$BL$4,[1]Ratio!$BY$4,[1]Ratio!$CL$4,[1]Ratio!$CY$4,[1]Ratio!$DL$4,[1]Ratio!$DY$4,[1]Ratio!$EL$4,[1]Ratio!$EY$4,[1]Ratio!$FL$4,[1]Ratio!$FY$4,[1]Ratio!$GL$4,[1]Ratio!$GY$4,[1]Ratio!$HL$4,[1]Ratio!$HY$4)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41548</c:v>
                      </c:pt>
                      <c:pt idx="1">
                        <c:v>41913</c:v>
                      </c:pt>
                      <c:pt idx="2">
                        <c:v>42278</c:v>
                      </c:pt>
                      <c:pt idx="3">
                        <c:v>42644</c:v>
                      </c:pt>
                      <c:pt idx="4">
                        <c:v>43009</c:v>
                      </c:pt>
                      <c:pt idx="5">
                        <c:v>43374</c:v>
                      </c:pt>
                      <c:pt idx="6">
                        <c:v>43739</c:v>
                      </c:pt>
                      <c:pt idx="7">
                        <c:v>44105</c:v>
                      </c:pt>
                      <c:pt idx="8">
                        <c:v>44470</c:v>
                      </c:pt>
                      <c:pt idx="9">
                        <c:v>44835</c:v>
                      </c:pt>
                      <c:pt idx="10">
                        <c:v>45200</c:v>
                      </c:pt>
                      <c:pt idx="11">
                        <c:v>45566</c:v>
                      </c:pt>
                      <c:pt idx="12">
                        <c:v>45931</c:v>
                      </c:pt>
                      <c:pt idx="13" formatCode="[$-40C]mmm\-yy;@">
                        <c:v>46296</c:v>
                      </c:pt>
                      <c:pt idx="14">
                        <c:v>46661</c:v>
                      </c:pt>
                      <c:pt idx="15">
                        <c:v>47027</c:v>
                      </c:pt>
                      <c:pt idx="16">
                        <c:v>47392</c:v>
                      </c:pt>
                      <c:pt idx="17">
                        <c:v>47757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[1]Ratio!$B$16:$IB$16</c15:sqref>
                        </c15:fullRef>
                        <c15:formulaRef>
                          <c15:sqref>([1]Ratio!$K$16,[1]Ratio!$Y$16,[1]Ratio!$AL$16,[1]Ratio!$AY$16,[1]Ratio!$BL$16,[1]Ratio!$BY$16,[1]Ratio!$CL$16,[1]Ratio!$CY$16,[1]Ratio!$DL$16,[1]Ratio!$DY$16,[1]Ratio!$EL$16,[1]Ratio!$EY$16,[1]Ratio!$FL$16,[1]Ratio!$FY$16,[1]Ratio!$GL$16,[1]Ratio!$GY$16,[1]Ratio!$HL$16,[1]Ratio!$HY$16)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10918.22</c:v>
                      </c:pt>
                      <c:pt idx="1">
                        <c:v>10462.27</c:v>
                      </c:pt>
                    </c:numCache>
                  </c:numRef>
                </c:val>
              </c15:ser>
            </c15:filteredBarSeries>
            <c15:filteredBar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[1]Ratio!$A$17</c15:sqref>
                        </c15:formulaRef>
                      </c:ext>
                    </c:extLst>
                    <c:strCache>
                      <c:ptCount val="1"/>
                      <c:pt idx="0">
                        <c:v>CA Restaurant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1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([1]Ratio!$K$4,[1]Ratio!$Y$4,[1]Ratio!$AL$4,[1]Ratio!$AY$4,[1]Ratio!$BL$4,[1]Ratio!$BY$4,[1]Ratio!$CL$4,[1]Ratio!$CY$4,[1]Ratio!$DL$4,[1]Ratio!$DY$4,[1]Ratio!$EL$4,[1]Ratio!$EY$4,[1]Ratio!$FL$4,[1]Ratio!$FY$4,[1]Ratio!$GL$4,[1]Ratio!$GY$4,[1]Ratio!$HL$4,[1]Ratio!$HY$4)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41548</c:v>
                      </c:pt>
                      <c:pt idx="1">
                        <c:v>41913</c:v>
                      </c:pt>
                      <c:pt idx="2">
                        <c:v>42278</c:v>
                      </c:pt>
                      <c:pt idx="3">
                        <c:v>42644</c:v>
                      </c:pt>
                      <c:pt idx="4">
                        <c:v>43009</c:v>
                      </c:pt>
                      <c:pt idx="5">
                        <c:v>43374</c:v>
                      </c:pt>
                      <c:pt idx="6">
                        <c:v>43739</c:v>
                      </c:pt>
                      <c:pt idx="7">
                        <c:v>44105</c:v>
                      </c:pt>
                      <c:pt idx="8">
                        <c:v>44470</c:v>
                      </c:pt>
                      <c:pt idx="9">
                        <c:v>44835</c:v>
                      </c:pt>
                      <c:pt idx="10">
                        <c:v>45200</c:v>
                      </c:pt>
                      <c:pt idx="11">
                        <c:v>45566</c:v>
                      </c:pt>
                      <c:pt idx="12">
                        <c:v>45931</c:v>
                      </c:pt>
                      <c:pt idx="13" formatCode="[$-40C]mmm\-yy;@">
                        <c:v>46296</c:v>
                      </c:pt>
                      <c:pt idx="14">
                        <c:v>46661</c:v>
                      </c:pt>
                      <c:pt idx="15">
                        <c:v>47027</c:v>
                      </c:pt>
                      <c:pt idx="16">
                        <c:v>47392</c:v>
                      </c:pt>
                      <c:pt idx="17">
                        <c:v>47757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[1]Ratio!$B$17:$IB$17</c15:sqref>
                        </c15:fullRef>
                        <c15:formulaRef>
                          <c15:sqref>([1]Ratio!$K$17,[1]Ratio!$Y$17,[1]Ratio!$AL$17,[1]Ratio!$AY$17,[1]Ratio!$BL$17,[1]Ratio!$BY$17,[1]Ratio!$CL$17,[1]Ratio!$CY$17,[1]Ratio!$DL$17,[1]Ratio!$DY$17,[1]Ratio!$EL$17,[1]Ratio!$EY$17,[1]Ratio!$FL$17,[1]Ratio!$FY$17,[1]Ratio!$GL$17,[1]Ratio!$GY$17,[1]Ratio!$HL$17,[1]Ratio!$HY$17)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1024.1099999999999</c:v>
                      </c:pt>
                      <c:pt idx="1">
                        <c:v>979.09</c:v>
                      </c:pt>
                    </c:numCache>
                  </c:numRef>
                </c:val>
              </c15:ser>
            </c15:filteredBarSeries>
            <c15:filteredBarSeries>
              <c15:ser>
                <c:idx val="13"/>
                <c:order val="1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[1]Ratio!$A$18</c15:sqref>
                        </c15:formulaRef>
                      </c:ext>
                    </c:extLst>
                    <c:strCache>
                      <c:ptCount val="1"/>
                      <c:pt idx="0">
                        <c:v>CA Bar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2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([1]Ratio!$K$4,[1]Ratio!$Y$4,[1]Ratio!$AL$4,[1]Ratio!$AY$4,[1]Ratio!$BL$4,[1]Ratio!$BY$4,[1]Ratio!$CL$4,[1]Ratio!$CY$4,[1]Ratio!$DL$4,[1]Ratio!$DY$4,[1]Ratio!$EL$4,[1]Ratio!$EY$4,[1]Ratio!$FL$4,[1]Ratio!$FY$4,[1]Ratio!$GL$4,[1]Ratio!$GY$4,[1]Ratio!$HL$4,[1]Ratio!$HY$4)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41548</c:v>
                      </c:pt>
                      <c:pt idx="1">
                        <c:v>41913</c:v>
                      </c:pt>
                      <c:pt idx="2">
                        <c:v>42278</c:v>
                      </c:pt>
                      <c:pt idx="3">
                        <c:v>42644</c:v>
                      </c:pt>
                      <c:pt idx="4">
                        <c:v>43009</c:v>
                      </c:pt>
                      <c:pt idx="5">
                        <c:v>43374</c:v>
                      </c:pt>
                      <c:pt idx="6">
                        <c:v>43739</c:v>
                      </c:pt>
                      <c:pt idx="7">
                        <c:v>44105</c:v>
                      </c:pt>
                      <c:pt idx="8">
                        <c:v>44470</c:v>
                      </c:pt>
                      <c:pt idx="9">
                        <c:v>44835</c:v>
                      </c:pt>
                      <c:pt idx="10">
                        <c:v>45200</c:v>
                      </c:pt>
                      <c:pt idx="11">
                        <c:v>45566</c:v>
                      </c:pt>
                      <c:pt idx="12">
                        <c:v>45931</c:v>
                      </c:pt>
                      <c:pt idx="13" formatCode="[$-40C]mmm\-yy;@">
                        <c:v>46296</c:v>
                      </c:pt>
                      <c:pt idx="14">
                        <c:v>46661</c:v>
                      </c:pt>
                      <c:pt idx="15">
                        <c:v>47027</c:v>
                      </c:pt>
                      <c:pt idx="16">
                        <c:v>47392</c:v>
                      </c:pt>
                      <c:pt idx="17">
                        <c:v>47757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[1]Ratio!$B$18:$IB$18</c15:sqref>
                        </c15:fullRef>
                        <c15:formulaRef>
                          <c15:sqref>([1]Ratio!$K$18,[1]Ratio!$Y$18,[1]Ratio!$AL$18,[1]Ratio!$AY$18,[1]Ratio!$BL$18,[1]Ratio!$BY$18,[1]Ratio!$CL$18,[1]Ratio!$CY$18,[1]Ratio!$DL$18,[1]Ratio!$DY$18,[1]Ratio!$EL$18,[1]Ratio!$EY$18,[1]Ratio!$FL$18,[1]Ratio!$FY$18,[1]Ratio!$GL$18,[1]Ratio!$GY$18,[1]Ratio!$HL$18,[1]Ratio!$HY$18)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1736.09</c:v>
                      </c:pt>
                      <c:pt idx="1">
                        <c:v>1284.02</c:v>
                      </c:pt>
                    </c:numCache>
                  </c:numRef>
                </c:val>
              </c15:ser>
            </c15:filteredBarSeries>
            <c15:filteredBar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[1]Ratio!$A$19</c15:sqref>
                        </c15:formulaRef>
                      </c:ext>
                    </c:extLst>
                    <c:strCache>
                      <c:ptCount val="1"/>
                      <c:pt idx="0">
                        <c:v>CA  Communication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3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([1]Ratio!$K$4,[1]Ratio!$Y$4,[1]Ratio!$AL$4,[1]Ratio!$AY$4,[1]Ratio!$BL$4,[1]Ratio!$BY$4,[1]Ratio!$CL$4,[1]Ratio!$CY$4,[1]Ratio!$DL$4,[1]Ratio!$DY$4,[1]Ratio!$EL$4,[1]Ratio!$EY$4,[1]Ratio!$FL$4,[1]Ratio!$FY$4,[1]Ratio!$GL$4,[1]Ratio!$GY$4,[1]Ratio!$HL$4,[1]Ratio!$HY$4)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41548</c:v>
                      </c:pt>
                      <c:pt idx="1">
                        <c:v>41913</c:v>
                      </c:pt>
                      <c:pt idx="2">
                        <c:v>42278</c:v>
                      </c:pt>
                      <c:pt idx="3">
                        <c:v>42644</c:v>
                      </c:pt>
                      <c:pt idx="4">
                        <c:v>43009</c:v>
                      </c:pt>
                      <c:pt idx="5">
                        <c:v>43374</c:v>
                      </c:pt>
                      <c:pt idx="6">
                        <c:v>43739</c:v>
                      </c:pt>
                      <c:pt idx="7">
                        <c:v>44105</c:v>
                      </c:pt>
                      <c:pt idx="8">
                        <c:v>44470</c:v>
                      </c:pt>
                      <c:pt idx="9">
                        <c:v>44835</c:v>
                      </c:pt>
                      <c:pt idx="10">
                        <c:v>45200</c:v>
                      </c:pt>
                      <c:pt idx="11">
                        <c:v>45566</c:v>
                      </c:pt>
                      <c:pt idx="12">
                        <c:v>45931</c:v>
                      </c:pt>
                      <c:pt idx="13" formatCode="[$-40C]mmm\-yy;@">
                        <c:v>46296</c:v>
                      </c:pt>
                      <c:pt idx="14">
                        <c:v>46661</c:v>
                      </c:pt>
                      <c:pt idx="15">
                        <c:v>47027</c:v>
                      </c:pt>
                      <c:pt idx="16">
                        <c:v>47392</c:v>
                      </c:pt>
                      <c:pt idx="17">
                        <c:v>47757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[1]Ratio!$B$19:$IB$19</c15:sqref>
                        </c15:fullRef>
                        <c15:formulaRef>
                          <c15:sqref>([1]Ratio!$K$19,[1]Ratio!$Y$19,[1]Ratio!$AL$19,[1]Ratio!$AY$19,[1]Ratio!$BL$19,[1]Ratio!$BY$19,[1]Ratio!$CL$19,[1]Ratio!$CY$19,[1]Ratio!$DL$19,[1]Ratio!$DY$19,[1]Ratio!$EL$19,[1]Ratio!$EY$19,[1]Ratio!$FL$19,[1]Ratio!$FY$19,[1]Ratio!$GL$19,[1]Ratio!$GY$19,[1]Ratio!$HL$19,[1]Ratio!$HY$19)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1.42</c:v>
                      </c:pt>
                      <c:pt idx="1">
                        <c:v>4</c:v>
                      </c:pt>
                    </c:numCache>
                  </c:numRef>
                </c:val>
              </c15:ser>
            </c15:filteredBarSeries>
            <c15:filteredBarSeries>
              <c15:ser>
                <c:idx val="15"/>
                <c:order val="1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[1]Ratio!$A$20</c15:sqref>
                        </c15:formulaRef>
                      </c:ext>
                    </c:extLst>
                    <c:strCache>
                      <c:ptCount val="1"/>
                      <c:pt idx="0">
                        <c:v>Hors CA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([1]Ratio!$K$4,[1]Ratio!$Y$4,[1]Ratio!$AL$4,[1]Ratio!$AY$4,[1]Ratio!$BL$4,[1]Ratio!$BY$4,[1]Ratio!$CL$4,[1]Ratio!$CY$4,[1]Ratio!$DL$4,[1]Ratio!$DY$4,[1]Ratio!$EL$4,[1]Ratio!$EY$4,[1]Ratio!$FL$4,[1]Ratio!$FY$4,[1]Ratio!$GL$4,[1]Ratio!$GY$4,[1]Ratio!$HL$4,[1]Ratio!$HY$4)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41548</c:v>
                      </c:pt>
                      <c:pt idx="1">
                        <c:v>41913</c:v>
                      </c:pt>
                      <c:pt idx="2">
                        <c:v>42278</c:v>
                      </c:pt>
                      <c:pt idx="3">
                        <c:v>42644</c:v>
                      </c:pt>
                      <c:pt idx="4">
                        <c:v>43009</c:v>
                      </c:pt>
                      <c:pt idx="5">
                        <c:v>43374</c:v>
                      </c:pt>
                      <c:pt idx="6">
                        <c:v>43739</c:v>
                      </c:pt>
                      <c:pt idx="7">
                        <c:v>44105</c:v>
                      </c:pt>
                      <c:pt idx="8">
                        <c:v>44470</c:v>
                      </c:pt>
                      <c:pt idx="9">
                        <c:v>44835</c:v>
                      </c:pt>
                      <c:pt idx="10">
                        <c:v>45200</c:v>
                      </c:pt>
                      <c:pt idx="11">
                        <c:v>45566</c:v>
                      </c:pt>
                      <c:pt idx="12">
                        <c:v>45931</c:v>
                      </c:pt>
                      <c:pt idx="13" formatCode="[$-40C]mmm\-yy;@">
                        <c:v>46296</c:v>
                      </c:pt>
                      <c:pt idx="14">
                        <c:v>46661</c:v>
                      </c:pt>
                      <c:pt idx="15">
                        <c:v>47027</c:v>
                      </c:pt>
                      <c:pt idx="16">
                        <c:v>47392</c:v>
                      </c:pt>
                      <c:pt idx="17">
                        <c:v>47757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[1]Ratio!$B$20:$IB$20</c15:sqref>
                        </c15:fullRef>
                        <c15:formulaRef>
                          <c15:sqref>([1]Ratio!$K$20,[1]Ratio!$Y$20,[1]Ratio!$AL$20,[1]Ratio!$AY$20,[1]Ratio!$BL$20,[1]Ratio!$BY$20,[1]Ratio!$CL$20,[1]Ratio!$CY$20,[1]Ratio!$DL$20,[1]Ratio!$DY$20,[1]Ratio!$EL$20,[1]Ratio!$EY$20,[1]Ratio!$FL$20,[1]Ratio!$FY$20,[1]Ratio!$GL$20,[1]Ratio!$GY$20,[1]Ratio!$HL$20,[1]Ratio!$HY$20)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82.24</c:v>
                      </c:pt>
                      <c:pt idx="1">
                        <c:v>109.09</c:v>
                      </c:pt>
                    </c:numCache>
                  </c:numRef>
                </c:val>
              </c15:ser>
            </c15:filteredBarSeries>
            <c15:filteredBarSeries>
              <c15:ser>
                <c:idx val="16"/>
                <c:order val="1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[1]Ratio!$A$21</c15:sqref>
                        </c15:formulaRef>
                      </c:ext>
                    </c:extLst>
                    <c:strCache>
                      <c:ptCount val="1"/>
                      <c:pt idx="0">
                        <c:v>Divers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([1]Ratio!$K$4,[1]Ratio!$Y$4,[1]Ratio!$AL$4,[1]Ratio!$AY$4,[1]Ratio!$BL$4,[1]Ratio!$BY$4,[1]Ratio!$CL$4,[1]Ratio!$CY$4,[1]Ratio!$DL$4,[1]Ratio!$DY$4,[1]Ratio!$EL$4,[1]Ratio!$EY$4,[1]Ratio!$FL$4,[1]Ratio!$FY$4,[1]Ratio!$GL$4,[1]Ratio!$GY$4,[1]Ratio!$HL$4,[1]Ratio!$HY$4)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41548</c:v>
                      </c:pt>
                      <c:pt idx="1">
                        <c:v>41913</c:v>
                      </c:pt>
                      <c:pt idx="2">
                        <c:v>42278</c:v>
                      </c:pt>
                      <c:pt idx="3">
                        <c:v>42644</c:v>
                      </c:pt>
                      <c:pt idx="4">
                        <c:v>43009</c:v>
                      </c:pt>
                      <c:pt idx="5">
                        <c:v>43374</c:v>
                      </c:pt>
                      <c:pt idx="6">
                        <c:v>43739</c:v>
                      </c:pt>
                      <c:pt idx="7">
                        <c:v>44105</c:v>
                      </c:pt>
                      <c:pt idx="8">
                        <c:v>44470</c:v>
                      </c:pt>
                      <c:pt idx="9">
                        <c:v>44835</c:v>
                      </c:pt>
                      <c:pt idx="10">
                        <c:v>45200</c:v>
                      </c:pt>
                      <c:pt idx="11">
                        <c:v>45566</c:v>
                      </c:pt>
                      <c:pt idx="12">
                        <c:v>45931</c:v>
                      </c:pt>
                      <c:pt idx="13" formatCode="[$-40C]mmm\-yy;@">
                        <c:v>46296</c:v>
                      </c:pt>
                      <c:pt idx="14">
                        <c:v>46661</c:v>
                      </c:pt>
                      <c:pt idx="15">
                        <c:v>47027</c:v>
                      </c:pt>
                      <c:pt idx="16">
                        <c:v>47392</c:v>
                      </c:pt>
                      <c:pt idx="17">
                        <c:v>47757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[1]Ratio!$B$21:$IB$21</c15:sqref>
                        </c15:fullRef>
                        <c15:formulaRef>
                          <c15:sqref>([1]Ratio!$K$21,[1]Ratio!$Y$21,[1]Ratio!$AL$21,[1]Ratio!$AY$21,[1]Ratio!$BL$21,[1]Ratio!$BY$21,[1]Ratio!$CL$21,[1]Ratio!$CY$21,[1]Ratio!$DL$21,[1]Ratio!$DY$21,[1]Ratio!$EL$21,[1]Ratio!$EY$21,[1]Ratio!$FL$21,[1]Ratio!$FY$21,[1]Ratio!$GL$21,[1]Ratio!$GY$21,[1]Ratio!$HL$21,[1]Ratio!$HY$21)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503.33</c:v>
                      </c:pt>
                      <c:pt idx="1">
                        <c:v>1156.08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713560176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59392"/>
        <c:crosses val="autoZero"/>
        <c:auto val="0"/>
        <c:lblAlgn val="ctr"/>
        <c:lblOffset val="100"/>
        <c:noMultiLvlLbl val="0"/>
      </c:catAx>
      <c:valAx>
        <c:axId val="71355939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60176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50000"/>
                <a:lumOff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mensuel des indicateurs - NOVEMBRE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[1]Ratio!$A$8</c:f>
              <c:strCache>
                <c:ptCount val="1"/>
                <c:pt idx="0">
                  <c:v>Indice de fréquentation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([1]Ratio!$L$4,[1]Ratio!$Z$4,[1]Ratio!$AM$4,[1]Ratio!$AZ$4,[1]Ratio!$BM$4,[1]Ratio!$BZ$4,[1]Ratio!$CM$4,[1]Ratio!$CZ$4,[1]Ratio!$DM$4,[1]Ratio!$DZ$4,[1]Ratio!$EM$4,[1]Ratio!$EZ$4,[1]Ratio!$FM$4,[1]Ratio!$FZ$4,[1]Ratio!$GM$4,[1]Ratio!$GZ$4,[1]Ratio!$HM$4,[1]Ratio!$HZ$4)</c:f>
              <c:numCache>
                <c:formatCode>mmm\-yy</c:formatCode>
                <c:ptCount val="18"/>
                <c:pt idx="0">
                  <c:v>41579</c:v>
                </c:pt>
                <c:pt idx="1">
                  <c:v>41944</c:v>
                </c:pt>
                <c:pt idx="2">
                  <c:v>42309</c:v>
                </c:pt>
                <c:pt idx="3">
                  <c:v>42675</c:v>
                </c:pt>
                <c:pt idx="4">
                  <c:v>43040</c:v>
                </c:pt>
                <c:pt idx="5">
                  <c:v>43405</c:v>
                </c:pt>
                <c:pt idx="6">
                  <c:v>43770</c:v>
                </c:pt>
                <c:pt idx="7">
                  <c:v>44136</c:v>
                </c:pt>
                <c:pt idx="8">
                  <c:v>44501</c:v>
                </c:pt>
                <c:pt idx="9">
                  <c:v>44866</c:v>
                </c:pt>
                <c:pt idx="10">
                  <c:v>45231</c:v>
                </c:pt>
                <c:pt idx="11">
                  <c:v>45597</c:v>
                </c:pt>
                <c:pt idx="12">
                  <c:v>45962</c:v>
                </c:pt>
                <c:pt idx="13" formatCode="[$-40C]mmm\-yy;@">
                  <c:v>46327</c:v>
                </c:pt>
                <c:pt idx="14">
                  <c:v>46692</c:v>
                </c:pt>
                <c:pt idx="15">
                  <c:v>47058</c:v>
                </c:pt>
                <c:pt idx="16">
                  <c:v>47423</c:v>
                </c:pt>
                <c:pt idx="17">
                  <c:v>47788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[1]Ratio!$B$8:$IB$8</c15:sqref>
                  </c15:fullRef>
                </c:ext>
              </c:extLst>
              <c:f>([1]Ratio!$L$8,[1]Ratio!$Z$8,[1]Ratio!$AM$8,[1]Ratio!$AZ$8,[1]Ratio!$BM$8,[1]Ratio!$BZ$8,[1]Ratio!$CM$8,[1]Ratio!$CZ$8,[1]Ratio!$DM$8,[1]Ratio!$DZ$8,[1]Ratio!$EM$8,[1]Ratio!$EZ$8,[1]Ratio!$FM$8,[1]Ratio!$FZ$8,[1]Ratio!$GM$8,[1]Ratio!$GZ$8,[1]Ratio!$HM$8,[1]Ratio!$HZ$8)</c:f>
              <c:numCache>
                <c:formatCode>0.00</c:formatCode>
                <c:ptCount val="18"/>
                <c:pt idx="0">
                  <c:v>1.6248447204968943</c:v>
                </c:pt>
                <c:pt idx="1">
                  <c:v>1.5714285714285714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4"/>
          <c:order val="4"/>
          <c:tx>
            <c:strRef>
              <c:f>[1]Ratio!$A$9</c:f>
              <c:strCache>
                <c:ptCount val="1"/>
                <c:pt idx="0">
                  <c:v>T.O.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5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([1]Ratio!$L$4,[1]Ratio!$Z$4,[1]Ratio!$AM$4,[1]Ratio!$AZ$4,[1]Ratio!$BM$4,[1]Ratio!$BZ$4,[1]Ratio!$CM$4,[1]Ratio!$CZ$4,[1]Ratio!$DM$4,[1]Ratio!$DZ$4,[1]Ratio!$EM$4,[1]Ratio!$EZ$4,[1]Ratio!$FM$4,[1]Ratio!$FZ$4,[1]Ratio!$GM$4,[1]Ratio!$GZ$4,[1]Ratio!$HM$4,[1]Ratio!$HZ$4)</c:f>
              <c:numCache>
                <c:formatCode>mmm\-yy</c:formatCode>
                <c:ptCount val="18"/>
                <c:pt idx="0">
                  <c:v>41579</c:v>
                </c:pt>
                <c:pt idx="1">
                  <c:v>41944</c:v>
                </c:pt>
                <c:pt idx="2">
                  <c:v>42309</c:v>
                </c:pt>
                <c:pt idx="3">
                  <c:v>42675</c:v>
                </c:pt>
                <c:pt idx="4">
                  <c:v>43040</c:v>
                </c:pt>
                <c:pt idx="5">
                  <c:v>43405</c:v>
                </c:pt>
                <c:pt idx="6">
                  <c:v>43770</c:v>
                </c:pt>
                <c:pt idx="7">
                  <c:v>44136</c:v>
                </c:pt>
                <c:pt idx="8">
                  <c:v>44501</c:v>
                </c:pt>
                <c:pt idx="9">
                  <c:v>44866</c:v>
                </c:pt>
                <c:pt idx="10">
                  <c:v>45231</c:v>
                </c:pt>
                <c:pt idx="11">
                  <c:v>45597</c:v>
                </c:pt>
                <c:pt idx="12">
                  <c:v>45962</c:v>
                </c:pt>
                <c:pt idx="13" formatCode="[$-40C]mmm\-yy;@">
                  <c:v>46327</c:v>
                </c:pt>
                <c:pt idx="14">
                  <c:v>46692</c:v>
                </c:pt>
                <c:pt idx="15">
                  <c:v>47058</c:v>
                </c:pt>
                <c:pt idx="16">
                  <c:v>47423</c:v>
                </c:pt>
                <c:pt idx="17">
                  <c:v>47788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[1]Ratio!$B$9:$IB$9</c15:sqref>
                  </c15:fullRef>
                </c:ext>
              </c:extLst>
              <c:f>([1]Ratio!$L$9,[1]Ratio!$Z$9,[1]Ratio!$AM$9,[1]Ratio!$AZ$9,[1]Ratio!$BM$9,[1]Ratio!$BZ$9,[1]Ratio!$CM$9,[1]Ratio!$CZ$9,[1]Ratio!$DM$9,[1]Ratio!$DZ$9,[1]Ratio!$EM$9,[1]Ratio!$EZ$9,[1]Ratio!$FM$9,[1]Ratio!$FZ$9,[1]Ratio!$GM$9,[1]Ratio!$GZ$9,[1]Ratio!$HM$9,[1]Ratio!$HZ$9)</c:f>
              <c:numCache>
                <c:formatCode>0.0%</c:formatCode>
                <c:ptCount val="18"/>
                <c:pt idx="0">
                  <c:v>0.63888888888888884</c:v>
                </c:pt>
                <c:pt idx="1">
                  <c:v>0.53888888888888886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5"/>
          <c:order val="5"/>
          <c:tx>
            <c:strRef>
              <c:f>[1]Ratio!$A$10</c:f>
              <c:strCache>
                <c:ptCount val="1"/>
                <c:pt idx="0">
                  <c:v>P.M.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6"/>
              </a:solidFill>
              <a:miter lim="800000"/>
            </a:ln>
            <a:effectLst>
              <a:glow rad="63500">
                <a:schemeClr val="accent6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([1]Ratio!$L$4,[1]Ratio!$Z$4,[1]Ratio!$AM$4,[1]Ratio!$AZ$4,[1]Ratio!$BM$4,[1]Ratio!$BZ$4,[1]Ratio!$CM$4,[1]Ratio!$CZ$4,[1]Ratio!$DM$4,[1]Ratio!$DZ$4,[1]Ratio!$EM$4,[1]Ratio!$EZ$4,[1]Ratio!$FM$4,[1]Ratio!$FZ$4,[1]Ratio!$GM$4,[1]Ratio!$GZ$4,[1]Ratio!$HM$4,[1]Ratio!$HZ$4)</c:f>
              <c:numCache>
                <c:formatCode>mmm\-yy</c:formatCode>
                <c:ptCount val="18"/>
                <c:pt idx="0">
                  <c:v>41579</c:v>
                </c:pt>
                <c:pt idx="1">
                  <c:v>41944</c:v>
                </c:pt>
                <c:pt idx="2">
                  <c:v>42309</c:v>
                </c:pt>
                <c:pt idx="3">
                  <c:v>42675</c:v>
                </c:pt>
                <c:pt idx="4">
                  <c:v>43040</c:v>
                </c:pt>
                <c:pt idx="5">
                  <c:v>43405</c:v>
                </c:pt>
                <c:pt idx="6">
                  <c:v>43770</c:v>
                </c:pt>
                <c:pt idx="7">
                  <c:v>44136</c:v>
                </c:pt>
                <c:pt idx="8">
                  <c:v>44501</c:v>
                </c:pt>
                <c:pt idx="9">
                  <c:v>44866</c:v>
                </c:pt>
                <c:pt idx="10">
                  <c:v>45231</c:v>
                </c:pt>
                <c:pt idx="11">
                  <c:v>45597</c:v>
                </c:pt>
                <c:pt idx="12">
                  <c:v>45962</c:v>
                </c:pt>
                <c:pt idx="13" formatCode="[$-40C]mmm\-yy;@">
                  <c:v>46327</c:v>
                </c:pt>
                <c:pt idx="14">
                  <c:v>46692</c:v>
                </c:pt>
                <c:pt idx="15">
                  <c:v>47058</c:v>
                </c:pt>
                <c:pt idx="16">
                  <c:v>47423</c:v>
                </c:pt>
                <c:pt idx="17">
                  <c:v>47788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[1]Ratio!$B$10:$IB$10</c15:sqref>
                  </c15:fullRef>
                </c:ext>
              </c:extLst>
              <c:f>([1]Ratio!$L$10,[1]Ratio!$Z$10,[1]Ratio!$AM$10,[1]Ratio!$AZ$10,[1]Ratio!$BM$10,[1]Ratio!$BZ$10,[1]Ratio!$CM$10,[1]Ratio!$CZ$10,[1]Ratio!$DM$10,[1]Ratio!$DZ$10,[1]Ratio!$EM$10,[1]Ratio!$EZ$10,[1]Ratio!$FM$10,[1]Ratio!$FZ$10,[1]Ratio!$GM$10,[1]Ratio!$GZ$10,[1]Ratio!$HM$10,[1]Ratio!$HZ$10)</c:f>
              <c:numCache>
                <c:formatCode>_(* #,##0.00_);_(* \(#,##0.00\);_(* "-"??_);_(@_)</c:formatCode>
                <c:ptCount val="18"/>
                <c:pt idx="0">
                  <c:v>67.099999999999994</c:v>
                </c:pt>
                <c:pt idx="1">
                  <c:v>69.97</c:v>
                </c:pt>
              </c:numCache>
            </c:numRef>
          </c:val>
        </c:ser>
        <c:ser>
          <c:idx val="6"/>
          <c:order val="6"/>
          <c:tx>
            <c:strRef>
              <c:f>[1]Ratio!$A$11</c:f>
              <c:strCache>
                <c:ptCount val="1"/>
                <c:pt idx="0">
                  <c:v>P.M. TTC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1">
                  <a:lumMod val="60000"/>
                </a:schemeClr>
              </a:solidFill>
              <a:miter lim="800000"/>
            </a:ln>
            <a:effectLst>
              <a:glow rad="63500">
                <a:schemeClr val="accent1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([1]Ratio!$L$4,[1]Ratio!$Z$4,[1]Ratio!$AM$4,[1]Ratio!$AZ$4,[1]Ratio!$BM$4,[1]Ratio!$BZ$4,[1]Ratio!$CM$4,[1]Ratio!$CZ$4,[1]Ratio!$DM$4,[1]Ratio!$DZ$4,[1]Ratio!$EM$4,[1]Ratio!$EZ$4,[1]Ratio!$FM$4,[1]Ratio!$FZ$4,[1]Ratio!$GM$4,[1]Ratio!$GZ$4,[1]Ratio!$HM$4,[1]Ratio!$HZ$4)</c:f>
              <c:numCache>
                <c:formatCode>mmm\-yy</c:formatCode>
                <c:ptCount val="18"/>
                <c:pt idx="0">
                  <c:v>41579</c:v>
                </c:pt>
                <c:pt idx="1">
                  <c:v>41944</c:v>
                </c:pt>
                <c:pt idx="2">
                  <c:v>42309</c:v>
                </c:pt>
                <c:pt idx="3">
                  <c:v>42675</c:v>
                </c:pt>
                <c:pt idx="4">
                  <c:v>43040</c:v>
                </c:pt>
                <c:pt idx="5">
                  <c:v>43405</c:v>
                </c:pt>
                <c:pt idx="6">
                  <c:v>43770</c:v>
                </c:pt>
                <c:pt idx="7">
                  <c:v>44136</c:v>
                </c:pt>
                <c:pt idx="8">
                  <c:v>44501</c:v>
                </c:pt>
                <c:pt idx="9">
                  <c:v>44866</c:v>
                </c:pt>
                <c:pt idx="10">
                  <c:v>45231</c:v>
                </c:pt>
                <c:pt idx="11">
                  <c:v>45597</c:v>
                </c:pt>
                <c:pt idx="12">
                  <c:v>45962</c:v>
                </c:pt>
                <c:pt idx="13" formatCode="[$-40C]mmm\-yy;@">
                  <c:v>46327</c:v>
                </c:pt>
                <c:pt idx="14">
                  <c:v>46692</c:v>
                </c:pt>
                <c:pt idx="15">
                  <c:v>47058</c:v>
                </c:pt>
                <c:pt idx="16">
                  <c:v>47423</c:v>
                </c:pt>
                <c:pt idx="17">
                  <c:v>47788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[1]Ratio!$B$11:$IB$11</c15:sqref>
                  </c15:fullRef>
                </c:ext>
              </c:extLst>
              <c:f>([1]Ratio!$L$11,[1]Ratio!$Z$11,[1]Ratio!$AM$11,[1]Ratio!$AZ$11,[1]Ratio!$BM$11,[1]Ratio!$BZ$11,[1]Ratio!$CM$11,[1]Ratio!$CZ$11,[1]Ratio!$DM$11,[1]Ratio!$DZ$11,[1]Ratio!$EM$11,[1]Ratio!$EZ$11,[1]Ratio!$FM$11,[1]Ratio!$FZ$11,[1]Ratio!$GM$11,[1]Ratio!$GZ$11,[1]Ratio!$HM$11,[1]Ratio!$HZ$11)</c:f>
              <c:numCache>
                <c:formatCode>_(* #,##0.00_);_(* \(#,##0.00\);_(* "-"??_);_(@_)</c:formatCode>
                <c:ptCount val="18"/>
                <c:pt idx="0">
                  <c:v>71.796999999999997</c:v>
                </c:pt>
                <c:pt idx="1">
                  <c:v>74.867900000000006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7"/>
          <c:order val="7"/>
          <c:tx>
            <c:strRef>
              <c:f>[1]Ratio!$A$12</c:f>
              <c:strCache>
                <c:ptCount val="1"/>
                <c:pt idx="0">
                  <c:v>Revpar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2">
                  <a:lumMod val="60000"/>
                </a:schemeClr>
              </a:solidFill>
              <a:miter lim="800000"/>
            </a:ln>
            <a:effectLst>
              <a:glow rad="63500">
                <a:schemeClr val="accent2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([1]Ratio!$L$4,[1]Ratio!$Z$4,[1]Ratio!$AM$4,[1]Ratio!$AZ$4,[1]Ratio!$BM$4,[1]Ratio!$BZ$4,[1]Ratio!$CM$4,[1]Ratio!$CZ$4,[1]Ratio!$DM$4,[1]Ratio!$DZ$4,[1]Ratio!$EM$4,[1]Ratio!$EZ$4,[1]Ratio!$FM$4,[1]Ratio!$FZ$4,[1]Ratio!$GM$4,[1]Ratio!$GZ$4,[1]Ratio!$HM$4,[1]Ratio!$HZ$4)</c:f>
              <c:numCache>
                <c:formatCode>mmm\-yy</c:formatCode>
                <c:ptCount val="18"/>
                <c:pt idx="0">
                  <c:v>41579</c:v>
                </c:pt>
                <c:pt idx="1">
                  <c:v>41944</c:v>
                </c:pt>
                <c:pt idx="2">
                  <c:v>42309</c:v>
                </c:pt>
                <c:pt idx="3">
                  <c:v>42675</c:v>
                </c:pt>
                <c:pt idx="4">
                  <c:v>43040</c:v>
                </c:pt>
                <c:pt idx="5">
                  <c:v>43405</c:v>
                </c:pt>
                <c:pt idx="6">
                  <c:v>43770</c:v>
                </c:pt>
                <c:pt idx="7">
                  <c:v>44136</c:v>
                </c:pt>
                <c:pt idx="8">
                  <c:v>44501</c:v>
                </c:pt>
                <c:pt idx="9">
                  <c:v>44866</c:v>
                </c:pt>
                <c:pt idx="10">
                  <c:v>45231</c:v>
                </c:pt>
                <c:pt idx="11">
                  <c:v>45597</c:v>
                </c:pt>
                <c:pt idx="12">
                  <c:v>45962</c:v>
                </c:pt>
                <c:pt idx="13" formatCode="[$-40C]mmm\-yy;@">
                  <c:v>46327</c:v>
                </c:pt>
                <c:pt idx="14">
                  <c:v>46692</c:v>
                </c:pt>
                <c:pt idx="15">
                  <c:v>47058</c:v>
                </c:pt>
                <c:pt idx="16">
                  <c:v>47423</c:v>
                </c:pt>
                <c:pt idx="17">
                  <c:v>47788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[1]Ratio!$B$12:$IB$12</c15:sqref>
                  </c15:fullRef>
                </c:ext>
              </c:extLst>
              <c:f>([1]Ratio!$L$12,[1]Ratio!$Z$12,[1]Ratio!$AM$12,[1]Ratio!$AZ$12,[1]Ratio!$BM$12,[1]Ratio!$BZ$12,[1]Ratio!$CM$12,[1]Ratio!$CZ$12,[1]Ratio!$DM$12,[1]Ratio!$DZ$12,[1]Ratio!$EM$12,[1]Ratio!$EZ$12,[1]Ratio!$FM$12,[1]Ratio!$FZ$12,[1]Ratio!$GM$12,[1]Ratio!$GZ$12,[1]Ratio!$HM$12,[1]Ratio!$HZ$12)</c:f>
              <c:numCache>
                <c:formatCode>_(* #,##0.00_);_(* \(#,##0.00\);_(* "-"??_);_(@_)</c:formatCode>
                <c:ptCount val="18"/>
                <c:pt idx="0">
                  <c:v>42.86944444444444</c:v>
                </c:pt>
                <c:pt idx="1">
                  <c:v>37.706055555555551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8"/>
          <c:order val="8"/>
          <c:tx>
            <c:strRef>
              <c:f>[1]Ratio!$A$13</c:f>
              <c:strCache>
                <c:ptCount val="1"/>
                <c:pt idx="0">
                  <c:v>Taux de captage 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3">
                  <a:lumMod val="60000"/>
                </a:schemeClr>
              </a:solidFill>
              <a:miter lim="800000"/>
            </a:ln>
            <a:effectLst>
              <a:glow rad="63500">
                <a:schemeClr val="accent3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([1]Ratio!$L$4,[1]Ratio!$Z$4,[1]Ratio!$AM$4,[1]Ratio!$AZ$4,[1]Ratio!$BM$4,[1]Ratio!$BZ$4,[1]Ratio!$CM$4,[1]Ratio!$CZ$4,[1]Ratio!$DM$4,[1]Ratio!$DZ$4,[1]Ratio!$EM$4,[1]Ratio!$EZ$4,[1]Ratio!$FM$4,[1]Ratio!$FZ$4,[1]Ratio!$GM$4,[1]Ratio!$GZ$4,[1]Ratio!$HM$4,[1]Ratio!$HZ$4)</c:f>
              <c:numCache>
                <c:formatCode>mmm\-yy</c:formatCode>
                <c:ptCount val="18"/>
                <c:pt idx="0">
                  <c:v>41579</c:v>
                </c:pt>
                <c:pt idx="1">
                  <c:v>41944</c:v>
                </c:pt>
                <c:pt idx="2">
                  <c:v>42309</c:v>
                </c:pt>
                <c:pt idx="3">
                  <c:v>42675</c:v>
                </c:pt>
                <c:pt idx="4">
                  <c:v>43040</c:v>
                </c:pt>
                <c:pt idx="5">
                  <c:v>43405</c:v>
                </c:pt>
                <c:pt idx="6">
                  <c:v>43770</c:v>
                </c:pt>
                <c:pt idx="7">
                  <c:v>44136</c:v>
                </c:pt>
                <c:pt idx="8">
                  <c:v>44501</c:v>
                </c:pt>
                <c:pt idx="9">
                  <c:v>44866</c:v>
                </c:pt>
                <c:pt idx="10">
                  <c:v>45231</c:v>
                </c:pt>
                <c:pt idx="11">
                  <c:v>45597</c:v>
                </c:pt>
                <c:pt idx="12">
                  <c:v>45962</c:v>
                </c:pt>
                <c:pt idx="13" formatCode="[$-40C]mmm\-yy;@">
                  <c:v>46327</c:v>
                </c:pt>
                <c:pt idx="14">
                  <c:v>46692</c:v>
                </c:pt>
                <c:pt idx="15">
                  <c:v>47058</c:v>
                </c:pt>
                <c:pt idx="16">
                  <c:v>47423</c:v>
                </c:pt>
                <c:pt idx="17">
                  <c:v>47788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[1]Ratio!$B$13:$IB$13</c15:sqref>
                  </c15:fullRef>
                </c:ext>
              </c:extLst>
              <c:f>([1]Ratio!$L$13,[1]Ratio!$Z$13,[1]Ratio!$AM$13,[1]Ratio!$AZ$13,[1]Ratio!$BM$13,[1]Ratio!$BZ$13,[1]Ratio!$CM$13,[1]Ratio!$CZ$13,[1]Ratio!$DM$13,[1]Ratio!$DZ$13,[1]Ratio!$EM$13,[1]Ratio!$EZ$13,[1]Ratio!$FM$13,[1]Ratio!$FZ$13,[1]Ratio!$GM$13,[1]Ratio!$GZ$13,[1]Ratio!$HM$13,[1]Ratio!$HZ$13)</c:f>
              <c:numCache>
                <c:formatCode>0%</c:formatCode>
                <c:ptCount val="18"/>
                <c:pt idx="0">
                  <c:v>0.79279999999999995</c:v>
                </c:pt>
                <c:pt idx="1">
                  <c:v>0.84630000000000005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713555472"/>
        <c:axId val="713554296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[1]Ratio!$A$5</c15:sqref>
                        </c15:formulaRef>
                      </c:ext>
                    </c:extLst>
                    <c:strCache>
                      <c:ptCount val="1"/>
                      <c:pt idx="0">
                        <c:v>Nombre de chambres disponibles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([1]Ratio!$L$4,[1]Ratio!$Z$4,[1]Ratio!$AM$4,[1]Ratio!$AZ$4,[1]Ratio!$BM$4,[1]Ratio!$BZ$4,[1]Ratio!$CM$4,[1]Ratio!$CZ$4,[1]Ratio!$DM$4,[1]Ratio!$DZ$4,[1]Ratio!$EM$4,[1]Ratio!$EZ$4,[1]Ratio!$FM$4,[1]Ratio!$FZ$4,[1]Ratio!$GM$4,[1]Ratio!$GZ$4,[1]Ratio!$HM$4,[1]Ratio!$HZ$4)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41579</c:v>
                      </c:pt>
                      <c:pt idx="1">
                        <c:v>41944</c:v>
                      </c:pt>
                      <c:pt idx="2">
                        <c:v>42309</c:v>
                      </c:pt>
                      <c:pt idx="3">
                        <c:v>42675</c:v>
                      </c:pt>
                      <c:pt idx="4">
                        <c:v>43040</c:v>
                      </c:pt>
                      <c:pt idx="5">
                        <c:v>43405</c:v>
                      </c:pt>
                      <c:pt idx="6">
                        <c:v>43770</c:v>
                      </c:pt>
                      <c:pt idx="7">
                        <c:v>44136</c:v>
                      </c:pt>
                      <c:pt idx="8">
                        <c:v>44501</c:v>
                      </c:pt>
                      <c:pt idx="9">
                        <c:v>44866</c:v>
                      </c:pt>
                      <c:pt idx="10">
                        <c:v>45231</c:v>
                      </c:pt>
                      <c:pt idx="11">
                        <c:v>45597</c:v>
                      </c:pt>
                      <c:pt idx="12">
                        <c:v>45962</c:v>
                      </c:pt>
                      <c:pt idx="13" formatCode="[$-40C]mmm\-yy;@">
                        <c:v>46327</c:v>
                      </c:pt>
                      <c:pt idx="14">
                        <c:v>46692</c:v>
                      </c:pt>
                      <c:pt idx="15">
                        <c:v>47058</c:v>
                      </c:pt>
                      <c:pt idx="16">
                        <c:v>47423</c:v>
                      </c:pt>
                      <c:pt idx="17">
                        <c:v>47788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[1]Ratio!$B$5:$IB$5</c15:sqref>
                        </c15:fullRef>
                        <c15:formulaRef>
                          <c15:sqref>([1]Ratio!$L$5,[1]Ratio!$Z$5,[1]Ratio!$AM$5,[1]Ratio!$AZ$5,[1]Ratio!$BM$5,[1]Ratio!$BZ$5,[1]Ratio!$CM$5,[1]Ratio!$CZ$5,[1]Ratio!$DM$5,[1]Ratio!$DZ$5,[1]Ratio!$EM$5,[1]Ratio!$EZ$5,[1]Ratio!$FM$5,[1]Ratio!$FZ$5,[1]Ratio!$GM$5,[1]Ratio!$GZ$5,[1]Ratio!$HM$5,[1]Ratio!$HZ$5)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1260</c:v>
                      </c:pt>
                      <c:pt idx="1">
                        <c:v>1260</c:v>
                      </c:pt>
                      <c:pt idx="2">
                        <c:v>1302</c:v>
                      </c:pt>
                      <c:pt idx="3">
                        <c:v>1302</c:v>
                      </c:pt>
                      <c:pt idx="4">
                        <c:v>1302</c:v>
                      </c:pt>
                      <c:pt idx="5">
                        <c:v>1302</c:v>
                      </c:pt>
                      <c:pt idx="6">
                        <c:v>1302</c:v>
                      </c:pt>
                      <c:pt idx="7">
                        <c:v>1302</c:v>
                      </c:pt>
                      <c:pt idx="8">
                        <c:v>1302</c:v>
                      </c:pt>
                      <c:pt idx="9">
                        <c:v>1302</c:v>
                      </c:pt>
                      <c:pt idx="10">
                        <c:v>1302</c:v>
                      </c:pt>
                      <c:pt idx="11">
                        <c:v>1302</c:v>
                      </c:pt>
                      <c:pt idx="12">
                        <c:v>1302</c:v>
                      </c:pt>
                      <c:pt idx="13">
                        <c:v>1302</c:v>
                      </c:pt>
                      <c:pt idx="14">
                        <c:v>1302</c:v>
                      </c:pt>
                      <c:pt idx="15">
                        <c:v>1302</c:v>
                      </c:pt>
                      <c:pt idx="16">
                        <c:v>1302</c:v>
                      </c:pt>
                      <c:pt idx="17">
                        <c:v>1302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[1]Ratio!$A$6</c15:sqref>
                        </c15:formulaRef>
                      </c:ext>
                    </c:extLst>
                    <c:strCache>
                      <c:ptCount val="1"/>
                      <c:pt idx="0">
                        <c:v>Nombre de chambres louées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/>
                    </a:solidFill>
                    <a:miter lim="800000"/>
                  </a:ln>
                  <a:effectLst>
                    <a:glow rad="63500">
                      <a:schemeClr val="accent2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([1]Ratio!$L$4,[1]Ratio!$Z$4,[1]Ratio!$AM$4,[1]Ratio!$AZ$4,[1]Ratio!$BM$4,[1]Ratio!$BZ$4,[1]Ratio!$CM$4,[1]Ratio!$CZ$4,[1]Ratio!$DM$4,[1]Ratio!$DZ$4,[1]Ratio!$EM$4,[1]Ratio!$EZ$4,[1]Ratio!$FM$4,[1]Ratio!$FZ$4,[1]Ratio!$GM$4,[1]Ratio!$GZ$4,[1]Ratio!$HM$4,[1]Ratio!$HZ$4)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41579</c:v>
                      </c:pt>
                      <c:pt idx="1">
                        <c:v>41944</c:v>
                      </c:pt>
                      <c:pt idx="2">
                        <c:v>42309</c:v>
                      </c:pt>
                      <c:pt idx="3">
                        <c:v>42675</c:v>
                      </c:pt>
                      <c:pt idx="4">
                        <c:v>43040</c:v>
                      </c:pt>
                      <c:pt idx="5">
                        <c:v>43405</c:v>
                      </c:pt>
                      <c:pt idx="6">
                        <c:v>43770</c:v>
                      </c:pt>
                      <c:pt idx="7">
                        <c:v>44136</c:v>
                      </c:pt>
                      <c:pt idx="8">
                        <c:v>44501</c:v>
                      </c:pt>
                      <c:pt idx="9">
                        <c:v>44866</c:v>
                      </c:pt>
                      <c:pt idx="10">
                        <c:v>45231</c:v>
                      </c:pt>
                      <c:pt idx="11">
                        <c:v>45597</c:v>
                      </c:pt>
                      <c:pt idx="12">
                        <c:v>45962</c:v>
                      </c:pt>
                      <c:pt idx="13" formatCode="[$-40C]mmm\-yy;@">
                        <c:v>46327</c:v>
                      </c:pt>
                      <c:pt idx="14">
                        <c:v>46692</c:v>
                      </c:pt>
                      <c:pt idx="15">
                        <c:v>47058</c:v>
                      </c:pt>
                      <c:pt idx="16">
                        <c:v>47423</c:v>
                      </c:pt>
                      <c:pt idx="17">
                        <c:v>47788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[1]Ratio!$B$6:$IB$6</c15:sqref>
                        </c15:fullRef>
                        <c15:formulaRef>
                          <c15:sqref>([1]Ratio!$L$6,[1]Ratio!$Z$6,[1]Ratio!$AM$6,[1]Ratio!$AZ$6,[1]Ratio!$BM$6,[1]Ratio!$BZ$6,[1]Ratio!$CM$6,[1]Ratio!$CZ$6,[1]Ratio!$DM$6,[1]Ratio!$DZ$6,[1]Ratio!$EM$6,[1]Ratio!$EZ$6,[1]Ratio!$FM$6,[1]Ratio!$FZ$6,[1]Ratio!$GM$6,[1]Ratio!$GZ$6,[1]Ratio!$HM$6,[1]Ratio!$HZ$6)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805</c:v>
                      </c:pt>
                      <c:pt idx="1">
                        <c:v>679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[1]Ratio!$A$7</c15:sqref>
                        </c15:formulaRef>
                      </c:ext>
                    </c:extLst>
                    <c:strCache>
                      <c:ptCount val="1"/>
                      <c:pt idx="0">
                        <c:v>Nombre de clients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/>
                    </a:solidFill>
                    <a:miter lim="800000"/>
                  </a:ln>
                  <a:effectLst>
                    <a:glow rad="63500">
                      <a:schemeClr val="accent3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([1]Ratio!$L$4,[1]Ratio!$Z$4,[1]Ratio!$AM$4,[1]Ratio!$AZ$4,[1]Ratio!$BM$4,[1]Ratio!$BZ$4,[1]Ratio!$CM$4,[1]Ratio!$CZ$4,[1]Ratio!$DM$4,[1]Ratio!$DZ$4,[1]Ratio!$EM$4,[1]Ratio!$EZ$4,[1]Ratio!$FM$4,[1]Ratio!$FZ$4,[1]Ratio!$GM$4,[1]Ratio!$GZ$4,[1]Ratio!$HM$4,[1]Ratio!$HZ$4)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41579</c:v>
                      </c:pt>
                      <c:pt idx="1">
                        <c:v>41944</c:v>
                      </c:pt>
                      <c:pt idx="2">
                        <c:v>42309</c:v>
                      </c:pt>
                      <c:pt idx="3">
                        <c:v>42675</c:v>
                      </c:pt>
                      <c:pt idx="4">
                        <c:v>43040</c:v>
                      </c:pt>
                      <c:pt idx="5">
                        <c:v>43405</c:v>
                      </c:pt>
                      <c:pt idx="6">
                        <c:v>43770</c:v>
                      </c:pt>
                      <c:pt idx="7">
                        <c:v>44136</c:v>
                      </c:pt>
                      <c:pt idx="8">
                        <c:v>44501</c:v>
                      </c:pt>
                      <c:pt idx="9">
                        <c:v>44866</c:v>
                      </c:pt>
                      <c:pt idx="10">
                        <c:v>45231</c:v>
                      </c:pt>
                      <c:pt idx="11">
                        <c:v>45597</c:v>
                      </c:pt>
                      <c:pt idx="12">
                        <c:v>45962</c:v>
                      </c:pt>
                      <c:pt idx="13" formatCode="[$-40C]mmm\-yy;@">
                        <c:v>46327</c:v>
                      </c:pt>
                      <c:pt idx="14">
                        <c:v>46692</c:v>
                      </c:pt>
                      <c:pt idx="15">
                        <c:v>47058</c:v>
                      </c:pt>
                      <c:pt idx="16">
                        <c:v>47423</c:v>
                      </c:pt>
                      <c:pt idx="17">
                        <c:v>47788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[1]Ratio!$B$7:$IB$7</c15:sqref>
                        </c15:fullRef>
                        <c15:formulaRef>
                          <c15:sqref>([1]Ratio!$L$7,[1]Ratio!$Z$7,[1]Ratio!$AM$7,[1]Ratio!$AZ$7,[1]Ratio!$BM$7,[1]Ratio!$BZ$7,[1]Ratio!$CM$7,[1]Ratio!$CZ$7,[1]Ratio!$DM$7,[1]Ratio!$DZ$7,[1]Ratio!$EM$7,[1]Ratio!$EZ$7,[1]Ratio!$FM$7,[1]Ratio!$FZ$7,[1]Ratio!$GM$7,[1]Ratio!$GZ$7,[1]Ratio!$HM$7,[1]Ratio!$HZ$7)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1308</c:v>
                      </c:pt>
                      <c:pt idx="1">
                        <c:v>1067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[1]Ratio!$A$14</c15:sqref>
                        </c15:formulaRef>
                      </c:ext>
                    </c:extLst>
                    <c:strCache>
                      <c:ptCount val="1"/>
                      <c:pt idx="0">
                        <c:v>Chiffre d'affaires :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([1]Ratio!$L$4,[1]Ratio!$Z$4,[1]Ratio!$AM$4,[1]Ratio!$AZ$4,[1]Ratio!$BM$4,[1]Ratio!$BZ$4,[1]Ratio!$CM$4,[1]Ratio!$CZ$4,[1]Ratio!$DM$4,[1]Ratio!$DZ$4,[1]Ratio!$EM$4,[1]Ratio!$EZ$4,[1]Ratio!$FM$4,[1]Ratio!$FZ$4,[1]Ratio!$GM$4,[1]Ratio!$GZ$4,[1]Ratio!$HM$4,[1]Ratio!$HZ$4)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41579</c:v>
                      </c:pt>
                      <c:pt idx="1">
                        <c:v>41944</c:v>
                      </c:pt>
                      <c:pt idx="2">
                        <c:v>42309</c:v>
                      </c:pt>
                      <c:pt idx="3">
                        <c:v>42675</c:v>
                      </c:pt>
                      <c:pt idx="4">
                        <c:v>43040</c:v>
                      </c:pt>
                      <c:pt idx="5">
                        <c:v>43405</c:v>
                      </c:pt>
                      <c:pt idx="6">
                        <c:v>43770</c:v>
                      </c:pt>
                      <c:pt idx="7">
                        <c:v>44136</c:v>
                      </c:pt>
                      <c:pt idx="8">
                        <c:v>44501</c:v>
                      </c:pt>
                      <c:pt idx="9">
                        <c:v>44866</c:v>
                      </c:pt>
                      <c:pt idx="10">
                        <c:v>45231</c:v>
                      </c:pt>
                      <c:pt idx="11">
                        <c:v>45597</c:v>
                      </c:pt>
                      <c:pt idx="12">
                        <c:v>45962</c:v>
                      </c:pt>
                      <c:pt idx="13" formatCode="[$-40C]mmm\-yy;@">
                        <c:v>46327</c:v>
                      </c:pt>
                      <c:pt idx="14">
                        <c:v>46692</c:v>
                      </c:pt>
                      <c:pt idx="15">
                        <c:v>47058</c:v>
                      </c:pt>
                      <c:pt idx="16">
                        <c:v>47423</c:v>
                      </c:pt>
                      <c:pt idx="17">
                        <c:v>47788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[1]Ratio!$B$14:$IB$14</c15:sqref>
                        </c15:fullRef>
                        <c15:formulaRef>
                          <c15:sqref>([1]Ratio!$L$14,[1]Ratio!$Z$14,[1]Ratio!$AM$14,[1]Ratio!$AZ$14,[1]Ratio!$BM$14,[1]Ratio!$BZ$14,[1]Ratio!$CM$14,[1]Ratio!$CZ$14,[1]Ratio!$DM$14,[1]Ratio!$DZ$14,[1]Ratio!$EM$14,[1]Ratio!$EZ$14,[1]Ratio!$FM$14,[1]Ratio!$FZ$14,[1]Ratio!$GM$14,[1]Ratio!$GZ$14,[1]Ratio!$HM$14,[1]Ratio!$HZ$14)</c15:sqref>
                        </c15:formulaRef>
                      </c:ext>
                    </c:extLst>
                    <c:numCache>
                      <c:formatCode>General</c:formatCode>
                      <c:ptCount val="18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[1]Ratio!$A$15</c15:sqref>
                        </c15:formulaRef>
                      </c:ext>
                    </c:extLst>
                    <c:strCache>
                      <c:ptCount val="1"/>
                      <c:pt idx="0">
                        <c:v>CA Hebergement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([1]Ratio!$L$4,[1]Ratio!$Z$4,[1]Ratio!$AM$4,[1]Ratio!$AZ$4,[1]Ratio!$BM$4,[1]Ratio!$BZ$4,[1]Ratio!$CM$4,[1]Ratio!$CZ$4,[1]Ratio!$DM$4,[1]Ratio!$DZ$4,[1]Ratio!$EM$4,[1]Ratio!$EZ$4,[1]Ratio!$FM$4,[1]Ratio!$FZ$4,[1]Ratio!$GM$4,[1]Ratio!$GZ$4,[1]Ratio!$HM$4,[1]Ratio!$HZ$4)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41579</c:v>
                      </c:pt>
                      <c:pt idx="1">
                        <c:v>41944</c:v>
                      </c:pt>
                      <c:pt idx="2">
                        <c:v>42309</c:v>
                      </c:pt>
                      <c:pt idx="3">
                        <c:v>42675</c:v>
                      </c:pt>
                      <c:pt idx="4">
                        <c:v>43040</c:v>
                      </c:pt>
                      <c:pt idx="5">
                        <c:v>43405</c:v>
                      </c:pt>
                      <c:pt idx="6">
                        <c:v>43770</c:v>
                      </c:pt>
                      <c:pt idx="7">
                        <c:v>44136</c:v>
                      </c:pt>
                      <c:pt idx="8">
                        <c:v>44501</c:v>
                      </c:pt>
                      <c:pt idx="9">
                        <c:v>44866</c:v>
                      </c:pt>
                      <c:pt idx="10">
                        <c:v>45231</c:v>
                      </c:pt>
                      <c:pt idx="11">
                        <c:v>45597</c:v>
                      </c:pt>
                      <c:pt idx="12">
                        <c:v>45962</c:v>
                      </c:pt>
                      <c:pt idx="13" formatCode="[$-40C]mmm\-yy;@">
                        <c:v>46327</c:v>
                      </c:pt>
                      <c:pt idx="14">
                        <c:v>46692</c:v>
                      </c:pt>
                      <c:pt idx="15">
                        <c:v>47058</c:v>
                      </c:pt>
                      <c:pt idx="16">
                        <c:v>47423</c:v>
                      </c:pt>
                      <c:pt idx="17">
                        <c:v>47788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[1]Ratio!$B$15:$IB$15</c15:sqref>
                        </c15:fullRef>
                        <c15:formulaRef>
                          <c15:sqref>([1]Ratio!$L$15,[1]Ratio!$Z$15,[1]Ratio!$AM$15,[1]Ratio!$AZ$15,[1]Ratio!$BM$15,[1]Ratio!$BZ$15,[1]Ratio!$CM$15,[1]Ratio!$CZ$15,[1]Ratio!$DM$15,[1]Ratio!$DZ$15,[1]Ratio!$EM$15,[1]Ratio!$EZ$15,[1]Ratio!$FM$15,[1]Ratio!$FZ$15,[1]Ratio!$GM$15,[1]Ratio!$GZ$15,[1]Ratio!$HM$15,[1]Ratio!$HZ$15)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54017.760000000002</c:v>
                      </c:pt>
                      <c:pt idx="1">
                        <c:v>47507.09</c:v>
                      </c:pt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[1]Ratio!$A$16</c15:sqref>
                        </c15:formulaRef>
                      </c:ext>
                    </c:extLst>
                    <c:strCache>
                      <c:ptCount val="1"/>
                      <c:pt idx="0">
                        <c:v>CA Petit déjeuner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6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6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([1]Ratio!$L$4,[1]Ratio!$Z$4,[1]Ratio!$AM$4,[1]Ratio!$AZ$4,[1]Ratio!$BM$4,[1]Ratio!$BZ$4,[1]Ratio!$CM$4,[1]Ratio!$CZ$4,[1]Ratio!$DM$4,[1]Ratio!$DZ$4,[1]Ratio!$EM$4,[1]Ratio!$EZ$4,[1]Ratio!$FM$4,[1]Ratio!$FZ$4,[1]Ratio!$GM$4,[1]Ratio!$GZ$4,[1]Ratio!$HM$4,[1]Ratio!$HZ$4)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41579</c:v>
                      </c:pt>
                      <c:pt idx="1">
                        <c:v>41944</c:v>
                      </c:pt>
                      <c:pt idx="2">
                        <c:v>42309</c:v>
                      </c:pt>
                      <c:pt idx="3">
                        <c:v>42675</c:v>
                      </c:pt>
                      <c:pt idx="4">
                        <c:v>43040</c:v>
                      </c:pt>
                      <c:pt idx="5">
                        <c:v>43405</c:v>
                      </c:pt>
                      <c:pt idx="6">
                        <c:v>43770</c:v>
                      </c:pt>
                      <c:pt idx="7">
                        <c:v>44136</c:v>
                      </c:pt>
                      <c:pt idx="8">
                        <c:v>44501</c:v>
                      </c:pt>
                      <c:pt idx="9">
                        <c:v>44866</c:v>
                      </c:pt>
                      <c:pt idx="10">
                        <c:v>45231</c:v>
                      </c:pt>
                      <c:pt idx="11">
                        <c:v>45597</c:v>
                      </c:pt>
                      <c:pt idx="12">
                        <c:v>45962</c:v>
                      </c:pt>
                      <c:pt idx="13" formatCode="[$-40C]mmm\-yy;@">
                        <c:v>46327</c:v>
                      </c:pt>
                      <c:pt idx="14">
                        <c:v>46692</c:v>
                      </c:pt>
                      <c:pt idx="15">
                        <c:v>47058</c:v>
                      </c:pt>
                      <c:pt idx="16">
                        <c:v>47423</c:v>
                      </c:pt>
                      <c:pt idx="17">
                        <c:v>47788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[1]Ratio!$B$16:$IB$16</c15:sqref>
                        </c15:fullRef>
                        <c15:formulaRef>
                          <c15:sqref>([1]Ratio!$L$16,[1]Ratio!$Z$16,[1]Ratio!$AM$16,[1]Ratio!$AZ$16,[1]Ratio!$BM$16,[1]Ratio!$BZ$16,[1]Ratio!$CM$16,[1]Ratio!$CZ$16,[1]Ratio!$DM$16,[1]Ratio!$DZ$16,[1]Ratio!$EM$16,[1]Ratio!$EZ$16,[1]Ratio!$FM$16,[1]Ratio!$FZ$16,[1]Ratio!$GM$16,[1]Ratio!$GZ$16,[1]Ratio!$HM$16,[1]Ratio!$HZ$16)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8264.49</c:v>
                      </c:pt>
                      <c:pt idx="1">
                        <c:v>7011.82</c:v>
                      </c:pt>
                    </c:numCache>
                  </c:numRef>
                </c:val>
              </c15:ser>
            </c15:filteredBarSeries>
            <c15:filteredBar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[1]Ratio!$A$17</c15:sqref>
                        </c15:formulaRef>
                      </c:ext>
                    </c:extLst>
                    <c:strCache>
                      <c:ptCount val="1"/>
                      <c:pt idx="0">
                        <c:v>CA Restaurant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1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([1]Ratio!$L$4,[1]Ratio!$Z$4,[1]Ratio!$AM$4,[1]Ratio!$AZ$4,[1]Ratio!$BM$4,[1]Ratio!$BZ$4,[1]Ratio!$CM$4,[1]Ratio!$CZ$4,[1]Ratio!$DM$4,[1]Ratio!$DZ$4,[1]Ratio!$EM$4,[1]Ratio!$EZ$4,[1]Ratio!$FM$4,[1]Ratio!$FZ$4,[1]Ratio!$GM$4,[1]Ratio!$GZ$4,[1]Ratio!$HM$4,[1]Ratio!$HZ$4)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41579</c:v>
                      </c:pt>
                      <c:pt idx="1">
                        <c:v>41944</c:v>
                      </c:pt>
                      <c:pt idx="2">
                        <c:v>42309</c:v>
                      </c:pt>
                      <c:pt idx="3">
                        <c:v>42675</c:v>
                      </c:pt>
                      <c:pt idx="4">
                        <c:v>43040</c:v>
                      </c:pt>
                      <c:pt idx="5">
                        <c:v>43405</c:v>
                      </c:pt>
                      <c:pt idx="6">
                        <c:v>43770</c:v>
                      </c:pt>
                      <c:pt idx="7">
                        <c:v>44136</c:v>
                      </c:pt>
                      <c:pt idx="8">
                        <c:v>44501</c:v>
                      </c:pt>
                      <c:pt idx="9">
                        <c:v>44866</c:v>
                      </c:pt>
                      <c:pt idx="10">
                        <c:v>45231</c:v>
                      </c:pt>
                      <c:pt idx="11">
                        <c:v>45597</c:v>
                      </c:pt>
                      <c:pt idx="12">
                        <c:v>45962</c:v>
                      </c:pt>
                      <c:pt idx="13" formatCode="[$-40C]mmm\-yy;@">
                        <c:v>46327</c:v>
                      </c:pt>
                      <c:pt idx="14">
                        <c:v>46692</c:v>
                      </c:pt>
                      <c:pt idx="15">
                        <c:v>47058</c:v>
                      </c:pt>
                      <c:pt idx="16">
                        <c:v>47423</c:v>
                      </c:pt>
                      <c:pt idx="17">
                        <c:v>47788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[1]Ratio!$B$17:$IB$17</c15:sqref>
                        </c15:fullRef>
                        <c15:formulaRef>
                          <c15:sqref>([1]Ratio!$L$17,[1]Ratio!$Z$17,[1]Ratio!$AM$17,[1]Ratio!$AZ$17,[1]Ratio!$BM$17,[1]Ratio!$BZ$17,[1]Ratio!$CM$17,[1]Ratio!$CZ$17,[1]Ratio!$DM$17,[1]Ratio!$DZ$17,[1]Ratio!$EM$17,[1]Ratio!$EZ$17,[1]Ratio!$FM$17,[1]Ratio!$FZ$17,[1]Ratio!$GM$17,[1]Ratio!$GZ$17,[1]Ratio!$HM$17,[1]Ratio!$HZ$17)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1239.25</c:v>
                      </c:pt>
                      <c:pt idx="1">
                        <c:v>762.73</c:v>
                      </c:pt>
                    </c:numCache>
                  </c:numRef>
                </c:val>
              </c15:ser>
            </c15:filteredBarSeries>
            <c15:filteredBarSeries>
              <c15:ser>
                <c:idx val="13"/>
                <c:order val="1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[1]Ratio!$A$18</c15:sqref>
                        </c15:formulaRef>
                      </c:ext>
                    </c:extLst>
                    <c:strCache>
                      <c:ptCount val="1"/>
                      <c:pt idx="0">
                        <c:v>CA Bar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2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([1]Ratio!$L$4,[1]Ratio!$Z$4,[1]Ratio!$AM$4,[1]Ratio!$AZ$4,[1]Ratio!$BM$4,[1]Ratio!$BZ$4,[1]Ratio!$CM$4,[1]Ratio!$CZ$4,[1]Ratio!$DM$4,[1]Ratio!$DZ$4,[1]Ratio!$EM$4,[1]Ratio!$EZ$4,[1]Ratio!$FM$4,[1]Ratio!$FZ$4,[1]Ratio!$GM$4,[1]Ratio!$GZ$4,[1]Ratio!$HM$4,[1]Ratio!$HZ$4)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41579</c:v>
                      </c:pt>
                      <c:pt idx="1">
                        <c:v>41944</c:v>
                      </c:pt>
                      <c:pt idx="2">
                        <c:v>42309</c:v>
                      </c:pt>
                      <c:pt idx="3">
                        <c:v>42675</c:v>
                      </c:pt>
                      <c:pt idx="4">
                        <c:v>43040</c:v>
                      </c:pt>
                      <c:pt idx="5">
                        <c:v>43405</c:v>
                      </c:pt>
                      <c:pt idx="6">
                        <c:v>43770</c:v>
                      </c:pt>
                      <c:pt idx="7">
                        <c:v>44136</c:v>
                      </c:pt>
                      <c:pt idx="8">
                        <c:v>44501</c:v>
                      </c:pt>
                      <c:pt idx="9">
                        <c:v>44866</c:v>
                      </c:pt>
                      <c:pt idx="10">
                        <c:v>45231</c:v>
                      </c:pt>
                      <c:pt idx="11">
                        <c:v>45597</c:v>
                      </c:pt>
                      <c:pt idx="12">
                        <c:v>45962</c:v>
                      </c:pt>
                      <c:pt idx="13" formatCode="[$-40C]mmm\-yy;@">
                        <c:v>46327</c:v>
                      </c:pt>
                      <c:pt idx="14">
                        <c:v>46692</c:v>
                      </c:pt>
                      <c:pt idx="15">
                        <c:v>47058</c:v>
                      </c:pt>
                      <c:pt idx="16">
                        <c:v>47423</c:v>
                      </c:pt>
                      <c:pt idx="17">
                        <c:v>47788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[1]Ratio!$B$18:$IB$18</c15:sqref>
                        </c15:fullRef>
                        <c15:formulaRef>
                          <c15:sqref>([1]Ratio!$L$18,[1]Ratio!$Z$18,[1]Ratio!$AM$18,[1]Ratio!$AZ$18,[1]Ratio!$BM$18,[1]Ratio!$BZ$18,[1]Ratio!$CM$18,[1]Ratio!$CZ$18,[1]Ratio!$DM$18,[1]Ratio!$DZ$18,[1]Ratio!$EM$18,[1]Ratio!$EZ$18,[1]Ratio!$FM$18,[1]Ratio!$FZ$18,[1]Ratio!$GM$18,[1]Ratio!$GZ$18,[1]Ratio!$HM$18,[1]Ratio!$HZ$18)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1536.13</c:v>
                      </c:pt>
                      <c:pt idx="1">
                        <c:v>1182.74</c:v>
                      </c:pt>
                    </c:numCache>
                  </c:numRef>
                </c:val>
              </c15:ser>
            </c15:filteredBarSeries>
            <c15:filteredBar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[1]Ratio!$A$19</c15:sqref>
                        </c15:formulaRef>
                      </c:ext>
                    </c:extLst>
                    <c:strCache>
                      <c:ptCount val="1"/>
                      <c:pt idx="0">
                        <c:v>CA  Communication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3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([1]Ratio!$L$4,[1]Ratio!$Z$4,[1]Ratio!$AM$4,[1]Ratio!$AZ$4,[1]Ratio!$BM$4,[1]Ratio!$BZ$4,[1]Ratio!$CM$4,[1]Ratio!$CZ$4,[1]Ratio!$DM$4,[1]Ratio!$DZ$4,[1]Ratio!$EM$4,[1]Ratio!$EZ$4,[1]Ratio!$FM$4,[1]Ratio!$FZ$4,[1]Ratio!$GM$4,[1]Ratio!$GZ$4,[1]Ratio!$HM$4,[1]Ratio!$HZ$4)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41579</c:v>
                      </c:pt>
                      <c:pt idx="1">
                        <c:v>41944</c:v>
                      </c:pt>
                      <c:pt idx="2">
                        <c:v>42309</c:v>
                      </c:pt>
                      <c:pt idx="3">
                        <c:v>42675</c:v>
                      </c:pt>
                      <c:pt idx="4">
                        <c:v>43040</c:v>
                      </c:pt>
                      <c:pt idx="5">
                        <c:v>43405</c:v>
                      </c:pt>
                      <c:pt idx="6">
                        <c:v>43770</c:v>
                      </c:pt>
                      <c:pt idx="7">
                        <c:v>44136</c:v>
                      </c:pt>
                      <c:pt idx="8">
                        <c:v>44501</c:v>
                      </c:pt>
                      <c:pt idx="9">
                        <c:v>44866</c:v>
                      </c:pt>
                      <c:pt idx="10">
                        <c:v>45231</c:v>
                      </c:pt>
                      <c:pt idx="11">
                        <c:v>45597</c:v>
                      </c:pt>
                      <c:pt idx="12">
                        <c:v>45962</c:v>
                      </c:pt>
                      <c:pt idx="13" formatCode="[$-40C]mmm\-yy;@">
                        <c:v>46327</c:v>
                      </c:pt>
                      <c:pt idx="14">
                        <c:v>46692</c:v>
                      </c:pt>
                      <c:pt idx="15">
                        <c:v>47058</c:v>
                      </c:pt>
                      <c:pt idx="16">
                        <c:v>47423</c:v>
                      </c:pt>
                      <c:pt idx="17">
                        <c:v>47788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[1]Ratio!$B$19:$IB$19</c15:sqref>
                        </c15:fullRef>
                        <c15:formulaRef>
                          <c15:sqref>([1]Ratio!$L$19,[1]Ratio!$Z$19,[1]Ratio!$AM$19,[1]Ratio!$AZ$19,[1]Ratio!$BM$19,[1]Ratio!$BZ$19,[1]Ratio!$CM$19,[1]Ratio!$CZ$19,[1]Ratio!$DM$19,[1]Ratio!$DZ$19,[1]Ratio!$EM$19,[1]Ratio!$EZ$19,[1]Ratio!$FM$19,[1]Ratio!$FZ$19,[1]Ratio!$GM$19,[1]Ratio!$GZ$19,[1]Ratio!$HM$19,[1]Ratio!$HZ$19)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5.0199999999999996</c:v>
                      </c:pt>
                      <c:pt idx="1">
                        <c:v>12.5</c:v>
                      </c:pt>
                    </c:numCache>
                  </c:numRef>
                </c:val>
              </c15:ser>
            </c15:filteredBarSeries>
            <c15:filteredBarSeries>
              <c15:ser>
                <c:idx val="15"/>
                <c:order val="1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[1]Ratio!$A$20</c15:sqref>
                        </c15:formulaRef>
                      </c:ext>
                    </c:extLst>
                    <c:strCache>
                      <c:ptCount val="1"/>
                      <c:pt idx="0">
                        <c:v>Hors CA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([1]Ratio!$L$4,[1]Ratio!$Z$4,[1]Ratio!$AM$4,[1]Ratio!$AZ$4,[1]Ratio!$BM$4,[1]Ratio!$BZ$4,[1]Ratio!$CM$4,[1]Ratio!$CZ$4,[1]Ratio!$DM$4,[1]Ratio!$DZ$4,[1]Ratio!$EM$4,[1]Ratio!$EZ$4,[1]Ratio!$FM$4,[1]Ratio!$FZ$4,[1]Ratio!$GM$4,[1]Ratio!$GZ$4,[1]Ratio!$HM$4,[1]Ratio!$HZ$4)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41579</c:v>
                      </c:pt>
                      <c:pt idx="1">
                        <c:v>41944</c:v>
                      </c:pt>
                      <c:pt idx="2">
                        <c:v>42309</c:v>
                      </c:pt>
                      <c:pt idx="3">
                        <c:v>42675</c:v>
                      </c:pt>
                      <c:pt idx="4">
                        <c:v>43040</c:v>
                      </c:pt>
                      <c:pt idx="5">
                        <c:v>43405</c:v>
                      </c:pt>
                      <c:pt idx="6">
                        <c:v>43770</c:v>
                      </c:pt>
                      <c:pt idx="7">
                        <c:v>44136</c:v>
                      </c:pt>
                      <c:pt idx="8">
                        <c:v>44501</c:v>
                      </c:pt>
                      <c:pt idx="9">
                        <c:v>44866</c:v>
                      </c:pt>
                      <c:pt idx="10">
                        <c:v>45231</c:v>
                      </c:pt>
                      <c:pt idx="11">
                        <c:v>45597</c:v>
                      </c:pt>
                      <c:pt idx="12">
                        <c:v>45962</c:v>
                      </c:pt>
                      <c:pt idx="13" formatCode="[$-40C]mmm\-yy;@">
                        <c:v>46327</c:v>
                      </c:pt>
                      <c:pt idx="14">
                        <c:v>46692</c:v>
                      </c:pt>
                      <c:pt idx="15">
                        <c:v>47058</c:v>
                      </c:pt>
                      <c:pt idx="16">
                        <c:v>47423</c:v>
                      </c:pt>
                      <c:pt idx="17">
                        <c:v>47788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[1]Ratio!$B$20:$IB$20</c15:sqref>
                        </c15:fullRef>
                        <c15:formulaRef>
                          <c15:sqref>([1]Ratio!$L$20,[1]Ratio!$Z$20,[1]Ratio!$AM$20,[1]Ratio!$AZ$20,[1]Ratio!$BM$20,[1]Ratio!$BZ$20,[1]Ratio!$CM$20,[1]Ratio!$CZ$20,[1]Ratio!$DM$20,[1]Ratio!$DZ$20,[1]Ratio!$EM$20,[1]Ratio!$EZ$20,[1]Ratio!$FM$20,[1]Ratio!$FZ$20,[1]Ratio!$GM$20,[1]Ratio!$GZ$20,[1]Ratio!$HM$20,[1]Ratio!$HZ$20)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236.62</c:v>
                      </c:pt>
                      <c:pt idx="1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16"/>
                <c:order val="1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[1]Ratio!$A$21</c15:sqref>
                        </c15:formulaRef>
                      </c:ext>
                    </c:extLst>
                    <c:strCache>
                      <c:ptCount val="1"/>
                      <c:pt idx="0">
                        <c:v>Divers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([1]Ratio!$L$4,[1]Ratio!$Z$4,[1]Ratio!$AM$4,[1]Ratio!$AZ$4,[1]Ratio!$BM$4,[1]Ratio!$BZ$4,[1]Ratio!$CM$4,[1]Ratio!$CZ$4,[1]Ratio!$DM$4,[1]Ratio!$DZ$4,[1]Ratio!$EM$4,[1]Ratio!$EZ$4,[1]Ratio!$FM$4,[1]Ratio!$FZ$4,[1]Ratio!$GM$4,[1]Ratio!$GZ$4,[1]Ratio!$HM$4,[1]Ratio!$HZ$4)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41579</c:v>
                      </c:pt>
                      <c:pt idx="1">
                        <c:v>41944</c:v>
                      </c:pt>
                      <c:pt idx="2">
                        <c:v>42309</c:v>
                      </c:pt>
                      <c:pt idx="3">
                        <c:v>42675</c:v>
                      </c:pt>
                      <c:pt idx="4">
                        <c:v>43040</c:v>
                      </c:pt>
                      <c:pt idx="5">
                        <c:v>43405</c:v>
                      </c:pt>
                      <c:pt idx="6">
                        <c:v>43770</c:v>
                      </c:pt>
                      <c:pt idx="7">
                        <c:v>44136</c:v>
                      </c:pt>
                      <c:pt idx="8">
                        <c:v>44501</c:v>
                      </c:pt>
                      <c:pt idx="9">
                        <c:v>44866</c:v>
                      </c:pt>
                      <c:pt idx="10">
                        <c:v>45231</c:v>
                      </c:pt>
                      <c:pt idx="11">
                        <c:v>45597</c:v>
                      </c:pt>
                      <c:pt idx="12">
                        <c:v>45962</c:v>
                      </c:pt>
                      <c:pt idx="13" formatCode="[$-40C]mmm\-yy;@">
                        <c:v>46327</c:v>
                      </c:pt>
                      <c:pt idx="14">
                        <c:v>46692</c:v>
                      </c:pt>
                      <c:pt idx="15">
                        <c:v>47058</c:v>
                      </c:pt>
                      <c:pt idx="16">
                        <c:v>47423</c:v>
                      </c:pt>
                      <c:pt idx="17">
                        <c:v>47788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[1]Ratio!$B$21:$IB$21</c15:sqref>
                        </c15:fullRef>
                        <c15:formulaRef>
                          <c15:sqref>([1]Ratio!$L$21,[1]Ratio!$Z$21,[1]Ratio!$AM$21,[1]Ratio!$AZ$21,[1]Ratio!$BM$21,[1]Ratio!$BZ$21,[1]Ratio!$CM$21,[1]Ratio!$CZ$21,[1]Ratio!$DM$21,[1]Ratio!$DZ$21,[1]Ratio!$EM$21,[1]Ratio!$EZ$21,[1]Ratio!$FM$21,[1]Ratio!$FZ$21,[1]Ratio!$GM$21,[1]Ratio!$GZ$21,[1]Ratio!$HM$21,[1]Ratio!$HZ$21)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611.03</c:v>
                      </c:pt>
                      <c:pt idx="1">
                        <c:v>345.33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713555472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54296"/>
        <c:crosses val="autoZero"/>
        <c:auto val="0"/>
        <c:lblAlgn val="ctr"/>
        <c:lblOffset val="100"/>
        <c:noMultiLvlLbl val="0"/>
      </c:catAx>
      <c:valAx>
        <c:axId val="713554296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55472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50000"/>
                <a:lumOff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mensuel des indicateurs - DECEMBRE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[1]Ratio!$A$8</c:f>
              <c:strCache>
                <c:ptCount val="1"/>
                <c:pt idx="0">
                  <c:v>Indice de fréquentation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([1]Ratio!$N$4,[1]Ratio!$AA$4,[1]Ratio!$AN$4,[1]Ratio!$BA$4,[1]Ratio!$BN$4,[1]Ratio!$CA$4,[1]Ratio!$CN$4,[1]Ratio!$DA$4,[1]Ratio!$DN$4,[1]Ratio!$EA$4,[1]Ratio!$EN$4,[1]Ratio!$FA$4,[1]Ratio!$FN$4,[1]Ratio!$GA$4,[1]Ratio!$GN$4,[1]Ratio!$HA$4,[1]Ratio!$HN$4,[1]Ratio!$IA$4)</c:f>
              <c:numCache>
                <c:formatCode>mmm\-yy</c:formatCode>
                <c:ptCount val="18"/>
                <c:pt idx="0">
                  <c:v>41609</c:v>
                </c:pt>
                <c:pt idx="1">
                  <c:v>41974</c:v>
                </c:pt>
                <c:pt idx="2">
                  <c:v>42339</c:v>
                </c:pt>
                <c:pt idx="3">
                  <c:v>42705</c:v>
                </c:pt>
                <c:pt idx="4">
                  <c:v>43070</c:v>
                </c:pt>
                <c:pt idx="5">
                  <c:v>43435</c:v>
                </c:pt>
                <c:pt idx="6">
                  <c:v>43800</c:v>
                </c:pt>
                <c:pt idx="7">
                  <c:v>44166</c:v>
                </c:pt>
                <c:pt idx="8">
                  <c:v>44531</c:v>
                </c:pt>
                <c:pt idx="9">
                  <c:v>44896</c:v>
                </c:pt>
                <c:pt idx="10">
                  <c:v>45261</c:v>
                </c:pt>
                <c:pt idx="11">
                  <c:v>45627</c:v>
                </c:pt>
                <c:pt idx="12">
                  <c:v>45992</c:v>
                </c:pt>
                <c:pt idx="13" formatCode="[$-40C]mmm\-yy;@">
                  <c:v>46357</c:v>
                </c:pt>
                <c:pt idx="14">
                  <c:v>46722</c:v>
                </c:pt>
                <c:pt idx="15">
                  <c:v>47088</c:v>
                </c:pt>
                <c:pt idx="16">
                  <c:v>47453</c:v>
                </c:pt>
                <c:pt idx="17">
                  <c:v>47818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[1]Ratio!$B$8:$IB$8</c15:sqref>
                  </c15:fullRef>
                </c:ext>
              </c:extLst>
              <c:f>([1]Ratio!$N$8,[1]Ratio!$AA$8,[1]Ratio!$AN$8,[1]Ratio!$BA$8,[1]Ratio!$BN$8,[1]Ratio!$CA$8,[1]Ratio!$CN$8,[1]Ratio!$DA$8,[1]Ratio!$DN$8,[1]Ratio!$EA$8,[1]Ratio!$EN$8,[1]Ratio!$FA$8,[1]Ratio!$FN$8,[1]Ratio!$GA$8,[1]Ratio!$GN$8,[1]Ratio!$HA$8,[1]Ratio!$HN$8,[1]Ratio!$IA$8)</c:f>
              <c:numCache>
                <c:formatCode>0.00</c:formatCode>
                <c:ptCount val="18"/>
                <c:pt idx="0">
                  <c:v>1.7688751926040061</c:v>
                </c:pt>
                <c:pt idx="1">
                  <c:v>1.7057902973395931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4"/>
          <c:order val="4"/>
          <c:tx>
            <c:strRef>
              <c:f>[1]Ratio!$A$9</c:f>
              <c:strCache>
                <c:ptCount val="1"/>
                <c:pt idx="0">
                  <c:v>T.O.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5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([1]Ratio!$N$4,[1]Ratio!$AA$4,[1]Ratio!$AN$4,[1]Ratio!$BA$4,[1]Ratio!$BN$4,[1]Ratio!$CA$4,[1]Ratio!$CN$4,[1]Ratio!$DA$4,[1]Ratio!$DN$4,[1]Ratio!$EA$4,[1]Ratio!$EN$4,[1]Ratio!$FA$4,[1]Ratio!$FN$4,[1]Ratio!$GA$4,[1]Ratio!$GN$4,[1]Ratio!$HA$4,[1]Ratio!$HN$4,[1]Ratio!$IA$4)</c:f>
              <c:numCache>
                <c:formatCode>mmm\-yy</c:formatCode>
                <c:ptCount val="18"/>
                <c:pt idx="0">
                  <c:v>41609</c:v>
                </c:pt>
                <c:pt idx="1">
                  <c:v>41974</c:v>
                </c:pt>
                <c:pt idx="2">
                  <c:v>42339</c:v>
                </c:pt>
                <c:pt idx="3">
                  <c:v>42705</c:v>
                </c:pt>
                <c:pt idx="4">
                  <c:v>43070</c:v>
                </c:pt>
                <c:pt idx="5">
                  <c:v>43435</c:v>
                </c:pt>
                <c:pt idx="6">
                  <c:v>43800</c:v>
                </c:pt>
                <c:pt idx="7">
                  <c:v>44166</c:v>
                </c:pt>
                <c:pt idx="8">
                  <c:v>44531</c:v>
                </c:pt>
                <c:pt idx="9">
                  <c:v>44896</c:v>
                </c:pt>
                <c:pt idx="10">
                  <c:v>45261</c:v>
                </c:pt>
                <c:pt idx="11">
                  <c:v>45627</c:v>
                </c:pt>
                <c:pt idx="12">
                  <c:v>45992</c:v>
                </c:pt>
                <c:pt idx="13" formatCode="[$-40C]mmm\-yy;@">
                  <c:v>46357</c:v>
                </c:pt>
                <c:pt idx="14">
                  <c:v>46722</c:v>
                </c:pt>
                <c:pt idx="15">
                  <c:v>47088</c:v>
                </c:pt>
                <c:pt idx="16">
                  <c:v>47453</c:v>
                </c:pt>
                <c:pt idx="17">
                  <c:v>47818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[1]Ratio!$B$9:$IB$9</c15:sqref>
                  </c15:fullRef>
                </c:ext>
              </c:extLst>
              <c:f>([1]Ratio!$N$9,[1]Ratio!$AA$9,[1]Ratio!$AN$9,[1]Ratio!$BA$9,[1]Ratio!$BN$9,[1]Ratio!$CA$9,[1]Ratio!$CN$9,[1]Ratio!$DA$9,[1]Ratio!$DN$9,[1]Ratio!$EA$9,[1]Ratio!$EN$9,[1]Ratio!$FA$9,[1]Ratio!$FN$9,[1]Ratio!$GA$9,[1]Ratio!$GN$9,[1]Ratio!$HA$9,[1]Ratio!$HN$9,[1]Ratio!$IA$9)</c:f>
              <c:numCache>
                <c:formatCode>0.0%</c:formatCode>
                <c:ptCount val="18"/>
                <c:pt idx="0">
                  <c:v>0.49846390168970817</c:v>
                </c:pt>
                <c:pt idx="1">
                  <c:v>0.49078341013824883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5"/>
          <c:order val="5"/>
          <c:tx>
            <c:strRef>
              <c:f>[1]Ratio!$A$10</c:f>
              <c:strCache>
                <c:ptCount val="1"/>
                <c:pt idx="0">
                  <c:v>P.M.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6"/>
              </a:solidFill>
              <a:miter lim="800000"/>
            </a:ln>
            <a:effectLst>
              <a:glow rad="63500">
                <a:schemeClr val="accent6"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([1]Ratio!$N$4,[1]Ratio!$AA$4,[1]Ratio!$AN$4,[1]Ratio!$BA$4,[1]Ratio!$BN$4,[1]Ratio!$CA$4,[1]Ratio!$CN$4,[1]Ratio!$DA$4,[1]Ratio!$DN$4,[1]Ratio!$EA$4,[1]Ratio!$EN$4,[1]Ratio!$FA$4,[1]Ratio!$FN$4,[1]Ratio!$GA$4,[1]Ratio!$GN$4,[1]Ratio!$HA$4,[1]Ratio!$HN$4,[1]Ratio!$IA$4)</c:f>
              <c:numCache>
                <c:formatCode>mmm\-yy</c:formatCode>
                <c:ptCount val="18"/>
                <c:pt idx="0">
                  <c:v>41609</c:v>
                </c:pt>
                <c:pt idx="1">
                  <c:v>41974</c:v>
                </c:pt>
                <c:pt idx="2">
                  <c:v>42339</c:v>
                </c:pt>
                <c:pt idx="3">
                  <c:v>42705</c:v>
                </c:pt>
                <c:pt idx="4">
                  <c:v>43070</c:v>
                </c:pt>
                <c:pt idx="5">
                  <c:v>43435</c:v>
                </c:pt>
                <c:pt idx="6">
                  <c:v>43800</c:v>
                </c:pt>
                <c:pt idx="7">
                  <c:v>44166</c:v>
                </c:pt>
                <c:pt idx="8">
                  <c:v>44531</c:v>
                </c:pt>
                <c:pt idx="9">
                  <c:v>44896</c:v>
                </c:pt>
                <c:pt idx="10">
                  <c:v>45261</c:v>
                </c:pt>
                <c:pt idx="11">
                  <c:v>45627</c:v>
                </c:pt>
                <c:pt idx="12">
                  <c:v>45992</c:v>
                </c:pt>
                <c:pt idx="13" formatCode="[$-40C]mmm\-yy;@">
                  <c:v>46357</c:v>
                </c:pt>
                <c:pt idx="14">
                  <c:v>46722</c:v>
                </c:pt>
                <c:pt idx="15">
                  <c:v>47088</c:v>
                </c:pt>
                <c:pt idx="16">
                  <c:v>47453</c:v>
                </c:pt>
                <c:pt idx="17">
                  <c:v>47818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[1]Ratio!$B$10:$IB$10</c15:sqref>
                  </c15:fullRef>
                </c:ext>
              </c:extLst>
              <c:f>([1]Ratio!$N$10,[1]Ratio!$AA$10,[1]Ratio!$AN$10,[1]Ratio!$BA$10,[1]Ratio!$BN$10,[1]Ratio!$CA$10,[1]Ratio!$CN$10,[1]Ratio!$DA$10,[1]Ratio!$DN$10,[1]Ratio!$EA$10,[1]Ratio!$EN$10,[1]Ratio!$FA$10,[1]Ratio!$FN$10,[1]Ratio!$GA$10,[1]Ratio!$GN$10,[1]Ratio!$HA$10,[1]Ratio!$HN$10,[1]Ratio!$IA$10)</c:f>
              <c:numCache>
                <c:formatCode>_(* #,##0.00_);_(* \(#,##0.00\);_(* "-"??_);_(@_)</c:formatCode>
                <c:ptCount val="18"/>
                <c:pt idx="0">
                  <c:v>62.98</c:v>
                </c:pt>
                <c:pt idx="1">
                  <c:v>70.81</c:v>
                </c:pt>
              </c:numCache>
            </c:numRef>
          </c:val>
        </c:ser>
        <c:ser>
          <c:idx val="6"/>
          <c:order val="6"/>
          <c:tx>
            <c:strRef>
              <c:f>[1]Ratio!$A$11</c:f>
              <c:strCache>
                <c:ptCount val="1"/>
                <c:pt idx="0">
                  <c:v>P.M. TTC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1">
                  <a:lumMod val="60000"/>
                </a:schemeClr>
              </a:solidFill>
              <a:miter lim="800000"/>
            </a:ln>
            <a:effectLst>
              <a:glow rad="63500">
                <a:schemeClr val="accent1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([1]Ratio!$N$4,[1]Ratio!$AA$4,[1]Ratio!$AN$4,[1]Ratio!$BA$4,[1]Ratio!$BN$4,[1]Ratio!$CA$4,[1]Ratio!$CN$4,[1]Ratio!$DA$4,[1]Ratio!$DN$4,[1]Ratio!$EA$4,[1]Ratio!$EN$4,[1]Ratio!$FA$4,[1]Ratio!$FN$4,[1]Ratio!$GA$4,[1]Ratio!$GN$4,[1]Ratio!$HA$4,[1]Ratio!$HN$4,[1]Ratio!$IA$4)</c:f>
              <c:numCache>
                <c:formatCode>mmm\-yy</c:formatCode>
                <c:ptCount val="18"/>
                <c:pt idx="0">
                  <c:v>41609</c:v>
                </c:pt>
                <c:pt idx="1">
                  <c:v>41974</c:v>
                </c:pt>
                <c:pt idx="2">
                  <c:v>42339</c:v>
                </c:pt>
                <c:pt idx="3">
                  <c:v>42705</c:v>
                </c:pt>
                <c:pt idx="4">
                  <c:v>43070</c:v>
                </c:pt>
                <c:pt idx="5">
                  <c:v>43435</c:v>
                </c:pt>
                <c:pt idx="6">
                  <c:v>43800</c:v>
                </c:pt>
                <c:pt idx="7">
                  <c:v>44166</c:v>
                </c:pt>
                <c:pt idx="8">
                  <c:v>44531</c:v>
                </c:pt>
                <c:pt idx="9">
                  <c:v>44896</c:v>
                </c:pt>
                <c:pt idx="10">
                  <c:v>45261</c:v>
                </c:pt>
                <c:pt idx="11">
                  <c:v>45627</c:v>
                </c:pt>
                <c:pt idx="12">
                  <c:v>45992</c:v>
                </c:pt>
                <c:pt idx="13" formatCode="[$-40C]mmm\-yy;@">
                  <c:v>46357</c:v>
                </c:pt>
                <c:pt idx="14">
                  <c:v>46722</c:v>
                </c:pt>
                <c:pt idx="15">
                  <c:v>47088</c:v>
                </c:pt>
                <c:pt idx="16">
                  <c:v>47453</c:v>
                </c:pt>
                <c:pt idx="17">
                  <c:v>47818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[1]Ratio!$B$11:$IB$11</c15:sqref>
                  </c15:fullRef>
                </c:ext>
              </c:extLst>
              <c:f>([1]Ratio!$N$11,[1]Ratio!$AA$11,[1]Ratio!$AN$11,[1]Ratio!$BA$11,[1]Ratio!$BN$11,[1]Ratio!$CA$11,[1]Ratio!$CN$11,[1]Ratio!$DA$11,[1]Ratio!$DN$11,[1]Ratio!$EA$11,[1]Ratio!$EN$11,[1]Ratio!$FA$11,[1]Ratio!$FN$11,[1]Ratio!$GA$11,[1]Ratio!$GN$11,[1]Ratio!$HA$11,[1]Ratio!$HN$11,[1]Ratio!$IA$11)</c:f>
              <c:numCache>
                <c:formatCode>_(* #,##0.00_);_(* \(#,##0.00\);_(* "-"??_);_(@_)</c:formatCode>
                <c:ptCount val="18"/>
                <c:pt idx="0">
                  <c:v>67.388599999999997</c:v>
                </c:pt>
                <c:pt idx="1">
                  <c:v>75.7667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7"/>
          <c:order val="7"/>
          <c:tx>
            <c:strRef>
              <c:f>[1]Ratio!$A$12</c:f>
              <c:strCache>
                <c:ptCount val="1"/>
                <c:pt idx="0">
                  <c:v>Revpar HT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2">
                  <a:lumMod val="60000"/>
                </a:schemeClr>
              </a:solidFill>
              <a:miter lim="800000"/>
            </a:ln>
            <a:effectLst>
              <a:glow rad="63500">
                <a:schemeClr val="accent2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([1]Ratio!$N$4,[1]Ratio!$AA$4,[1]Ratio!$AN$4,[1]Ratio!$BA$4,[1]Ratio!$BN$4,[1]Ratio!$CA$4,[1]Ratio!$CN$4,[1]Ratio!$DA$4,[1]Ratio!$DN$4,[1]Ratio!$EA$4,[1]Ratio!$EN$4,[1]Ratio!$FA$4,[1]Ratio!$FN$4,[1]Ratio!$GA$4,[1]Ratio!$GN$4,[1]Ratio!$HA$4,[1]Ratio!$HN$4,[1]Ratio!$IA$4)</c:f>
              <c:numCache>
                <c:formatCode>mmm\-yy</c:formatCode>
                <c:ptCount val="18"/>
                <c:pt idx="0">
                  <c:v>41609</c:v>
                </c:pt>
                <c:pt idx="1">
                  <c:v>41974</c:v>
                </c:pt>
                <c:pt idx="2">
                  <c:v>42339</c:v>
                </c:pt>
                <c:pt idx="3">
                  <c:v>42705</c:v>
                </c:pt>
                <c:pt idx="4">
                  <c:v>43070</c:v>
                </c:pt>
                <c:pt idx="5">
                  <c:v>43435</c:v>
                </c:pt>
                <c:pt idx="6">
                  <c:v>43800</c:v>
                </c:pt>
                <c:pt idx="7">
                  <c:v>44166</c:v>
                </c:pt>
                <c:pt idx="8">
                  <c:v>44531</c:v>
                </c:pt>
                <c:pt idx="9">
                  <c:v>44896</c:v>
                </c:pt>
                <c:pt idx="10">
                  <c:v>45261</c:v>
                </c:pt>
                <c:pt idx="11">
                  <c:v>45627</c:v>
                </c:pt>
                <c:pt idx="12">
                  <c:v>45992</c:v>
                </c:pt>
                <c:pt idx="13" formatCode="[$-40C]mmm\-yy;@">
                  <c:v>46357</c:v>
                </c:pt>
                <c:pt idx="14">
                  <c:v>46722</c:v>
                </c:pt>
                <c:pt idx="15">
                  <c:v>47088</c:v>
                </c:pt>
                <c:pt idx="16">
                  <c:v>47453</c:v>
                </c:pt>
                <c:pt idx="17">
                  <c:v>47818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[1]Ratio!$B$12:$IB$12</c15:sqref>
                  </c15:fullRef>
                </c:ext>
              </c:extLst>
              <c:f>([1]Ratio!$N$12,[1]Ratio!$AA$12,[1]Ratio!$AN$12,[1]Ratio!$BA$12,[1]Ratio!$BN$12,[1]Ratio!$CA$12,[1]Ratio!$CN$12,[1]Ratio!$DA$12,[1]Ratio!$DN$12,[1]Ratio!$EA$12,[1]Ratio!$EN$12,[1]Ratio!$FA$12,[1]Ratio!$FN$12,[1]Ratio!$GA$12,[1]Ratio!$GN$12,[1]Ratio!$HA$12,[1]Ratio!$HN$12,[1]Ratio!$IA$12)</c:f>
              <c:numCache>
                <c:formatCode>_(* #,##0.00_);_(* \(#,##0.00\);_(* "-"??_);_(@_)</c:formatCode>
                <c:ptCount val="18"/>
                <c:pt idx="0">
                  <c:v>32.6</c:v>
                </c:pt>
                <c:pt idx="1">
                  <c:v>34.752373271889404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8"/>
          <c:order val="8"/>
          <c:tx>
            <c:strRef>
              <c:f>[1]Ratio!$A$13</c:f>
              <c:strCache>
                <c:ptCount val="1"/>
                <c:pt idx="0">
                  <c:v>Taux de captage </c:v>
                </c:pt>
              </c:strCache>
              <c:extLst xmlns:c15="http://schemas.microsoft.com/office/drawing/2012/chart"/>
            </c:strRef>
          </c:tx>
          <c:spPr>
            <a:noFill/>
            <a:ln w="9525" cap="flat" cmpd="sng" algn="ctr">
              <a:solidFill>
                <a:schemeClr val="accent3">
                  <a:lumMod val="60000"/>
                </a:schemeClr>
              </a:solidFill>
              <a:miter lim="800000"/>
            </a:ln>
            <a:effectLst>
              <a:glow rad="63500">
                <a:schemeClr val="accent3">
                  <a:lumMod val="60000"/>
                  <a:satMod val="175000"/>
                  <a:alpha val="25000"/>
                </a:schemeClr>
              </a:glo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[1]Ratio!$B$4:$IB$4</c15:sqref>
                  </c15:fullRef>
                </c:ext>
              </c:extLst>
              <c:f>([1]Ratio!$N$4,[1]Ratio!$AA$4,[1]Ratio!$AN$4,[1]Ratio!$BA$4,[1]Ratio!$BN$4,[1]Ratio!$CA$4,[1]Ratio!$CN$4,[1]Ratio!$DA$4,[1]Ratio!$DN$4,[1]Ratio!$EA$4,[1]Ratio!$EN$4,[1]Ratio!$FA$4,[1]Ratio!$FN$4,[1]Ratio!$GA$4,[1]Ratio!$GN$4,[1]Ratio!$HA$4,[1]Ratio!$HN$4,[1]Ratio!$IA$4)</c:f>
              <c:numCache>
                <c:formatCode>mmm\-yy</c:formatCode>
                <c:ptCount val="18"/>
                <c:pt idx="0">
                  <c:v>41609</c:v>
                </c:pt>
                <c:pt idx="1">
                  <c:v>41974</c:v>
                </c:pt>
                <c:pt idx="2">
                  <c:v>42339</c:v>
                </c:pt>
                <c:pt idx="3">
                  <c:v>42705</c:v>
                </c:pt>
                <c:pt idx="4">
                  <c:v>43070</c:v>
                </c:pt>
                <c:pt idx="5">
                  <c:v>43435</c:v>
                </c:pt>
                <c:pt idx="6">
                  <c:v>43800</c:v>
                </c:pt>
                <c:pt idx="7">
                  <c:v>44166</c:v>
                </c:pt>
                <c:pt idx="8">
                  <c:v>44531</c:v>
                </c:pt>
                <c:pt idx="9">
                  <c:v>44896</c:v>
                </c:pt>
                <c:pt idx="10">
                  <c:v>45261</c:v>
                </c:pt>
                <c:pt idx="11">
                  <c:v>45627</c:v>
                </c:pt>
                <c:pt idx="12">
                  <c:v>45992</c:v>
                </c:pt>
                <c:pt idx="13" formatCode="[$-40C]mmm\-yy;@">
                  <c:v>46357</c:v>
                </c:pt>
                <c:pt idx="14">
                  <c:v>46722</c:v>
                </c:pt>
                <c:pt idx="15">
                  <c:v>47088</c:v>
                </c:pt>
                <c:pt idx="16">
                  <c:v>47453</c:v>
                </c:pt>
                <c:pt idx="17">
                  <c:v>47818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[1]Ratio!$B$13:$IB$13</c15:sqref>
                  </c15:fullRef>
                </c:ext>
              </c:extLst>
              <c:f>([1]Ratio!$N$13,[1]Ratio!$AA$13,[1]Ratio!$AN$13,[1]Ratio!$BA$13,[1]Ratio!$BN$13,[1]Ratio!$CA$13,[1]Ratio!$CN$13,[1]Ratio!$DA$13,[1]Ratio!$DN$13,[1]Ratio!$EA$13,[1]Ratio!$EN$13,[1]Ratio!$FA$13,[1]Ratio!$FN$13,[1]Ratio!$GA$13,[1]Ratio!$GN$13,[1]Ratio!$HA$13,[1]Ratio!$HN$13,[1]Ratio!$IA$13)</c:f>
              <c:numCache>
                <c:formatCode>0%</c:formatCode>
                <c:ptCount val="18"/>
                <c:pt idx="0">
                  <c:v>0.57820000000000005</c:v>
                </c:pt>
                <c:pt idx="1">
                  <c:v>0.745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713555080"/>
        <c:axId val="713554688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[1]Ratio!$A$5</c15:sqref>
                        </c15:formulaRef>
                      </c:ext>
                    </c:extLst>
                    <c:strCache>
                      <c:ptCount val="1"/>
                      <c:pt idx="0">
                        <c:v>Nombre de chambres disponibles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>
                      <c:ext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([1]Ratio!$N$4,[1]Ratio!$AA$4,[1]Ratio!$AN$4,[1]Ratio!$BA$4,[1]Ratio!$BN$4,[1]Ratio!$CA$4,[1]Ratio!$CN$4,[1]Ratio!$DA$4,[1]Ratio!$DN$4,[1]Ratio!$EA$4,[1]Ratio!$EN$4,[1]Ratio!$FA$4,[1]Ratio!$FN$4,[1]Ratio!$GA$4,[1]Ratio!$GN$4,[1]Ratio!$HA$4,[1]Ratio!$HN$4,[1]Ratio!$IA$4)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41609</c:v>
                      </c:pt>
                      <c:pt idx="1">
                        <c:v>41974</c:v>
                      </c:pt>
                      <c:pt idx="2">
                        <c:v>42339</c:v>
                      </c:pt>
                      <c:pt idx="3">
                        <c:v>42705</c:v>
                      </c:pt>
                      <c:pt idx="4">
                        <c:v>43070</c:v>
                      </c:pt>
                      <c:pt idx="5">
                        <c:v>43435</c:v>
                      </c:pt>
                      <c:pt idx="6">
                        <c:v>43800</c:v>
                      </c:pt>
                      <c:pt idx="7">
                        <c:v>44166</c:v>
                      </c:pt>
                      <c:pt idx="8">
                        <c:v>44531</c:v>
                      </c:pt>
                      <c:pt idx="9">
                        <c:v>44896</c:v>
                      </c:pt>
                      <c:pt idx="10">
                        <c:v>45261</c:v>
                      </c:pt>
                      <c:pt idx="11">
                        <c:v>45627</c:v>
                      </c:pt>
                      <c:pt idx="12">
                        <c:v>45992</c:v>
                      </c:pt>
                      <c:pt idx="13" formatCode="[$-40C]mmm\-yy;@">
                        <c:v>46357</c:v>
                      </c:pt>
                      <c:pt idx="14">
                        <c:v>46722</c:v>
                      </c:pt>
                      <c:pt idx="15">
                        <c:v>47088</c:v>
                      </c:pt>
                      <c:pt idx="16">
                        <c:v>47453</c:v>
                      </c:pt>
                      <c:pt idx="17">
                        <c:v>47818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[1]Ratio!$B$5:$IB$5</c15:sqref>
                        </c15:fullRef>
                        <c15:formulaRef>
                          <c15:sqref>([1]Ratio!$N$5,[1]Ratio!$AA$5,[1]Ratio!$AN$5,[1]Ratio!$BA$5,[1]Ratio!$BN$5,[1]Ratio!$CA$5,[1]Ratio!$CN$5,[1]Ratio!$DA$5,[1]Ratio!$DN$5,[1]Ratio!$EA$5,[1]Ratio!$EN$5,[1]Ratio!$FA$5,[1]Ratio!$FN$5,[1]Ratio!$GA$5,[1]Ratio!$GN$5,[1]Ratio!$HA$5,[1]Ratio!$HN$5,[1]Ratio!$IA$5)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1302</c:v>
                      </c:pt>
                      <c:pt idx="1">
                        <c:v>1302</c:v>
                      </c:pt>
                      <c:pt idx="2">
                        <c:v>1302</c:v>
                      </c:pt>
                      <c:pt idx="3">
                        <c:v>1302</c:v>
                      </c:pt>
                      <c:pt idx="4">
                        <c:v>1302</c:v>
                      </c:pt>
                      <c:pt idx="5">
                        <c:v>1302</c:v>
                      </c:pt>
                      <c:pt idx="6">
                        <c:v>1302</c:v>
                      </c:pt>
                      <c:pt idx="7">
                        <c:v>1302</c:v>
                      </c:pt>
                      <c:pt idx="8">
                        <c:v>1302</c:v>
                      </c:pt>
                      <c:pt idx="9">
                        <c:v>1302</c:v>
                      </c:pt>
                      <c:pt idx="10">
                        <c:v>1302</c:v>
                      </c:pt>
                      <c:pt idx="11">
                        <c:v>1302</c:v>
                      </c:pt>
                      <c:pt idx="12">
                        <c:v>1302</c:v>
                      </c:pt>
                      <c:pt idx="13">
                        <c:v>1302</c:v>
                      </c:pt>
                      <c:pt idx="14">
                        <c:v>1302</c:v>
                      </c:pt>
                      <c:pt idx="15">
                        <c:v>1302</c:v>
                      </c:pt>
                      <c:pt idx="16">
                        <c:v>1302</c:v>
                      </c:pt>
                      <c:pt idx="17">
                        <c:v>1302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[1]Ratio!$A$6</c15:sqref>
                        </c15:formulaRef>
                      </c:ext>
                    </c:extLst>
                    <c:strCache>
                      <c:ptCount val="1"/>
                      <c:pt idx="0">
                        <c:v>Nombre de chambres louées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/>
                    </a:solidFill>
                    <a:miter lim="800000"/>
                  </a:ln>
                  <a:effectLst>
                    <a:glow rad="63500">
                      <a:schemeClr val="accent2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([1]Ratio!$N$4,[1]Ratio!$AA$4,[1]Ratio!$AN$4,[1]Ratio!$BA$4,[1]Ratio!$BN$4,[1]Ratio!$CA$4,[1]Ratio!$CN$4,[1]Ratio!$DA$4,[1]Ratio!$DN$4,[1]Ratio!$EA$4,[1]Ratio!$EN$4,[1]Ratio!$FA$4,[1]Ratio!$FN$4,[1]Ratio!$GA$4,[1]Ratio!$GN$4,[1]Ratio!$HA$4,[1]Ratio!$HN$4,[1]Ratio!$IA$4)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41609</c:v>
                      </c:pt>
                      <c:pt idx="1">
                        <c:v>41974</c:v>
                      </c:pt>
                      <c:pt idx="2">
                        <c:v>42339</c:v>
                      </c:pt>
                      <c:pt idx="3">
                        <c:v>42705</c:v>
                      </c:pt>
                      <c:pt idx="4">
                        <c:v>43070</c:v>
                      </c:pt>
                      <c:pt idx="5">
                        <c:v>43435</c:v>
                      </c:pt>
                      <c:pt idx="6">
                        <c:v>43800</c:v>
                      </c:pt>
                      <c:pt idx="7">
                        <c:v>44166</c:v>
                      </c:pt>
                      <c:pt idx="8">
                        <c:v>44531</c:v>
                      </c:pt>
                      <c:pt idx="9">
                        <c:v>44896</c:v>
                      </c:pt>
                      <c:pt idx="10">
                        <c:v>45261</c:v>
                      </c:pt>
                      <c:pt idx="11">
                        <c:v>45627</c:v>
                      </c:pt>
                      <c:pt idx="12">
                        <c:v>45992</c:v>
                      </c:pt>
                      <c:pt idx="13" formatCode="[$-40C]mmm\-yy;@">
                        <c:v>46357</c:v>
                      </c:pt>
                      <c:pt idx="14">
                        <c:v>46722</c:v>
                      </c:pt>
                      <c:pt idx="15">
                        <c:v>47088</c:v>
                      </c:pt>
                      <c:pt idx="16">
                        <c:v>47453</c:v>
                      </c:pt>
                      <c:pt idx="17">
                        <c:v>47818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[1]Ratio!$B$6:$IB$6</c15:sqref>
                        </c15:fullRef>
                        <c15:formulaRef>
                          <c15:sqref>([1]Ratio!$N$6,[1]Ratio!$AA$6,[1]Ratio!$AN$6,[1]Ratio!$BA$6,[1]Ratio!$BN$6,[1]Ratio!$CA$6,[1]Ratio!$CN$6,[1]Ratio!$DA$6,[1]Ratio!$DN$6,[1]Ratio!$EA$6,[1]Ratio!$EN$6,[1]Ratio!$FA$6,[1]Ratio!$FN$6,[1]Ratio!$GA$6,[1]Ratio!$GN$6,[1]Ratio!$HA$6,[1]Ratio!$HN$6,[1]Ratio!$IA$6)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649</c:v>
                      </c:pt>
                      <c:pt idx="1">
                        <c:v>639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[1]Ratio!$A$7</c15:sqref>
                        </c15:formulaRef>
                      </c:ext>
                    </c:extLst>
                    <c:strCache>
                      <c:ptCount val="1"/>
                      <c:pt idx="0">
                        <c:v>Nombre de clients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/>
                    </a:solidFill>
                    <a:miter lim="800000"/>
                  </a:ln>
                  <a:effectLst>
                    <a:glow rad="63500">
                      <a:schemeClr val="accent3"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([1]Ratio!$N$4,[1]Ratio!$AA$4,[1]Ratio!$AN$4,[1]Ratio!$BA$4,[1]Ratio!$BN$4,[1]Ratio!$CA$4,[1]Ratio!$CN$4,[1]Ratio!$DA$4,[1]Ratio!$DN$4,[1]Ratio!$EA$4,[1]Ratio!$EN$4,[1]Ratio!$FA$4,[1]Ratio!$FN$4,[1]Ratio!$GA$4,[1]Ratio!$GN$4,[1]Ratio!$HA$4,[1]Ratio!$HN$4,[1]Ratio!$IA$4)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41609</c:v>
                      </c:pt>
                      <c:pt idx="1">
                        <c:v>41974</c:v>
                      </c:pt>
                      <c:pt idx="2">
                        <c:v>42339</c:v>
                      </c:pt>
                      <c:pt idx="3">
                        <c:v>42705</c:v>
                      </c:pt>
                      <c:pt idx="4">
                        <c:v>43070</c:v>
                      </c:pt>
                      <c:pt idx="5">
                        <c:v>43435</c:v>
                      </c:pt>
                      <c:pt idx="6">
                        <c:v>43800</c:v>
                      </c:pt>
                      <c:pt idx="7">
                        <c:v>44166</c:v>
                      </c:pt>
                      <c:pt idx="8">
                        <c:v>44531</c:v>
                      </c:pt>
                      <c:pt idx="9">
                        <c:v>44896</c:v>
                      </c:pt>
                      <c:pt idx="10">
                        <c:v>45261</c:v>
                      </c:pt>
                      <c:pt idx="11">
                        <c:v>45627</c:v>
                      </c:pt>
                      <c:pt idx="12">
                        <c:v>45992</c:v>
                      </c:pt>
                      <c:pt idx="13" formatCode="[$-40C]mmm\-yy;@">
                        <c:v>46357</c:v>
                      </c:pt>
                      <c:pt idx="14">
                        <c:v>46722</c:v>
                      </c:pt>
                      <c:pt idx="15">
                        <c:v>47088</c:v>
                      </c:pt>
                      <c:pt idx="16">
                        <c:v>47453</c:v>
                      </c:pt>
                      <c:pt idx="17">
                        <c:v>47818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[1]Ratio!$B$7:$IB$7</c15:sqref>
                        </c15:fullRef>
                        <c15:formulaRef>
                          <c15:sqref>([1]Ratio!$N$7,[1]Ratio!$AA$7,[1]Ratio!$AN$7,[1]Ratio!$BA$7,[1]Ratio!$BN$7,[1]Ratio!$CA$7,[1]Ratio!$CN$7,[1]Ratio!$DA$7,[1]Ratio!$DN$7,[1]Ratio!$EA$7,[1]Ratio!$EN$7,[1]Ratio!$FA$7,[1]Ratio!$FN$7,[1]Ratio!$GA$7,[1]Ratio!$GN$7,[1]Ratio!$HA$7,[1]Ratio!$HN$7,[1]Ratio!$IA$7)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1148</c:v>
                      </c:pt>
                      <c:pt idx="1">
                        <c:v>1090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[1]Ratio!$A$14</c15:sqref>
                        </c15:formulaRef>
                      </c:ext>
                    </c:extLst>
                    <c:strCache>
                      <c:ptCount val="1"/>
                      <c:pt idx="0">
                        <c:v>Chiffre d'affaires :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([1]Ratio!$N$4,[1]Ratio!$AA$4,[1]Ratio!$AN$4,[1]Ratio!$BA$4,[1]Ratio!$BN$4,[1]Ratio!$CA$4,[1]Ratio!$CN$4,[1]Ratio!$DA$4,[1]Ratio!$DN$4,[1]Ratio!$EA$4,[1]Ratio!$EN$4,[1]Ratio!$FA$4,[1]Ratio!$FN$4,[1]Ratio!$GA$4,[1]Ratio!$GN$4,[1]Ratio!$HA$4,[1]Ratio!$HN$4,[1]Ratio!$IA$4)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41609</c:v>
                      </c:pt>
                      <c:pt idx="1">
                        <c:v>41974</c:v>
                      </c:pt>
                      <c:pt idx="2">
                        <c:v>42339</c:v>
                      </c:pt>
                      <c:pt idx="3">
                        <c:v>42705</c:v>
                      </c:pt>
                      <c:pt idx="4">
                        <c:v>43070</c:v>
                      </c:pt>
                      <c:pt idx="5">
                        <c:v>43435</c:v>
                      </c:pt>
                      <c:pt idx="6">
                        <c:v>43800</c:v>
                      </c:pt>
                      <c:pt idx="7">
                        <c:v>44166</c:v>
                      </c:pt>
                      <c:pt idx="8">
                        <c:v>44531</c:v>
                      </c:pt>
                      <c:pt idx="9">
                        <c:v>44896</c:v>
                      </c:pt>
                      <c:pt idx="10">
                        <c:v>45261</c:v>
                      </c:pt>
                      <c:pt idx="11">
                        <c:v>45627</c:v>
                      </c:pt>
                      <c:pt idx="12">
                        <c:v>45992</c:v>
                      </c:pt>
                      <c:pt idx="13" formatCode="[$-40C]mmm\-yy;@">
                        <c:v>46357</c:v>
                      </c:pt>
                      <c:pt idx="14">
                        <c:v>46722</c:v>
                      </c:pt>
                      <c:pt idx="15">
                        <c:v>47088</c:v>
                      </c:pt>
                      <c:pt idx="16">
                        <c:v>47453</c:v>
                      </c:pt>
                      <c:pt idx="17">
                        <c:v>47818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[1]Ratio!$B$14:$IB$14</c15:sqref>
                        </c15:fullRef>
                        <c15:formulaRef>
                          <c15:sqref>([1]Ratio!$N$14,[1]Ratio!$AA$14,[1]Ratio!$AN$14,[1]Ratio!$BA$14,[1]Ratio!$BN$14,[1]Ratio!$CA$14,[1]Ratio!$CN$14,[1]Ratio!$DA$14,[1]Ratio!$DN$14,[1]Ratio!$EA$14,[1]Ratio!$EN$14,[1]Ratio!$FA$14,[1]Ratio!$FN$14,[1]Ratio!$GA$14,[1]Ratio!$GN$14,[1]Ratio!$HA$14,[1]Ratio!$HN$14,[1]Ratio!$IA$14)</c15:sqref>
                        </c15:formulaRef>
                      </c:ext>
                    </c:extLst>
                    <c:numCache>
                      <c:formatCode>General</c:formatCode>
                      <c:ptCount val="18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[1]Ratio!$A$15</c15:sqref>
                        </c15:formulaRef>
                      </c:ext>
                    </c:extLst>
                    <c:strCache>
                      <c:ptCount val="1"/>
                      <c:pt idx="0">
                        <c:v>CA Hebergement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([1]Ratio!$N$4,[1]Ratio!$AA$4,[1]Ratio!$AN$4,[1]Ratio!$BA$4,[1]Ratio!$BN$4,[1]Ratio!$CA$4,[1]Ratio!$CN$4,[1]Ratio!$DA$4,[1]Ratio!$DN$4,[1]Ratio!$EA$4,[1]Ratio!$EN$4,[1]Ratio!$FA$4,[1]Ratio!$FN$4,[1]Ratio!$GA$4,[1]Ratio!$GN$4,[1]Ratio!$HA$4,[1]Ratio!$HN$4,[1]Ratio!$IA$4)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41609</c:v>
                      </c:pt>
                      <c:pt idx="1">
                        <c:v>41974</c:v>
                      </c:pt>
                      <c:pt idx="2">
                        <c:v>42339</c:v>
                      </c:pt>
                      <c:pt idx="3">
                        <c:v>42705</c:v>
                      </c:pt>
                      <c:pt idx="4">
                        <c:v>43070</c:v>
                      </c:pt>
                      <c:pt idx="5">
                        <c:v>43435</c:v>
                      </c:pt>
                      <c:pt idx="6">
                        <c:v>43800</c:v>
                      </c:pt>
                      <c:pt idx="7">
                        <c:v>44166</c:v>
                      </c:pt>
                      <c:pt idx="8">
                        <c:v>44531</c:v>
                      </c:pt>
                      <c:pt idx="9">
                        <c:v>44896</c:v>
                      </c:pt>
                      <c:pt idx="10">
                        <c:v>45261</c:v>
                      </c:pt>
                      <c:pt idx="11">
                        <c:v>45627</c:v>
                      </c:pt>
                      <c:pt idx="12">
                        <c:v>45992</c:v>
                      </c:pt>
                      <c:pt idx="13" formatCode="[$-40C]mmm\-yy;@">
                        <c:v>46357</c:v>
                      </c:pt>
                      <c:pt idx="14">
                        <c:v>46722</c:v>
                      </c:pt>
                      <c:pt idx="15">
                        <c:v>47088</c:v>
                      </c:pt>
                      <c:pt idx="16">
                        <c:v>47453</c:v>
                      </c:pt>
                      <c:pt idx="17">
                        <c:v>47818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[1]Ratio!$B$15:$IB$15</c15:sqref>
                        </c15:fullRef>
                        <c15:formulaRef>
                          <c15:sqref>([1]Ratio!$N$15,[1]Ratio!$AA$15,[1]Ratio!$AN$15,[1]Ratio!$BA$15,[1]Ratio!$BN$15,[1]Ratio!$CA$15,[1]Ratio!$CN$15,[1]Ratio!$DA$15,[1]Ratio!$DN$15,[1]Ratio!$EA$15,[1]Ratio!$EN$15,[1]Ratio!$FA$15,[1]Ratio!$FN$15,[1]Ratio!$GA$15,[1]Ratio!$GN$15,[1]Ratio!$HA$15,[1]Ratio!$HN$15,[1]Ratio!$IA$15)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42446.73</c:v>
                      </c:pt>
                      <c:pt idx="1">
                        <c:v>42245.45</c:v>
                      </c:pt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[1]Ratio!$A$16</c15:sqref>
                        </c15:formulaRef>
                      </c:ext>
                    </c:extLst>
                    <c:strCache>
                      <c:ptCount val="1"/>
                      <c:pt idx="0">
                        <c:v>CA Petit déjeuner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6">
                        <a:lumMod val="60000"/>
                      </a:schemeClr>
                    </a:solidFill>
                    <a:miter lim="800000"/>
                  </a:ln>
                  <a:effectLst>
                    <a:glow rad="63500">
                      <a:schemeClr val="accent6">
                        <a:lumMod val="6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([1]Ratio!$N$4,[1]Ratio!$AA$4,[1]Ratio!$AN$4,[1]Ratio!$BA$4,[1]Ratio!$BN$4,[1]Ratio!$CA$4,[1]Ratio!$CN$4,[1]Ratio!$DA$4,[1]Ratio!$DN$4,[1]Ratio!$EA$4,[1]Ratio!$EN$4,[1]Ratio!$FA$4,[1]Ratio!$FN$4,[1]Ratio!$GA$4,[1]Ratio!$GN$4,[1]Ratio!$HA$4,[1]Ratio!$HN$4,[1]Ratio!$IA$4)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41609</c:v>
                      </c:pt>
                      <c:pt idx="1">
                        <c:v>41974</c:v>
                      </c:pt>
                      <c:pt idx="2">
                        <c:v>42339</c:v>
                      </c:pt>
                      <c:pt idx="3">
                        <c:v>42705</c:v>
                      </c:pt>
                      <c:pt idx="4">
                        <c:v>43070</c:v>
                      </c:pt>
                      <c:pt idx="5">
                        <c:v>43435</c:v>
                      </c:pt>
                      <c:pt idx="6">
                        <c:v>43800</c:v>
                      </c:pt>
                      <c:pt idx="7">
                        <c:v>44166</c:v>
                      </c:pt>
                      <c:pt idx="8">
                        <c:v>44531</c:v>
                      </c:pt>
                      <c:pt idx="9">
                        <c:v>44896</c:v>
                      </c:pt>
                      <c:pt idx="10">
                        <c:v>45261</c:v>
                      </c:pt>
                      <c:pt idx="11">
                        <c:v>45627</c:v>
                      </c:pt>
                      <c:pt idx="12">
                        <c:v>45992</c:v>
                      </c:pt>
                      <c:pt idx="13" formatCode="[$-40C]mmm\-yy;@">
                        <c:v>46357</c:v>
                      </c:pt>
                      <c:pt idx="14">
                        <c:v>46722</c:v>
                      </c:pt>
                      <c:pt idx="15">
                        <c:v>47088</c:v>
                      </c:pt>
                      <c:pt idx="16">
                        <c:v>47453</c:v>
                      </c:pt>
                      <c:pt idx="17">
                        <c:v>47818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[1]Ratio!$B$16:$IB$16</c15:sqref>
                        </c15:fullRef>
                        <c15:formulaRef>
                          <c15:sqref>([1]Ratio!$N$16,[1]Ratio!$AA$16,[1]Ratio!$AN$16,[1]Ratio!$BA$16,[1]Ratio!$BN$16,[1]Ratio!$CA$16,[1]Ratio!$CN$16,[1]Ratio!$DA$16,[1]Ratio!$DN$16,[1]Ratio!$EA$16,[1]Ratio!$EN$16,[1]Ratio!$FA$16,[1]Ratio!$FN$16,[1]Ratio!$GA$16,[1]Ratio!$GN$16,[1]Ratio!$HA$16,[1]Ratio!$HN$16,[1]Ratio!$IA$16)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7042.99</c:v>
                      </c:pt>
                      <c:pt idx="1">
                        <c:v>5752.73</c:v>
                      </c:pt>
                    </c:numCache>
                  </c:numRef>
                </c:val>
              </c15:ser>
            </c15:filteredBarSeries>
            <c15:filteredBar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[1]Ratio!$A$17</c15:sqref>
                        </c15:formulaRef>
                      </c:ext>
                    </c:extLst>
                    <c:strCache>
                      <c:ptCount val="1"/>
                      <c:pt idx="0">
                        <c:v>CA Restaurant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1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([1]Ratio!$N$4,[1]Ratio!$AA$4,[1]Ratio!$AN$4,[1]Ratio!$BA$4,[1]Ratio!$BN$4,[1]Ratio!$CA$4,[1]Ratio!$CN$4,[1]Ratio!$DA$4,[1]Ratio!$DN$4,[1]Ratio!$EA$4,[1]Ratio!$EN$4,[1]Ratio!$FA$4,[1]Ratio!$FN$4,[1]Ratio!$GA$4,[1]Ratio!$GN$4,[1]Ratio!$HA$4,[1]Ratio!$HN$4,[1]Ratio!$IA$4)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41609</c:v>
                      </c:pt>
                      <c:pt idx="1">
                        <c:v>41974</c:v>
                      </c:pt>
                      <c:pt idx="2">
                        <c:v>42339</c:v>
                      </c:pt>
                      <c:pt idx="3">
                        <c:v>42705</c:v>
                      </c:pt>
                      <c:pt idx="4">
                        <c:v>43070</c:v>
                      </c:pt>
                      <c:pt idx="5">
                        <c:v>43435</c:v>
                      </c:pt>
                      <c:pt idx="6">
                        <c:v>43800</c:v>
                      </c:pt>
                      <c:pt idx="7">
                        <c:v>44166</c:v>
                      </c:pt>
                      <c:pt idx="8">
                        <c:v>44531</c:v>
                      </c:pt>
                      <c:pt idx="9">
                        <c:v>44896</c:v>
                      </c:pt>
                      <c:pt idx="10">
                        <c:v>45261</c:v>
                      </c:pt>
                      <c:pt idx="11">
                        <c:v>45627</c:v>
                      </c:pt>
                      <c:pt idx="12">
                        <c:v>45992</c:v>
                      </c:pt>
                      <c:pt idx="13" formatCode="[$-40C]mmm\-yy;@">
                        <c:v>46357</c:v>
                      </c:pt>
                      <c:pt idx="14">
                        <c:v>46722</c:v>
                      </c:pt>
                      <c:pt idx="15">
                        <c:v>47088</c:v>
                      </c:pt>
                      <c:pt idx="16">
                        <c:v>47453</c:v>
                      </c:pt>
                      <c:pt idx="17">
                        <c:v>47818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[1]Ratio!$B$17:$IB$17</c15:sqref>
                        </c15:fullRef>
                        <c15:formulaRef>
                          <c15:sqref>([1]Ratio!$N$17,[1]Ratio!$AA$17,[1]Ratio!$AN$17,[1]Ratio!$BA$17,[1]Ratio!$BN$17,[1]Ratio!$CA$17,[1]Ratio!$CN$17,[1]Ratio!$DA$17,[1]Ratio!$DN$17,[1]Ratio!$EA$17,[1]Ratio!$EN$17,[1]Ratio!$FA$17,[1]Ratio!$FN$17,[1]Ratio!$GA$17,[1]Ratio!$GN$17,[1]Ratio!$HA$17,[1]Ratio!$HN$17,[1]Ratio!$IA$17)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441.12</c:v>
                      </c:pt>
                      <c:pt idx="1">
                        <c:v>800.91</c:v>
                      </c:pt>
                    </c:numCache>
                  </c:numRef>
                </c:val>
              </c15:ser>
            </c15:filteredBarSeries>
            <c15:filteredBarSeries>
              <c15:ser>
                <c:idx val="13"/>
                <c:order val="1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[1]Ratio!$A$18</c15:sqref>
                        </c15:formulaRef>
                      </c:ext>
                    </c:extLst>
                    <c:strCache>
                      <c:ptCount val="1"/>
                      <c:pt idx="0">
                        <c:v>CA Bar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2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2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([1]Ratio!$N$4,[1]Ratio!$AA$4,[1]Ratio!$AN$4,[1]Ratio!$BA$4,[1]Ratio!$BN$4,[1]Ratio!$CA$4,[1]Ratio!$CN$4,[1]Ratio!$DA$4,[1]Ratio!$DN$4,[1]Ratio!$EA$4,[1]Ratio!$EN$4,[1]Ratio!$FA$4,[1]Ratio!$FN$4,[1]Ratio!$GA$4,[1]Ratio!$GN$4,[1]Ratio!$HA$4,[1]Ratio!$HN$4,[1]Ratio!$IA$4)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41609</c:v>
                      </c:pt>
                      <c:pt idx="1">
                        <c:v>41974</c:v>
                      </c:pt>
                      <c:pt idx="2">
                        <c:v>42339</c:v>
                      </c:pt>
                      <c:pt idx="3">
                        <c:v>42705</c:v>
                      </c:pt>
                      <c:pt idx="4">
                        <c:v>43070</c:v>
                      </c:pt>
                      <c:pt idx="5">
                        <c:v>43435</c:v>
                      </c:pt>
                      <c:pt idx="6">
                        <c:v>43800</c:v>
                      </c:pt>
                      <c:pt idx="7">
                        <c:v>44166</c:v>
                      </c:pt>
                      <c:pt idx="8">
                        <c:v>44531</c:v>
                      </c:pt>
                      <c:pt idx="9">
                        <c:v>44896</c:v>
                      </c:pt>
                      <c:pt idx="10">
                        <c:v>45261</c:v>
                      </c:pt>
                      <c:pt idx="11">
                        <c:v>45627</c:v>
                      </c:pt>
                      <c:pt idx="12">
                        <c:v>45992</c:v>
                      </c:pt>
                      <c:pt idx="13" formatCode="[$-40C]mmm\-yy;@">
                        <c:v>46357</c:v>
                      </c:pt>
                      <c:pt idx="14">
                        <c:v>46722</c:v>
                      </c:pt>
                      <c:pt idx="15">
                        <c:v>47088</c:v>
                      </c:pt>
                      <c:pt idx="16">
                        <c:v>47453</c:v>
                      </c:pt>
                      <c:pt idx="17">
                        <c:v>47818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[1]Ratio!$B$18:$IB$18</c15:sqref>
                        </c15:fullRef>
                        <c15:formulaRef>
                          <c15:sqref>([1]Ratio!$N$18,[1]Ratio!$AA$18,[1]Ratio!$AN$18,[1]Ratio!$BA$18,[1]Ratio!$BN$18,[1]Ratio!$CA$18,[1]Ratio!$CN$18,[1]Ratio!$DA$18,[1]Ratio!$DN$18,[1]Ratio!$EA$18,[1]Ratio!$EN$18,[1]Ratio!$FA$18,[1]Ratio!$FN$18,[1]Ratio!$GA$18,[1]Ratio!$GN$18,[1]Ratio!$HA$18,[1]Ratio!$HN$18,[1]Ratio!$IA$18)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885.22</c:v>
                      </c:pt>
                      <c:pt idx="1">
                        <c:v>1298.56</c:v>
                      </c:pt>
                    </c:numCache>
                  </c:numRef>
                </c:val>
              </c15:ser>
            </c15:filteredBarSeries>
            <c15:filteredBar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[1]Ratio!$A$19</c15:sqref>
                        </c15:formulaRef>
                      </c:ext>
                    </c:extLst>
                    <c:strCache>
                      <c:ptCount val="1"/>
                      <c:pt idx="0">
                        <c:v>CA  Communication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3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3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([1]Ratio!$N$4,[1]Ratio!$AA$4,[1]Ratio!$AN$4,[1]Ratio!$BA$4,[1]Ratio!$BN$4,[1]Ratio!$CA$4,[1]Ratio!$CN$4,[1]Ratio!$DA$4,[1]Ratio!$DN$4,[1]Ratio!$EA$4,[1]Ratio!$EN$4,[1]Ratio!$FA$4,[1]Ratio!$FN$4,[1]Ratio!$GA$4,[1]Ratio!$GN$4,[1]Ratio!$HA$4,[1]Ratio!$HN$4,[1]Ratio!$IA$4)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41609</c:v>
                      </c:pt>
                      <c:pt idx="1">
                        <c:v>41974</c:v>
                      </c:pt>
                      <c:pt idx="2">
                        <c:v>42339</c:v>
                      </c:pt>
                      <c:pt idx="3">
                        <c:v>42705</c:v>
                      </c:pt>
                      <c:pt idx="4">
                        <c:v>43070</c:v>
                      </c:pt>
                      <c:pt idx="5">
                        <c:v>43435</c:v>
                      </c:pt>
                      <c:pt idx="6">
                        <c:v>43800</c:v>
                      </c:pt>
                      <c:pt idx="7">
                        <c:v>44166</c:v>
                      </c:pt>
                      <c:pt idx="8">
                        <c:v>44531</c:v>
                      </c:pt>
                      <c:pt idx="9">
                        <c:v>44896</c:v>
                      </c:pt>
                      <c:pt idx="10">
                        <c:v>45261</c:v>
                      </c:pt>
                      <c:pt idx="11">
                        <c:v>45627</c:v>
                      </c:pt>
                      <c:pt idx="12">
                        <c:v>45992</c:v>
                      </c:pt>
                      <c:pt idx="13" formatCode="[$-40C]mmm\-yy;@">
                        <c:v>46357</c:v>
                      </c:pt>
                      <c:pt idx="14">
                        <c:v>46722</c:v>
                      </c:pt>
                      <c:pt idx="15">
                        <c:v>47088</c:v>
                      </c:pt>
                      <c:pt idx="16">
                        <c:v>47453</c:v>
                      </c:pt>
                      <c:pt idx="17">
                        <c:v>47818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[1]Ratio!$B$19:$IB$19</c15:sqref>
                        </c15:fullRef>
                        <c15:formulaRef>
                          <c15:sqref>([1]Ratio!$N$19,[1]Ratio!$AA$19,[1]Ratio!$AN$19,[1]Ratio!$BA$19,[1]Ratio!$BN$19,[1]Ratio!$CA$19,[1]Ratio!$CN$19,[1]Ratio!$DA$19,[1]Ratio!$DN$19,[1]Ratio!$EA$19,[1]Ratio!$EN$19,[1]Ratio!$FA$19,[1]Ratio!$FN$19,[1]Ratio!$GA$19,[1]Ratio!$GN$19,[1]Ratio!$HA$19,[1]Ratio!$HN$19,[1]Ratio!$IA$19)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0</c:v>
                      </c:pt>
                      <c:pt idx="1">
                        <c:v>17.52</c:v>
                      </c:pt>
                    </c:numCache>
                  </c:numRef>
                </c:val>
              </c15:ser>
            </c15:filteredBarSeries>
            <c15:filteredBarSeries>
              <c15:ser>
                <c:idx val="15"/>
                <c:order val="1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[1]Ratio!$A$20</c15:sqref>
                        </c15:formulaRef>
                      </c:ext>
                    </c:extLst>
                    <c:strCache>
                      <c:ptCount val="1"/>
                      <c:pt idx="0">
                        <c:v>Hors CA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4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([1]Ratio!$N$4,[1]Ratio!$AA$4,[1]Ratio!$AN$4,[1]Ratio!$BA$4,[1]Ratio!$BN$4,[1]Ratio!$CA$4,[1]Ratio!$CN$4,[1]Ratio!$DA$4,[1]Ratio!$DN$4,[1]Ratio!$EA$4,[1]Ratio!$EN$4,[1]Ratio!$FA$4,[1]Ratio!$FN$4,[1]Ratio!$GA$4,[1]Ratio!$GN$4,[1]Ratio!$HA$4,[1]Ratio!$HN$4,[1]Ratio!$IA$4)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41609</c:v>
                      </c:pt>
                      <c:pt idx="1">
                        <c:v>41974</c:v>
                      </c:pt>
                      <c:pt idx="2">
                        <c:v>42339</c:v>
                      </c:pt>
                      <c:pt idx="3">
                        <c:v>42705</c:v>
                      </c:pt>
                      <c:pt idx="4">
                        <c:v>43070</c:v>
                      </c:pt>
                      <c:pt idx="5">
                        <c:v>43435</c:v>
                      </c:pt>
                      <c:pt idx="6">
                        <c:v>43800</c:v>
                      </c:pt>
                      <c:pt idx="7">
                        <c:v>44166</c:v>
                      </c:pt>
                      <c:pt idx="8">
                        <c:v>44531</c:v>
                      </c:pt>
                      <c:pt idx="9">
                        <c:v>44896</c:v>
                      </c:pt>
                      <c:pt idx="10">
                        <c:v>45261</c:v>
                      </c:pt>
                      <c:pt idx="11">
                        <c:v>45627</c:v>
                      </c:pt>
                      <c:pt idx="12">
                        <c:v>45992</c:v>
                      </c:pt>
                      <c:pt idx="13" formatCode="[$-40C]mmm\-yy;@">
                        <c:v>46357</c:v>
                      </c:pt>
                      <c:pt idx="14">
                        <c:v>46722</c:v>
                      </c:pt>
                      <c:pt idx="15">
                        <c:v>47088</c:v>
                      </c:pt>
                      <c:pt idx="16">
                        <c:v>47453</c:v>
                      </c:pt>
                      <c:pt idx="17">
                        <c:v>47818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[1]Ratio!$B$20:$IB$20</c15:sqref>
                        </c15:fullRef>
                        <c15:formulaRef>
                          <c15:sqref>([1]Ratio!$N$20,[1]Ratio!$AA$20,[1]Ratio!$AN$20,[1]Ratio!$BA$20,[1]Ratio!$BN$20,[1]Ratio!$CA$20,[1]Ratio!$CN$20,[1]Ratio!$DA$20,[1]Ratio!$DN$20,[1]Ratio!$EA$20,[1]Ratio!$EN$20,[1]Ratio!$FA$20,[1]Ratio!$FN$20,[1]Ratio!$GA$20,[1]Ratio!$GN$20,[1]Ratio!$HA$20,[1]Ratio!$HN$20,[1]Ratio!$IA$20)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3.3499999999999996</c:v>
                      </c:pt>
                      <c:pt idx="1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16"/>
                <c:order val="1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[1]Ratio!$A$21</c15:sqref>
                        </c15:formulaRef>
                      </c:ext>
                    </c:extLst>
                    <c:strCache>
                      <c:ptCount val="1"/>
                      <c:pt idx="0">
                        <c:v>Divers HT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5">
                        <a:lumMod val="80000"/>
                        <a:lumOff val="20000"/>
                      </a:schemeClr>
                    </a:solidFill>
                    <a:miter lim="800000"/>
                  </a:ln>
                  <a:effectLst>
                    <a:glow rad="63500">
                      <a:schemeClr val="accent5">
                        <a:lumMod val="80000"/>
                        <a:lumOff val="20000"/>
                        <a:satMod val="175000"/>
                        <a:alpha val="25000"/>
                      </a:schemeClr>
                    </a:glow>
                  </a:effectLst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[1]Ratio!$B$4:$IB$4</c15:sqref>
                        </c15:fullRef>
                        <c15:formulaRef>
                          <c15:sqref>([1]Ratio!$N$4,[1]Ratio!$AA$4,[1]Ratio!$AN$4,[1]Ratio!$BA$4,[1]Ratio!$BN$4,[1]Ratio!$CA$4,[1]Ratio!$CN$4,[1]Ratio!$DA$4,[1]Ratio!$DN$4,[1]Ratio!$EA$4,[1]Ratio!$EN$4,[1]Ratio!$FA$4,[1]Ratio!$FN$4,[1]Ratio!$GA$4,[1]Ratio!$GN$4,[1]Ratio!$HA$4,[1]Ratio!$HN$4,[1]Ratio!$IA$4)</c15:sqref>
                        </c15:formulaRef>
                      </c:ext>
                    </c:extLst>
                    <c:numCache>
                      <c:formatCode>mmm\-yy</c:formatCode>
                      <c:ptCount val="18"/>
                      <c:pt idx="0">
                        <c:v>41609</c:v>
                      </c:pt>
                      <c:pt idx="1">
                        <c:v>41974</c:v>
                      </c:pt>
                      <c:pt idx="2">
                        <c:v>42339</c:v>
                      </c:pt>
                      <c:pt idx="3">
                        <c:v>42705</c:v>
                      </c:pt>
                      <c:pt idx="4">
                        <c:v>43070</c:v>
                      </c:pt>
                      <c:pt idx="5">
                        <c:v>43435</c:v>
                      </c:pt>
                      <c:pt idx="6">
                        <c:v>43800</c:v>
                      </c:pt>
                      <c:pt idx="7">
                        <c:v>44166</c:v>
                      </c:pt>
                      <c:pt idx="8">
                        <c:v>44531</c:v>
                      </c:pt>
                      <c:pt idx="9">
                        <c:v>44896</c:v>
                      </c:pt>
                      <c:pt idx="10">
                        <c:v>45261</c:v>
                      </c:pt>
                      <c:pt idx="11">
                        <c:v>45627</c:v>
                      </c:pt>
                      <c:pt idx="12">
                        <c:v>45992</c:v>
                      </c:pt>
                      <c:pt idx="13" formatCode="[$-40C]mmm\-yy;@">
                        <c:v>46357</c:v>
                      </c:pt>
                      <c:pt idx="14">
                        <c:v>46722</c:v>
                      </c:pt>
                      <c:pt idx="15">
                        <c:v>47088</c:v>
                      </c:pt>
                      <c:pt idx="16">
                        <c:v>47453</c:v>
                      </c:pt>
                      <c:pt idx="17">
                        <c:v>47818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ullRef>
                          <c15:sqref>[1]Ratio!$B$21:$IB$21</c15:sqref>
                        </c15:fullRef>
                        <c15:formulaRef>
                          <c15:sqref>([1]Ratio!$N$21,[1]Ratio!$AA$21,[1]Ratio!$AN$21,[1]Ratio!$BA$21,[1]Ratio!$BN$21,[1]Ratio!$CA$21,[1]Ratio!$CN$21,[1]Ratio!$DA$21,[1]Ratio!$DN$21,[1]Ratio!$EA$21,[1]Ratio!$EN$21,[1]Ratio!$FA$21,[1]Ratio!$FN$21,[1]Ratio!$GA$21,[1]Ratio!$GN$21,[1]Ratio!$HA$21,[1]Ratio!$HN$21,[1]Ratio!$IA$21)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18"/>
                      <c:pt idx="0">
                        <c:v>687.87</c:v>
                      </c:pt>
                      <c:pt idx="1">
                        <c:v>428.58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713555080"/>
        <c:scaling>
          <c:orientation val="minMax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54688"/>
        <c:crosses val="autoZero"/>
        <c:auto val="0"/>
        <c:lblAlgn val="ctr"/>
        <c:lblOffset val="100"/>
        <c:noMultiLvlLbl val="0"/>
      </c:catAx>
      <c:valAx>
        <c:axId val="713554688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55508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50000"/>
                <a:lumOff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none" spc="0" normalizeH="0" baseline="0">
                <a:solidFill>
                  <a:schemeClr val="dk1">
                    <a:lumMod val="50000"/>
                    <a:lumOff val="50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fr-FR" sz="2800" b="0"/>
              <a:t>Evolution</a:t>
            </a:r>
            <a:r>
              <a:rPr lang="fr-FR" sz="2800" b="0" baseline="0"/>
              <a:t> annuelle des indicateurs  </a:t>
            </a:r>
            <a:endParaRPr lang="fr-FR" sz="2800" b="0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none" spc="0" normalizeH="0" baseline="0">
              <a:solidFill>
                <a:schemeClr val="dk1">
                  <a:lumMod val="50000"/>
                  <a:lumOff val="50000"/>
                </a:schemeClr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Ratio!$A$8</c:f>
              <c:strCache>
                <c:ptCount val="1"/>
                <c:pt idx="0">
                  <c:v>Indice de fréquentation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</c:dPt>
          <c:cat>
            <c:numRef>
              <c:f>Ratio!$B$4:$IB$4</c:f>
              <c:numCache>
                <c:formatCode>General</c:formatCode>
                <c:ptCount val="1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  <c:pt idx="8">
                  <c:v>2021</c:v>
                </c:pt>
                <c:pt idx="9">
                  <c:v>2022</c:v>
                </c:pt>
                <c:pt idx="10">
                  <c:v>2023</c:v>
                </c:pt>
                <c:pt idx="11">
                  <c:v>2024</c:v>
                </c:pt>
                <c:pt idx="12">
                  <c:v>2025</c:v>
                </c:pt>
                <c:pt idx="13">
                  <c:v>2026</c:v>
                </c:pt>
                <c:pt idx="14">
                  <c:v>2027</c:v>
                </c:pt>
                <c:pt idx="15">
                  <c:v>2028</c:v>
                </c:pt>
                <c:pt idx="16">
                  <c:v>2029</c:v>
                </c:pt>
                <c:pt idx="17">
                  <c:v>2030</c:v>
                </c:pt>
              </c:numCache>
            </c:numRef>
          </c:cat>
          <c:val>
            <c:numRef>
              <c:f>Ratio!$B$8:$IB$8</c:f>
              <c:numCache>
                <c:formatCode>0.00</c:formatCode>
                <c:ptCount val="18"/>
                <c:pt idx="0">
                  <c:v>1.8075890941752233</c:v>
                </c:pt>
                <c:pt idx="1">
                  <c:v>1.7102489551153917</c:v>
                </c:pt>
                <c:pt idx="2">
                  <c:v>1.7464671654197839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4"/>
          <c:order val="4"/>
          <c:tx>
            <c:strRef>
              <c:f>Ratio!$A$9</c:f>
              <c:strCache>
                <c:ptCount val="1"/>
                <c:pt idx="0">
                  <c:v>T.O.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Ratio!$B$4:$IB$4</c:f>
              <c:numCache>
                <c:formatCode>General</c:formatCode>
                <c:ptCount val="1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  <c:pt idx="8">
                  <c:v>2021</c:v>
                </c:pt>
                <c:pt idx="9">
                  <c:v>2022</c:v>
                </c:pt>
                <c:pt idx="10">
                  <c:v>2023</c:v>
                </c:pt>
                <c:pt idx="11">
                  <c:v>2024</c:v>
                </c:pt>
                <c:pt idx="12">
                  <c:v>2025</c:v>
                </c:pt>
                <c:pt idx="13">
                  <c:v>2026</c:v>
                </c:pt>
                <c:pt idx="14">
                  <c:v>2027</c:v>
                </c:pt>
                <c:pt idx="15">
                  <c:v>2028</c:v>
                </c:pt>
                <c:pt idx="16">
                  <c:v>2029</c:v>
                </c:pt>
                <c:pt idx="17">
                  <c:v>2030</c:v>
                </c:pt>
              </c:numCache>
            </c:numRef>
          </c:cat>
          <c:val>
            <c:numRef>
              <c:f>Ratio!$B$9:$IB$9</c:f>
              <c:numCache>
                <c:formatCode>0.0%</c:formatCode>
                <c:ptCount val="18"/>
                <c:pt idx="0">
                  <c:v>0.71216847765867464</c:v>
                </c:pt>
                <c:pt idx="1">
                  <c:v>0.717938682322244</c:v>
                </c:pt>
                <c:pt idx="2">
                  <c:v>0.48049527359872185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5"/>
          <c:order val="5"/>
          <c:tx>
            <c:strRef>
              <c:f>Ratio!$A$10</c:f>
              <c:strCache>
                <c:ptCount val="1"/>
                <c:pt idx="0">
                  <c:v>P.M. HT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Ratio!$B$4:$IB$4</c:f>
              <c:numCache>
                <c:formatCode>General</c:formatCode>
                <c:ptCount val="1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  <c:pt idx="8">
                  <c:v>2021</c:v>
                </c:pt>
                <c:pt idx="9">
                  <c:v>2022</c:v>
                </c:pt>
                <c:pt idx="10">
                  <c:v>2023</c:v>
                </c:pt>
                <c:pt idx="11">
                  <c:v>2024</c:v>
                </c:pt>
                <c:pt idx="12">
                  <c:v>2025</c:v>
                </c:pt>
                <c:pt idx="13">
                  <c:v>2026</c:v>
                </c:pt>
                <c:pt idx="14">
                  <c:v>2027</c:v>
                </c:pt>
                <c:pt idx="15">
                  <c:v>2028</c:v>
                </c:pt>
                <c:pt idx="16">
                  <c:v>2029</c:v>
                </c:pt>
                <c:pt idx="17">
                  <c:v>2030</c:v>
                </c:pt>
              </c:numCache>
            </c:numRef>
          </c:cat>
          <c:val>
            <c:numRef>
              <c:f>Ratio!$B$10:$IB$10</c:f>
              <c:numCache>
                <c:formatCode>_(* #,##0.00_);_(* \(#,##0.00\);_(* "-"??_);_(@_)</c:formatCode>
                <c:ptCount val="18"/>
                <c:pt idx="0">
                  <c:v>71.42</c:v>
                </c:pt>
                <c:pt idx="1">
                  <c:v>74.08</c:v>
                </c:pt>
                <c:pt idx="2">
                  <c:v>76.351250000000007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6"/>
          <c:order val="6"/>
          <c:tx>
            <c:strRef>
              <c:f>Ratio!$A$11</c:f>
              <c:strCache>
                <c:ptCount val="1"/>
                <c:pt idx="0">
                  <c:v>P.M. TTC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Ratio!$B$4:$IB$4</c:f>
              <c:numCache>
                <c:formatCode>General</c:formatCode>
                <c:ptCount val="1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  <c:pt idx="8">
                  <c:v>2021</c:v>
                </c:pt>
                <c:pt idx="9">
                  <c:v>2022</c:v>
                </c:pt>
                <c:pt idx="10">
                  <c:v>2023</c:v>
                </c:pt>
                <c:pt idx="11">
                  <c:v>2024</c:v>
                </c:pt>
                <c:pt idx="12">
                  <c:v>2025</c:v>
                </c:pt>
                <c:pt idx="13">
                  <c:v>2026</c:v>
                </c:pt>
                <c:pt idx="14">
                  <c:v>2027</c:v>
                </c:pt>
                <c:pt idx="15">
                  <c:v>2028</c:v>
                </c:pt>
                <c:pt idx="16">
                  <c:v>2029</c:v>
                </c:pt>
                <c:pt idx="17">
                  <c:v>2030</c:v>
                </c:pt>
              </c:numCache>
            </c:numRef>
          </c:cat>
          <c:val>
            <c:numRef>
              <c:f>Ratio!$B$11:$IB$11</c:f>
              <c:numCache>
                <c:formatCode>_(* #,##0.00_);_(* \(#,##0.00\);_(* "-"??_);_(@_)</c:formatCode>
                <c:ptCount val="18"/>
                <c:pt idx="0">
                  <c:v>76.41940000000001</c:v>
                </c:pt>
                <c:pt idx="1">
                  <c:v>79.265600000000006</c:v>
                </c:pt>
                <c:pt idx="2">
                  <c:v>81.69583750000001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7"/>
          <c:order val="7"/>
          <c:tx>
            <c:strRef>
              <c:f>Ratio!$A$12</c:f>
              <c:strCache>
                <c:ptCount val="1"/>
                <c:pt idx="0">
                  <c:v>Revpar HT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numRef>
              <c:f>Ratio!$B$4:$IB$4</c:f>
              <c:numCache>
                <c:formatCode>General</c:formatCode>
                <c:ptCount val="1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  <c:pt idx="8">
                  <c:v>2021</c:v>
                </c:pt>
                <c:pt idx="9">
                  <c:v>2022</c:v>
                </c:pt>
                <c:pt idx="10">
                  <c:v>2023</c:v>
                </c:pt>
                <c:pt idx="11">
                  <c:v>2024</c:v>
                </c:pt>
                <c:pt idx="12">
                  <c:v>2025</c:v>
                </c:pt>
                <c:pt idx="13">
                  <c:v>2026</c:v>
                </c:pt>
                <c:pt idx="14">
                  <c:v>2027</c:v>
                </c:pt>
                <c:pt idx="15">
                  <c:v>2028</c:v>
                </c:pt>
                <c:pt idx="16">
                  <c:v>2029</c:v>
                </c:pt>
                <c:pt idx="17">
                  <c:v>2030</c:v>
                </c:pt>
              </c:numCache>
            </c:numRef>
          </c:cat>
          <c:val>
            <c:numRef>
              <c:f>Ratio!$B$12:$IB$12</c:f>
              <c:numCache>
                <c:formatCode>_(* #,##0.00_);_(* \(#,##0.00\);_(* "-"??_);_(@_)</c:formatCode>
                <c:ptCount val="18"/>
                <c:pt idx="0">
                  <c:v>52.493671894027322</c:v>
                </c:pt>
                <c:pt idx="1">
                  <c:v>53.184897586431838</c:v>
                </c:pt>
                <c:pt idx="2">
                  <c:v>36.686414758354417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ser>
          <c:idx val="8"/>
          <c:order val="8"/>
          <c:tx>
            <c:strRef>
              <c:f>Ratio!$A$13</c:f>
              <c:strCache>
                <c:ptCount val="1"/>
                <c:pt idx="0">
                  <c:v>Taux de captage 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Ratio!$B$4:$IB$4</c:f>
              <c:numCache>
                <c:formatCode>General</c:formatCode>
                <c:ptCount val="1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  <c:pt idx="8">
                  <c:v>2021</c:v>
                </c:pt>
                <c:pt idx="9">
                  <c:v>2022</c:v>
                </c:pt>
                <c:pt idx="10">
                  <c:v>2023</c:v>
                </c:pt>
                <c:pt idx="11">
                  <c:v>2024</c:v>
                </c:pt>
                <c:pt idx="12">
                  <c:v>2025</c:v>
                </c:pt>
                <c:pt idx="13">
                  <c:v>2026</c:v>
                </c:pt>
                <c:pt idx="14">
                  <c:v>2027</c:v>
                </c:pt>
                <c:pt idx="15">
                  <c:v>2028</c:v>
                </c:pt>
                <c:pt idx="16">
                  <c:v>2029</c:v>
                </c:pt>
                <c:pt idx="17">
                  <c:v>2030</c:v>
                </c:pt>
              </c:numCache>
            </c:numRef>
          </c:cat>
          <c:val>
            <c:numRef>
              <c:f>Ratio!$B$13:$IB$13</c:f>
              <c:numCache>
                <c:formatCode>0%</c:formatCode>
                <c:ptCount val="18"/>
                <c:pt idx="0">
                  <c:v>0.79900000000000004</c:v>
                </c:pt>
                <c:pt idx="1">
                  <c:v>0.82720000000000005</c:v>
                </c:pt>
                <c:pt idx="2">
                  <c:v>0.80178749999999999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67"/>
        <c:overlap val="-43"/>
        <c:axId val="682411928"/>
        <c:axId val="682408008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Ratio!$A$5</c15:sqref>
                        </c15:formulaRef>
                      </c:ext>
                    </c:extLst>
                    <c:strCache>
                      <c:ptCount val="1"/>
                      <c:pt idx="0">
                        <c:v>Nombre de chambres disponibles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Ratio!$B$4:$IB$4</c15:sqref>
                        </c15:formulaRef>
                      </c:ext>
                    </c:extLst>
                    <c:numCache>
                      <c:formatCode>General</c:formatCode>
                      <c:ptCount val="18"/>
                      <c:pt idx="0">
                        <c:v>2013</c:v>
                      </c:pt>
                      <c:pt idx="1">
                        <c:v>2014</c:v>
                      </c:pt>
                      <c:pt idx="2">
                        <c:v>2015</c:v>
                      </c:pt>
                      <c:pt idx="3">
                        <c:v>2016</c:v>
                      </c:pt>
                      <c:pt idx="4">
                        <c:v>2017</c:v>
                      </c:pt>
                      <c:pt idx="5">
                        <c:v>2018</c:v>
                      </c:pt>
                      <c:pt idx="6">
                        <c:v>2019</c:v>
                      </c:pt>
                      <c:pt idx="7">
                        <c:v>2020</c:v>
                      </c:pt>
                      <c:pt idx="8">
                        <c:v>2021</c:v>
                      </c:pt>
                      <c:pt idx="9">
                        <c:v>2022</c:v>
                      </c:pt>
                      <c:pt idx="10">
                        <c:v>2023</c:v>
                      </c:pt>
                      <c:pt idx="11">
                        <c:v>2024</c:v>
                      </c:pt>
                      <c:pt idx="12">
                        <c:v>2025</c:v>
                      </c:pt>
                      <c:pt idx="13">
                        <c:v>2026</c:v>
                      </c:pt>
                      <c:pt idx="14">
                        <c:v>2027</c:v>
                      </c:pt>
                      <c:pt idx="15">
                        <c:v>2028</c:v>
                      </c:pt>
                      <c:pt idx="16">
                        <c:v>2029</c:v>
                      </c:pt>
                      <c:pt idx="17">
                        <c:v>2030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Ratio!$B$5:$IB$5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15301</c:v>
                      </c:pt>
                      <c:pt idx="1">
                        <c:v>15330</c:v>
                      </c:pt>
                      <c:pt idx="2">
                        <c:v>15022</c:v>
                      </c:pt>
                      <c:pt idx="3">
                        <c:v>15624</c:v>
                      </c:pt>
                      <c:pt idx="4">
                        <c:v>15624</c:v>
                      </c:pt>
                      <c:pt idx="5">
                        <c:v>15624</c:v>
                      </c:pt>
                      <c:pt idx="6">
                        <c:v>15624</c:v>
                      </c:pt>
                      <c:pt idx="7">
                        <c:v>15624</c:v>
                      </c:pt>
                      <c:pt idx="8">
                        <c:v>15624</c:v>
                      </c:pt>
                      <c:pt idx="9">
                        <c:v>15624</c:v>
                      </c:pt>
                      <c:pt idx="10">
                        <c:v>15624</c:v>
                      </c:pt>
                      <c:pt idx="11">
                        <c:v>15624</c:v>
                      </c:pt>
                      <c:pt idx="12">
                        <c:v>15624</c:v>
                      </c:pt>
                      <c:pt idx="13">
                        <c:v>15624</c:v>
                      </c:pt>
                      <c:pt idx="14">
                        <c:v>15624</c:v>
                      </c:pt>
                      <c:pt idx="15">
                        <c:v>15624</c:v>
                      </c:pt>
                      <c:pt idx="16">
                        <c:v>15624</c:v>
                      </c:pt>
                      <c:pt idx="17">
                        <c:v>15624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Ratio!$A$6</c15:sqref>
                        </c15:formulaRef>
                      </c:ext>
                    </c:extLst>
                    <c:strCache>
                      <c:ptCount val="1"/>
                      <c:pt idx="0">
                        <c:v>Nombre de chambres louées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Ratio!$B$4:$IB$4</c15:sqref>
                        </c15:formulaRef>
                      </c:ext>
                    </c:extLst>
                    <c:numCache>
                      <c:formatCode>General</c:formatCode>
                      <c:ptCount val="18"/>
                      <c:pt idx="0">
                        <c:v>2013</c:v>
                      </c:pt>
                      <c:pt idx="1">
                        <c:v>2014</c:v>
                      </c:pt>
                      <c:pt idx="2">
                        <c:v>2015</c:v>
                      </c:pt>
                      <c:pt idx="3">
                        <c:v>2016</c:v>
                      </c:pt>
                      <c:pt idx="4">
                        <c:v>2017</c:v>
                      </c:pt>
                      <c:pt idx="5">
                        <c:v>2018</c:v>
                      </c:pt>
                      <c:pt idx="6">
                        <c:v>2019</c:v>
                      </c:pt>
                      <c:pt idx="7">
                        <c:v>2020</c:v>
                      </c:pt>
                      <c:pt idx="8">
                        <c:v>2021</c:v>
                      </c:pt>
                      <c:pt idx="9">
                        <c:v>2022</c:v>
                      </c:pt>
                      <c:pt idx="10">
                        <c:v>2023</c:v>
                      </c:pt>
                      <c:pt idx="11">
                        <c:v>2024</c:v>
                      </c:pt>
                      <c:pt idx="12">
                        <c:v>2025</c:v>
                      </c:pt>
                      <c:pt idx="13">
                        <c:v>2026</c:v>
                      </c:pt>
                      <c:pt idx="14">
                        <c:v>2027</c:v>
                      </c:pt>
                      <c:pt idx="15">
                        <c:v>2028</c:v>
                      </c:pt>
                      <c:pt idx="16">
                        <c:v>2029</c:v>
                      </c:pt>
                      <c:pt idx="17">
                        <c:v>2030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Ratio!$B$6:$IB$6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10912</c:v>
                      </c:pt>
                      <c:pt idx="1">
                        <c:v>11006</c:v>
                      </c:pt>
                      <c:pt idx="2">
                        <c:v>7218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Ratio!$A$7</c15:sqref>
                        </c15:formulaRef>
                      </c:ext>
                    </c:extLst>
                    <c:strCache>
                      <c:ptCount val="1"/>
                      <c:pt idx="0">
                        <c:v>Nombre de clients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Ratio!$B$4:$IB$4</c15:sqref>
                        </c15:formulaRef>
                      </c:ext>
                    </c:extLst>
                    <c:numCache>
                      <c:formatCode>General</c:formatCode>
                      <c:ptCount val="18"/>
                      <c:pt idx="0">
                        <c:v>2013</c:v>
                      </c:pt>
                      <c:pt idx="1">
                        <c:v>2014</c:v>
                      </c:pt>
                      <c:pt idx="2">
                        <c:v>2015</c:v>
                      </c:pt>
                      <c:pt idx="3">
                        <c:v>2016</c:v>
                      </c:pt>
                      <c:pt idx="4">
                        <c:v>2017</c:v>
                      </c:pt>
                      <c:pt idx="5">
                        <c:v>2018</c:v>
                      </c:pt>
                      <c:pt idx="6">
                        <c:v>2019</c:v>
                      </c:pt>
                      <c:pt idx="7">
                        <c:v>2020</c:v>
                      </c:pt>
                      <c:pt idx="8">
                        <c:v>2021</c:v>
                      </c:pt>
                      <c:pt idx="9">
                        <c:v>2022</c:v>
                      </c:pt>
                      <c:pt idx="10">
                        <c:v>2023</c:v>
                      </c:pt>
                      <c:pt idx="11">
                        <c:v>2024</c:v>
                      </c:pt>
                      <c:pt idx="12">
                        <c:v>2025</c:v>
                      </c:pt>
                      <c:pt idx="13">
                        <c:v>2026</c:v>
                      </c:pt>
                      <c:pt idx="14">
                        <c:v>2027</c:v>
                      </c:pt>
                      <c:pt idx="15">
                        <c:v>2028</c:v>
                      </c:pt>
                      <c:pt idx="16">
                        <c:v>2029</c:v>
                      </c:pt>
                      <c:pt idx="17">
                        <c:v>2030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Ratio!$B$7:$IB$7</c15:sqref>
                        </c15:formulaRef>
                      </c:ext>
                    </c:extLst>
                    <c:numCache>
                      <c:formatCode>_-* #\ ##0\ _€_-;\-* #\ ##0\ _€_-;_-* "-"??\ _€_-;_-@_-</c:formatCode>
                      <c:ptCount val="18"/>
                      <c:pt idx="0">
                        <c:v>19773</c:v>
                      </c:pt>
                      <c:pt idx="1">
                        <c:v>18823</c:v>
                      </c:pt>
                      <c:pt idx="2">
                        <c:v>12606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</c:numCache>
                  </c:numRef>
                </c:val>
              </c15:ser>
            </c15:filteredBarSeries>
          </c:ext>
        </c:extLst>
      </c:barChart>
      <c:dateAx>
        <c:axId val="682411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408008"/>
        <c:crosses val="autoZero"/>
        <c:auto val="0"/>
        <c:lblOffset val="100"/>
        <c:baseTimeUnit val="days"/>
      </c:dateAx>
      <c:valAx>
        <c:axId val="682408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411928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08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hyperlink" Target="#Accueil!A1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Indicateurs_mensuel!A1"/><Relationship Id="rId2" Type="http://schemas.openxmlformats.org/officeDocument/2006/relationships/chart" Target="../charts/chart13.xml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190499</xdr:rowOff>
    </xdr:from>
    <xdr:to>
      <xdr:col>14</xdr:col>
      <xdr:colOff>314324</xdr:colOff>
      <xdr:row>18</xdr:row>
      <xdr:rowOff>104775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19</xdr:row>
      <xdr:rowOff>28575</xdr:rowOff>
    </xdr:from>
    <xdr:to>
      <xdr:col>14</xdr:col>
      <xdr:colOff>304800</xdr:colOff>
      <xdr:row>36</xdr:row>
      <xdr:rowOff>19050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36</xdr:row>
      <xdr:rowOff>152400</xdr:rowOff>
    </xdr:from>
    <xdr:to>
      <xdr:col>14</xdr:col>
      <xdr:colOff>304800</xdr:colOff>
      <xdr:row>53</xdr:row>
      <xdr:rowOff>142875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55</xdr:row>
      <xdr:rowOff>0</xdr:rowOff>
    </xdr:from>
    <xdr:to>
      <xdr:col>14</xdr:col>
      <xdr:colOff>304800</xdr:colOff>
      <xdr:row>71</xdr:row>
      <xdr:rowOff>180975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73</xdr:row>
      <xdr:rowOff>0</xdr:rowOff>
    </xdr:from>
    <xdr:to>
      <xdr:col>14</xdr:col>
      <xdr:colOff>304800</xdr:colOff>
      <xdr:row>89</xdr:row>
      <xdr:rowOff>180975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91</xdr:row>
      <xdr:rowOff>0</xdr:rowOff>
    </xdr:from>
    <xdr:to>
      <xdr:col>14</xdr:col>
      <xdr:colOff>304800</xdr:colOff>
      <xdr:row>107</xdr:row>
      <xdr:rowOff>180975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108</xdr:row>
      <xdr:rowOff>161925</xdr:rowOff>
    </xdr:from>
    <xdr:to>
      <xdr:col>14</xdr:col>
      <xdr:colOff>304800</xdr:colOff>
      <xdr:row>125</xdr:row>
      <xdr:rowOff>152400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127</xdr:row>
      <xdr:rowOff>0</xdr:rowOff>
    </xdr:from>
    <xdr:to>
      <xdr:col>14</xdr:col>
      <xdr:colOff>304800</xdr:colOff>
      <xdr:row>143</xdr:row>
      <xdr:rowOff>180975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0</xdr:colOff>
      <xdr:row>145</xdr:row>
      <xdr:rowOff>0</xdr:rowOff>
    </xdr:from>
    <xdr:to>
      <xdr:col>14</xdr:col>
      <xdr:colOff>304800</xdr:colOff>
      <xdr:row>161</xdr:row>
      <xdr:rowOff>180975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38100</xdr:colOff>
      <xdr:row>162</xdr:row>
      <xdr:rowOff>142875</xdr:rowOff>
    </xdr:from>
    <xdr:to>
      <xdr:col>14</xdr:col>
      <xdr:colOff>342900</xdr:colOff>
      <xdr:row>179</xdr:row>
      <xdr:rowOff>133350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47625</xdr:colOff>
      <xdr:row>180</xdr:row>
      <xdr:rowOff>9525</xdr:rowOff>
    </xdr:from>
    <xdr:to>
      <xdr:col>14</xdr:col>
      <xdr:colOff>352425</xdr:colOff>
      <xdr:row>197</xdr:row>
      <xdr:rowOff>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0</xdr:colOff>
      <xdr:row>198</xdr:row>
      <xdr:rowOff>0</xdr:rowOff>
    </xdr:from>
    <xdr:to>
      <xdr:col>14</xdr:col>
      <xdr:colOff>304800</xdr:colOff>
      <xdr:row>214</xdr:row>
      <xdr:rowOff>180975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oneCellAnchor>
    <xdr:from>
      <xdr:col>14</xdr:col>
      <xdr:colOff>482260</xdr:colOff>
      <xdr:row>1</xdr:row>
      <xdr:rowOff>95250</xdr:rowOff>
    </xdr:from>
    <xdr:ext cx="633664" cy="3257550"/>
    <xdr:sp macro="" textlink="">
      <xdr:nvSpPr>
        <xdr:cNvPr id="14" name="Plaque 13">
          <a:hlinkClick xmlns:r="http://schemas.openxmlformats.org/officeDocument/2006/relationships" r:id="rId13"/>
        </xdr:cNvPr>
        <xdr:cNvSpPr/>
      </xdr:nvSpPr>
      <xdr:spPr>
        <a:xfrm>
          <a:off x="11150260" y="285750"/>
          <a:ext cx="633664" cy="32575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1">
          <a:spAutoFit/>
        </a:bodyPr>
        <a:lstStyle/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oneCellAnchor>
  <xdr:oneCellAnchor>
    <xdr:from>
      <xdr:col>14</xdr:col>
      <xdr:colOff>466725</xdr:colOff>
      <xdr:row>19</xdr:row>
      <xdr:rowOff>9525</xdr:rowOff>
    </xdr:from>
    <xdr:ext cx="633664" cy="3257550"/>
    <xdr:sp macro="" textlink="">
      <xdr:nvSpPr>
        <xdr:cNvPr id="15" name="Plaque 14">
          <a:hlinkClick xmlns:r="http://schemas.openxmlformats.org/officeDocument/2006/relationships" r:id="rId13"/>
        </xdr:cNvPr>
        <xdr:cNvSpPr/>
      </xdr:nvSpPr>
      <xdr:spPr>
        <a:xfrm>
          <a:off x="11134725" y="3629025"/>
          <a:ext cx="633664" cy="32575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1">
          <a:spAutoFit/>
        </a:bodyPr>
        <a:lstStyle/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oneCellAnchor>
  <xdr:oneCellAnchor>
    <xdr:from>
      <xdr:col>14</xdr:col>
      <xdr:colOff>457200</xdr:colOff>
      <xdr:row>37</xdr:row>
      <xdr:rowOff>28575</xdr:rowOff>
    </xdr:from>
    <xdr:ext cx="633664" cy="3257550"/>
    <xdr:sp macro="" textlink="">
      <xdr:nvSpPr>
        <xdr:cNvPr id="16" name="Plaque 15">
          <a:hlinkClick xmlns:r="http://schemas.openxmlformats.org/officeDocument/2006/relationships" r:id="rId13"/>
        </xdr:cNvPr>
        <xdr:cNvSpPr/>
      </xdr:nvSpPr>
      <xdr:spPr>
        <a:xfrm>
          <a:off x="11125200" y="7077075"/>
          <a:ext cx="633664" cy="32575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1">
          <a:spAutoFit/>
        </a:bodyPr>
        <a:lstStyle/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oneCellAnchor>
  <xdr:oneCellAnchor>
    <xdr:from>
      <xdr:col>14</xdr:col>
      <xdr:colOff>476250</xdr:colOff>
      <xdr:row>55</xdr:row>
      <xdr:rowOff>0</xdr:rowOff>
    </xdr:from>
    <xdr:ext cx="633664" cy="3257550"/>
    <xdr:sp macro="" textlink="">
      <xdr:nvSpPr>
        <xdr:cNvPr id="17" name="Plaque 16">
          <a:hlinkClick xmlns:r="http://schemas.openxmlformats.org/officeDocument/2006/relationships" r:id="rId13"/>
        </xdr:cNvPr>
        <xdr:cNvSpPr/>
      </xdr:nvSpPr>
      <xdr:spPr>
        <a:xfrm>
          <a:off x="11144250" y="10477500"/>
          <a:ext cx="633664" cy="32575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1">
          <a:spAutoFit/>
        </a:bodyPr>
        <a:lstStyle/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oneCellAnchor>
  <xdr:oneCellAnchor>
    <xdr:from>
      <xdr:col>14</xdr:col>
      <xdr:colOff>476250</xdr:colOff>
      <xdr:row>73</xdr:row>
      <xdr:rowOff>19050</xdr:rowOff>
    </xdr:from>
    <xdr:ext cx="633664" cy="3257550"/>
    <xdr:sp macro="" textlink="">
      <xdr:nvSpPr>
        <xdr:cNvPr id="18" name="Plaque 17">
          <a:hlinkClick xmlns:r="http://schemas.openxmlformats.org/officeDocument/2006/relationships" r:id="rId13"/>
        </xdr:cNvPr>
        <xdr:cNvSpPr/>
      </xdr:nvSpPr>
      <xdr:spPr>
        <a:xfrm>
          <a:off x="11144250" y="13925550"/>
          <a:ext cx="633664" cy="32575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1">
          <a:spAutoFit/>
        </a:bodyPr>
        <a:lstStyle/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oneCellAnchor>
  <xdr:oneCellAnchor>
    <xdr:from>
      <xdr:col>14</xdr:col>
      <xdr:colOff>485775</xdr:colOff>
      <xdr:row>91</xdr:row>
      <xdr:rowOff>19050</xdr:rowOff>
    </xdr:from>
    <xdr:ext cx="633664" cy="3257550"/>
    <xdr:sp macro="" textlink="">
      <xdr:nvSpPr>
        <xdr:cNvPr id="19" name="Plaque 18">
          <a:hlinkClick xmlns:r="http://schemas.openxmlformats.org/officeDocument/2006/relationships" r:id="rId13"/>
        </xdr:cNvPr>
        <xdr:cNvSpPr/>
      </xdr:nvSpPr>
      <xdr:spPr>
        <a:xfrm>
          <a:off x="11153775" y="17354550"/>
          <a:ext cx="633664" cy="32575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1">
          <a:spAutoFit/>
        </a:bodyPr>
        <a:lstStyle/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oneCellAnchor>
  <xdr:oneCellAnchor>
    <xdr:from>
      <xdr:col>14</xdr:col>
      <xdr:colOff>466725</xdr:colOff>
      <xdr:row>109</xdr:row>
      <xdr:rowOff>19050</xdr:rowOff>
    </xdr:from>
    <xdr:ext cx="633664" cy="3257550"/>
    <xdr:sp macro="" textlink="">
      <xdr:nvSpPr>
        <xdr:cNvPr id="20" name="Plaque 19">
          <a:hlinkClick xmlns:r="http://schemas.openxmlformats.org/officeDocument/2006/relationships" r:id="rId13"/>
        </xdr:cNvPr>
        <xdr:cNvSpPr/>
      </xdr:nvSpPr>
      <xdr:spPr>
        <a:xfrm>
          <a:off x="11134725" y="20783550"/>
          <a:ext cx="633664" cy="32575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1">
          <a:spAutoFit/>
        </a:bodyPr>
        <a:lstStyle/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oneCellAnchor>
  <xdr:oneCellAnchor>
    <xdr:from>
      <xdr:col>14</xdr:col>
      <xdr:colOff>457200</xdr:colOff>
      <xdr:row>127</xdr:row>
      <xdr:rowOff>0</xdr:rowOff>
    </xdr:from>
    <xdr:ext cx="633664" cy="3257550"/>
    <xdr:sp macro="" textlink="">
      <xdr:nvSpPr>
        <xdr:cNvPr id="21" name="Plaque 20">
          <a:hlinkClick xmlns:r="http://schemas.openxmlformats.org/officeDocument/2006/relationships" r:id="rId13"/>
        </xdr:cNvPr>
        <xdr:cNvSpPr/>
      </xdr:nvSpPr>
      <xdr:spPr>
        <a:xfrm>
          <a:off x="11125200" y="24193500"/>
          <a:ext cx="633664" cy="32575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1">
          <a:spAutoFit/>
        </a:bodyPr>
        <a:lstStyle/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oneCellAnchor>
  <xdr:oneCellAnchor>
    <xdr:from>
      <xdr:col>14</xdr:col>
      <xdr:colOff>466725</xdr:colOff>
      <xdr:row>145</xdr:row>
      <xdr:rowOff>9525</xdr:rowOff>
    </xdr:from>
    <xdr:ext cx="633664" cy="3257550"/>
    <xdr:sp macro="" textlink="">
      <xdr:nvSpPr>
        <xdr:cNvPr id="22" name="Plaque 21">
          <a:hlinkClick xmlns:r="http://schemas.openxmlformats.org/officeDocument/2006/relationships" r:id="rId13"/>
        </xdr:cNvPr>
        <xdr:cNvSpPr/>
      </xdr:nvSpPr>
      <xdr:spPr>
        <a:xfrm>
          <a:off x="11134725" y="27632025"/>
          <a:ext cx="633664" cy="32575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1">
          <a:spAutoFit/>
        </a:bodyPr>
        <a:lstStyle/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oneCellAnchor>
  <xdr:oneCellAnchor>
    <xdr:from>
      <xdr:col>14</xdr:col>
      <xdr:colOff>476250</xdr:colOff>
      <xdr:row>162</xdr:row>
      <xdr:rowOff>152400</xdr:rowOff>
    </xdr:from>
    <xdr:ext cx="633664" cy="3257550"/>
    <xdr:sp macro="" textlink="">
      <xdr:nvSpPr>
        <xdr:cNvPr id="23" name="Plaque 22">
          <a:hlinkClick xmlns:r="http://schemas.openxmlformats.org/officeDocument/2006/relationships" r:id="rId13"/>
        </xdr:cNvPr>
        <xdr:cNvSpPr/>
      </xdr:nvSpPr>
      <xdr:spPr>
        <a:xfrm>
          <a:off x="11144250" y="31013400"/>
          <a:ext cx="633664" cy="32575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1">
          <a:spAutoFit/>
        </a:bodyPr>
        <a:lstStyle/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oneCellAnchor>
  <xdr:oneCellAnchor>
    <xdr:from>
      <xdr:col>14</xdr:col>
      <xdr:colOff>466725</xdr:colOff>
      <xdr:row>180</xdr:row>
      <xdr:rowOff>38100</xdr:rowOff>
    </xdr:from>
    <xdr:ext cx="633664" cy="3257550"/>
    <xdr:sp macro="" textlink="">
      <xdr:nvSpPr>
        <xdr:cNvPr id="24" name="Plaque 23">
          <a:hlinkClick xmlns:r="http://schemas.openxmlformats.org/officeDocument/2006/relationships" r:id="rId13"/>
        </xdr:cNvPr>
        <xdr:cNvSpPr/>
      </xdr:nvSpPr>
      <xdr:spPr>
        <a:xfrm>
          <a:off x="11134725" y="34328100"/>
          <a:ext cx="633664" cy="32575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1">
          <a:spAutoFit/>
        </a:bodyPr>
        <a:lstStyle/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oneCellAnchor>
  <xdr:oneCellAnchor>
    <xdr:from>
      <xdr:col>14</xdr:col>
      <xdr:colOff>476250</xdr:colOff>
      <xdr:row>198</xdr:row>
      <xdr:rowOff>19050</xdr:rowOff>
    </xdr:from>
    <xdr:ext cx="633664" cy="3257550"/>
    <xdr:sp macro="" textlink="">
      <xdr:nvSpPr>
        <xdr:cNvPr id="25" name="Plaque 24">
          <a:hlinkClick xmlns:r="http://schemas.openxmlformats.org/officeDocument/2006/relationships" r:id="rId13"/>
        </xdr:cNvPr>
        <xdr:cNvSpPr/>
      </xdr:nvSpPr>
      <xdr:spPr>
        <a:xfrm>
          <a:off x="11144250" y="37738050"/>
          <a:ext cx="633664" cy="32575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1">
          <a:spAutoFit/>
        </a:bodyPr>
        <a:lstStyle/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4778375</xdr:colOff>
      <xdr:row>3</xdr:row>
      <xdr:rowOff>31751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0" y="0"/>
          <a:ext cx="4778375" cy="574676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  <a:r>
            <a:rPr lang="fr-FR" sz="1100"/>
            <a:t> </a:t>
          </a:r>
        </a:p>
      </xdr:txBody>
    </xdr:sp>
    <xdr:clientData/>
  </xdr:twoCellAnchor>
  <xdr:twoCellAnchor>
    <xdr:from>
      <xdr:col>0</xdr:col>
      <xdr:colOff>0</xdr:colOff>
      <xdr:row>21</xdr:row>
      <xdr:rowOff>0</xdr:rowOff>
    </xdr:from>
    <xdr:to>
      <xdr:col>0</xdr:col>
      <xdr:colOff>4778375</xdr:colOff>
      <xdr:row>23</xdr:row>
      <xdr:rowOff>174626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0" y="4143375"/>
          <a:ext cx="4778375" cy="555626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  <a:r>
            <a:rPr lang="fr-FR" sz="1100"/>
            <a:t> </a:t>
          </a:r>
        </a:p>
      </xdr:txBody>
    </xdr:sp>
    <xdr:clientData/>
  </xdr:twoCellAnchor>
  <xdr:twoCellAnchor>
    <xdr:from>
      <xdr:col>0</xdr:col>
      <xdr:colOff>0</xdr:colOff>
      <xdr:row>30</xdr:row>
      <xdr:rowOff>0</xdr:rowOff>
    </xdr:from>
    <xdr:to>
      <xdr:col>0</xdr:col>
      <xdr:colOff>4778375</xdr:colOff>
      <xdr:row>32</xdr:row>
      <xdr:rowOff>174626</xdr:rowOff>
    </xdr:to>
    <xdr:sp macro="" textlink="">
      <xdr:nvSpPr>
        <xdr:cNvPr id="4" name="Plaque 3">
          <a:hlinkClick xmlns:r="http://schemas.openxmlformats.org/officeDocument/2006/relationships" r:id="rId1"/>
        </xdr:cNvPr>
        <xdr:cNvSpPr/>
      </xdr:nvSpPr>
      <xdr:spPr>
        <a:xfrm>
          <a:off x="0" y="5876925"/>
          <a:ext cx="4778375" cy="555626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  <a:r>
            <a:rPr lang="fr-FR" sz="1100"/>
            <a:t> </a:t>
          </a:r>
        </a:p>
      </xdr:txBody>
    </xdr:sp>
    <xdr:clientData/>
  </xdr:twoCellAnchor>
  <xdr:twoCellAnchor>
    <xdr:from>
      <xdr:col>0</xdr:col>
      <xdr:colOff>47625</xdr:colOff>
      <xdr:row>38</xdr:row>
      <xdr:rowOff>1</xdr:rowOff>
    </xdr:from>
    <xdr:to>
      <xdr:col>235</xdr:col>
      <xdr:colOff>666750</xdr:colOff>
      <xdr:row>71</xdr:row>
      <xdr:rowOff>142876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428625</xdr:colOff>
      <xdr:row>74</xdr:row>
      <xdr:rowOff>79375</xdr:rowOff>
    </xdr:from>
    <xdr:to>
      <xdr:col>1</xdr:col>
      <xdr:colOff>698500</xdr:colOff>
      <xdr:row>80</xdr:row>
      <xdr:rowOff>79375</xdr:rowOff>
    </xdr:to>
    <xdr:sp macro="" textlink="">
      <xdr:nvSpPr>
        <xdr:cNvPr id="6" name="Plaque 5">
          <a:hlinkClick xmlns:r="http://schemas.openxmlformats.org/officeDocument/2006/relationships" r:id="rId3"/>
        </xdr:cNvPr>
        <xdr:cNvSpPr/>
      </xdr:nvSpPr>
      <xdr:spPr>
        <a:xfrm>
          <a:off x="428625" y="14014450"/>
          <a:ext cx="5080000" cy="10858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600"/>
            <a:t>Mensuel</a:t>
          </a:r>
          <a:r>
            <a:rPr lang="fr-FR" sz="1100"/>
            <a:t>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ge%20Opal'inn/TABLEAU%20DE%20BORD/Tableau%20de%20bord%20de%20ges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dicateurs_mensuel"/>
      <sheetName val="Ratio"/>
      <sheetName val="charges sociales"/>
      <sheetName val="Clientèle_mensuel"/>
      <sheetName val="Clientèle_annuel"/>
      <sheetName val="Compte_de_resultat"/>
      <sheetName val="Comparatif "/>
      <sheetName val="suivis_ca_mensuel_ttc"/>
      <sheetName val="suivis_ca_mensuel_ht"/>
      <sheetName val="Suvis_CA_HT_Annuel"/>
      <sheetName val="Suivis_CA_Mensuel"/>
      <sheetName val="AIDE"/>
    </sheetNames>
    <sheetDataSet>
      <sheetData sheetId="0"/>
      <sheetData sheetId="1"/>
      <sheetData sheetId="2">
        <row r="4">
          <cell r="B4">
            <v>41275</v>
          </cell>
          <cell r="C4">
            <v>41306</v>
          </cell>
          <cell r="D4">
            <v>41334</v>
          </cell>
          <cell r="E4">
            <v>41365</v>
          </cell>
          <cell r="F4">
            <v>41395</v>
          </cell>
          <cell r="G4">
            <v>41426</v>
          </cell>
          <cell r="H4">
            <v>41456</v>
          </cell>
          <cell r="I4">
            <v>41487</v>
          </cell>
          <cell r="J4">
            <v>41518</v>
          </cell>
          <cell r="K4">
            <v>41548</v>
          </cell>
          <cell r="L4">
            <v>41579</v>
          </cell>
          <cell r="M4">
            <v>41609</v>
          </cell>
          <cell r="N4">
            <v>41609</v>
          </cell>
          <cell r="O4">
            <v>2013</v>
          </cell>
          <cell r="P4">
            <v>41640</v>
          </cell>
          <cell r="Q4">
            <v>41671</v>
          </cell>
          <cell r="R4">
            <v>41699</v>
          </cell>
          <cell r="S4">
            <v>41730</v>
          </cell>
          <cell r="T4">
            <v>41760</v>
          </cell>
          <cell r="U4">
            <v>41791</v>
          </cell>
          <cell r="V4">
            <v>41821</v>
          </cell>
          <cell r="W4">
            <v>41852</v>
          </cell>
          <cell r="X4">
            <v>41883</v>
          </cell>
          <cell r="Y4">
            <v>41913</v>
          </cell>
          <cell r="Z4">
            <v>41944</v>
          </cell>
          <cell r="AA4">
            <v>41974</v>
          </cell>
          <cell r="AB4">
            <v>2014</v>
          </cell>
          <cell r="AC4">
            <v>42005</v>
          </cell>
          <cell r="AD4">
            <v>42036</v>
          </cell>
          <cell r="AE4">
            <v>42064</v>
          </cell>
          <cell r="AF4">
            <v>42095</v>
          </cell>
          <cell r="AG4">
            <v>42125</v>
          </cell>
          <cell r="AH4">
            <v>42156</v>
          </cell>
          <cell r="AI4">
            <v>42186</v>
          </cell>
          <cell r="AJ4">
            <v>42217</v>
          </cell>
          <cell r="AK4">
            <v>42248</v>
          </cell>
          <cell r="AL4">
            <v>42278</v>
          </cell>
          <cell r="AM4">
            <v>42309</v>
          </cell>
          <cell r="AN4">
            <v>42339</v>
          </cell>
          <cell r="AO4">
            <v>2015</v>
          </cell>
          <cell r="AP4">
            <v>42370</v>
          </cell>
          <cell r="AQ4">
            <v>42401</v>
          </cell>
          <cell r="AR4">
            <v>42430</v>
          </cell>
          <cell r="AS4">
            <v>42461</v>
          </cell>
          <cell r="AT4">
            <v>42491</v>
          </cell>
          <cell r="AU4">
            <v>42522</v>
          </cell>
          <cell r="AV4">
            <v>42552</v>
          </cell>
          <cell r="AW4">
            <v>42583</v>
          </cell>
          <cell r="AX4">
            <v>42614</v>
          </cell>
          <cell r="AY4">
            <v>42644</v>
          </cell>
          <cell r="AZ4">
            <v>42675</v>
          </cell>
          <cell r="BA4">
            <v>42705</v>
          </cell>
          <cell r="BB4">
            <v>2016</v>
          </cell>
          <cell r="BC4">
            <v>42736</v>
          </cell>
          <cell r="BD4">
            <v>42767</v>
          </cell>
          <cell r="BE4">
            <v>42795</v>
          </cell>
          <cell r="BF4">
            <v>42826</v>
          </cell>
          <cell r="BG4">
            <v>42856</v>
          </cell>
          <cell r="BH4">
            <v>42887</v>
          </cell>
          <cell r="BI4">
            <v>42917</v>
          </cell>
          <cell r="BJ4">
            <v>42948</v>
          </cell>
          <cell r="BK4">
            <v>42979</v>
          </cell>
          <cell r="BL4">
            <v>43009</v>
          </cell>
          <cell r="BM4">
            <v>43040</v>
          </cell>
          <cell r="BN4">
            <v>43070</v>
          </cell>
          <cell r="BO4">
            <v>2017</v>
          </cell>
          <cell r="BP4">
            <v>43101</v>
          </cell>
          <cell r="BQ4">
            <v>43132</v>
          </cell>
          <cell r="BR4">
            <v>43160</v>
          </cell>
          <cell r="BS4">
            <v>43191</v>
          </cell>
          <cell r="BT4">
            <v>43221</v>
          </cell>
          <cell r="BU4">
            <v>43252</v>
          </cell>
          <cell r="BV4">
            <v>43282</v>
          </cell>
          <cell r="BW4">
            <v>43313</v>
          </cell>
          <cell r="BX4">
            <v>43344</v>
          </cell>
          <cell r="BY4">
            <v>43374</v>
          </cell>
          <cell r="BZ4">
            <v>43405</v>
          </cell>
          <cell r="CA4">
            <v>43435</v>
          </cell>
          <cell r="CB4">
            <v>2018</v>
          </cell>
          <cell r="CC4">
            <v>43466</v>
          </cell>
          <cell r="CD4">
            <v>43497</v>
          </cell>
          <cell r="CE4">
            <v>43525</v>
          </cell>
          <cell r="CF4">
            <v>43556</v>
          </cell>
          <cell r="CG4">
            <v>43586</v>
          </cell>
          <cell r="CH4">
            <v>43617</v>
          </cell>
          <cell r="CI4">
            <v>43647</v>
          </cell>
          <cell r="CJ4">
            <v>43678</v>
          </cell>
          <cell r="CK4">
            <v>43709</v>
          </cell>
          <cell r="CL4">
            <v>43739</v>
          </cell>
          <cell r="CM4">
            <v>43770</v>
          </cell>
          <cell r="CN4">
            <v>43800</v>
          </cell>
          <cell r="CO4">
            <v>2019</v>
          </cell>
          <cell r="CP4">
            <v>43831</v>
          </cell>
          <cell r="CQ4">
            <v>43862</v>
          </cell>
          <cell r="CR4">
            <v>43891</v>
          </cell>
          <cell r="CS4">
            <v>43922</v>
          </cell>
          <cell r="CT4">
            <v>43952</v>
          </cell>
          <cell r="CU4">
            <v>43983</v>
          </cell>
          <cell r="CV4">
            <v>44013</v>
          </cell>
          <cell r="CW4">
            <v>44044</v>
          </cell>
          <cell r="CX4">
            <v>44075</v>
          </cell>
          <cell r="CY4">
            <v>44105</v>
          </cell>
          <cell r="CZ4">
            <v>44136</v>
          </cell>
          <cell r="DA4">
            <v>44166</v>
          </cell>
          <cell r="DB4">
            <v>2020</v>
          </cell>
          <cell r="DC4">
            <v>44197</v>
          </cell>
          <cell r="DD4">
            <v>44228</v>
          </cell>
          <cell r="DE4">
            <v>44256</v>
          </cell>
          <cell r="DF4">
            <v>44287</v>
          </cell>
          <cell r="DG4">
            <v>44317</v>
          </cell>
          <cell r="DH4">
            <v>44348</v>
          </cell>
          <cell r="DI4">
            <v>44378</v>
          </cell>
          <cell r="DJ4">
            <v>44409</v>
          </cell>
          <cell r="DK4">
            <v>44440</v>
          </cell>
          <cell r="DL4">
            <v>44470</v>
          </cell>
          <cell r="DM4">
            <v>44501</v>
          </cell>
          <cell r="DN4">
            <v>44531</v>
          </cell>
          <cell r="DO4">
            <v>2021</v>
          </cell>
          <cell r="DP4">
            <v>44562</v>
          </cell>
          <cell r="DQ4">
            <v>44593</v>
          </cell>
          <cell r="DR4">
            <v>44621</v>
          </cell>
          <cell r="DS4">
            <v>44652</v>
          </cell>
          <cell r="DT4">
            <v>44682</v>
          </cell>
          <cell r="DU4">
            <v>44713</v>
          </cell>
          <cell r="DV4">
            <v>44743</v>
          </cell>
          <cell r="DW4">
            <v>44774</v>
          </cell>
          <cell r="DX4">
            <v>44805</v>
          </cell>
          <cell r="DY4">
            <v>44835</v>
          </cell>
          <cell r="DZ4">
            <v>44866</v>
          </cell>
          <cell r="EA4">
            <v>44896</v>
          </cell>
          <cell r="EB4">
            <v>2022</v>
          </cell>
          <cell r="EC4">
            <v>44927</v>
          </cell>
          <cell r="ED4">
            <v>44958</v>
          </cell>
          <cell r="EE4">
            <v>44986</v>
          </cell>
          <cell r="EF4">
            <v>45017</v>
          </cell>
          <cell r="EG4">
            <v>45047</v>
          </cell>
          <cell r="EH4">
            <v>45078</v>
          </cell>
          <cell r="EI4">
            <v>45108</v>
          </cell>
          <cell r="EJ4">
            <v>45139</v>
          </cell>
          <cell r="EK4">
            <v>45170</v>
          </cell>
          <cell r="EL4">
            <v>45200</v>
          </cell>
          <cell r="EM4">
            <v>45231</v>
          </cell>
          <cell r="EN4">
            <v>45261</v>
          </cell>
          <cell r="EO4">
            <v>2023</v>
          </cell>
          <cell r="EP4">
            <v>45292</v>
          </cell>
          <cell r="EQ4">
            <v>45323</v>
          </cell>
          <cell r="ER4">
            <v>45352</v>
          </cell>
          <cell r="ES4">
            <v>45383</v>
          </cell>
          <cell r="ET4">
            <v>45413</v>
          </cell>
          <cell r="EU4">
            <v>45444</v>
          </cell>
          <cell r="EV4">
            <v>45474</v>
          </cell>
          <cell r="EW4">
            <v>45505</v>
          </cell>
          <cell r="EX4">
            <v>45536</v>
          </cell>
          <cell r="EY4">
            <v>45566</v>
          </cell>
          <cell r="EZ4">
            <v>45597</v>
          </cell>
          <cell r="FA4">
            <v>45627</v>
          </cell>
          <cell r="FB4">
            <v>2024</v>
          </cell>
          <cell r="FC4">
            <v>45658</v>
          </cell>
          <cell r="FD4">
            <v>45689</v>
          </cell>
          <cell r="FE4">
            <v>45717</v>
          </cell>
          <cell r="FF4">
            <v>45748</v>
          </cell>
          <cell r="FG4">
            <v>45778</v>
          </cell>
          <cell r="FH4">
            <v>45809</v>
          </cell>
          <cell r="FI4">
            <v>45839</v>
          </cell>
          <cell r="FJ4">
            <v>45870</v>
          </cell>
          <cell r="FK4">
            <v>45901</v>
          </cell>
          <cell r="FL4">
            <v>45931</v>
          </cell>
          <cell r="FM4">
            <v>45962</v>
          </cell>
          <cell r="FN4">
            <v>45992</v>
          </cell>
          <cell r="FO4">
            <v>2025</v>
          </cell>
          <cell r="FP4">
            <v>46023</v>
          </cell>
          <cell r="FQ4">
            <v>46054</v>
          </cell>
          <cell r="FR4">
            <v>46082</v>
          </cell>
          <cell r="FS4">
            <v>46113</v>
          </cell>
          <cell r="FT4">
            <v>46143</v>
          </cell>
          <cell r="FU4">
            <v>46174</v>
          </cell>
          <cell r="FV4">
            <v>46204</v>
          </cell>
          <cell r="FW4">
            <v>46235</v>
          </cell>
          <cell r="FX4">
            <v>46266</v>
          </cell>
          <cell r="FY4">
            <v>46296</v>
          </cell>
          <cell r="FZ4">
            <v>46327</v>
          </cell>
          <cell r="GA4">
            <v>46357</v>
          </cell>
          <cell r="GB4">
            <v>2026</v>
          </cell>
          <cell r="GC4">
            <v>46388</v>
          </cell>
          <cell r="GD4">
            <v>46419</v>
          </cell>
          <cell r="GE4">
            <v>46447</v>
          </cell>
          <cell r="GF4">
            <v>46478</v>
          </cell>
          <cell r="GG4">
            <v>46508</v>
          </cell>
          <cell r="GH4">
            <v>46539</v>
          </cell>
          <cell r="GI4">
            <v>46569</v>
          </cell>
          <cell r="GJ4">
            <v>46600</v>
          </cell>
          <cell r="GK4">
            <v>46631</v>
          </cell>
          <cell r="GL4">
            <v>46661</v>
          </cell>
          <cell r="GM4">
            <v>46692</v>
          </cell>
          <cell r="GN4">
            <v>46722</v>
          </cell>
          <cell r="GO4">
            <v>2027</v>
          </cell>
          <cell r="GP4">
            <v>46753</v>
          </cell>
          <cell r="GQ4">
            <v>46784</v>
          </cell>
          <cell r="GR4">
            <v>46813</v>
          </cell>
          <cell r="GS4">
            <v>46844</v>
          </cell>
          <cell r="GT4">
            <v>46874</v>
          </cell>
          <cell r="GU4">
            <v>46905</v>
          </cell>
          <cell r="GV4">
            <v>46935</v>
          </cell>
          <cell r="GW4">
            <v>46966</v>
          </cell>
          <cell r="GX4">
            <v>46997</v>
          </cell>
          <cell r="GY4">
            <v>47027</v>
          </cell>
          <cell r="GZ4">
            <v>47058</v>
          </cell>
          <cell r="HA4">
            <v>47088</v>
          </cell>
          <cell r="HB4">
            <v>2028</v>
          </cell>
          <cell r="HC4">
            <v>47119</v>
          </cell>
          <cell r="HD4">
            <v>47150</v>
          </cell>
          <cell r="HE4">
            <v>47178</v>
          </cell>
          <cell r="HF4">
            <v>47209</v>
          </cell>
          <cell r="HG4">
            <v>47239</v>
          </cell>
          <cell r="HH4">
            <v>47270</v>
          </cell>
          <cell r="HI4">
            <v>47300</v>
          </cell>
          <cell r="HJ4">
            <v>47331</v>
          </cell>
          <cell r="HK4">
            <v>47362</v>
          </cell>
          <cell r="HL4">
            <v>47392</v>
          </cell>
          <cell r="HM4">
            <v>47423</v>
          </cell>
          <cell r="HN4">
            <v>47453</v>
          </cell>
          <cell r="HO4">
            <v>2029</v>
          </cell>
          <cell r="HP4">
            <v>47484</v>
          </cell>
          <cell r="HQ4">
            <v>47515</v>
          </cell>
          <cell r="HR4">
            <v>47543</v>
          </cell>
          <cell r="HS4">
            <v>47574</v>
          </cell>
          <cell r="HT4">
            <v>47604</v>
          </cell>
          <cell r="HU4">
            <v>47635</v>
          </cell>
          <cell r="HV4">
            <v>47665</v>
          </cell>
          <cell r="HW4">
            <v>47696</v>
          </cell>
          <cell r="HX4">
            <v>47727</v>
          </cell>
          <cell r="HY4">
            <v>47757</v>
          </cell>
          <cell r="HZ4">
            <v>47788</v>
          </cell>
          <cell r="IA4">
            <v>47818</v>
          </cell>
          <cell r="IB4">
            <v>2030</v>
          </cell>
        </row>
        <row r="5">
          <cell r="A5" t="str">
            <v>Nombre de chambres disponibles</v>
          </cell>
          <cell r="B5">
            <v>1278</v>
          </cell>
          <cell r="C5">
            <v>1172</v>
          </cell>
          <cell r="D5">
            <v>1301</v>
          </cell>
          <cell r="E5">
            <v>1260</v>
          </cell>
          <cell r="F5">
            <v>1302</v>
          </cell>
          <cell r="G5">
            <v>1260</v>
          </cell>
          <cell r="H5">
            <v>1302</v>
          </cell>
          <cell r="I5">
            <v>1302</v>
          </cell>
          <cell r="J5">
            <v>1260</v>
          </cell>
          <cell r="K5">
            <v>1302</v>
          </cell>
          <cell r="L5">
            <v>1260</v>
          </cell>
          <cell r="M5">
            <v>1302</v>
          </cell>
          <cell r="N5">
            <v>1302</v>
          </cell>
          <cell r="O5">
            <v>15301</v>
          </cell>
          <cell r="P5">
            <v>1302</v>
          </cell>
          <cell r="Q5">
            <v>1176</v>
          </cell>
          <cell r="R5">
            <v>1302</v>
          </cell>
          <cell r="S5">
            <v>1260</v>
          </cell>
          <cell r="T5">
            <v>1302</v>
          </cell>
          <cell r="U5">
            <v>1260</v>
          </cell>
          <cell r="V5">
            <v>1302</v>
          </cell>
          <cell r="W5">
            <v>1302</v>
          </cell>
          <cell r="X5">
            <v>1260</v>
          </cell>
          <cell r="Y5">
            <v>1302</v>
          </cell>
          <cell r="Z5">
            <v>1260</v>
          </cell>
          <cell r="AA5">
            <v>1302</v>
          </cell>
          <cell r="AB5">
            <v>15330</v>
          </cell>
          <cell r="AC5">
            <v>922</v>
          </cell>
          <cell r="AD5">
            <v>1164</v>
          </cell>
          <cell r="AE5">
            <v>1302</v>
          </cell>
          <cell r="AF5">
            <v>1260</v>
          </cell>
          <cell r="AG5">
            <v>1302</v>
          </cell>
          <cell r="AH5">
            <v>1260</v>
          </cell>
          <cell r="AI5">
            <v>1302</v>
          </cell>
          <cell r="AJ5">
            <v>1302</v>
          </cell>
          <cell r="AK5">
            <v>1302</v>
          </cell>
          <cell r="AL5">
            <v>1302</v>
          </cell>
          <cell r="AM5">
            <v>1302</v>
          </cell>
          <cell r="AN5">
            <v>1302</v>
          </cell>
          <cell r="AO5">
            <v>15022</v>
          </cell>
          <cell r="AP5">
            <v>1302</v>
          </cell>
          <cell r="AQ5">
            <v>1302</v>
          </cell>
          <cell r="AR5">
            <v>1302</v>
          </cell>
          <cell r="AS5">
            <v>1302</v>
          </cell>
          <cell r="AT5">
            <v>1302</v>
          </cell>
          <cell r="AU5">
            <v>1302</v>
          </cell>
          <cell r="AV5">
            <v>1302</v>
          </cell>
          <cell r="AW5">
            <v>1302</v>
          </cell>
          <cell r="AX5">
            <v>1302</v>
          </cell>
          <cell r="AY5">
            <v>1302</v>
          </cell>
          <cell r="AZ5">
            <v>1302</v>
          </cell>
          <cell r="BA5">
            <v>1302</v>
          </cell>
          <cell r="BB5">
            <v>15624</v>
          </cell>
          <cell r="BC5">
            <v>1302</v>
          </cell>
          <cell r="BD5">
            <v>1302</v>
          </cell>
          <cell r="BE5">
            <v>1302</v>
          </cell>
          <cell r="BF5">
            <v>1302</v>
          </cell>
          <cell r="BG5">
            <v>1302</v>
          </cell>
          <cell r="BH5">
            <v>1302</v>
          </cell>
          <cell r="BI5">
            <v>1302</v>
          </cell>
          <cell r="BJ5">
            <v>1302</v>
          </cell>
          <cell r="BK5">
            <v>1302</v>
          </cell>
          <cell r="BL5">
            <v>1302</v>
          </cell>
          <cell r="BM5">
            <v>1302</v>
          </cell>
          <cell r="BN5">
            <v>1302</v>
          </cell>
          <cell r="BO5">
            <v>15624</v>
          </cell>
          <cell r="BP5">
            <v>1302</v>
          </cell>
          <cell r="BQ5">
            <v>1302</v>
          </cell>
          <cell r="BR5">
            <v>1302</v>
          </cell>
          <cell r="BS5">
            <v>1302</v>
          </cell>
          <cell r="BT5">
            <v>1302</v>
          </cell>
          <cell r="BU5">
            <v>1302</v>
          </cell>
          <cell r="BV5">
            <v>1302</v>
          </cell>
          <cell r="BW5">
            <v>1302</v>
          </cell>
          <cell r="BX5">
            <v>1302</v>
          </cell>
          <cell r="BY5">
            <v>1302</v>
          </cell>
          <cell r="BZ5">
            <v>1302</v>
          </cell>
          <cell r="CA5">
            <v>1302</v>
          </cell>
          <cell r="CB5">
            <v>15624</v>
          </cell>
          <cell r="CC5">
            <v>1302</v>
          </cell>
          <cell r="CD5">
            <v>1302</v>
          </cell>
          <cell r="CE5">
            <v>1302</v>
          </cell>
          <cell r="CF5">
            <v>1302</v>
          </cell>
          <cell r="CG5">
            <v>1302</v>
          </cell>
          <cell r="CH5">
            <v>1302</v>
          </cell>
          <cell r="CI5">
            <v>1302</v>
          </cell>
          <cell r="CJ5">
            <v>1302</v>
          </cell>
          <cell r="CK5">
            <v>1302</v>
          </cell>
          <cell r="CL5">
            <v>1302</v>
          </cell>
          <cell r="CM5">
            <v>1302</v>
          </cell>
          <cell r="CN5">
            <v>1302</v>
          </cell>
          <cell r="CO5">
            <v>15624</v>
          </cell>
          <cell r="CP5">
            <v>1302</v>
          </cell>
          <cell r="CQ5">
            <v>1302</v>
          </cell>
          <cell r="CR5">
            <v>1302</v>
          </cell>
          <cell r="CS5">
            <v>1302</v>
          </cell>
          <cell r="CT5">
            <v>1302</v>
          </cell>
          <cell r="CU5">
            <v>1302</v>
          </cell>
          <cell r="CV5">
            <v>1302</v>
          </cell>
          <cell r="CW5">
            <v>1302</v>
          </cell>
          <cell r="CX5">
            <v>1302</v>
          </cell>
          <cell r="CY5">
            <v>1302</v>
          </cell>
          <cell r="CZ5">
            <v>1302</v>
          </cell>
          <cell r="DA5">
            <v>1302</v>
          </cell>
          <cell r="DB5">
            <v>15624</v>
          </cell>
          <cell r="DC5">
            <v>1302</v>
          </cell>
          <cell r="DD5">
            <v>1302</v>
          </cell>
          <cell r="DE5">
            <v>1302</v>
          </cell>
          <cell r="DF5">
            <v>1302</v>
          </cell>
          <cell r="DG5">
            <v>1302</v>
          </cell>
          <cell r="DH5">
            <v>1302</v>
          </cell>
          <cell r="DI5">
            <v>1302</v>
          </cell>
          <cell r="DJ5">
            <v>1302</v>
          </cell>
          <cell r="DK5">
            <v>1302</v>
          </cell>
          <cell r="DL5">
            <v>1302</v>
          </cell>
          <cell r="DM5">
            <v>1302</v>
          </cell>
          <cell r="DN5">
            <v>1302</v>
          </cell>
          <cell r="DO5">
            <v>15624</v>
          </cell>
          <cell r="DP5">
            <v>1302</v>
          </cell>
          <cell r="DQ5">
            <v>1302</v>
          </cell>
          <cell r="DR5">
            <v>1302</v>
          </cell>
          <cell r="DS5">
            <v>1302</v>
          </cell>
          <cell r="DT5">
            <v>1302</v>
          </cell>
          <cell r="DU5">
            <v>1302</v>
          </cell>
          <cell r="DV5">
            <v>1302</v>
          </cell>
          <cell r="DW5">
            <v>1302</v>
          </cell>
          <cell r="DX5">
            <v>1302</v>
          </cell>
          <cell r="DY5">
            <v>1302</v>
          </cell>
          <cell r="DZ5">
            <v>1302</v>
          </cell>
          <cell r="EA5">
            <v>1302</v>
          </cell>
          <cell r="EB5">
            <v>15624</v>
          </cell>
          <cell r="EC5">
            <v>1302</v>
          </cell>
          <cell r="ED5">
            <v>1302</v>
          </cell>
          <cell r="EE5">
            <v>1302</v>
          </cell>
          <cell r="EF5">
            <v>1302</v>
          </cell>
          <cell r="EG5">
            <v>1302</v>
          </cell>
          <cell r="EH5">
            <v>1302</v>
          </cell>
          <cell r="EI5">
            <v>1302</v>
          </cell>
          <cell r="EJ5">
            <v>1302</v>
          </cell>
          <cell r="EK5">
            <v>1302</v>
          </cell>
          <cell r="EL5">
            <v>1302</v>
          </cell>
          <cell r="EM5">
            <v>1302</v>
          </cell>
          <cell r="EN5">
            <v>1302</v>
          </cell>
          <cell r="EO5">
            <v>15624</v>
          </cell>
          <cell r="EP5">
            <v>1302</v>
          </cell>
          <cell r="EQ5">
            <v>1302</v>
          </cell>
          <cell r="ER5">
            <v>1302</v>
          </cell>
          <cell r="ES5">
            <v>1302</v>
          </cell>
          <cell r="ET5">
            <v>1302</v>
          </cell>
          <cell r="EU5">
            <v>1302</v>
          </cell>
          <cell r="EV5">
            <v>1302</v>
          </cell>
          <cell r="EW5">
            <v>1302</v>
          </cell>
          <cell r="EX5">
            <v>1302</v>
          </cell>
          <cell r="EY5">
            <v>1302</v>
          </cell>
          <cell r="EZ5">
            <v>1302</v>
          </cell>
          <cell r="FA5">
            <v>1302</v>
          </cell>
          <cell r="FB5">
            <v>15624</v>
          </cell>
          <cell r="FC5">
            <v>1302</v>
          </cell>
          <cell r="FD5">
            <v>1302</v>
          </cell>
          <cell r="FE5">
            <v>1302</v>
          </cell>
          <cell r="FF5">
            <v>1302</v>
          </cell>
          <cell r="FG5">
            <v>1302</v>
          </cell>
          <cell r="FH5">
            <v>1302</v>
          </cell>
          <cell r="FI5">
            <v>1302</v>
          </cell>
          <cell r="FJ5">
            <v>1302</v>
          </cell>
          <cell r="FK5">
            <v>1302</v>
          </cell>
          <cell r="FL5">
            <v>1302</v>
          </cell>
          <cell r="FM5">
            <v>1302</v>
          </cell>
          <cell r="FN5">
            <v>1302</v>
          </cell>
          <cell r="FO5">
            <v>15624</v>
          </cell>
          <cell r="FP5">
            <v>1302</v>
          </cell>
          <cell r="FQ5">
            <v>1302</v>
          </cell>
          <cell r="FR5">
            <v>1302</v>
          </cell>
          <cell r="FS5">
            <v>1302</v>
          </cell>
          <cell r="FT5">
            <v>1302</v>
          </cell>
          <cell r="FU5">
            <v>1302</v>
          </cell>
          <cell r="FV5">
            <v>1302</v>
          </cell>
          <cell r="FW5">
            <v>1302</v>
          </cell>
          <cell r="FX5">
            <v>1302</v>
          </cell>
          <cell r="FY5">
            <v>1302</v>
          </cell>
          <cell r="FZ5">
            <v>1302</v>
          </cell>
          <cell r="GA5">
            <v>1302</v>
          </cell>
          <cell r="GB5">
            <v>15624</v>
          </cell>
          <cell r="GC5">
            <v>1302</v>
          </cell>
          <cell r="GD5">
            <v>1302</v>
          </cell>
          <cell r="GE5">
            <v>1302</v>
          </cell>
          <cell r="GF5">
            <v>1302</v>
          </cell>
          <cell r="GG5">
            <v>1302</v>
          </cell>
          <cell r="GH5">
            <v>1302</v>
          </cell>
          <cell r="GI5">
            <v>1302</v>
          </cell>
          <cell r="GJ5">
            <v>1302</v>
          </cell>
          <cell r="GK5">
            <v>1302</v>
          </cell>
          <cell r="GL5">
            <v>1302</v>
          </cell>
          <cell r="GM5">
            <v>1302</v>
          </cell>
          <cell r="GN5">
            <v>1302</v>
          </cell>
          <cell r="GO5">
            <v>15624</v>
          </cell>
          <cell r="GP5">
            <v>1302</v>
          </cell>
          <cell r="GQ5">
            <v>1302</v>
          </cell>
          <cell r="GR5">
            <v>1302</v>
          </cell>
          <cell r="GS5">
            <v>1302</v>
          </cell>
          <cell r="GT5">
            <v>1302</v>
          </cell>
          <cell r="GU5">
            <v>1302</v>
          </cell>
          <cell r="GV5">
            <v>1302</v>
          </cell>
          <cell r="GW5">
            <v>1302</v>
          </cell>
          <cell r="GX5">
            <v>1302</v>
          </cell>
          <cell r="GY5">
            <v>1302</v>
          </cell>
          <cell r="GZ5">
            <v>1302</v>
          </cell>
          <cell r="HA5">
            <v>1302</v>
          </cell>
          <cell r="HB5">
            <v>15624</v>
          </cell>
          <cell r="HC5">
            <v>1302</v>
          </cell>
          <cell r="HD5">
            <v>1302</v>
          </cell>
          <cell r="HE5">
            <v>1302</v>
          </cell>
          <cell r="HF5">
            <v>1302</v>
          </cell>
          <cell r="HG5">
            <v>1302</v>
          </cell>
          <cell r="HH5">
            <v>1302</v>
          </cell>
          <cell r="HI5">
            <v>1302</v>
          </cell>
          <cell r="HJ5">
            <v>1302</v>
          </cell>
          <cell r="HK5">
            <v>1302</v>
          </cell>
          <cell r="HL5">
            <v>1302</v>
          </cell>
          <cell r="HM5">
            <v>1302</v>
          </cell>
          <cell r="HN5">
            <v>1302</v>
          </cell>
          <cell r="HO5">
            <v>15624</v>
          </cell>
          <cell r="HP5">
            <v>1302</v>
          </cell>
          <cell r="HQ5">
            <v>1302</v>
          </cell>
          <cell r="HR5">
            <v>1302</v>
          </cell>
          <cell r="HS5">
            <v>1302</v>
          </cell>
          <cell r="HT5">
            <v>1302</v>
          </cell>
          <cell r="HU5">
            <v>1302</v>
          </cell>
          <cell r="HV5">
            <v>1302</v>
          </cell>
          <cell r="HW5">
            <v>1302</v>
          </cell>
          <cell r="HX5">
            <v>1302</v>
          </cell>
          <cell r="HY5">
            <v>1302</v>
          </cell>
          <cell r="HZ5">
            <v>1302</v>
          </cell>
          <cell r="IA5">
            <v>1302</v>
          </cell>
          <cell r="IB5">
            <v>15624</v>
          </cell>
        </row>
        <row r="6">
          <cell r="A6" t="str">
            <v>Nombre de chambres louées</v>
          </cell>
          <cell r="B6">
            <v>419</v>
          </cell>
          <cell r="C6">
            <v>698</v>
          </cell>
          <cell r="D6">
            <v>731</v>
          </cell>
          <cell r="E6">
            <v>967</v>
          </cell>
          <cell r="F6">
            <v>1060</v>
          </cell>
          <cell r="G6">
            <v>1090</v>
          </cell>
          <cell r="H6">
            <v>1260</v>
          </cell>
          <cell r="I6">
            <v>1266</v>
          </cell>
          <cell r="J6">
            <v>1010</v>
          </cell>
          <cell r="K6">
            <v>957</v>
          </cell>
          <cell r="L6">
            <v>805</v>
          </cell>
          <cell r="M6">
            <v>649</v>
          </cell>
          <cell r="N6">
            <v>649</v>
          </cell>
          <cell r="O6">
            <v>10912</v>
          </cell>
          <cell r="P6">
            <v>494</v>
          </cell>
          <cell r="Q6">
            <v>728</v>
          </cell>
          <cell r="R6">
            <v>793</v>
          </cell>
          <cell r="S6">
            <v>999</v>
          </cell>
          <cell r="T6">
            <v>1050</v>
          </cell>
          <cell r="U6">
            <v>1120</v>
          </cell>
          <cell r="V6">
            <v>1235</v>
          </cell>
          <cell r="W6">
            <v>1254</v>
          </cell>
          <cell r="X6">
            <v>1062</v>
          </cell>
          <cell r="Y6">
            <v>953</v>
          </cell>
          <cell r="Z6">
            <v>679</v>
          </cell>
          <cell r="AA6">
            <v>639</v>
          </cell>
          <cell r="AB6">
            <v>11006</v>
          </cell>
          <cell r="AC6">
            <v>320</v>
          </cell>
          <cell r="AD6">
            <v>634</v>
          </cell>
          <cell r="AE6">
            <v>813</v>
          </cell>
          <cell r="AF6">
            <v>976</v>
          </cell>
          <cell r="AG6">
            <v>951</v>
          </cell>
          <cell r="AH6">
            <v>1066</v>
          </cell>
          <cell r="AI6">
            <v>1217</v>
          </cell>
          <cell r="AJ6">
            <v>1241</v>
          </cell>
          <cell r="AO6">
            <v>7218</v>
          </cell>
          <cell r="BB6">
            <v>0</v>
          </cell>
          <cell r="BO6">
            <v>0</v>
          </cell>
          <cell r="CB6">
            <v>0</v>
          </cell>
          <cell r="CO6">
            <v>0</v>
          </cell>
          <cell r="DB6">
            <v>0</v>
          </cell>
          <cell r="DO6">
            <v>0</v>
          </cell>
          <cell r="EB6">
            <v>0</v>
          </cell>
          <cell r="EO6">
            <v>0</v>
          </cell>
          <cell r="FB6">
            <v>0</v>
          </cell>
          <cell r="FO6">
            <v>0</v>
          </cell>
          <cell r="GB6">
            <v>0</v>
          </cell>
          <cell r="GO6">
            <v>0</v>
          </cell>
          <cell r="HB6">
            <v>0</v>
          </cell>
          <cell r="HO6">
            <v>0</v>
          </cell>
          <cell r="IB6">
            <v>0</v>
          </cell>
        </row>
        <row r="7">
          <cell r="A7" t="str">
            <v>Nombre de clients</v>
          </cell>
          <cell r="B7">
            <v>663</v>
          </cell>
          <cell r="C7">
            <v>1202</v>
          </cell>
          <cell r="D7">
            <v>1265</v>
          </cell>
          <cell r="E7">
            <v>1782</v>
          </cell>
          <cell r="F7">
            <v>1917</v>
          </cell>
          <cell r="G7">
            <v>1906</v>
          </cell>
          <cell r="H7">
            <v>2317</v>
          </cell>
          <cell r="I7">
            <v>2448</v>
          </cell>
          <cell r="J7">
            <v>1767</v>
          </cell>
          <cell r="K7">
            <v>1650</v>
          </cell>
          <cell r="L7">
            <v>1308</v>
          </cell>
          <cell r="M7">
            <v>1548</v>
          </cell>
          <cell r="N7">
            <v>1148</v>
          </cell>
          <cell r="O7">
            <v>19773</v>
          </cell>
          <cell r="P7">
            <v>752</v>
          </cell>
          <cell r="Q7">
            <v>1176</v>
          </cell>
          <cell r="R7">
            <v>1312</v>
          </cell>
          <cell r="S7">
            <v>1939</v>
          </cell>
          <cell r="T7">
            <v>1796</v>
          </cell>
          <cell r="U7">
            <v>1835</v>
          </cell>
          <cell r="V7">
            <v>2042</v>
          </cell>
          <cell r="W7">
            <v>2389</v>
          </cell>
          <cell r="X7">
            <v>1778</v>
          </cell>
          <cell r="Y7">
            <v>1647</v>
          </cell>
          <cell r="Z7">
            <v>1067</v>
          </cell>
          <cell r="AA7">
            <v>1090</v>
          </cell>
          <cell r="AB7">
            <v>18823</v>
          </cell>
          <cell r="AC7">
            <v>488</v>
          </cell>
          <cell r="AD7">
            <v>1037</v>
          </cell>
          <cell r="AE7">
            <v>1250</v>
          </cell>
          <cell r="AF7">
            <v>1713</v>
          </cell>
          <cell r="AG7">
            <v>1704</v>
          </cell>
          <cell r="AH7">
            <v>1715</v>
          </cell>
          <cell r="AI7">
            <v>2341</v>
          </cell>
          <cell r="AJ7">
            <v>2358</v>
          </cell>
          <cell r="AO7">
            <v>12606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O7">
            <v>0</v>
          </cell>
          <cell r="CB7">
            <v>0</v>
          </cell>
          <cell r="CO7">
            <v>0</v>
          </cell>
          <cell r="DB7">
            <v>0</v>
          </cell>
          <cell r="DO7">
            <v>0</v>
          </cell>
          <cell r="EB7">
            <v>0</v>
          </cell>
          <cell r="EO7">
            <v>0</v>
          </cell>
          <cell r="FB7">
            <v>0</v>
          </cell>
          <cell r="FO7">
            <v>0</v>
          </cell>
          <cell r="GB7">
            <v>0</v>
          </cell>
          <cell r="GO7">
            <v>0</v>
          </cell>
          <cell r="HB7">
            <v>0</v>
          </cell>
          <cell r="HO7">
            <v>0</v>
          </cell>
          <cell r="IB7">
            <v>0</v>
          </cell>
        </row>
        <row r="8">
          <cell r="A8" t="str">
            <v>Indice de fréquentation</v>
          </cell>
          <cell r="B8">
            <v>1.5823389021479715</v>
          </cell>
          <cell r="C8">
            <v>1.7220630372492836</v>
          </cell>
          <cell r="D8">
            <v>1.7305061559507524</v>
          </cell>
          <cell r="E8">
            <v>1.8428128231644261</v>
          </cell>
          <cell r="F8">
            <v>1.8084905660377359</v>
          </cell>
          <cell r="G8">
            <v>1.7486238532110092</v>
          </cell>
          <cell r="H8">
            <v>1.8388888888888888</v>
          </cell>
          <cell r="I8">
            <v>1.933649289099526</v>
          </cell>
          <cell r="J8">
            <v>1.7495049504950495</v>
          </cell>
          <cell r="K8">
            <v>1.7241379310344827</v>
          </cell>
          <cell r="L8">
            <v>1.6248447204968943</v>
          </cell>
          <cell r="M8">
            <v>2.3852080123266566</v>
          </cell>
          <cell r="N8">
            <v>1.7688751926040061</v>
          </cell>
          <cell r="O8">
            <v>1.8075890941752233</v>
          </cell>
          <cell r="P8">
            <v>1.5222672064777327</v>
          </cell>
          <cell r="Q8">
            <v>1.6153846153846154</v>
          </cell>
          <cell r="R8">
            <v>1.6544766708701135</v>
          </cell>
          <cell r="S8">
            <v>1.9409409409409411</v>
          </cell>
          <cell r="T8">
            <v>1.7104761904761905</v>
          </cell>
          <cell r="U8">
            <v>1.6383928571428572</v>
          </cell>
          <cell r="V8">
            <v>1.6534412955465587</v>
          </cell>
          <cell r="W8">
            <v>1.905103668261563</v>
          </cell>
          <cell r="X8">
            <v>1.6741996233521657</v>
          </cell>
          <cell r="Y8">
            <v>1.7282266526757608</v>
          </cell>
          <cell r="Z8">
            <v>1.5714285714285714</v>
          </cell>
          <cell r="AA8">
            <v>1.7057902973395931</v>
          </cell>
          <cell r="AB8">
            <v>1.7102489551153917</v>
          </cell>
          <cell r="AC8">
            <v>1.5249999999999999</v>
          </cell>
          <cell r="AD8">
            <v>1.6356466876971609</v>
          </cell>
          <cell r="AE8">
            <v>1.5375153751537516</v>
          </cell>
          <cell r="AF8">
            <v>1.7551229508196722</v>
          </cell>
          <cell r="AG8">
            <v>1.7917981072555205</v>
          </cell>
          <cell r="AH8">
            <v>1.6088180112570356</v>
          </cell>
          <cell r="AI8">
            <v>1.923582580115037</v>
          </cell>
          <cell r="AJ8">
            <v>1.9000805801772764</v>
          </cell>
          <cell r="AK8" t="str">
            <v/>
          </cell>
          <cell r="AL8" t="str">
            <v/>
          </cell>
          <cell r="AM8" t="str">
            <v/>
          </cell>
          <cell r="AN8" t="str">
            <v/>
          </cell>
          <cell r="AO8">
            <v>1.7464671654197839</v>
          </cell>
          <cell r="AP8" t="str">
            <v/>
          </cell>
          <cell r="AQ8" t="str">
            <v/>
          </cell>
          <cell r="AR8" t="str">
            <v/>
          </cell>
          <cell r="AS8" t="str">
            <v/>
          </cell>
          <cell r="AT8" t="str">
            <v/>
          </cell>
          <cell r="AU8" t="str">
            <v/>
          </cell>
          <cell r="AV8" t="str">
            <v/>
          </cell>
          <cell r="AW8" t="str">
            <v/>
          </cell>
          <cell r="AX8" t="str">
            <v/>
          </cell>
          <cell r="AY8" t="str">
            <v/>
          </cell>
          <cell r="AZ8" t="str">
            <v/>
          </cell>
          <cell r="BA8" t="str">
            <v/>
          </cell>
          <cell r="BB8" t="str">
            <v/>
          </cell>
          <cell r="BC8" t="str">
            <v/>
          </cell>
          <cell r="BD8" t="str">
            <v/>
          </cell>
          <cell r="BE8" t="str">
            <v/>
          </cell>
          <cell r="BF8" t="str">
            <v/>
          </cell>
          <cell r="BG8" t="str">
            <v/>
          </cell>
          <cell r="BH8" t="str">
            <v/>
          </cell>
          <cell r="BI8" t="str">
            <v/>
          </cell>
          <cell r="BJ8" t="str">
            <v/>
          </cell>
          <cell r="BK8" t="str">
            <v/>
          </cell>
          <cell r="BL8" t="str">
            <v/>
          </cell>
          <cell r="BM8" t="str">
            <v/>
          </cell>
          <cell r="BN8" t="str">
            <v/>
          </cell>
          <cell r="BO8" t="str">
            <v/>
          </cell>
          <cell r="BP8" t="str">
            <v/>
          </cell>
          <cell r="BQ8" t="str">
            <v/>
          </cell>
          <cell r="BR8" t="str">
            <v/>
          </cell>
          <cell r="BS8" t="str">
            <v/>
          </cell>
          <cell r="BT8" t="str">
            <v/>
          </cell>
          <cell r="BU8" t="str">
            <v/>
          </cell>
          <cell r="BV8" t="str">
            <v/>
          </cell>
          <cell r="BW8" t="str">
            <v/>
          </cell>
          <cell r="BX8" t="str">
            <v/>
          </cell>
          <cell r="BY8" t="str">
            <v/>
          </cell>
          <cell r="BZ8" t="str">
            <v/>
          </cell>
          <cell r="CA8" t="str">
            <v/>
          </cell>
          <cell r="CB8" t="str">
            <v/>
          </cell>
          <cell r="CC8" t="str">
            <v/>
          </cell>
          <cell r="CD8" t="str">
            <v/>
          </cell>
          <cell r="CE8" t="str">
            <v/>
          </cell>
          <cell r="CF8" t="str">
            <v/>
          </cell>
          <cell r="CG8" t="str">
            <v/>
          </cell>
          <cell r="CH8" t="str">
            <v/>
          </cell>
          <cell r="CI8" t="str">
            <v/>
          </cell>
          <cell r="CJ8" t="str">
            <v/>
          </cell>
          <cell r="CK8" t="str">
            <v/>
          </cell>
          <cell r="CL8" t="str">
            <v/>
          </cell>
          <cell r="CM8" t="str">
            <v/>
          </cell>
          <cell r="CN8" t="str">
            <v/>
          </cell>
          <cell r="CO8" t="str">
            <v/>
          </cell>
          <cell r="CP8" t="str">
            <v/>
          </cell>
          <cell r="CQ8" t="str">
            <v/>
          </cell>
          <cell r="CR8" t="str">
            <v/>
          </cell>
          <cell r="CS8" t="str">
            <v/>
          </cell>
          <cell r="CT8" t="str">
            <v/>
          </cell>
          <cell r="CU8" t="str">
            <v/>
          </cell>
          <cell r="CV8" t="str">
            <v/>
          </cell>
          <cell r="CW8" t="str">
            <v/>
          </cell>
          <cell r="CX8" t="str">
            <v/>
          </cell>
          <cell r="CY8" t="str">
            <v/>
          </cell>
          <cell r="CZ8" t="str">
            <v/>
          </cell>
          <cell r="DA8" t="str">
            <v/>
          </cell>
          <cell r="DB8" t="str">
            <v/>
          </cell>
          <cell r="DC8" t="str">
            <v/>
          </cell>
          <cell r="DD8" t="str">
            <v/>
          </cell>
          <cell r="DE8" t="str">
            <v/>
          </cell>
          <cell r="DF8" t="str">
            <v/>
          </cell>
          <cell r="DG8" t="str">
            <v/>
          </cell>
          <cell r="DH8" t="str">
            <v/>
          </cell>
          <cell r="DI8" t="str">
            <v/>
          </cell>
          <cell r="DJ8" t="str">
            <v/>
          </cell>
          <cell r="DK8" t="str">
            <v/>
          </cell>
          <cell r="DL8" t="str">
            <v/>
          </cell>
          <cell r="DM8" t="str">
            <v/>
          </cell>
          <cell r="DN8" t="str">
            <v/>
          </cell>
          <cell r="DO8" t="str">
            <v/>
          </cell>
          <cell r="DP8" t="str">
            <v/>
          </cell>
          <cell r="DQ8" t="str">
            <v/>
          </cell>
          <cell r="DR8" t="str">
            <v/>
          </cell>
          <cell r="DS8" t="str">
            <v/>
          </cell>
          <cell r="DT8" t="str">
            <v/>
          </cell>
          <cell r="DU8" t="str">
            <v/>
          </cell>
          <cell r="DV8" t="str">
            <v/>
          </cell>
          <cell r="DW8" t="str">
            <v/>
          </cell>
          <cell r="DX8" t="str">
            <v/>
          </cell>
          <cell r="DY8" t="str">
            <v/>
          </cell>
          <cell r="DZ8" t="str">
            <v/>
          </cell>
          <cell r="EA8" t="str">
            <v/>
          </cell>
          <cell r="EB8" t="str">
            <v/>
          </cell>
          <cell r="EC8" t="str">
            <v/>
          </cell>
          <cell r="ED8" t="str">
            <v/>
          </cell>
          <cell r="EE8" t="str">
            <v/>
          </cell>
          <cell r="EF8" t="str">
            <v/>
          </cell>
          <cell r="EG8" t="str">
            <v/>
          </cell>
          <cell r="EH8" t="str">
            <v/>
          </cell>
          <cell r="EI8" t="str">
            <v/>
          </cell>
          <cell r="EJ8" t="str">
            <v/>
          </cell>
          <cell r="EK8" t="str">
            <v/>
          </cell>
          <cell r="EL8" t="str">
            <v/>
          </cell>
          <cell r="EM8" t="str">
            <v/>
          </cell>
          <cell r="EN8" t="str">
            <v/>
          </cell>
          <cell r="EO8" t="str">
            <v/>
          </cell>
          <cell r="EP8" t="str">
            <v/>
          </cell>
          <cell r="EQ8" t="str">
            <v/>
          </cell>
          <cell r="ER8" t="str">
            <v/>
          </cell>
          <cell r="ES8" t="str">
            <v/>
          </cell>
          <cell r="ET8" t="str">
            <v/>
          </cell>
          <cell r="EU8" t="str">
            <v/>
          </cell>
          <cell r="EV8" t="str">
            <v/>
          </cell>
          <cell r="EW8" t="str">
            <v/>
          </cell>
          <cell r="EX8" t="str">
            <v/>
          </cell>
          <cell r="EY8" t="str">
            <v/>
          </cell>
          <cell r="EZ8" t="str">
            <v/>
          </cell>
          <cell r="FA8" t="str">
            <v/>
          </cell>
          <cell r="FB8" t="str">
            <v/>
          </cell>
          <cell r="FC8" t="str">
            <v/>
          </cell>
          <cell r="FD8" t="str">
            <v/>
          </cell>
          <cell r="FE8" t="str">
            <v/>
          </cell>
          <cell r="FF8" t="str">
            <v/>
          </cell>
          <cell r="FG8" t="str">
            <v/>
          </cell>
          <cell r="FH8" t="str">
            <v/>
          </cell>
          <cell r="FI8" t="str">
            <v/>
          </cell>
          <cell r="FJ8" t="str">
            <v/>
          </cell>
          <cell r="FK8" t="str">
            <v/>
          </cell>
          <cell r="FL8" t="str">
            <v/>
          </cell>
          <cell r="FM8" t="str">
            <v/>
          </cell>
          <cell r="FN8" t="str">
            <v/>
          </cell>
          <cell r="FO8" t="str">
            <v/>
          </cell>
          <cell r="FP8" t="str">
            <v/>
          </cell>
          <cell r="FQ8" t="str">
            <v/>
          </cell>
          <cell r="FR8" t="str">
            <v/>
          </cell>
          <cell r="FS8" t="str">
            <v/>
          </cell>
          <cell r="FT8" t="str">
            <v/>
          </cell>
          <cell r="FU8" t="str">
            <v/>
          </cell>
          <cell r="FV8" t="str">
            <v/>
          </cell>
          <cell r="FW8" t="str">
            <v/>
          </cell>
          <cell r="FX8" t="str">
            <v/>
          </cell>
          <cell r="FY8" t="str">
            <v/>
          </cell>
          <cell r="FZ8" t="str">
            <v/>
          </cell>
          <cell r="GA8" t="str">
            <v/>
          </cell>
          <cell r="GB8" t="str">
            <v/>
          </cell>
          <cell r="GC8" t="str">
            <v/>
          </cell>
          <cell r="GD8" t="str">
            <v/>
          </cell>
          <cell r="GE8" t="str">
            <v/>
          </cell>
          <cell r="GF8" t="str">
            <v/>
          </cell>
          <cell r="GG8" t="str">
            <v/>
          </cell>
          <cell r="GH8" t="str">
            <v/>
          </cell>
          <cell r="GI8" t="str">
            <v/>
          </cell>
          <cell r="GJ8" t="str">
            <v/>
          </cell>
          <cell r="GK8" t="str">
            <v/>
          </cell>
          <cell r="GL8" t="str">
            <v/>
          </cell>
          <cell r="GM8" t="str">
            <v/>
          </cell>
          <cell r="GN8" t="str">
            <v/>
          </cell>
          <cell r="GO8" t="str">
            <v/>
          </cell>
          <cell r="GP8" t="str">
            <v/>
          </cell>
          <cell r="GQ8" t="str">
            <v/>
          </cell>
          <cell r="GR8" t="str">
            <v/>
          </cell>
          <cell r="GS8" t="str">
            <v/>
          </cell>
          <cell r="GT8" t="str">
            <v/>
          </cell>
          <cell r="GU8" t="str">
            <v/>
          </cell>
          <cell r="GV8" t="str">
            <v/>
          </cell>
          <cell r="GW8" t="str">
            <v/>
          </cell>
          <cell r="GX8" t="str">
            <v/>
          </cell>
          <cell r="GY8" t="str">
            <v/>
          </cell>
          <cell r="GZ8" t="str">
            <v/>
          </cell>
          <cell r="HA8" t="str">
            <v/>
          </cell>
          <cell r="HB8" t="str">
            <v/>
          </cell>
          <cell r="HC8" t="str">
            <v/>
          </cell>
          <cell r="HD8" t="str">
            <v/>
          </cell>
          <cell r="HE8" t="str">
            <v/>
          </cell>
          <cell r="HF8" t="str">
            <v/>
          </cell>
          <cell r="HG8" t="str">
            <v/>
          </cell>
          <cell r="HH8" t="str">
            <v/>
          </cell>
          <cell r="HI8" t="str">
            <v/>
          </cell>
          <cell r="HJ8" t="str">
            <v/>
          </cell>
          <cell r="HK8" t="str">
            <v/>
          </cell>
          <cell r="HL8" t="str">
            <v/>
          </cell>
          <cell r="HM8" t="str">
            <v/>
          </cell>
          <cell r="HN8" t="str">
            <v/>
          </cell>
          <cell r="HO8" t="str">
            <v/>
          </cell>
          <cell r="HP8" t="str">
            <v/>
          </cell>
          <cell r="HQ8" t="str">
            <v/>
          </cell>
          <cell r="HR8" t="str">
            <v/>
          </cell>
          <cell r="HS8" t="str">
            <v/>
          </cell>
          <cell r="HT8" t="str">
            <v/>
          </cell>
          <cell r="HU8" t="str">
            <v/>
          </cell>
          <cell r="HV8" t="str">
            <v/>
          </cell>
          <cell r="HW8" t="str">
            <v/>
          </cell>
          <cell r="HX8" t="str">
            <v/>
          </cell>
          <cell r="HY8" t="str">
            <v/>
          </cell>
          <cell r="HZ8" t="str">
            <v/>
          </cell>
          <cell r="IA8" t="str">
            <v/>
          </cell>
          <cell r="IB8" t="str">
            <v/>
          </cell>
        </row>
        <row r="9">
          <cell r="A9" t="str">
            <v>T.O.</v>
          </cell>
          <cell r="B9">
            <v>0.32785602503912364</v>
          </cell>
          <cell r="C9">
            <v>0.59556313993174059</v>
          </cell>
          <cell r="D9">
            <v>0.5618754803996926</v>
          </cell>
          <cell r="E9">
            <v>0.76746031746031751</v>
          </cell>
          <cell r="F9">
            <v>0.81413210445468509</v>
          </cell>
          <cell r="G9">
            <v>0.86507936507936511</v>
          </cell>
          <cell r="H9">
            <v>0.967741935483871</v>
          </cell>
          <cell r="I9">
            <v>0.97235023041474655</v>
          </cell>
          <cell r="J9">
            <v>0.80158730158730163</v>
          </cell>
          <cell r="K9">
            <v>0.73502304147465436</v>
          </cell>
          <cell r="L9">
            <v>0.63888888888888884</v>
          </cell>
          <cell r="M9">
            <v>0.49846390168970817</v>
          </cell>
          <cell r="N9">
            <v>0.49846390168970817</v>
          </cell>
          <cell r="O9">
            <v>0.71216847765867464</v>
          </cell>
          <cell r="P9">
            <v>0.3794162826420891</v>
          </cell>
          <cell r="Q9">
            <v>0.61904761904761907</v>
          </cell>
          <cell r="R9">
            <v>0.60906298003072201</v>
          </cell>
          <cell r="S9">
            <v>0.79285714285714282</v>
          </cell>
          <cell r="T9">
            <v>0.80645161290322576</v>
          </cell>
          <cell r="U9">
            <v>0.88888888888888884</v>
          </cell>
          <cell r="V9">
            <v>0.94854070660522272</v>
          </cell>
          <cell r="W9">
            <v>0.96313364055299544</v>
          </cell>
          <cell r="X9">
            <v>0.84285714285714286</v>
          </cell>
          <cell r="Y9">
            <v>0.73195084485407069</v>
          </cell>
          <cell r="Z9">
            <v>0.53888888888888886</v>
          </cell>
          <cell r="AA9">
            <v>0.49078341013824883</v>
          </cell>
          <cell r="AB9">
            <v>0.717938682322244</v>
          </cell>
          <cell r="AC9">
            <v>0.34707158351409978</v>
          </cell>
          <cell r="AD9">
            <v>0.5446735395189003</v>
          </cell>
          <cell r="AE9">
            <v>0.62442396313364057</v>
          </cell>
          <cell r="AF9">
            <v>0.77460317460317463</v>
          </cell>
          <cell r="AG9">
            <v>0.7304147465437788</v>
          </cell>
          <cell r="AH9">
            <v>0.84603174603174602</v>
          </cell>
          <cell r="AI9">
            <v>0.93471582181259605</v>
          </cell>
          <cell r="AJ9">
            <v>0.95314900153609827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0.48049527359872185</v>
          </cell>
          <cell r="AP9" t="str">
            <v/>
          </cell>
          <cell r="AQ9" t="str">
            <v/>
          </cell>
          <cell r="AR9" t="str">
            <v/>
          </cell>
          <cell r="AS9" t="str">
            <v/>
          </cell>
          <cell r="AT9" t="str">
            <v/>
          </cell>
          <cell r="AU9" t="str">
            <v/>
          </cell>
          <cell r="AV9" t="str">
            <v/>
          </cell>
          <cell r="AW9" t="str">
            <v/>
          </cell>
          <cell r="AX9" t="str">
            <v/>
          </cell>
          <cell r="AY9" t="str">
            <v/>
          </cell>
          <cell r="AZ9" t="str">
            <v/>
          </cell>
          <cell r="BA9" t="str">
            <v/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  <cell r="CN9">
            <v>0</v>
          </cell>
          <cell r="CO9">
            <v>0</v>
          </cell>
          <cell r="CP9">
            <v>0</v>
          </cell>
          <cell r="CQ9">
            <v>0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>
            <v>0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0</v>
          </cell>
          <cell r="DB9">
            <v>0</v>
          </cell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  <cell r="DH9">
            <v>0</v>
          </cell>
          <cell r="DI9">
            <v>0</v>
          </cell>
          <cell r="DJ9">
            <v>0</v>
          </cell>
          <cell r="DK9">
            <v>0</v>
          </cell>
          <cell r="DL9">
            <v>0</v>
          </cell>
          <cell r="DM9">
            <v>0</v>
          </cell>
          <cell r="DN9">
            <v>0</v>
          </cell>
          <cell r="DO9">
            <v>0</v>
          </cell>
          <cell r="DP9">
            <v>0</v>
          </cell>
          <cell r="DQ9">
            <v>0</v>
          </cell>
          <cell r="DR9">
            <v>0</v>
          </cell>
          <cell r="DS9">
            <v>0</v>
          </cell>
          <cell r="DT9">
            <v>0</v>
          </cell>
          <cell r="DU9">
            <v>0</v>
          </cell>
          <cell r="DV9">
            <v>0</v>
          </cell>
          <cell r="DW9">
            <v>0</v>
          </cell>
          <cell r="DX9">
            <v>0</v>
          </cell>
          <cell r="DY9">
            <v>0</v>
          </cell>
          <cell r="DZ9">
            <v>0</v>
          </cell>
          <cell r="EA9">
            <v>0</v>
          </cell>
          <cell r="EB9">
            <v>0</v>
          </cell>
          <cell r="EC9">
            <v>0</v>
          </cell>
          <cell r="ED9">
            <v>0</v>
          </cell>
          <cell r="EE9">
            <v>0</v>
          </cell>
          <cell r="EF9">
            <v>0</v>
          </cell>
          <cell r="EG9">
            <v>0</v>
          </cell>
          <cell r="EH9">
            <v>0</v>
          </cell>
          <cell r="EI9">
            <v>0</v>
          </cell>
          <cell r="EJ9">
            <v>0</v>
          </cell>
          <cell r="EK9">
            <v>0</v>
          </cell>
          <cell r="EL9">
            <v>0</v>
          </cell>
          <cell r="EM9">
            <v>0</v>
          </cell>
          <cell r="EN9">
            <v>0</v>
          </cell>
          <cell r="EO9">
            <v>0</v>
          </cell>
          <cell r="EP9">
            <v>0</v>
          </cell>
          <cell r="EQ9">
            <v>0</v>
          </cell>
          <cell r="ER9">
            <v>0</v>
          </cell>
          <cell r="ES9">
            <v>0</v>
          </cell>
          <cell r="ET9">
            <v>0</v>
          </cell>
          <cell r="EU9">
            <v>0</v>
          </cell>
          <cell r="EV9">
            <v>0</v>
          </cell>
          <cell r="EW9">
            <v>0</v>
          </cell>
          <cell r="EX9">
            <v>0</v>
          </cell>
          <cell r="EY9">
            <v>0</v>
          </cell>
          <cell r="EZ9">
            <v>0</v>
          </cell>
          <cell r="FA9">
            <v>0</v>
          </cell>
          <cell r="FB9">
            <v>0</v>
          </cell>
          <cell r="FC9">
            <v>0</v>
          </cell>
          <cell r="FD9">
            <v>0</v>
          </cell>
          <cell r="FE9">
            <v>0</v>
          </cell>
          <cell r="FF9">
            <v>0</v>
          </cell>
          <cell r="FG9">
            <v>0</v>
          </cell>
          <cell r="FH9">
            <v>0</v>
          </cell>
          <cell r="FI9">
            <v>0</v>
          </cell>
          <cell r="FJ9">
            <v>0</v>
          </cell>
          <cell r="FK9">
            <v>0</v>
          </cell>
          <cell r="FL9">
            <v>0</v>
          </cell>
          <cell r="FM9">
            <v>0</v>
          </cell>
          <cell r="FN9">
            <v>0</v>
          </cell>
          <cell r="FO9">
            <v>0</v>
          </cell>
          <cell r="FP9">
            <v>0</v>
          </cell>
          <cell r="FQ9">
            <v>0</v>
          </cell>
          <cell r="FR9">
            <v>0</v>
          </cell>
          <cell r="FS9">
            <v>0</v>
          </cell>
          <cell r="FT9">
            <v>0</v>
          </cell>
          <cell r="FU9">
            <v>0</v>
          </cell>
          <cell r="FV9">
            <v>0</v>
          </cell>
          <cell r="FW9">
            <v>0</v>
          </cell>
          <cell r="FX9">
            <v>0</v>
          </cell>
          <cell r="FY9">
            <v>0</v>
          </cell>
          <cell r="FZ9">
            <v>0</v>
          </cell>
          <cell r="GA9">
            <v>0</v>
          </cell>
          <cell r="GB9">
            <v>0</v>
          </cell>
          <cell r="GC9">
            <v>0</v>
          </cell>
          <cell r="GD9">
            <v>0</v>
          </cell>
          <cell r="GE9">
            <v>0</v>
          </cell>
          <cell r="GF9">
            <v>0</v>
          </cell>
          <cell r="GG9">
            <v>0</v>
          </cell>
          <cell r="GH9">
            <v>0</v>
          </cell>
          <cell r="GI9">
            <v>0</v>
          </cell>
          <cell r="GJ9">
            <v>0</v>
          </cell>
          <cell r="GK9">
            <v>0</v>
          </cell>
          <cell r="GL9">
            <v>0</v>
          </cell>
          <cell r="GM9">
            <v>0</v>
          </cell>
          <cell r="GN9">
            <v>0</v>
          </cell>
          <cell r="GO9">
            <v>0</v>
          </cell>
          <cell r="GP9">
            <v>0</v>
          </cell>
          <cell r="GQ9">
            <v>0</v>
          </cell>
          <cell r="GR9">
            <v>0</v>
          </cell>
          <cell r="GS9">
            <v>0</v>
          </cell>
          <cell r="GT9">
            <v>0</v>
          </cell>
          <cell r="GU9">
            <v>0</v>
          </cell>
          <cell r="GV9">
            <v>0</v>
          </cell>
          <cell r="GW9">
            <v>0</v>
          </cell>
          <cell r="GX9">
            <v>0</v>
          </cell>
          <cell r="GY9">
            <v>0</v>
          </cell>
          <cell r="GZ9">
            <v>0</v>
          </cell>
          <cell r="HA9">
            <v>0</v>
          </cell>
          <cell r="HB9">
            <v>0</v>
          </cell>
          <cell r="HC9">
            <v>0</v>
          </cell>
          <cell r="HD9">
            <v>0</v>
          </cell>
          <cell r="HE9">
            <v>0</v>
          </cell>
          <cell r="HF9">
            <v>0</v>
          </cell>
          <cell r="HG9">
            <v>0</v>
          </cell>
          <cell r="HH9">
            <v>0</v>
          </cell>
          <cell r="HI9">
            <v>0</v>
          </cell>
          <cell r="HJ9">
            <v>0</v>
          </cell>
          <cell r="HK9">
            <v>0</v>
          </cell>
          <cell r="HL9">
            <v>0</v>
          </cell>
          <cell r="HM9">
            <v>0</v>
          </cell>
          <cell r="HN9">
            <v>0</v>
          </cell>
          <cell r="HO9">
            <v>0</v>
          </cell>
          <cell r="HP9">
            <v>0</v>
          </cell>
          <cell r="HQ9">
            <v>0</v>
          </cell>
          <cell r="HR9">
            <v>0</v>
          </cell>
          <cell r="HS9">
            <v>0</v>
          </cell>
          <cell r="HT9">
            <v>0</v>
          </cell>
          <cell r="HU9">
            <v>0</v>
          </cell>
          <cell r="HV9">
            <v>0</v>
          </cell>
          <cell r="HW9">
            <v>0</v>
          </cell>
          <cell r="HX9">
            <v>0</v>
          </cell>
          <cell r="HY9">
            <v>0</v>
          </cell>
          <cell r="HZ9">
            <v>0</v>
          </cell>
          <cell r="IA9">
            <v>0</v>
          </cell>
          <cell r="IB9">
            <v>0</v>
          </cell>
        </row>
        <row r="10">
          <cell r="A10" t="str">
            <v>P.M. HT</v>
          </cell>
          <cell r="B10">
            <v>66.709999999999994</v>
          </cell>
          <cell r="C10">
            <v>67.069999999999993</v>
          </cell>
          <cell r="D10">
            <v>67.760000000000005</v>
          </cell>
          <cell r="E10">
            <v>65.89</v>
          </cell>
          <cell r="F10">
            <v>72.010000000000005</v>
          </cell>
          <cell r="G10">
            <v>73.819999999999993</v>
          </cell>
          <cell r="H10">
            <v>77.13</v>
          </cell>
          <cell r="I10">
            <v>78.33</v>
          </cell>
          <cell r="J10">
            <v>75.98</v>
          </cell>
          <cell r="K10">
            <v>67.900000000000006</v>
          </cell>
          <cell r="L10">
            <v>67.099999999999994</v>
          </cell>
          <cell r="M10">
            <v>65.400000000000006</v>
          </cell>
          <cell r="N10">
            <v>62.98</v>
          </cell>
          <cell r="O10">
            <v>71.42</v>
          </cell>
          <cell r="P10">
            <v>64.98</v>
          </cell>
          <cell r="Q10">
            <v>65.5</v>
          </cell>
          <cell r="R10">
            <v>69.11</v>
          </cell>
          <cell r="S10">
            <v>71.7</v>
          </cell>
          <cell r="T10">
            <v>74.08</v>
          </cell>
          <cell r="U10">
            <v>76.2</v>
          </cell>
          <cell r="V10">
            <v>81.7</v>
          </cell>
          <cell r="W10">
            <v>80.02</v>
          </cell>
          <cell r="X10">
            <v>78.72</v>
          </cell>
          <cell r="Y10">
            <v>71.72</v>
          </cell>
          <cell r="Z10">
            <v>69.97</v>
          </cell>
          <cell r="AA10">
            <v>70.81</v>
          </cell>
          <cell r="AB10">
            <v>74.08</v>
          </cell>
          <cell r="AC10">
            <v>67.81</v>
          </cell>
          <cell r="AD10">
            <v>67.94</v>
          </cell>
          <cell r="AE10">
            <v>70.16</v>
          </cell>
          <cell r="AF10">
            <v>77.58</v>
          </cell>
          <cell r="AG10">
            <v>78.430000000000007</v>
          </cell>
          <cell r="AH10">
            <v>79.78</v>
          </cell>
          <cell r="AI10">
            <v>84.69</v>
          </cell>
          <cell r="AJ10">
            <v>84.42</v>
          </cell>
          <cell r="AO10">
            <v>76.351250000000007</v>
          </cell>
          <cell r="BB10" t="str">
            <v/>
          </cell>
          <cell r="BO10" t="str">
            <v/>
          </cell>
          <cell r="CB10">
            <v>0</v>
          </cell>
          <cell r="CO10" t="str">
            <v/>
          </cell>
          <cell r="DB10" t="str">
            <v/>
          </cell>
          <cell r="DO10" t="str">
            <v/>
          </cell>
          <cell r="EB10" t="str">
            <v/>
          </cell>
          <cell r="EO10" t="str">
            <v/>
          </cell>
          <cell r="FB10" t="str">
            <v/>
          </cell>
          <cell r="FO10" t="str">
            <v/>
          </cell>
          <cell r="GB10" t="str">
            <v/>
          </cell>
          <cell r="GO10" t="str">
            <v/>
          </cell>
          <cell r="HB10" t="str">
            <v/>
          </cell>
          <cell r="HO10" t="str">
            <v/>
          </cell>
          <cell r="IB10" t="str">
            <v/>
          </cell>
        </row>
        <row r="11">
          <cell r="A11" t="str">
            <v>P.M. TTC</v>
          </cell>
          <cell r="B11">
            <v>71.3797</v>
          </cell>
          <cell r="C11">
            <v>71.764899999999997</v>
          </cell>
          <cell r="D11">
            <v>72.503200000000007</v>
          </cell>
          <cell r="E11">
            <v>70.502300000000005</v>
          </cell>
          <cell r="F11">
            <v>77.050700000000006</v>
          </cell>
          <cell r="G11">
            <v>78.987399999999994</v>
          </cell>
          <cell r="H11">
            <v>82.5291</v>
          </cell>
          <cell r="I11">
            <v>83.813100000000006</v>
          </cell>
          <cell r="J11">
            <v>81.298600000000008</v>
          </cell>
          <cell r="K11">
            <v>72.653000000000006</v>
          </cell>
          <cell r="L11">
            <v>71.796999999999997</v>
          </cell>
          <cell r="M11">
            <v>69.978000000000009</v>
          </cell>
          <cell r="N11">
            <v>67.388599999999997</v>
          </cell>
          <cell r="O11">
            <v>76.41940000000001</v>
          </cell>
          <cell r="P11">
            <v>69.528600000000012</v>
          </cell>
          <cell r="Q11">
            <v>70.085000000000008</v>
          </cell>
          <cell r="R11">
            <v>73.947699999999998</v>
          </cell>
          <cell r="S11">
            <v>76.719000000000008</v>
          </cell>
          <cell r="T11">
            <v>79.265600000000006</v>
          </cell>
          <cell r="U11">
            <v>81.534000000000006</v>
          </cell>
          <cell r="V11">
            <v>87.419000000000011</v>
          </cell>
          <cell r="W11">
            <v>85.621399999999994</v>
          </cell>
          <cell r="X11">
            <v>84.230400000000003</v>
          </cell>
          <cell r="Y11">
            <v>76.740400000000008</v>
          </cell>
          <cell r="Z11">
            <v>74.867900000000006</v>
          </cell>
          <cell r="AA11">
            <v>75.7667</v>
          </cell>
          <cell r="AB11">
            <v>79.265600000000006</v>
          </cell>
          <cell r="AC11">
            <v>72.556700000000006</v>
          </cell>
          <cell r="AD11">
            <v>72.695800000000006</v>
          </cell>
          <cell r="AE11">
            <v>75.071200000000005</v>
          </cell>
          <cell r="AF11">
            <v>83.010599999999997</v>
          </cell>
          <cell r="AG11">
            <v>83.920100000000019</v>
          </cell>
          <cell r="AH11">
            <v>85.36460000000001</v>
          </cell>
          <cell r="AI11">
            <v>90.618300000000005</v>
          </cell>
          <cell r="AJ11">
            <v>90.329400000000007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81.69583750000001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 t="str">
            <v/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>
            <v>0</v>
          </cell>
          <cell r="BM11">
            <v>0</v>
          </cell>
          <cell r="BN11">
            <v>0</v>
          </cell>
          <cell r="BO11" t="str">
            <v/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>
            <v>0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>
            <v>0</v>
          </cell>
          <cell r="CA11">
            <v>0</v>
          </cell>
          <cell r="CB11">
            <v>0</v>
          </cell>
          <cell r="CC11">
            <v>0</v>
          </cell>
          <cell r="CD11">
            <v>0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>
            <v>0</v>
          </cell>
          <cell r="CJ11">
            <v>0</v>
          </cell>
          <cell r="CK11">
            <v>0</v>
          </cell>
          <cell r="CL11">
            <v>0</v>
          </cell>
          <cell r="CM11">
            <v>0</v>
          </cell>
          <cell r="CN11">
            <v>0</v>
          </cell>
          <cell r="CO11" t="str">
            <v/>
          </cell>
          <cell r="CP11">
            <v>0</v>
          </cell>
          <cell r="CQ11">
            <v>0</v>
          </cell>
          <cell r="CR11">
            <v>0</v>
          </cell>
          <cell r="CS11">
            <v>0</v>
          </cell>
          <cell r="CT11">
            <v>0</v>
          </cell>
          <cell r="CU11">
            <v>0</v>
          </cell>
          <cell r="CV11">
            <v>0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0</v>
          </cell>
          <cell r="DB11" t="str">
            <v/>
          </cell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  <cell r="DH11">
            <v>0</v>
          </cell>
          <cell r="DI11">
            <v>0</v>
          </cell>
          <cell r="DJ11">
            <v>0</v>
          </cell>
          <cell r="DK11">
            <v>0</v>
          </cell>
          <cell r="DL11">
            <v>0</v>
          </cell>
          <cell r="DM11">
            <v>0</v>
          </cell>
          <cell r="DN11">
            <v>0</v>
          </cell>
          <cell r="DO11" t="str">
            <v/>
          </cell>
          <cell r="DP11">
            <v>0</v>
          </cell>
          <cell r="DQ11">
            <v>0</v>
          </cell>
          <cell r="DR11">
            <v>0</v>
          </cell>
          <cell r="DS11">
            <v>0</v>
          </cell>
          <cell r="DT11">
            <v>0</v>
          </cell>
          <cell r="DU11">
            <v>0</v>
          </cell>
          <cell r="DV11">
            <v>0</v>
          </cell>
          <cell r="DW11">
            <v>0</v>
          </cell>
          <cell r="DX11">
            <v>0</v>
          </cell>
          <cell r="DY11">
            <v>0</v>
          </cell>
          <cell r="DZ11">
            <v>0</v>
          </cell>
          <cell r="EA11">
            <v>0</v>
          </cell>
          <cell r="EB11" t="str">
            <v/>
          </cell>
          <cell r="EC11">
            <v>0</v>
          </cell>
          <cell r="ED11">
            <v>0</v>
          </cell>
          <cell r="EE11">
            <v>0</v>
          </cell>
          <cell r="EF11">
            <v>0</v>
          </cell>
          <cell r="EG11">
            <v>0</v>
          </cell>
          <cell r="EH11">
            <v>0</v>
          </cell>
          <cell r="EI11">
            <v>0</v>
          </cell>
          <cell r="EJ11">
            <v>0</v>
          </cell>
          <cell r="EK11">
            <v>0</v>
          </cell>
          <cell r="EL11">
            <v>0</v>
          </cell>
          <cell r="EM11">
            <v>0</v>
          </cell>
          <cell r="EN11">
            <v>0</v>
          </cell>
          <cell r="EO11" t="str">
            <v/>
          </cell>
          <cell r="EP11">
            <v>0</v>
          </cell>
          <cell r="EQ11">
            <v>0</v>
          </cell>
          <cell r="ER11">
            <v>0</v>
          </cell>
          <cell r="ES11">
            <v>0</v>
          </cell>
          <cell r="ET11">
            <v>0</v>
          </cell>
          <cell r="EU11">
            <v>0</v>
          </cell>
          <cell r="EV11">
            <v>0</v>
          </cell>
          <cell r="EW11">
            <v>0</v>
          </cell>
          <cell r="EX11">
            <v>0</v>
          </cell>
          <cell r="EY11">
            <v>0</v>
          </cell>
          <cell r="EZ11">
            <v>0</v>
          </cell>
          <cell r="FA11">
            <v>0</v>
          </cell>
          <cell r="FB11" t="str">
            <v/>
          </cell>
          <cell r="FC11">
            <v>0</v>
          </cell>
          <cell r="FD11">
            <v>0</v>
          </cell>
          <cell r="FE11">
            <v>0</v>
          </cell>
          <cell r="FF11">
            <v>0</v>
          </cell>
          <cell r="FG11">
            <v>0</v>
          </cell>
          <cell r="FH11">
            <v>0</v>
          </cell>
          <cell r="FI11">
            <v>0</v>
          </cell>
          <cell r="FJ11">
            <v>0</v>
          </cell>
          <cell r="FK11">
            <v>0</v>
          </cell>
          <cell r="FL11">
            <v>0</v>
          </cell>
          <cell r="FM11">
            <v>0</v>
          </cell>
          <cell r="FN11">
            <v>0</v>
          </cell>
          <cell r="FO11" t="str">
            <v/>
          </cell>
          <cell r="FP11">
            <v>0</v>
          </cell>
          <cell r="FQ11">
            <v>0</v>
          </cell>
          <cell r="FR11">
            <v>0</v>
          </cell>
          <cell r="FS11">
            <v>0</v>
          </cell>
          <cell r="FT11">
            <v>0</v>
          </cell>
          <cell r="FU11">
            <v>0</v>
          </cell>
          <cell r="FV11">
            <v>0</v>
          </cell>
          <cell r="FW11">
            <v>0</v>
          </cell>
          <cell r="FX11">
            <v>0</v>
          </cell>
          <cell r="FY11">
            <v>0</v>
          </cell>
          <cell r="FZ11">
            <v>0</v>
          </cell>
          <cell r="GA11">
            <v>0</v>
          </cell>
          <cell r="GB11" t="str">
            <v/>
          </cell>
          <cell r="GC11">
            <v>0</v>
          </cell>
          <cell r="GD11">
            <v>0</v>
          </cell>
          <cell r="GE11">
            <v>0</v>
          </cell>
          <cell r="GF11">
            <v>0</v>
          </cell>
          <cell r="GG11">
            <v>0</v>
          </cell>
          <cell r="GH11">
            <v>0</v>
          </cell>
          <cell r="GI11">
            <v>0</v>
          </cell>
          <cell r="GJ11">
            <v>0</v>
          </cell>
          <cell r="GK11">
            <v>0</v>
          </cell>
          <cell r="GL11">
            <v>0</v>
          </cell>
          <cell r="GM11">
            <v>0</v>
          </cell>
          <cell r="GN11">
            <v>0</v>
          </cell>
          <cell r="GO11" t="str">
            <v/>
          </cell>
          <cell r="GP11">
            <v>0</v>
          </cell>
          <cell r="GQ11">
            <v>0</v>
          </cell>
          <cell r="GR11">
            <v>0</v>
          </cell>
          <cell r="GS11">
            <v>0</v>
          </cell>
          <cell r="GT11">
            <v>0</v>
          </cell>
          <cell r="GU11">
            <v>0</v>
          </cell>
          <cell r="GV11">
            <v>0</v>
          </cell>
          <cell r="GW11">
            <v>0</v>
          </cell>
          <cell r="GX11">
            <v>0</v>
          </cell>
          <cell r="GY11">
            <v>0</v>
          </cell>
          <cell r="GZ11">
            <v>0</v>
          </cell>
          <cell r="HA11">
            <v>0</v>
          </cell>
          <cell r="HB11" t="str">
            <v/>
          </cell>
          <cell r="HC11">
            <v>0</v>
          </cell>
          <cell r="HD11">
            <v>0</v>
          </cell>
          <cell r="HE11">
            <v>0</v>
          </cell>
          <cell r="HF11">
            <v>0</v>
          </cell>
          <cell r="HG11">
            <v>0</v>
          </cell>
          <cell r="HH11">
            <v>0</v>
          </cell>
          <cell r="HI11">
            <v>0</v>
          </cell>
          <cell r="HJ11">
            <v>0</v>
          </cell>
          <cell r="HK11">
            <v>0</v>
          </cell>
          <cell r="HL11">
            <v>0</v>
          </cell>
          <cell r="HM11">
            <v>0</v>
          </cell>
          <cell r="HN11">
            <v>0</v>
          </cell>
          <cell r="HO11" t="str">
            <v/>
          </cell>
          <cell r="HP11">
            <v>0</v>
          </cell>
          <cell r="HQ11">
            <v>0</v>
          </cell>
          <cell r="HR11">
            <v>0</v>
          </cell>
          <cell r="HS11">
            <v>0</v>
          </cell>
          <cell r="HT11">
            <v>0</v>
          </cell>
          <cell r="HU11">
            <v>0</v>
          </cell>
          <cell r="HV11">
            <v>0</v>
          </cell>
          <cell r="HW11">
            <v>0</v>
          </cell>
          <cell r="HX11">
            <v>0</v>
          </cell>
          <cell r="HY11">
            <v>0</v>
          </cell>
          <cell r="HZ11">
            <v>0</v>
          </cell>
          <cell r="IA11">
            <v>0</v>
          </cell>
          <cell r="IB11" t="str">
            <v/>
          </cell>
        </row>
        <row r="12">
          <cell r="A12" t="str">
            <v>Revpar HT</v>
          </cell>
          <cell r="B12">
            <v>21.871275430359937</v>
          </cell>
          <cell r="C12">
            <v>39.94441979522184</v>
          </cell>
          <cell r="D12">
            <v>38.072682551883176</v>
          </cell>
          <cell r="E12">
            <v>50.567960317460319</v>
          </cell>
          <cell r="F12">
            <v>58.625652841781879</v>
          </cell>
          <cell r="G12">
            <v>63.86015873015873</v>
          </cell>
          <cell r="H12">
            <v>74.641935483870967</v>
          </cell>
          <cell r="I12">
            <v>76.16419354838709</v>
          </cell>
          <cell r="J12">
            <v>60.904603174603182</v>
          </cell>
          <cell r="K12">
            <v>49.908064516129038</v>
          </cell>
          <cell r="L12">
            <v>42.86944444444444</v>
          </cell>
          <cell r="M12">
            <v>32.599539170506915</v>
          </cell>
          <cell r="N12">
            <v>32.6</v>
          </cell>
          <cell r="O12">
            <v>52.493671894027322</v>
          </cell>
          <cell r="P12">
            <v>24.654470046082952</v>
          </cell>
          <cell r="Q12">
            <v>40.547619047619051</v>
          </cell>
          <cell r="R12">
            <v>42.092342549923195</v>
          </cell>
          <cell r="S12">
            <v>56.847857142857144</v>
          </cell>
          <cell r="T12">
            <v>59.741935483870961</v>
          </cell>
          <cell r="U12">
            <v>67.733333333333334</v>
          </cell>
          <cell r="V12">
            <v>77.495775729646695</v>
          </cell>
          <cell r="W12">
            <v>77.069953917050697</v>
          </cell>
          <cell r="X12">
            <v>66.349714285714285</v>
          </cell>
          <cell r="Y12">
            <v>52.495514592933951</v>
          </cell>
          <cell r="Z12">
            <v>37.706055555555551</v>
          </cell>
          <cell r="AA12">
            <v>34.752373271889404</v>
          </cell>
          <cell r="AB12">
            <v>53.184897586431838</v>
          </cell>
          <cell r="AC12">
            <v>23.534924078091105</v>
          </cell>
          <cell r="AD12">
            <v>37.005120274914084</v>
          </cell>
          <cell r="AE12">
            <v>43.80958525345622</v>
          </cell>
          <cell r="AF12">
            <v>60.093714285714285</v>
          </cell>
          <cell r="AG12">
            <v>57.28642857142858</v>
          </cell>
          <cell r="AH12">
            <v>67.496412698412698</v>
          </cell>
          <cell r="AI12">
            <v>79.161082949308764</v>
          </cell>
          <cell r="AJ12">
            <v>80.464838709677423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36.686414758354417</v>
          </cell>
          <cell r="AP12" t="str">
            <v/>
          </cell>
          <cell r="AQ12" t="str">
            <v/>
          </cell>
          <cell r="AR12" t="str">
            <v/>
          </cell>
          <cell r="AS12" t="str">
            <v/>
          </cell>
          <cell r="AT12" t="str">
            <v/>
          </cell>
          <cell r="AU12" t="str">
            <v/>
          </cell>
          <cell r="AV12" t="str">
            <v/>
          </cell>
          <cell r="AW12" t="str">
            <v/>
          </cell>
          <cell r="AX12" t="str">
            <v/>
          </cell>
          <cell r="AY12" t="str">
            <v/>
          </cell>
          <cell r="AZ12" t="str">
            <v/>
          </cell>
          <cell r="BA12" t="str">
            <v/>
          </cell>
          <cell r="BB12" t="str">
            <v/>
          </cell>
          <cell r="BC12">
            <v>0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M12">
            <v>0</v>
          </cell>
          <cell r="BN12">
            <v>0</v>
          </cell>
          <cell r="BO12" t="str">
            <v/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>
            <v>0</v>
          </cell>
          <cell r="CO12" t="str">
            <v/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 t="str">
            <v/>
          </cell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  <cell r="DH12">
            <v>0</v>
          </cell>
          <cell r="DI12">
            <v>0</v>
          </cell>
          <cell r="DJ12">
            <v>0</v>
          </cell>
          <cell r="DK12">
            <v>0</v>
          </cell>
          <cell r="DL12">
            <v>0</v>
          </cell>
          <cell r="DM12">
            <v>0</v>
          </cell>
          <cell r="DN12">
            <v>0</v>
          </cell>
          <cell r="DO12" t="str">
            <v/>
          </cell>
          <cell r="DP12">
            <v>0</v>
          </cell>
          <cell r="DQ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>
            <v>0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 t="str">
            <v/>
          </cell>
          <cell r="EC12">
            <v>0</v>
          </cell>
          <cell r="ED12">
            <v>0</v>
          </cell>
          <cell r="EE12">
            <v>0</v>
          </cell>
          <cell r="EF12">
            <v>0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K12">
            <v>0</v>
          </cell>
          <cell r="EL12">
            <v>0</v>
          </cell>
          <cell r="EM12">
            <v>0</v>
          </cell>
          <cell r="EN12">
            <v>0</v>
          </cell>
          <cell r="EO12" t="str">
            <v/>
          </cell>
          <cell r="EP12">
            <v>0</v>
          </cell>
          <cell r="EQ12">
            <v>0</v>
          </cell>
          <cell r="ER12">
            <v>0</v>
          </cell>
          <cell r="ES12">
            <v>0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>
            <v>0</v>
          </cell>
          <cell r="EY12">
            <v>0</v>
          </cell>
          <cell r="EZ12">
            <v>0</v>
          </cell>
          <cell r="FA12">
            <v>0</v>
          </cell>
          <cell r="FB12" t="str">
            <v/>
          </cell>
          <cell r="FC12">
            <v>0</v>
          </cell>
          <cell r="FD12">
            <v>0</v>
          </cell>
          <cell r="FE12">
            <v>0</v>
          </cell>
          <cell r="FF12">
            <v>0</v>
          </cell>
          <cell r="FG12">
            <v>0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L12">
            <v>0</v>
          </cell>
          <cell r="FM12">
            <v>0</v>
          </cell>
          <cell r="FN12">
            <v>0</v>
          </cell>
          <cell r="FO12" t="str">
            <v/>
          </cell>
          <cell r="FP12">
            <v>0</v>
          </cell>
          <cell r="FQ12">
            <v>0</v>
          </cell>
          <cell r="FR12">
            <v>0</v>
          </cell>
          <cell r="FS12">
            <v>0</v>
          </cell>
          <cell r="FT12">
            <v>0</v>
          </cell>
          <cell r="FU12">
            <v>0</v>
          </cell>
          <cell r="FV12">
            <v>0</v>
          </cell>
          <cell r="FW12">
            <v>0</v>
          </cell>
          <cell r="FX12">
            <v>0</v>
          </cell>
          <cell r="FY12">
            <v>0</v>
          </cell>
          <cell r="FZ12">
            <v>0</v>
          </cell>
          <cell r="GA12">
            <v>0</v>
          </cell>
          <cell r="GB12" t="str">
            <v/>
          </cell>
          <cell r="GC12">
            <v>0</v>
          </cell>
          <cell r="GD12">
            <v>0</v>
          </cell>
          <cell r="GE12">
            <v>0</v>
          </cell>
          <cell r="GF12">
            <v>0</v>
          </cell>
          <cell r="GG12">
            <v>0</v>
          </cell>
          <cell r="GH12">
            <v>0</v>
          </cell>
          <cell r="GI12">
            <v>0</v>
          </cell>
          <cell r="GJ12">
            <v>0</v>
          </cell>
          <cell r="GK12">
            <v>0</v>
          </cell>
          <cell r="GL12">
            <v>0</v>
          </cell>
          <cell r="GM12">
            <v>0</v>
          </cell>
          <cell r="GN12">
            <v>0</v>
          </cell>
          <cell r="GO12" t="str">
            <v/>
          </cell>
          <cell r="GP12">
            <v>0</v>
          </cell>
          <cell r="GQ12">
            <v>0</v>
          </cell>
          <cell r="GR12">
            <v>0</v>
          </cell>
          <cell r="GS12">
            <v>0</v>
          </cell>
          <cell r="GT12">
            <v>0</v>
          </cell>
          <cell r="GU12">
            <v>0</v>
          </cell>
          <cell r="GV12">
            <v>0</v>
          </cell>
          <cell r="GW12">
            <v>0</v>
          </cell>
          <cell r="GX12">
            <v>0</v>
          </cell>
          <cell r="GY12">
            <v>0</v>
          </cell>
          <cell r="GZ12">
            <v>0</v>
          </cell>
          <cell r="HA12">
            <v>0</v>
          </cell>
          <cell r="HB12" t="str">
            <v/>
          </cell>
          <cell r="HC12">
            <v>0</v>
          </cell>
          <cell r="HD12">
            <v>0</v>
          </cell>
          <cell r="HE12">
            <v>0</v>
          </cell>
          <cell r="HF12">
            <v>0</v>
          </cell>
          <cell r="HG12">
            <v>0</v>
          </cell>
          <cell r="HH12">
            <v>0</v>
          </cell>
          <cell r="HI12">
            <v>0</v>
          </cell>
          <cell r="HJ12">
            <v>0</v>
          </cell>
          <cell r="HK12">
            <v>0</v>
          </cell>
          <cell r="HL12">
            <v>0</v>
          </cell>
          <cell r="HM12">
            <v>0</v>
          </cell>
          <cell r="HN12">
            <v>0</v>
          </cell>
          <cell r="HO12" t="str">
            <v/>
          </cell>
          <cell r="HP12">
            <v>0</v>
          </cell>
          <cell r="HQ12">
            <v>0</v>
          </cell>
          <cell r="HR12">
            <v>0</v>
          </cell>
          <cell r="HS12">
            <v>0</v>
          </cell>
          <cell r="HT12">
            <v>0</v>
          </cell>
          <cell r="HU12">
            <v>0</v>
          </cell>
          <cell r="HV12">
            <v>0</v>
          </cell>
          <cell r="HW12">
            <v>0</v>
          </cell>
          <cell r="HX12">
            <v>0</v>
          </cell>
          <cell r="HY12">
            <v>0</v>
          </cell>
          <cell r="HZ12">
            <v>0</v>
          </cell>
          <cell r="IA12">
            <v>0</v>
          </cell>
          <cell r="IB12" t="str">
            <v/>
          </cell>
        </row>
        <row r="13">
          <cell r="A13" t="str">
            <v xml:space="preserve">Taux de captage </v>
          </cell>
          <cell r="B13">
            <v>0.8115</v>
          </cell>
          <cell r="C13">
            <v>0.80200000000000005</v>
          </cell>
          <cell r="D13">
            <v>0.79369999999999996</v>
          </cell>
          <cell r="E13">
            <v>0.83889999999999998</v>
          </cell>
          <cell r="F13">
            <v>0.77780000000000005</v>
          </cell>
          <cell r="G13">
            <v>0.8337</v>
          </cell>
          <cell r="H13">
            <v>0.85109999999999997</v>
          </cell>
          <cell r="I13">
            <v>0.81899999999999995</v>
          </cell>
          <cell r="J13">
            <v>0.81100000000000005</v>
          </cell>
          <cell r="K13">
            <v>0.83389999999999997</v>
          </cell>
          <cell r="L13">
            <v>0.79279999999999995</v>
          </cell>
          <cell r="M13">
            <v>0.57820000000000005</v>
          </cell>
          <cell r="N13">
            <v>0.57820000000000005</v>
          </cell>
          <cell r="O13">
            <v>0.79900000000000004</v>
          </cell>
          <cell r="P13">
            <v>0.79259999999999997</v>
          </cell>
          <cell r="Q13">
            <v>0.80869999999999997</v>
          </cell>
          <cell r="R13">
            <v>0.86739999999999995</v>
          </cell>
          <cell r="S13">
            <v>0.80400000000000005</v>
          </cell>
          <cell r="T13">
            <v>0.80069999999999997</v>
          </cell>
          <cell r="U13">
            <v>0.83</v>
          </cell>
          <cell r="V13">
            <v>0.89280000000000004</v>
          </cell>
          <cell r="W13">
            <v>0.82920000000000005</v>
          </cell>
          <cell r="X13">
            <v>0.84419999999999995</v>
          </cell>
          <cell r="Y13">
            <v>0.81599999999999995</v>
          </cell>
          <cell r="Z13">
            <v>0.84630000000000005</v>
          </cell>
          <cell r="AA13">
            <v>0.745</v>
          </cell>
          <cell r="AB13">
            <v>0.82720000000000005</v>
          </cell>
          <cell r="AC13">
            <v>0.71519999999999995</v>
          </cell>
          <cell r="AD13">
            <v>0.84670000000000001</v>
          </cell>
          <cell r="AE13">
            <v>0.84640000000000004</v>
          </cell>
          <cell r="AF13">
            <v>0.85809999999999997</v>
          </cell>
          <cell r="AG13">
            <v>0.79930000000000001</v>
          </cell>
          <cell r="AH13">
            <v>0.80579999999999996</v>
          </cell>
          <cell r="AI13">
            <v>0.75819999999999999</v>
          </cell>
          <cell r="AJ13">
            <v>0.78459999999999996</v>
          </cell>
          <cell r="AO13">
            <v>0.80178749999999999</v>
          </cell>
          <cell r="BB13" t="str">
            <v/>
          </cell>
          <cell r="BO13" t="str">
            <v/>
          </cell>
          <cell r="CB13" t="str">
            <v/>
          </cell>
          <cell r="CO13" t="str">
            <v/>
          </cell>
          <cell r="DB13" t="str">
            <v/>
          </cell>
          <cell r="DO13" t="str">
            <v/>
          </cell>
          <cell r="EB13" t="str">
            <v/>
          </cell>
          <cell r="EO13" t="str">
            <v/>
          </cell>
          <cell r="FB13" t="str">
            <v/>
          </cell>
          <cell r="FO13" t="str">
            <v/>
          </cell>
          <cell r="GB13" t="str">
            <v/>
          </cell>
          <cell r="GO13" t="str">
            <v/>
          </cell>
          <cell r="HB13" t="str">
            <v/>
          </cell>
          <cell r="HO13" t="str">
            <v/>
          </cell>
          <cell r="IB13" t="str">
            <v/>
          </cell>
        </row>
        <row r="14">
          <cell r="A14" t="str">
            <v>Chiffre d'affaires :</v>
          </cell>
        </row>
        <row r="15">
          <cell r="A15" t="str">
            <v>CA Hebergement HT</v>
          </cell>
          <cell r="B15">
            <v>27952.28</v>
          </cell>
          <cell r="C15">
            <v>46817.760000000002</v>
          </cell>
          <cell r="D15">
            <v>49531.78</v>
          </cell>
          <cell r="E15">
            <v>64313.08</v>
          </cell>
          <cell r="F15">
            <v>76331.12</v>
          </cell>
          <cell r="G15">
            <v>80466.06</v>
          </cell>
          <cell r="H15">
            <v>97186.06</v>
          </cell>
          <cell r="I15">
            <v>99171.03</v>
          </cell>
          <cell r="J15">
            <v>76739.25</v>
          </cell>
          <cell r="K15">
            <v>64981.31</v>
          </cell>
          <cell r="L15">
            <v>54017.760000000002</v>
          </cell>
          <cell r="M15">
            <v>42446.73</v>
          </cell>
          <cell r="N15">
            <v>42446.73</v>
          </cell>
          <cell r="O15">
            <v>779954.22</v>
          </cell>
          <cell r="P15">
            <v>32100.91</v>
          </cell>
          <cell r="Q15">
            <v>47686.36</v>
          </cell>
          <cell r="R15">
            <v>54807.27</v>
          </cell>
          <cell r="S15">
            <v>71629.09</v>
          </cell>
          <cell r="T15">
            <v>77782.820000000007</v>
          </cell>
          <cell r="U15">
            <v>85339.09</v>
          </cell>
          <cell r="V15">
            <v>100898.45</v>
          </cell>
          <cell r="W15">
            <v>100348.64</v>
          </cell>
          <cell r="X15">
            <v>83599.09</v>
          </cell>
          <cell r="Y15">
            <v>68350.64</v>
          </cell>
          <cell r="Z15">
            <v>47507.09</v>
          </cell>
          <cell r="AA15">
            <v>42245.45</v>
          </cell>
          <cell r="AB15">
            <v>815294.9</v>
          </cell>
          <cell r="AC15">
            <v>21700</v>
          </cell>
          <cell r="AD15">
            <v>43075.45</v>
          </cell>
          <cell r="AE15">
            <v>57044.09</v>
          </cell>
          <cell r="AF15">
            <v>75713.64</v>
          </cell>
          <cell r="AG15">
            <v>74582.73</v>
          </cell>
          <cell r="AH15">
            <v>85046.36</v>
          </cell>
          <cell r="AI15">
            <v>103063.94</v>
          </cell>
          <cell r="AJ15">
            <v>104768.85</v>
          </cell>
          <cell r="AO15">
            <v>564995.05999999994</v>
          </cell>
          <cell r="BB15">
            <v>0</v>
          </cell>
          <cell r="BO15">
            <v>0</v>
          </cell>
          <cell r="CB15">
            <v>0</v>
          </cell>
          <cell r="CO15">
            <v>0</v>
          </cell>
          <cell r="DB15">
            <v>0</v>
          </cell>
          <cell r="DO15">
            <v>0</v>
          </cell>
          <cell r="EB15">
            <v>0</v>
          </cell>
          <cell r="EO15">
            <v>0</v>
          </cell>
          <cell r="FB15">
            <v>0</v>
          </cell>
          <cell r="FO15">
            <v>0</v>
          </cell>
          <cell r="GB15">
            <v>0</v>
          </cell>
          <cell r="GO15">
            <v>0</v>
          </cell>
          <cell r="HB15">
            <v>0</v>
          </cell>
          <cell r="HO15">
            <v>0</v>
          </cell>
          <cell r="IB15">
            <v>0</v>
          </cell>
        </row>
        <row r="16">
          <cell r="A16" t="str">
            <v>CA Petit déjeuner HT</v>
          </cell>
          <cell r="B16">
            <v>3720.93</v>
          </cell>
          <cell r="C16">
            <v>7010</v>
          </cell>
          <cell r="D16">
            <v>7249.39</v>
          </cell>
          <cell r="E16">
            <v>10694.39</v>
          </cell>
          <cell r="F16">
            <v>11054.21</v>
          </cell>
          <cell r="G16">
            <v>11186.92</v>
          </cell>
          <cell r="H16">
            <v>14078.5</v>
          </cell>
          <cell r="I16">
            <v>15028.5</v>
          </cell>
          <cell r="J16">
            <v>11014.02</v>
          </cell>
          <cell r="K16">
            <v>10918.22</v>
          </cell>
          <cell r="L16">
            <v>8264.49</v>
          </cell>
          <cell r="M16">
            <v>7042.99</v>
          </cell>
          <cell r="N16">
            <v>7042.99</v>
          </cell>
          <cell r="O16">
            <v>117262.56</v>
          </cell>
          <cell r="P16">
            <v>4593.18</v>
          </cell>
          <cell r="Q16">
            <v>7207.73</v>
          </cell>
          <cell r="R16">
            <v>8564.8700000000008</v>
          </cell>
          <cell r="S16">
            <v>11978.18</v>
          </cell>
          <cell r="T16">
            <v>11223.18</v>
          </cell>
          <cell r="U16">
            <v>11821.82</v>
          </cell>
          <cell r="V16">
            <v>13923.18</v>
          </cell>
          <cell r="W16">
            <v>15284.09</v>
          </cell>
          <cell r="X16">
            <v>11681.82</v>
          </cell>
          <cell r="Y16">
            <v>10462.27</v>
          </cell>
          <cell r="Z16">
            <v>7011.82</v>
          </cell>
          <cell r="AA16">
            <v>5752.73</v>
          </cell>
          <cell r="AB16">
            <v>119504.87</v>
          </cell>
          <cell r="AC16">
            <v>2600</v>
          </cell>
          <cell r="AD16">
            <v>6605.8</v>
          </cell>
          <cell r="AE16">
            <v>8337.27</v>
          </cell>
          <cell r="AF16">
            <v>11873.36</v>
          </cell>
          <cell r="AG16">
            <v>11215.45</v>
          </cell>
          <cell r="AH16">
            <v>11873.64</v>
          </cell>
          <cell r="AI16">
            <v>15359.09</v>
          </cell>
          <cell r="AJ16">
            <v>15160.11</v>
          </cell>
          <cell r="AO16">
            <v>83024.72</v>
          </cell>
          <cell r="BB16">
            <v>0</v>
          </cell>
          <cell r="BO16">
            <v>0</v>
          </cell>
          <cell r="CB16">
            <v>0</v>
          </cell>
          <cell r="CO16">
            <v>0</v>
          </cell>
          <cell r="DB16">
            <v>0</v>
          </cell>
          <cell r="DO16">
            <v>0</v>
          </cell>
          <cell r="EB16">
            <v>0</v>
          </cell>
          <cell r="EO16">
            <v>0</v>
          </cell>
          <cell r="FB16">
            <v>0</v>
          </cell>
          <cell r="FO16">
            <v>0</v>
          </cell>
          <cell r="GB16">
            <v>0</v>
          </cell>
          <cell r="GO16">
            <v>0</v>
          </cell>
          <cell r="HB16">
            <v>0</v>
          </cell>
          <cell r="HO16">
            <v>0</v>
          </cell>
          <cell r="IB16">
            <v>0</v>
          </cell>
        </row>
        <row r="17">
          <cell r="A17" t="str">
            <v>CA Restaurant HT</v>
          </cell>
          <cell r="B17">
            <v>675.98</v>
          </cell>
          <cell r="C17">
            <v>646.07000000000005</v>
          </cell>
          <cell r="D17">
            <v>464.49</v>
          </cell>
          <cell r="E17">
            <v>727.57</v>
          </cell>
          <cell r="F17">
            <v>693.93</v>
          </cell>
          <cell r="G17">
            <v>746.82</v>
          </cell>
          <cell r="H17">
            <v>750.47</v>
          </cell>
          <cell r="I17">
            <v>904.49</v>
          </cell>
          <cell r="J17">
            <v>814.49</v>
          </cell>
          <cell r="K17">
            <v>1024.1099999999999</v>
          </cell>
          <cell r="L17">
            <v>1239.25</v>
          </cell>
          <cell r="M17">
            <v>441.12</v>
          </cell>
          <cell r="N17">
            <v>441.12</v>
          </cell>
          <cell r="O17">
            <v>9128.7900000000009</v>
          </cell>
          <cell r="P17">
            <v>454.55</v>
          </cell>
          <cell r="Q17">
            <v>686.36</v>
          </cell>
          <cell r="R17">
            <v>584.54999999999995</v>
          </cell>
          <cell r="S17">
            <v>1144.27</v>
          </cell>
          <cell r="T17">
            <v>825.45</v>
          </cell>
          <cell r="U17">
            <v>1019.09</v>
          </cell>
          <cell r="V17">
            <v>830.91</v>
          </cell>
          <cell r="W17">
            <v>1086.3599999999999</v>
          </cell>
          <cell r="X17">
            <v>890.91</v>
          </cell>
          <cell r="Y17">
            <v>979.09</v>
          </cell>
          <cell r="Z17">
            <v>762.73</v>
          </cell>
          <cell r="AA17">
            <v>800.91</v>
          </cell>
          <cell r="AB17">
            <v>10065.18</v>
          </cell>
          <cell r="AC17">
            <v>407.27</v>
          </cell>
          <cell r="AD17">
            <v>1052.45</v>
          </cell>
          <cell r="AE17">
            <v>834.91</v>
          </cell>
          <cell r="AF17">
            <v>560.64</v>
          </cell>
          <cell r="AG17">
            <v>753.36</v>
          </cell>
          <cell r="AH17">
            <v>182.82</v>
          </cell>
          <cell r="AI17">
            <v>807.55</v>
          </cell>
          <cell r="AJ17">
            <v>1013.82</v>
          </cell>
          <cell r="AO17">
            <v>5612.82</v>
          </cell>
          <cell r="BB17">
            <v>0</v>
          </cell>
          <cell r="BO17">
            <v>0</v>
          </cell>
          <cell r="CB17">
            <v>0</v>
          </cell>
          <cell r="CO17">
            <v>0</v>
          </cell>
          <cell r="DB17">
            <v>0</v>
          </cell>
          <cell r="DO17">
            <v>0</v>
          </cell>
          <cell r="EB17">
            <v>0</v>
          </cell>
          <cell r="EO17">
            <v>0</v>
          </cell>
          <cell r="FB17">
            <v>0</v>
          </cell>
          <cell r="FO17">
            <v>0</v>
          </cell>
          <cell r="GB17">
            <v>0</v>
          </cell>
          <cell r="GO17">
            <v>0</v>
          </cell>
          <cell r="HB17">
            <v>0</v>
          </cell>
          <cell r="HO17">
            <v>0</v>
          </cell>
          <cell r="IB17">
            <v>0</v>
          </cell>
        </row>
        <row r="18">
          <cell r="A18" t="str">
            <v>CA Bar HT</v>
          </cell>
          <cell r="B18">
            <v>770.92</v>
          </cell>
          <cell r="C18">
            <v>1089.54</v>
          </cell>
          <cell r="D18">
            <v>968.23</v>
          </cell>
          <cell r="E18">
            <v>1407.11</v>
          </cell>
          <cell r="F18">
            <v>1864.22</v>
          </cell>
          <cell r="G18">
            <v>2135.39</v>
          </cell>
          <cell r="H18">
            <v>1562.11</v>
          </cell>
          <cell r="I18">
            <v>2065.67</v>
          </cell>
          <cell r="J18">
            <v>1689.7</v>
          </cell>
          <cell r="K18">
            <v>1736.09</v>
          </cell>
          <cell r="L18">
            <v>1536.13</v>
          </cell>
          <cell r="M18">
            <v>885.22</v>
          </cell>
          <cell r="N18">
            <v>885.22</v>
          </cell>
          <cell r="O18">
            <v>17710.330000000002</v>
          </cell>
          <cell r="P18">
            <v>890.78</v>
          </cell>
          <cell r="Q18">
            <v>959.66</v>
          </cell>
          <cell r="R18">
            <v>1112.25</v>
          </cell>
          <cell r="S18">
            <v>1595.88</v>
          </cell>
          <cell r="T18">
            <v>1475.25</v>
          </cell>
          <cell r="U18">
            <v>2312.42</v>
          </cell>
          <cell r="V18">
            <v>2010.24</v>
          </cell>
          <cell r="W18">
            <v>1853.19</v>
          </cell>
          <cell r="X18">
            <v>1833.28</v>
          </cell>
          <cell r="Y18">
            <v>1284.02</v>
          </cell>
          <cell r="Z18">
            <v>1182.74</v>
          </cell>
          <cell r="AA18">
            <v>1298.56</v>
          </cell>
          <cell r="AB18">
            <v>17808.27</v>
          </cell>
          <cell r="AC18">
            <v>346.28</v>
          </cell>
          <cell r="AD18">
            <v>971.24</v>
          </cell>
          <cell r="AE18">
            <v>1295.1099999999999</v>
          </cell>
          <cell r="AF18">
            <v>1143.51</v>
          </cell>
          <cell r="AG18">
            <v>1140.6400000000001</v>
          </cell>
          <cell r="AH18">
            <v>1880.81</v>
          </cell>
          <cell r="AI18">
            <v>2050.8000000000002</v>
          </cell>
          <cell r="AJ18">
            <v>1981.76</v>
          </cell>
          <cell r="AO18">
            <v>10810.15</v>
          </cell>
          <cell r="BB18">
            <v>0</v>
          </cell>
          <cell r="BO18">
            <v>0</v>
          </cell>
          <cell r="CB18">
            <v>0</v>
          </cell>
          <cell r="CO18">
            <v>0</v>
          </cell>
          <cell r="DB18">
            <v>0</v>
          </cell>
          <cell r="DO18">
            <v>0</v>
          </cell>
          <cell r="EB18">
            <v>0</v>
          </cell>
          <cell r="EO18">
            <v>0</v>
          </cell>
          <cell r="FB18">
            <v>0</v>
          </cell>
          <cell r="FO18">
            <v>0</v>
          </cell>
          <cell r="GB18">
            <v>0</v>
          </cell>
          <cell r="GO18">
            <v>0</v>
          </cell>
          <cell r="HB18">
            <v>0</v>
          </cell>
          <cell r="HO18">
            <v>0</v>
          </cell>
          <cell r="IB18">
            <v>0</v>
          </cell>
        </row>
        <row r="19">
          <cell r="A19" t="str">
            <v>CA  Communication HT</v>
          </cell>
          <cell r="B19">
            <v>0</v>
          </cell>
          <cell r="C19">
            <v>0</v>
          </cell>
          <cell r="D19">
            <v>91.97</v>
          </cell>
          <cell r="E19">
            <v>0</v>
          </cell>
          <cell r="F19">
            <v>11.91</v>
          </cell>
          <cell r="G19">
            <v>2.42</v>
          </cell>
          <cell r="H19">
            <v>3.34</v>
          </cell>
          <cell r="I19">
            <v>2.09</v>
          </cell>
          <cell r="J19">
            <v>20.149999999999999</v>
          </cell>
          <cell r="K19">
            <v>1.42</v>
          </cell>
          <cell r="L19">
            <v>5.0199999999999996</v>
          </cell>
          <cell r="M19">
            <v>2.5099999999999998</v>
          </cell>
          <cell r="N19">
            <v>0</v>
          </cell>
          <cell r="O19">
            <v>91.97</v>
          </cell>
          <cell r="P19">
            <v>24.05</v>
          </cell>
          <cell r="Q19">
            <v>4.75</v>
          </cell>
          <cell r="R19">
            <v>6.75</v>
          </cell>
          <cell r="S19">
            <v>2.57</v>
          </cell>
          <cell r="T19">
            <v>1.5</v>
          </cell>
          <cell r="U19">
            <v>3.12</v>
          </cell>
          <cell r="V19">
            <v>0</v>
          </cell>
          <cell r="W19">
            <v>0.5</v>
          </cell>
          <cell r="X19">
            <v>5.71</v>
          </cell>
          <cell r="Y19">
            <v>4</v>
          </cell>
          <cell r="Z19">
            <v>12.5</v>
          </cell>
          <cell r="AA19">
            <v>17.52</v>
          </cell>
          <cell r="AB19">
            <v>82.97</v>
          </cell>
          <cell r="AC19">
            <v>0</v>
          </cell>
          <cell r="AD19">
            <v>27.43</v>
          </cell>
          <cell r="AE19">
            <v>9.17</v>
          </cell>
          <cell r="AF19">
            <v>2.33</v>
          </cell>
          <cell r="AG19">
            <v>0</v>
          </cell>
          <cell r="AH19">
            <v>3.58</v>
          </cell>
          <cell r="AI19">
            <v>12.5</v>
          </cell>
          <cell r="AJ19">
            <v>0</v>
          </cell>
          <cell r="AO19">
            <v>55.01</v>
          </cell>
          <cell r="BB19">
            <v>0</v>
          </cell>
          <cell r="BO19">
            <v>0</v>
          </cell>
          <cell r="CB19">
            <v>0</v>
          </cell>
          <cell r="CO19">
            <v>0</v>
          </cell>
          <cell r="DB19">
            <v>0</v>
          </cell>
          <cell r="DO19">
            <v>0</v>
          </cell>
          <cell r="EB19">
            <v>0</v>
          </cell>
          <cell r="EO19">
            <v>0</v>
          </cell>
          <cell r="FB19">
            <v>0</v>
          </cell>
          <cell r="FO19">
            <v>0</v>
          </cell>
          <cell r="GB19">
            <v>0</v>
          </cell>
          <cell r="GO19">
            <v>0</v>
          </cell>
          <cell r="HB19">
            <v>0</v>
          </cell>
          <cell r="HO19">
            <v>0</v>
          </cell>
          <cell r="IB19">
            <v>0</v>
          </cell>
        </row>
        <row r="20">
          <cell r="A20" t="str">
            <v>Hors CA HT</v>
          </cell>
          <cell r="B20">
            <v>13.96</v>
          </cell>
          <cell r="C20">
            <v>-13.96</v>
          </cell>
          <cell r="D20">
            <v>0</v>
          </cell>
          <cell r="E20">
            <v>88.79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82.24</v>
          </cell>
          <cell r="L20">
            <v>236.62</v>
          </cell>
          <cell r="M20">
            <v>0.84</v>
          </cell>
          <cell r="N20">
            <v>3.3499999999999996</v>
          </cell>
          <cell r="O20">
            <v>660.15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340</v>
          </cell>
          <cell r="V20">
            <v>0</v>
          </cell>
          <cell r="W20">
            <v>0</v>
          </cell>
          <cell r="X20">
            <v>0</v>
          </cell>
          <cell r="Y20">
            <v>109.09</v>
          </cell>
          <cell r="Z20">
            <v>0</v>
          </cell>
          <cell r="AA20">
            <v>0</v>
          </cell>
          <cell r="AB20">
            <v>449.09</v>
          </cell>
          <cell r="AC20">
            <v>0</v>
          </cell>
          <cell r="AD20">
            <v>1.9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20</v>
          </cell>
          <cell r="AO20">
            <v>21.9</v>
          </cell>
          <cell r="BB20">
            <v>0</v>
          </cell>
          <cell r="BO20">
            <v>0</v>
          </cell>
          <cell r="CB20">
            <v>0</v>
          </cell>
          <cell r="CO20">
            <v>0</v>
          </cell>
          <cell r="DB20">
            <v>0</v>
          </cell>
          <cell r="DO20">
            <v>0</v>
          </cell>
          <cell r="EB20">
            <v>0</v>
          </cell>
          <cell r="EO20">
            <v>0</v>
          </cell>
          <cell r="FB20">
            <v>0</v>
          </cell>
          <cell r="FO20">
            <v>0</v>
          </cell>
          <cell r="GB20">
            <v>0</v>
          </cell>
          <cell r="GO20">
            <v>0</v>
          </cell>
          <cell r="HB20">
            <v>0</v>
          </cell>
          <cell r="HO20">
            <v>0</v>
          </cell>
          <cell r="IB20">
            <v>0</v>
          </cell>
        </row>
        <row r="21">
          <cell r="A21" t="str">
            <v>Divers HT</v>
          </cell>
          <cell r="B21">
            <v>0</v>
          </cell>
          <cell r="C21">
            <v>405</v>
          </cell>
          <cell r="D21">
            <v>622.9</v>
          </cell>
          <cell r="E21">
            <v>227.84</v>
          </cell>
          <cell r="F21">
            <v>658.18</v>
          </cell>
          <cell r="G21">
            <v>961.31</v>
          </cell>
          <cell r="H21">
            <v>193.85</v>
          </cell>
          <cell r="I21">
            <v>449.85</v>
          </cell>
          <cell r="J21">
            <v>435.52</v>
          </cell>
          <cell r="K21">
            <v>503.33</v>
          </cell>
          <cell r="L21">
            <v>611.03</v>
          </cell>
          <cell r="M21">
            <v>687.87</v>
          </cell>
          <cell r="N21">
            <v>687.87</v>
          </cell>
          <cell r="O21">
            <v>5756.68</v>
          </cell>
          <cell r="P21">
            <v>572.08000000000004</v>
          </cell>
          <cell r="Q21">
            <v>116.92</v>
          </cell>
          <cell r="R21">
            <v>374.92</v>
          </cell>
          <cell r="S21">
            <v>349.25</v>
          </cell>
          <cell r="T21">
            <v>481.08</v>
          </cell>
          <cell r="U21">
            <v>3800.83</v>
          </cell>
          <cell r="V21">
            <v>1912.42</v>
          </cell>
          <cell r="W21">
            <v>3323.83</v>
          </cell>
          <cell r="X21">
            <v>422.33</v>
          </cell>
          <cell r="Y21">
            <v>1156.08</v>
          </cell>
          <cell r="Z21">
            <v>345.33</v>
          </cell>
          <cell r="AA21">
            <v>428.58</v>
          </cell>
          <cell r="AB21">
            <v>13283.65</v>
          </cell>
          <cell r="AC21">
            <v>118</v>
          </cell>
          <cell r="AD21">
            <v>624.5</v>
          </cell>
          <cell r="AE21">
            <v>150.91999999999999</v>
          </cell>
          <cell r="AF21">
            <v>984.04</v>
          </cell>
          <cell r="AG21">
            <v>1056.67</v>
          </cell>
          <cell r="AH21">
            <v>891.75</v>
          </cell>
          <cell r="AI21">
            <v>2291.67</v>
          </cell>
          <cell r="AJ21">
            <v>1847.67</v>
          </cell>
          <cell r="AO21">
            <v>7965.22</v>
          </cell>
          <cell r="BB21">
            <v>0</v>
          </cell>
          <cell r="BO21">
            <v>0</v>
          </cell>
          <cell r="CB21">
            <v>0</v>
          </cell>
          <cell r="CO21">
            <v>0</v>
          </cell>
          <cell r="DB21">
            <v>0</v>
          </cell>
          <cell r="DO21">
            <v>0</v>
          </cell>
          <cell r="EB21">
            <v>0</v>
          </cell>
          <cell r="EO21">
            <v>0</v>
          </cell>
          <cell r="FB21">
            <v>0</v>
          </cell>
          <cell r="FO21">
            <v>0</v>
          </cell>
          <cell r="GB21">
            <v>0</v>
          </cell>
          <cell r="GO21">
            <v>0</v>
          </cell>
          <cell r="HB21">
            <v>0</v>
          </cell>
          <cell r="HO21">
            <v>0</v>
          </cell>
          <cell r="IB21">
            <v>0</v>
          </cell>
        </row>
      </sheetData>
      <sheetData sheetId="3">
        <row r="4">
          <cell r="B4">
            <v>10896</v>
          </cell>
          <cell r="C4">
            <v>13952</v>
          </cell>
          <cell r="D4">
            <v>13663</v>
          </cell>
          <cell r="E4">
            <v>11590</v>
          </cell>
          <cell r="F4">
            <v>50101</v>
          </cell>
          <cell r="G4">
            <v>10455</v>
          </cell>
          <cell r="H4">
            <v>14877</v>
          </cell>
          <cell r="I4">
            <v>13134</v>
          </cell>
          <cell r="J4">
            <v>9394</v>
          </cell>
          <cell r="K4">
            <v>47860</v>
          </cell>
          <cell r="L4">
            <v>6024</v>
          </cell>
          <cell r="M4">
            <v>6262</v>
          </cell>
          <cell r="N4">
            <v>0</v>
          </cell>
          <cell r="O4">
            <v>0</v>
          </cell>
          <cell r="P4">
            <v>12286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0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>
            <v>0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  <cell r="BQ4">
            <v>0</v>
          </cell>
          <cell r="BR4">
            <v>0</v>
          </cell>
          <cell r="BS4">
            <v>0</v>
          </cell>
          <cell r="BT4">
            <v>0</v>
          </cell>
          <cell r="BU4">
            <v>0</v>
          </cell>
          <cell r="BV4">
            <v>0</v>
          </cell>
          <cell r="BW4">
            <v>0</v>
          </cell>
          <cell r="BX4">
            <v>0</v>
          </cell>
          <cell r="BY4">
            <v>0</v>
          </cell>
          <cell r="BZ4">
            <v>0</v>
          </cell>
          <cell r="CA4">
            <v>0</v>
          </cell>
          <cell r="CB4">
            <v>0</v>
          </cell>
          <cell r="CC4">
            <v>0</v>
          </cell>
          <cell r="CD4">
            <v>0</v>
          </cell>
          <cell r="CE4">
            <v>0</v>
          </cell>
          <cell r="CF4">
            <v>0</v>
          </cell>
          <cell r="CG4">
            <v>0</v>
          </cell>
          <cell r="CH4">
            <v>0</v>
          </cell>
          <cell r="CI4">
            <v>0</v>
          </cell>
          <cell r="CJ4">
            <v>0</v>
          </cell>
          <cell r="CK4">
            <v>0</v>
          </cell>
          <cell r="CL4">
            <v>0</v>
          </cell>
          <cell r="CM4">
            <v>0</v>
          </cell>
        </row>
        <row r="5">
          <cell r="B5">
            <v>2225.9800689439048</v>
          </cell>
          <cell r="C5">
            <v>3042.368838176606</v>
          </cell>
          <cell r="D5">
            <v>2891.8416525321054</v>
          </cell>
          <cell r="E5">
            <v>2540.2925120420373</v>
          </cell>
          <cell r="F5">
            <v>10691.964039240091</v>
          </cell>
          <cell r="G5">
            <v>2748.1251405863386</v>
          </cell>
          <cell r="H5">
            <v>4024.8610503282275</v>
          </cell>
          <cell r="I5">
            <v>2814.3616520436549</v>
          </cell>
          <cell r="J5">
            <v>5750.5427267541354</v>
          </cell>
          <cell r="K5">
            <v>16389.562544313274</v>
          </cell>
          <cell r="L5">
            <v>1465.365004036302</v>
          </cell>
          <cell r="M5">
            <v>-82.848363279416162</v>
          </cell>
          <cell r="N5">
            <v>0</v>
          </cell>
          <cell r="O5">
            <v>0</v>
          </cell>
          <cell r="P5">
            <v>1305.6001641193968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>
            <v>0</v>
          </cell>
          <cell r="AU5">
            <v>0</v>
          </cell>
          <cell r="AW5">
            <v>0</v>
          </cell>
          <cell r="AX5">
            <v>0</v>
          </cell>
          <cell r="AY5">
            <v>0</v>
          </cell>
          <cell r="AZ5">
            <v>0</v>
          </cell>
          <cell r="BA5">
            <v>0</v>
          </cell>
          <cell r="BB5">
            <v>0</v>
          </cell>
          <cell r="BC5">
            <v>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>
            <v>0</v>
          </cell>
          <cell r="BJ5">
            <v>0</v>
          </cell>
          <cell r="BK5">
            <v>0</v>
          </cell>
          <cell r="BL5">
            <v>0</v>
          </cell>
          <cell r="BM5">
            <v>0</v>
          </cell>
          <cell r="BN5">
            <v>0</v>
          </cell>
          <cell r="BO5">
            <v>0</v>
          </cell>
          <cell r="BP5">
            <v>0</v>
          </cell>
          <cell r="BQ5">
            <v>0</v>
          </cell>
          <cell r="BR5">
            <v>0</v>
          </cell>
          <cell r="BS5">
            <v>0</v>
          </cell>
          <cell r="BT5">
            <v>0</v>
          </cell>
          <cell r="BU5">
            <v>0</v>
          </cell>
          <cell r="BV5">
            <v>0</v>
          </cell>
          <cell r="BW5">
            <v>0</v>
          </cell>
          <cell r="BX5">
            <v>0</v>
          </cell>
          <cell r="BY5">
            <v>0</v>
          </cell>
          <cell r="BZ5">
            <v>0</v>
          </cell>
          <cell r="CA5">
            <v>0</v>
          </cell>
          <cell r="CB5">
            <v>0</v>
          </cell>
          <cell r="CC5">
            <v>0</v>
          </cell>
          <cell r="CD5">
            <v>0</v>
          </cell>
          <cell r="CE5">
            <v>0</v>
          </cell>
          <cell r="CF5">
            <v>0</v>
          </cell>
          <cell r="CG5">
            <v>0</v>
          </cell>
          <cell r="CH5">
            <v>0</v>
          </cell>
          <cell r="CI5">
            <v>0</v>
          </cell>
          <cell r="CJ5">
            <v>0</v>
          </cell>
          <cell r="CK5">
            <v>0</v>
          </cell>
          <cell r="CL5">
            <v>0</v>
          </cell>
          <cell r="CM5">
            <v>0</v>
          </cell>
        </row>
        <row r="6">
          <cell r="B6">
            <v>1027</v>
          </cell>
          <cell r="C6">
            <v>640</v>
          </cell>
          <cell r="D6">
            <v>1550</v>
          </cell>
          <cell r="E6">
            <v>2546</v>
          </cell>
          <cell r="F6">
            <v>5763</v>
          </cell>
          <cell r="G6">
            <v>2185</v>
          </cell>
          <cell r="H6">
            <v>2499</v>
          </cell>
          <cell r="I6">
            <v>2368</v>
          </cell>
          <cell r="J6">
            <v>1991</v>
          </cell>
          <cell r="K6">
            <v>9043</v>
          </cell>
          <cell r="L6">
            <v>2986</v>
          </cell>
          <cell r="M6">
            <v>3590</v>
          </cell>
          <cell r="N6">
            <v>0</v>
          </cell>
          <cell r="O6">
            <v>0</v>
          </cell>
          <cell r="P6">
            <v>6576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  <cell r="CE6">
            <v>0</v>
          </cell>
          <cell r="CF6">
            <v>0</v>
          </cell>
          <cell r="CG6">
            <v>0</v>
          </cell>
          <cell r="CH6">
            <v>0</v>
          </cell>
          <cell r="CI6">
            <v>0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</row>
        <row r="7">
          <cell r="B7">
            <v>8226</v>
          </cell>
          <cell r="C7">
            <v>11965</v>
          </cell>
          <cell r="D7">
            <v>14220</v>
          </cell>
          <cell r="E7">
            <v>10673</v>
          </cell>
          <cell r="F7">
            <v>45084</v>
          </cell>
          <cell r="G7">
            <v>8147</v>
          </cell>
          <cell r="H7">
            <v>12824</v>
          </cell>
          <cell r="I7">
            <v>14086</v>
          </cell>
          <cell r="J7">
            <v>7854</v>
          </cell>
          <cell r="K7">
            <v>33379</v>
          </cell>
          <cell r="L7">
            <v>6820</v>
          </cell>
          <cell r="M7">
            <v>9733</v>
          </cell>
          <cell r="N7">
            <v>0</v>
          </cell>
          <cell r="O7">
            <v>0</v>
          </cell>
          <cell r="P7">
            <v>16553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>
            <v>0</v>
          </cell>
          <cell r="BV7">
            <v>0</v>
          </cell>
          <cell r="BW7">
            <v>0</v>
          </cell>
          <cell r="BX7">
            <v>0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>
            <v>0</v>
          </cell>
          <cell r="CE7">
            <v>0</v>
          </cell>
          <cell r="CF7">
            <v>0</v>
          </cell>
          <cell r="CG7">
            <v>0</v>
          </cell>
          <cell r="CH7">
            <v>0</v>
          </cell>
          <cell r="CI7">
            <v>0</v>
          </cell>
          <cell r="CJ7">
            <v>0</v>
          </cell>
          <cell r="CK7">
            <v>0</v>
          </cell>
          <cell r="CL7">
            <v>0</v>
          </cell>
          <cell r="CM7">
            <v>0</v>
          </cell>
        </row>
        <row r="8">
          <cell r="B8">
            <v>537</v>
          </cell>
          <cell r="C8">
            <v>3279</v>
          </cell>
          <cell r="D8">
            <v>6146</v>
          </cell>
          <cell r="E8">
            <v>3261</v>
          </cell>
          <cell r="F8">
            <v>13223</v>
          </cell>
          <cell r="G8">
            <v>1411</v>
          </cell>
          <cell r="H8">
            <v>3675</v>
          </cell>
          <cell r="I8">
            <v>10410</v>
          </cell>
          <cell r="J8">
            <v>4010</v>
          </cell>
          <cell r="K8">
            <v>19506</v>
          </cell>
          <cell r="L8">
            <v>4023</v>
          </cell>
          <cell r="M8">
            <v>5994</v>
          </cell>
          <cell r="N8">
            <v>0</v>
          </cell>
          <cell r="O8">
            <v>0</v>
          </cell>
          <cell r="P8">
            <v>10017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>
            <v>0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  <cell r="BA8">
            <v>0</v>
          </cell>
          <cell r="BB8">
            <v>0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>
            <v>0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>
            <v>0</v>
          </cell>
          <cell r="BV8">
            <v>0</v>
          </cell>
          <cell r="BW8">
            <v>0</v>
          </cell>
          <cell r="BX8">
            <v>0</v>
          </cell>
          <cell r="BY8">
            <v>0</v>
          </cell>
          <cell r="BZ8">
            <v>0</v>
          </cell>
          <cell r="CA8">
            <v>0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</row>
        <row r="9">
          <cell r="B9">
            <v>109.70551551237855</v>
          </cell>
          <cell r="C9">
            <v>715.01773368557133</v>
          </cell>
          <cell r="D9">
            <v>1300.8313544947905</v>
          </cell>
          <cell r="E9">
            <v>714.7449423441833</v>
          </cell>
          <cell r="F9">
            <v>2821.8965787284028</v>
          </cell>
          <cell r="G9">
            <v>370.88518157506684</v>
          </cell>
          <cell r="H9">
            <v>994.2437561306873</v>
          </cell>
          <cell r="I9">
            <v>2230.6612454526003</v>
          </cell>
          <cell r="J9">
            <v>2454.7239018824871</v>
          </cell>
          <cell r="K9">
            <v>6679.7912032882305</v>
          </cell>
          <cell r="L9">
            <v>978.61278407006034</v>
          </cell>
          <cell r="M9">
            <v>-79.302633263625111</v>
          </cell>
          <cell r="N9">
            <v>0</v>
          </cell>
          <cell r="O9">
            <v>0</v>
          </cell>
          <cell r="P9">
            <v>1064.4796389373269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</row>
      </sheetData>
      <sheetData sheetId="4">
        <row r="4">
          <cell r="O4">
            <v>663</v>
          </cell>
        </row>
        <row r="5">
          <cell r="O5">
            <v>1202</v>
          </cell>
        </row>
        <row r="6">
          <cell r="O6">
            <v>1265</v>
          </cell>
        </row>
        <row r="7">
          <cell r="O7">
            <v>1782</v>
          </cell>
        </row>
        <row r="8">
          <cell r="O8">
            <v>1917</v>
          </cell>
        </row>
        <row r="9">
          <cell r="O9">
            <v>1906</v>
          </cell>
        </row>
        <row r="10">
          <cell r="O10">
            <v>2317</v>
          </cell>
        </row>
        <row r="11">
          <cell r="O11">
            <v>2448</v>
          </cell>
        </row>
        <row r="12">
          <cell r="O12">
            <v>1767</v>
          </cell>
        </row>
        <row r="13">
          <cell r="O13">
            <v>1650</v>
          </cell>
        </row>
        <row r="14">
          <cell r="O14">
            <v>1308</v>
          </cell>
        </row>
        <row r="15">
          <cell r="O15">
            <v>1548</v>
          </cell>
        </row>
        <row r="16">
          <cell r="O16">
            <v>19773</v>
          </cell>
        </row>
        <row r="21">
          <cell r="O21">
            <v>752</v>
          </cell>
        </row>
        <row r="22">
          <cell r="O22">
            <v>1176</v>
          </cell>
        </row>
        <row r="23">
          <cell r="O23">
            <v>1312</v>
          </cell>
        </row>
        <row r="24">
          <cell r="O24">
            <v>1939</v>
          </cell>
        </row>
        <row r="25">
          <cell r="O25">
            <v>1796</v>
          </cell>
        </row>
        <row r="26">
          <cell r="O26">
            <v>1835</v>
          </cell>
        </row>
        <row r="27">
          <cell r="O27">
            <v>2042</v>
          </cell>
        </row>
        <row r="28">
          <cell r="O28">
            <v>2389</v>
          </cell>
        </row>
        <row r="29">
          <cell r="O29">
            <v>1778</v>
          </cell>
        </row>
        <row r="30">
          <cell r="O30">
            <v>1647</v>
          </cell>
        </row>
        <row r="31">
          <cell r="O31">
            <v>1067</v>
          </cell>
        </row>
        <row r="32">
          <cell r="O32">
            <v>1090</v>
          </cell>
        </row>
        <row r="33">
          <cell r="O33">
            <v>18823</v>
          </cell>
        </row>
        <row r="38">
          <cell r="O38">
            <v>488</v>
          </cell>
        </row>
        <row r="39">
          <cell r="O39">
            <v>1037</v>
          </cell>
        </row>
        <row r="40">
          <cell r="O40">
            <v>1250</v>
          </cell>
        </row>
        <row r="41">
          <cell r="O41">
            <v>1713</v>
          </cell>
        </row>
        <row r="42">
          <cell r="O42">
            <v>1704</v>
          </cell>
        </row>
        <row r="43">
          <cell r="O43">
            <v>1715</v>
          </cell>
        </row>
        <row r="50">
          <cell r="O50">
            <v>7907</v>
          </cell>
        </row>
        <row r="66">
          <cell r="O66">
            <v>0</v>
          </cell>
        </row>
        <row r="82">
          <cell r="O82">
            <v>0</v>
          </cell>
        </row>
        <row r="98">
          <cell r="O98">
            <v>0</v>
          </cell>
        </row>
        <row r="114">
          <cell r="O114">
            <v>0</v>
          </cell>
        </row>
        <row r="130">
          <cell r="O130">
            <v>0</v>
          </cell>
        </row>
        <row r="146">
          <cell r="O146">
            <v>0</v>
          </cell>
        </row>
        <row r="162">
          <cell r="O162">
            <v>0</v>
          </cell>
        </row>
        <row r="178">
          <cell r="O178">
            <v>0</v>
          </cell>
        </row>
        <row r="194">
          <cell r="O194">
            <v>0</v>
          </cell>
        </row>
        <row r="210">
          <cell r="O210">
            <v>0</v>
          </cell>
        </row>
        <row r="226">
          <cell r="O226">
            <v>0</v>
          </cell>
        </row>
        <row r="242">
          <cell r="O242">
            <v>0</v>
          </cell>
        </row>
        <row r="258">
          <cell r="O258">
            <v>0</v>
          </cell>
        </row>
        <row r="274">
          <cell r="O274">
            <v>0</v>
          </cell>
        </row>
        <row r="290">
          <cell r="O290">
            <v>0</v>
          </cell>
        </row>
      </sheetData>
      <sheetData sheetId="5"/>
      <sheetData sheetId="6">
        <row r="5">
          <cell r="B5">
            <v>17980</v>
          </cell>
          <cell r="C5">
            <v>32936</v>
          </cell>
          <cell r="D5">
            <v>40121</v>
          </cell>
          <cell r="E5">
            <v>26226</v>
          </cell>
          <cell r="F5">
            <v>117263</v>
          </cell>
          <cell r="G5">
            <v>20366</v>
          </cell>
          <cell r="H5">
            <v>35023</v>
          </cell>
          <cell r="I5">
            <v>40889</v>
          </cell>
          <cell r="J5">
            <v>23227</v>
          </cell>
          <cell r="K5">
            <v>119505</v>
          </cell>
          <cell r="L5">
            <v>17543</v>
          </cell>
          <cell r="M5">
            <v>34858</v>
          </cell>
          <cell r="P5">
            <v>52401</v>
          </cell>
          <cell r="U5">
            <v>0</v>
          </cell>
          <cell r="Z5">
            <v>0</v>
          </cell>
          <cell r="AE5">
            <v>0</v>
          </cell>
          <cell r="AJ5">
            <v>0</v>
          </cell>
          <cell r="AO5">
            <v>0</v>
          </cell>
          <cell r="AT5">
            <v>0</v>
          </cell>
          <cell r="AY5">
            <v>0</v>
          </cell>
          <cell r="BD5">
            <v>0</v>
          </cell>
          <cell r="BI5">
            <v>0</v>
          </cell>
          <cell r="BN5">
            <v>0</v>
          </cell>
          <cell r="BS5">
            <v>0</v>
          </cell>
          <cell r="BX5">
            <v>0</v>
          </cell>
          <cell r="CC5">
            <v>0</v>
          </cell>
          <cell r="CH5">
            <v>0</v>
          </cell>
          <cell r="CM5">
            <v>0</v>
          </cell>
        </row>
        <row r="6"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P6">
            <v>0</v>
          </cell>
          <cell r="U6">
            <v>0</v>
          </cell>
          <cell r="Z6">
            <v>0</v>
          </cell>
          <cell r="AE6">
            <v>0</v>
          </cell>
          <cell r="AJ6">
            <v>0</v>
          </cell>
          <cell r="AO6">
            <v>0</v>
          </cell>
          <cell r="AT6">
            <v>0</v>
          </cell>
          <cell r="AY6">
            <v>0</v>
          </cell>
          <cell r="BD6">
            <v>0</v>
          </cell>
          <cell r="BI6">
            <v>0</v>
          </cell>
          <cell r="BN6">
            <v>0</v>
          </cell>
          <cell r="BS6">
            <v>0</v>
          </cell>
          <cell r="BX6">
            <v>0</v>
          </cell>
          <cell r="CC6">
            <v>0</v>
          </cell>
          <cell r="CH6">
            <v>0</v>
          </cell>
          <cell r="CM6">
            <v>0</v>
          </cell>
        </row>
        <row r="7">
          <cell r="B7">
            <v>2828</v>
          </cell>
          <cell r="C7">
            <v>5408</v>
          </cell>
          <cell r="D7">
            <v>5317</v>
          </cell>
          <cell r="E7">
            <v>4157</v>
          </cell>
          <cell r="F7">
            <v>17710</v>
          </cell>
          <cell r="G7">
            <v>2962</v>
          </cell>
          <cell r="H7">
            <v>5384</v>
          </cell>
          <cell r="I7">
            <v>5697</v>
          </cell>
          <cell r="J7">
            <v>3765</v>
          </cell>
          <cell r="K7">
            <v>17808</v>
          </cell>
          <cell r="L7">
            <v>2613</v>
          </cell>
          <cell r="M7">
            <v>4165</v>
          </cell>
          <cell r="N7">
            <v>0</v>
          </cell>
          <cell r="O7">
            <v>0</v>
          </cell>
          <cell r="P7">
            <v>6778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>
            <v>0</v>
          </cell>
          <cell r="BV7">
            <v>0</v>
          </cell>
          <cell r="BW7">
            <v>0</v>
          </cell>
          <cell r="BX7">
            <v>0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>
            <v>0</v>
          </cell>
          <cell r="CE7">
            <v>0</v>
          </cell>
          <cell r="CF7">
            <v>0</v>
          </cell>
          <cell r="CG7">
            <v>0</v>
          </cell>
          <cell r="CH7">
            <v>0</v>
          </cell>
          <cell r="CI7">
            <v>0</v>
          </cell>
          <cell r="CJ7">
            <v>0</v>
          </cell>
          <cell r="CK7">
            <v>0</v>
          </cell>
          <cell r="CL7">
            <v>0</v>
          </cell>
          <cell r="CM7">
            <v>0</v>
          </cell>
        </row>
        <row r="27">
          <cell r="AQ27">
            <v>0</v>
          </cell>
          <cell r="CE27">
            <v>0</v>
          </cell>
          <cell r="CF27">
            <v>0</v>
          </cell>
        </row>
        <row r="28">
          <cell r="B28">
            <v>7391</v>
          </cell>
          <cell r="C28">
            <v>10206</v>
          </cell>
          <cell r="D28">
            <v>12467</v>
          </cell>
          <cell r="E28">
            <v>7261</v>
          </cell>
          <cell r="F28">
            <v>37325</v>
          </cell>
          <cell r="G28">
            <v>7399</v>
          </cell>
          <cell r="H28">
            <v>9688</v>
          </cell>
          <cell r="I28">
            <v>9107</v>
          </cell>
          <cell r="J28">
            <v>6306</v>
          </cell>
          <cell r="K28">
            <v>25101</v>
          </cell>
          <cell r="L28">
            <v>5798</v>
          </cell>
          <cell r="M28">
            <v>8468</v>
          </cell>
          <cell r="P28">
            <v>14266</v>
          </cell>
          <cell r="U28">
            <v>0</v>
          </cell>
          <cell r="Z28">
            <v>0</v>
          </cell>
          <cell r="AE28">
            <v>0</v>
          </cell>
          <cell r="AJ28">
            <v>0</v>
          </cell>
          <cell r="AO28">
            <v>0</v>
          </cell>
          <cell r="AT28">
            <v>0</v>
          </cell>
        </row>
        <row r="36">
          <cell r="B36">
            <v>8226</v>
          </cell>
          <cell r="C36">
            <v>11965</v>
          </cell>
          <cell r="D36">
            <v>14220</v>
          </cell>
          <cell r="E36">
            <v>10673</v>
          </cell>
          <cell r="F36">
            <v>45084</v>
          </cell>
          <cell r="G36">
            <v>8147</v>
          </cell>
          <cell r="H36">
            <v>12824</v>
          </cell>
          <cell r="I36">
            <v>14086</v>
          </cell>
          <cell r="J36">
            <v>7854</v>
          </cell>
          <cell r="K36">
            <v>33379</v>
          </cell>
          <cell r="L36">
            <v>6820</v>
          </cell>
          <cell r="M36">
            <v>9733</v>
          </cell>
          <cell r="N36">
            <v>0</v>
          </cell>
          <cell r="O36">
            <v>0</v>
          </cell>
          <cell r="P36">
            <v>16553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BY36">
            <v>0</v>
          </cell>
          <cell r="BZ36">
            <v>0</v>
          </cell>
          <cell r="CA36">
            <v>0</v>
          </cell>
          <cell r="CB36">
            <v>0</v>
          </cell>
          <cell r="CC36">
            <v>0</v>
          </cell>
          <cell r="CD36">
            <v>0</v>
          </cell>
          <cell r="CG36">
            <v>0</v>
          </cell>
          <cell r="CH36">
            <v>0</v>
          </cell>
          <cell r="CI36">
            <v>0</v>
          </cell>
          <cell r="CJ36">
            <v>0</v>
          </cell>
          <cell r="CK36">
            <v>0</v>
          </cell>
          <cell r="CL36">
            <v>0</v>
          </cell>
          <cell r="CM36">
            <v>0</v>
          </cell>
        </row>
        <row r="46">
          <cell r="AB46">
            <v>0</v>
          </cell>
        </row>
        <row r="50">
          <cell r="B50">
            <v>7765</v>
          </cell>
          <cell r="C50">
            <v>11267</v>
          </cell>
          <cell r="D50">
            <v>13794</v>
          </cell>
          <cell r="E50">
            <v>8430</v>
          </cell>
          <cell r="F50">
            <v>41256</v>
          </cell>
          <cell r="G50">
            <v>8633</v>
          </cell>
          <cell r="H50">
            <v>11873</v>
          </cell>
          <cell r="I50">
            <v>13742</v>
          </cell>
          <cell r="J50">
            <v>8162</v>
          </cell>
          <cell r="K50">
            <v>42410</v>
          </cell>
          <cell r="L50">
            <v>7470</v>
          </cell>
          <cell r="M50">
            <v>11061</v>
          </cell>
          <cell r="P50">
            <v>18531</v>
          </cell>
          <cell r="U50">
            <v>0</v>
          </cell>
          <cell r="Z50">
            <v>0</v>
          </cell>
          <cell r="AE50">
            <v>0</v>
          </cell>
          <cell r="AJ50">
            <v>0</v>
          </cell>
          <cell r="AO50">
            <v>0</v>
          </cell>
          <cell r="AT50">
            <v>0</v>
          </cell>
          <cell r="AY50">
            <v>0</v>
          </cell>
          <cell r="BD50">
            <v>0</v>
          </cell>
          <cell r="BI50">
            <v>0</v>
          </cell>
          <cell r="BN50">
            <v>0</v>
          </cell>
          <cell r="BS50">
            <v>0</v>
          </cell>
          <cell r="BX50">
            <v>0</v>
          </cell>
          <cell r="CC50">
            <v>0</v>
          </cell>
          <cell r="CH50">
            <v>0</v>
          </cell>
          <cell r="CM50">
            <v>0</v>
          </cell>
        </row>
        <row r="55">
          <cell r="B55">
            <v>4386</v>
          </cell>
          <cell r="C55">
            <v>2084</v>
          </cell>
          <cell r="D55">
            <v>1222</v>
          </cell>
          <cell r="E55">
            <v>3450</v>
          </cell>
          <cell r="F55">
            <v>11142</v>
          </cell>
          <cell r="G55">
            <v>3776</v>
          </cell>
          <cell r="H55">
            <v>1470</v>
          </cell>
          <cell r="I55">
            <v>1669</v>
          </cell>
          <cell r="J55">
            <v>2265</v>
          </cell>
          <cell r="K55">
            <v>9180</v>
          </cell>
          <cell r="L55">
            <v>3768</v>
          </cell>
          <cell r="M55">
            <v>2075</v>
          </cell>
          <cell r="P55">
            <v>5843</v>
          </cell>
          <cell r="U55">
            <v>0</v>
          </cell>
          <cell r="Z55">
            <v>0</v>
          </cell>
          <cell r="AE55">
            <v>0</v>
          </cell>
          <cell r="AJ55">
            <v>0</v>
          </cell>
          <cell r="AO55">
            <v>0</v>
          </cell>
          <cell r="AT55">
            <v>0</v>
          </cell>
          <cell r="AY55">
            <v>0</v>
          </cell>
          <cell r="BD55">
            <v>0</v>
          </cell>
          <cell r="BI55">
            <v>0</v>
          </cell>
          <cell r="BN55">
            <v>0</v>
          </cell>
          <cell r="BS55">
            <v>0</v>
          </cell>
          <cell r="BX55">
            <v>0</v>
          </cell>
          <cell r="CC55">
            <v>0</v>
          </cell>
          <cell r="CH55">
            <v>0</v>
          </cell>
          <cell r="CM55">
            <v>0</v>
          </cell>
        </row>
        <row r="56">
          <cell r="B56">
            <v>1419</v>
          </cell>
          <cell r="C56">
            <v>3699</v>
          </cell>
          <cell r="D56">
            <v>3500</v>
          </cell>
          <cell r="E56">
            <v>-3245</v>
          </cell>
          <cell r="F56">
            <v>5373</v>
          </cell>
          <cell r="G56">
            <v>1540</v>
          </cell>
          <cell r="H56">
            <v>1053</v>
          </cell>
          <cell r="I56">
            <v>10466</v>
          </cell>
          <cell r="J56">
            <v>3153</v>
          </cell>
          <cell r="K56">
            <v>16212</v>
          </cell>
          <cell r="L56">
            <v>2600</v>
          </cell>
          <cell r="M56">
            <v>2632</v>
          </cell>
          <cell r="P56">
            <v>5232</v>
          </cell>
          <cell r="U56">
            <v>0</v>
          </cell>
          <cell r="Z56">
            <v>0</v>
          </cell>
          <cell r="AE56">
            <v>0</v>
          </cell>
          <cell r="AJ56">
            <v>0</v>
          </cell>
          <cell r="AO56">
            <v>0</v>
          </cell>
          <cell r="AT56">
            <v>0</v>
          </cell>
          <cell r="AY56">
            <v>0</v>
          </cell>
          <cell r="BD56">
            <v>0</v>
          </cell>
          <cell r="BI56">
            <v>0</v>
          </cell>
          <cell r="BN56">
            <v>0</v>
          </cell>
          <cell r="BS56">
            <v>0</v>
          </cell>
          <cell r="BX56">
            <v>0</v>
          </cell>
          <cell r="CC56">
            <v>0</v>
          </cell>
          <cell r="CH56">
            <v>0</v>
          </cell>
          <cell r="CM56">
            <v>0</v>
          </cell>
        </row>
        <row r="57">
          <cell r="B57">
            <v>1407</v>
          </cell>
          <cell r="C57">
            <v>990</v>
          </cell>
          <cell r="D57">
            <v>2545</v>
          </cell>
          <cell r="E57">
            <v>1171</v>
          </cell>
          <cell r="F57">
            <v>6113</v>
          </cell>
          <cell r="G57">
            <v>2731</v>
          </cell>
          <cell r="H57">
            <v>2110</v>
          </cell>
          <cell r="I57">
            <v>1170</v>
          </cell>
          <cell r="J57">
            <v>1338</v>
          </cell>
          <cell r="K57">
            <v>7349</v>
          </cell>
          <cell r="L57">
            <v>2726</v>
          </cell>
          <cell r="M57">
            <v>2216</v>
          </cell>
          <cell r="P57">
            <v>4942</v>
          </cell>
          <cell r="U57">
            <v>0</v>
          </cell>
          <cell r="Z57">
            <v>0</v>
          </cell>
          <cell r="AE57">
            <v>0</v>
          </cell>
          <cell r="AJ57">
            <v>0</v>
          </cell>
          <cell r="AO57">
            <v>0</v>
          </cell>
          <cell r="AT57">
            <v>0</v>
          </cell>
          <cell r="AY57">
            <v>0</v>
          </cell>
          <cell r="BD57">
            <v>0</v>
          </cell>
          <cell r="BI57">
            <v>0</v>
          </cell>
          <cell r="BN57">
            <v>0</v>
          </cell>
          <cell r="BS57">
            <v>0</v>
          </cell>
          <cell r="BX57">
            <v>0</v>
          </cell>
          <cell r="CC57">
            <v>0</v>
          </cell>
          <cell r="CH57">
            <v>0</v>
          </cell>
          <cell r="CM57">
            <v>0</v>
          </cell>
        </row>
        <row r="130">
          <cell r="B130">
            <v>32867</v>
          </cell>
          <cell r="C130">
            <v>37322</v>
          </cell>
          <cell r="D130">
            <v>44465</v>
          </cell>
          <cell r="E130">
            <v>50937</v>
          </cell>
          <cell r="F130">
            <v>165591</v>
          </cell>
          <cell r="G130">
            <v>41592</v>
          </cell>
          <cell r="H130">
            <v>55871</v>
          </cell>
          <cell r="I130">
            <v>62839</v>
          </cell>
          <cell r="J130">
            <v>105490</v>
          </cell>
          <cell r="K130">
            <v>265792</v>
          </cell>
          <cell r="L130">
            <v>42481</v>
          </cell>
          <cell r="M130">
            <v>11223</v>
          </cell>
          <cell r="N130">
            <v>0</v>
          </cell>
          <cell r="O130">
            <v>0</v>
          </cell>
          <cell r="P130">
            <v>53704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  <cell r="AH130">
            <v>0</v>
          </cell>
          <cell r="AI130">
            <v>0</v>
          </cell>
          <cell r="AJ130">
            <v>0</v>
          </cell>
          <cell r="AK130">
            <v>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  <cell r="AP130">
            <v>0</v>
          </cell>
          <cell r="AQ130">
            <v>0</v>
          </cell>
          <cell r="AR130">
            <v>0</v>
          </cell>
          <cell r="AS130">
            <v>0</v>
          </cell>
          <cell r="AT130">
            <v>0</v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0</v>
          </cell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  <cell r="BK130">
            <v>0</v>
          </cell>
          <cell r="BL130">
            <v>0</v>
          </cell>
          <cell r="BM130">
            <v>0</v>
          </cell>
          <cell r="BN130">
            <v>0</v>
          </cell>
          <cell r="BO130">
            <v>0</v>
          </cell>
          <cell r="BP130">
            <v>0</v>
          </cell>
          <cell r="BQ130">
            <v>0</v>
          </cell>
          <cell r="BR130">
            <v>0</v>
          </cell>
          <cell r="BS130">
            <v>0</v>
          </cell>
          <cell r="BT130">
            <v>0</v>
          </cell>
          <cell r="BU130">
            <v>0</v>
          </cell>
          <cell r="BV130">
            <v>0</v>
          </cell>
          <cell r="BW130">
            <v>0</v>
          </cell>
          <cell r="BX130">
            <v>0</v>
          </cell>
          <cell r="BY130">
            <v>0</v>
          </cell>
          <cell r="BZ130">
            <v>0</v>
          </cell>
          <cell r="CA130">
            <v>0</v>
          </cell>
          <cell r="CB130">
            <v>0</v>
          </cell>
          <cell r="CC130">
            <v>0</v>
          </cell>
          <cell r="CD130">
            <v>0</v>
          </cell>
          <cell r="CE130">
            <v>0</v>
          </cell>
          <cell r="CF130">
            <v>0</v>
          </cell>
          <cell r="CG130">
            <v>0</v>
          </cell>
          <cell r="CH130">
            <v>0</v>
          </cell>
          <cell r="CI130">
            <v>0</v>
          </cell>
          <cell r="CJ130">
            <v>0</v>
          </cell>
          <cell r="CK130">
            <v>0</v>
          </cell>
          <cell r="CL130">
            <v>0</v>
          </cell>
          <cell r="CM130">
            <v>0</v>
          </cell>
        </row>
        <row r="144">
          <cell r="B144">
            <v>6519</v>
          </cell>
          <cell r="C144">
            <v>7759</v>
          </cell>
          <cell r="D144">
            <v>8735</v>
          </cell>
          <cell r="E144">
            <v>7508</v>
          </cell>
          <cell r="F144">
            <v>30521</v>
          </cell>
          <cell r="G144">
            <v>10517</v>
          </cell>
          <cell r="H144">
            <v>14342</v>
          </cell>
          <cell r="I144">
            <v>12016</v>
          </cell>
          <cell r="J144">
            <v>32193</v>
          </cell>
          <cell r="K144">
            <v>69068</v>
          </cell>
          <cell r="L144">
            <v>9944</v>
          </cell>
          <cell r="M144">
            <v>-620</v>
          </cell>
          <cell r="N144">
            <v>0</v>
          </cell>
          <cell r="O144">
            <v>0</v>
          </cell>
          <cell r="P144">
            <v>9324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  <cell r="AH144">
            <v>0</v>
          </cell>
          <cell r="AI144">
            <v>0</v>
          </cell>
          <cell r="AJ144">
            <v>0</v>
          </cell>
          <cell r="AK144">
            <v>0</v>
          </cell>
          <cell r="AL144">
            <v>0</v>
          </cell>
          <cell r="AM144">
            <v>0</v>
          </cell>
          <cell r="AN144">
            <v>0</v>
          </cell>
          <cell r="AO144">
            <v>0</v>
          </cell>
          <cell r="AP144">
            <v>0</v>
          </cell>
          <cell r="AQ144">
            <v>0</v>
          </cell>
          <cell r="AR144">
            <v>0</v>
          </cell>
          <cell r="AS144">
            <v>0</v>
          </cell>
          <cell r="AT144">
            <v>0</v>
          </cell>
          <cell r="AU144">
            <v>0</v>
          </cell>
          <cell r="AV144">
            <v>0</v>
          </cell>
          <cell r="AW144">
            <v>0</v>
          </cell>
          <cell r="AX144">
            <v>0</v>
          </cell>
          <cell r="AY144">
            <v>0</v>
          </cell>
          <cell r="AZ144">
            <v>0</v>
          </cell>
          <cell r="BA144">
            <v>0</v>
          </cell>
          <cell r="BB144">
            <v>0</v>
          </cell>
          <cell r="BC144">
            <v>0</v>
          </cell>
          <cell r="BD144">
            <v>0</v>
          </cell>
          <cell r="BE144">
            <v>0</v>
          </cell>
          <cell r="BF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  <cell r="BK144">
            <v>0</v>
          </cell>
          <cell r="BL144">
            <v>0</v>
          </cell>
          <cell r="BM144">
            <v>0</v>
          </cell>
          <cell r="BN144">
            <v>0</v>
          </cell>
          <cell r="BO144">
            <v>0</v>
          </cell>
          <cell r="BP144">
            <v>0</v>
          </cell>
          <cell r="BQ144">
            <v>0</v>
          </cell>
          <cell r="BR144">
            <v>0</v>
          </cell>
          <cell r="BS144">
            <v>0</v>
          </cell>
          <cell r="BT144">
            <v>0</v>
          </cell>
          <cell r="BU144">
            <v>0</v>
          </cell>
          <cell r="BV144">
            <v>0</v>
          </cell>
          <cell r="BW144">
            <v>0</v>
          </cell>
          <cell r="BX144">
            <v>0</v>
          </cell>
          <cell r="BY144">
            <v>0</v>
          </cell>
          <cell r="BZ144">
            <v>0</v>
          </cell>
          <cell r="CA144">
            <v>0</v>
          </cell>
          <cell r="CB144">
            <v>0</v>
          </cell>
          <cell r="CC144">
            <v>0</v>
          </cell>
          <cell r="CD144">
            <v>0</v>
          </cell>
          <cell r="CE144">
            <v>0</v>
          </cell>
          <cell r="CF144">
            <v>0</v>
          </cell>
          <cell r="CG144">
            <v>0</v>
          </cell>
          <cell r="CH144">
            <v>0</v>
          </cell>
          <cell r="CI144">
            <v>0</v>
          </cell>
          <cell r="CJ144">
            <v>0</v>
          </cell>
          <cell r="CK144">
            <v>0</v>
          </cell>
          <cell r="CL144">
            <v>0</v>
          </cell>
          <cell r="CM144">
            <v>0</v>
          </cell>
        </row>
      </sheetData>
      <sheetData sheetId="7"/>
      <sheetData sheetId="8">
        <row r="5">
          <cell r="M5">
            <v>649</v>
          </cell>
        </row>
      </sheetData>
      <sheetData sheetId="9">
        <row r="7">
          <cell r="M7">
            <v>62.98</v>
          </cell>
        </row>
        <row r="9">
          <cell r="M9">
            <v>42446.73</v>
          </cell>
        </row>
        <row r="10">
          <cell r="M10">
            <v>7042.99</v>
          </cell>
        </row>
        <row r="11">
          <cell r="M11">
            <v>441.12</v>
          </cell>
        </row>
        <row r="12">
          <cell r="M12">
            <v>885.22</v>
          </cell>
        </row>
        <row r="13">
          <cell r="M13">
            <v>687.87</v>
          </cell>
        </row>
        <row r="14">
          <cell r="M14">
            <v>3.3499999999999996</v>
          </cell>
        </row>
      </sheetData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zoomScaleNormal="100" workbookViewId="0">
      <selection activeCell="Q203" sqref="Q203"/>
    </sheetView>
  </sheetViews>
  <sheetFormatPr baseColWidth="10" defaultRowHeight="15" x14ac:dyDescent="0.25"/>
  <cols>
    <col min="1" max="16384" width="11.42578125" style="170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59999389629810485"/>
  </sheetPr>
  <dimension ref="A1:LM185"/>
  <sheetViews>
    <sheetView showGridLines="0" tabSelected="1" zoomScale="60" zoomScaleNormal="60" workbookViewId="0">
      <selection activeCell="IK67" sqref="IK67"/>
    </sheetView>
  </sheetViews>
  <sheetFormatPr baseColWidth="10" defaultRowHeight="14.25" outlineLevelCol="1" x14ac:dyDescent="0.2"/>
  <cols>
    <col min="1" max="1" width="72.140625" style="6" customWidth="1"/>
    <col min="2" max="2" width="22.42578125" style="6" hidden="1" customWidth="1" outlineLevel="1"/>
    <col min="3" max="3" width="18.85546875" style="6" hidden="1" customWidth="1" outlineLevel="1"/>
    <col min="4" max="4" width="20.28515625" style="6" hidden="1" customWidth="1" outlineLevel="1"/>
    <col min="5" max="5" width="20.7109375" style="6" hidden="1" customWidth="1" outlineLevel="1"/>
    <col min="6" max="6" width="19" style="6" hidden="1" customWidth="1" outlineLevel="1"/>
    <col min="7" max="7" width="22.85546875" style="6" hidden="1" customWidth="1" outlineLevel="1"/>
    <col min="8" max="8" width="20.28515625" style="6" hidden="1" customWidth="1" outlineLevel="1"/>
    <col min="9" max="9" width="19.140625" style="6" hidden="1" customWidth="1" outlineLevel="1"/>
    <col min="10" max="10" width="21.42578125" style="6" hidden="1" customWidth="1" outlineLevel="1"/>
    <col min="11" max="12" width="20.140625" style="6" hidden="1" customWidth="1" outlineLevel="1"/>
    <col min="13" max="13" width="0.28515625" style="6" hidden="1" customWidth="1" outlineLevel="1"/>
    <col min="14" max="14" width="21.140625" style="6" hidden="1" customWidth="1" outlineLevel="1"/>
    <col min="15" max="15" width="25.28515625" style="6" customWidth="1" collapsed="1"/>
    <col min="16" max="16" width="17.42578125" style="6" hidden="1" customWidth="1" outlineLevel="1"/>
    <col min="17" max="17" width="19.7109375" style="6" hidden="1" customWidth="1" outlineLevel="1"/>
    <col min="18" max="18" width="19.5703125" style="6" hidden="1" customWidth="1" outlineLevel="1"/>
    <col min="19" max="19" width="18.5703125" style="6" hidden="1" customWidth="1" outlineLevel="1"/>
    <col min="20" max="21" width="19.28515625" style="6" hidden="1" customWidth="1" outlineLevel="1"/>
    <col min="22" max="22" width="20.42578125" style="6" hidden="1" customWidth="1" outlineLevel="1"/>
    <col min="23" max="23" width="21.7109375" style="6" hidden="1" customWidth="1" outlineLevel="1"/>
    <col min="24" max="24" width="20.7109375" style="6" hidden="1" customWidth="1" outlineLevel="1"/>
    <col min="25" max="25" width="21.7109375" style="6" hidden="1" customWidth="1" outlineLevel="1"/>
    <col min="26" max="26" width="20.5703125" style="6" hidden="1" customWidth="1" outlineLevel="1"/>
    <col min="27" max="27" width="20.42578125" style="6" hidden="1" customWidth="1" outlineLevel="1"/>
    <col min="28" max="28" width="20.140625" style="6" customWidth="1" collapsed="1"/>
    <col min="29" max="29" width="24" style="6" hidden="1" customWidth="1" outlineLevel="1"/>
    <col min="30" max="30" width="20.85546875" style="6" hidden="1" customWidth="1" outlineLevel="1"/>
    <col min="31" max="31" width="19.140625" style="6" hidden="1" customWidth="1" outlineLevel="1"/>
    <col min="32" max="32" width="22.140625" style="6" hidden="1" customWidth="1" outlineLevel="1"/>
    <col min="33" max="33" width="20.42578125" style="6" hidden="1" customWidth="1" outlineLevel="1"/>
    <col min="34" max="34" width="22.5703125" style="6" hidden="1" customWidth="1" outlineLevel="1"/>
    <col min="35" max="35" width="20.42578125" style="6" hidden="1" customWidth="1" outlineLevel="1"/>
    <col min="36" max="36" width="22.85546875" style="6" hidden="1" customWidth="1" outlineLevel="1"/>
    <col min="37" max="37" width="20.7109375" style="6" hidden="1" customWidth="1" outlineLevel="1"/>
    <col min="38" max="38" width="19.28515625" style="6" hidden="1" customWidth="1" outlineLevel="1"/>
    <col min="39" max="39" width="21.85546875" style="6" hidden="1" customWidth="1" outlineLevel="1"/>
    <col min="40" max="40" width="22.7109375" style="6" hidden="1" customWidth="1" outlineLevel="1"/>
    <col min="41" max="41" width="21.85546875" style="6" customWidth="1" collapsed="1"/>
    <col min="42" max="42" width="16.85546875" style="6" hidden="1" customWidth="1" outlineLevel="1"/>
    <col min="43" max="43" width="15.5703125" style="6" hidden="1" customWidth="1" outlineLevel="1"/>
    <col min="44" max="44" width="17.28515625" style="6" hidden="1" customWidth="1" outlineLevel="1"/>
    <col min="45" max="45" width="16.140625" style="6" hidden="1" customWidth="1" outlineLevel="1"/>
    <col min="46" max="46" width="15.140625" style="6" hidden="1" customWidth="1" outlineLevel="1"/>
    <col min="47" max="48" width="15.42578125" style="6" hidden="1" customWidth="1" outlineLevel="1"/>
    <col min="49" max="49" width="17" style="6" hidden="1" customWidth="1" outlineLevel="1"/>
    <col min="50" max="50" width="14.7109375" style="6" hidden="1" customWidth="1" outlineLevel="1"/>
    <col min="51" max="51" width="16.5703125" style="6" hidden="1" customWidth="1" outlineLevel="1"/>
    <col min="52" max="52" width="15.5703125" style="6" hidden="1" customWidth="1" outlineLevel="1"/>
    <col min="53" max="53" width="16.140625" style="6" hidden="1" customWidth="1" outlineLevel="1"/>
    <col min="54" max="54" width="17.28515625" style="6" customWidth="1" collapsed="1"/>
    <col min="55" max="66" width="12.28515625" style="6" hidden="1" customWidth="1" outlineLevel="1"/>
    <col min="67" max="67" width="16.140625" style="6" customWidth="1" collapsed="1"/>
    <col min="68" max="79" width="12.28515625" style="6" hidden="1" customWidth="1" outlineLevel="1"/>
    <col min="80" max="80" width="12.28515625" style="6" customWidth="1" collapsed="1"/>
    <col min="81" max="81" width="12.28515625" style="6" hidden="1" customWidth="1" outlineLevel="1"/>
    <col min="82" max="82" width="12.5703125" style="6" hidden="1" customWidth="1" outlineLevel="1"/>
    <col min="83" max="92" width="11.42578125" style="6" hidden="1" customWidth="1" outlineLevel="1"/>
    <col min="93" max="93" width="11.42578125" style="6" collapsed="1"/>
    <col min="94" max="105" width="11.42578125" style="6" hidden="1" customWidth="1" outlineLevel="1"/>
    <col min="106" max="106" width="11.42578125" style="6" collapsed="1"/>
    <col min="107" max="114" width="11.42578125" style="6" hidden="1" customWidth="1" outlineLevel="1"/>
    <col min="115" max="115" width="11" style="6" hidden="1" customWidth="1" outlineLevel="1"/>
    <col min="116" max="116" width="11.42578125" style="6" hidden="1" customWidth="1" outlineLevel="1"/>
    <col min="117" max="117" width="11" style="6" hidden="1" customWidth="1" outlineLevel="1"/>
    <col min="118" max="118" width="11.5703125" style="6" hidden="1" customWidth="1" outlineLevel="1"/>
    <col min="119" max="119" width="11.42578125" style="6" collapsed="1"/>
    <col min="120" max="131" width="11.42578125" style="6" hidden="1" customWidth="1" outlineLevel="1"/>
    <col min="132" max="132" width="11.42578125" style="6" collapsed="1"/>
    <col min="133" max="144" width="11.42578125" style="6" hidden="1" customWidth="1" outlineLevel="1"/>
    <col min="145" max="145" width="11.42578125" style="6" collapsed="1"/>
    <col min="146" max="157" width="11.42578125" style="6" hidden="1" customWidth="1" outlineLevel="1"/>
    <col min="158" max="158" width="11.42578125" style="6" collapsed="1"/>
    <col min="159" max="159" width="11.28515625" style="6" hidden="1" customWidth="1" outlineLevel="1"/>
    <col min="160" max="170" width="11.42578125" style="6" hidden="1" customWidth="1" outlineLevel="1"/>
    <col min="171" max="171" width="11.42578125" style="6" collapsed="1"/>
    <col min="172" max="183" width="11.42578125" style="6" hidden="1" customWidth="1" outlineLevel="1"/>
    <col min="184" max="184" width="11.42578125" style="6" collapsed="1"/>
    <col min="185" max="196" width="11.42578125" style="6" hidden="1" customWidth="1" outlineLevel="1"/>
    <col min="197" max="197" width="11.42578125" style="6" collapsed="1"/>
    <col min="198" max="209" width="11.42578125" style="6" hidden="1" customWidth="1" outlineLevel="1"/>
    <col min="210" max="210" width="11.42578125" style="6" collapsed="1"/>
    <col min="211" max="222" width="11.42578125" style="6" hidden="1" customWidth="1" outlineLevel="1"/>
    <col min="223" max="223" width="11.42578125" style="6" collapsed="1"/>
    <col min="224" max="235" width="11.42578125" style="6" hidden="1" customWidth="1" outlineLevel="1"/>
    <col min="236" max="236" width="11.42578125" style="6" collapsed="1"/>
    <col min="237" max="237" width="13.28515625" style="6" bestFit="1" customWidth="1"/>
    <col min="238" max="16384" width="11.42578125" style="6"/>
  </cols>
  <sheetData>
    <row r="1" spans="1:325" ht="14.25" customHeight="1" thickBot="1" x14ac:dyDescent="0.25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4" t="s">
        <v>0</v>
      </c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5"/>
    </row>
    <row r="2" spans="1:325" ht="14.25" customHeight="1" thickBot="1" x14ac:dyDescent="0.25">
      <c r="A2" s="1"/>
      <c r="B2" s="7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10"/>
    </row>
    <row r="3" spans="1:325" ht="14.25" customHeight="1" thickBot="1" x14ac:dyDescent="0.25">
      <c r="A3" s="1"/>
      <c r="B3" s="11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  <c r="IA3" s="13"/>
      <c r="IB3" s="14"/>
    </row>
    <row r="4" spans="1:325" ht="15" x14ac:dyDescent="0.25">
      <c r="B4" s="15">
        <v>41275</v>
      </c>
      <c r="C4" s="15">
        <v>41306</v>
      </c>
      <c r="D4" s="15">
        <v>41334</v>
      </c>
      <c r="E4" s="15">
        <v>41365</v>
      </c>
      <c r="F4" s="15">
        <v>41395</v>
      </c>
      <c r="G4" s="15">
        <v>41426</v>
      </c>
      <c r="H4" s="15">
        <v>41456</v>
      </c>
      <c r="I4" s="15">
        <v>41487</v>
      </c>
      <c r="J4" s="15">
        <v>41518</v>
      </c>
      <c r="K4" s="15">
        <v>41548</v>
      </c>
      <c r="L4" s="15">
        <v>41579</v>
      </c>
      <c r="M4" s="15">
        <v>41609</v>
      </c>
      <c r="N4" s="16">
        <v>41609</v>
      </c>
      <c r="O4" s="17">
        <v>2013</v>
      </c>
      <c r="P4" s="15">
        <v>41640</v>
      </c>
      <c r="Q4" s="15">
        <v>41671</v>
      </c>
      <c r="R4" s="15">
        <v>41699</v>
      </c>
      <c r="S4" s="15">
        <v>41730</v>
      </c>
      <c r="T4" s="15">
        <v>41760</v>
      </c>
      <c r="U4" s="15">
        <v>41791</v>
      </c>
      <c r="V4" s="15">
        <v>41821</v>
      </c>
      <c r="W4" s="15">
        <v>41852</v>
      </c>
      <c r="X4" s="15">
        <v>41883</v>
      </c>
      <c r="Y4" s="15">
        <v>41913</v>
      </c>
      <c r="Z4" s="15">
        <v>41944</v>
      </c>
      <c r="AA4" s="15">
        <v>41974</v>
      </c>
      <c r="AB4" s="17">
        <v>2014</v>
      </c>
      <c r="AC4" s="15">
        <v>42005</v>
      </c>
      <c r="AD4" s="15">
        <v>42036</v>
      </c>
      <c r="AE4" s="15">
        <v>42064</v>
      </c>
      <c r="AF4" s="15">
        <v>42095</v>
      </c>
      <c r="AG4" s="15">
        <v>42125</v>
      </c>
      <c r="AH4" s="15">
        <v>42156</v>
      </c>
      <c r="AI4" s="15">
        <v>42186</v>
      </c>
      <c r="AJ4" s="15">
        <v>42217</v>
      </c>
      <c r="AK4" s="15">
        <v>42248</v>
      </c>
      <c r="AL4" s="15">
        <v>42278</v>
      </c>
      <c r="AM4" s="15">
        <v>42309</v>
      </c>
      <c r="AN4" s="15">
        <v>42339</v>
      </c>
      <c r="AO4" s="17">
        <v>2015</v>
      </c>
      <c r="AP4" s="15">
        <v>42370</v>
      </c>
      <c r="AQ4" s="15">
        <v>42401</v>
      </c>
      <c r="AR4" s="15">
        <v>42430</v>
      </c>
      <c r="AS4" s="15">
        <v>42461</v>
      </c>
      <c r="AT4" s="15">
        <v>42491</v>
      </c>
      <c r="AU4" s="15">
        <v>42522</v>
      </c>
      <c r="AV4" s="15">
        <v>42552</v>
      </c>
      <c r="AW4" s="15">
        <v>42583</v>
      </c>
      <c r="AX4" s="15">
        <v>42614</v>
      </c>
      <c r="AY4" s="15">
        <v>42644</v>
      </c>
      <c r="AZ4" s="15">
        <v>42675</v>
      </c>
      <c r="BA4" s="15">
        <v>42705</v>
      </c>
      <c r="BB4" s="17">
        <v>2016</v>
      </c>
      <c r="BC4" s="15">
        <v>42736</v>
      </c>
      <c r="BD4" s="15">
        <v>42767</v>
      </c>
      <c r="BE4" s="15">
        <v>42795</v>
      </c>
      <c r="BF4" s="15">
        <v>42826</v>
      </c>
      <c r="BG4" s="15">
        <v>42856</v>
      </c>
      <c r="BH4" s="15">
        <v>42887</v>
      </c>
      <c r="BI4" s="15">
        <v>42917</v>
      </c>
      <c r="BJ4" s="15">
        <v>42948</v>
      </c>
      <c r="BK4" s="15">
        <v>42979</v>
      </c>
      <c r="BL4" s="15">
        <v>43009</v>
      </c>
      <c r="BM4" s="15">
        <v>43040</v>
      </c>
      <c r="BN4" s="15">
        <v>43070</v>
      </c>
      <c r="BO4" s="17">
        <v>2017</v>
      </c>
      <c r="BP4" s="15">
        <v>43101</v>
      </c>
      <c r="BQ4" s="15">
        <v>43132</v>
      </c>
      <c r="BR4" s="15">
        <v>43160</v>
      </c>
      <c r="BS4" s="15">
        <v>43191</v>
      </c>
      <c r="BT4" s="15">
        <v>43221</v>
      </c>
      <c r="BU4" s="15">
        <v>43252</v>
      </c>
      <c r="BV4" s="15">
        <v>43282</v>
      </c>
      <c r="BW4" s="15">
        <v>43313</v>
      </c>
      <c r="BX4" s="15">
        <v>43344</v>
      </c>
      <c r="BY4" s="15">
        <v>43374</v>
      </c>
      <c r="BZ4" s="15">
        <v>43405</v>
      </c>
      <c r="CA4" s="15">
        <v>43435</v>
      </c>
      <c r="CB4" s="17">
        <v>2018</v>
      </c>
      <c r="CC4" s="18">
        <v>43466</v>
      </c>
      <c r="CD4" s="18">
        <v>43497</v>
      </c>
      <c r="CE4" s="18">
        <v>43525</v>
      </c>
      <c r="CF4" s="18">
        <v>43556</v>
      </c>
      <c r="CG4" s="18">
        <v>43586</v>
      </c>
      <c r="CH4" s="18">
        <v>43617</v>
      </c>
      <c r="CI4" s="18">
        <v>43647</v>
      </c>
      <c r="CJ4" s="18">
        <v>43678</v>
      </c>
      <c r="CK4" s="18">
        <v>43709</v>
      </c>
      <c r="CL4" s="18">
        <v>43739</v>
      </c>
      <c r="CM4" s="18">
        <v>43770</v>
      </c>
      <c r="CN4" s="18">
        <v>43800</v>
      </c>
      <c r="CO4" s="17">
        <v>2019</v>
      </c>
      <c r="CP4" s="15">
        <v>43831</v>
      </c>
      <c r="CQ4" s="15">
        <v>43862</v>
      </c>
      <c r="CR4" s="15">
        <v>43891</v>
      </c>
      <c r="CS4" s="15">
        <v>43922</v>
      </c>
      <c r="CT4" s="15">
        <v>43952</v>
      </c>
      <c r="CU4" s="15">
        <v>43983</v>
      </c>
      <c r="CV4" s="15">
        <v>44013</v>
      </c>
      <c r="CW4" s="15">
        <v>44044</v>
      </c>
      <c r="CX4" s="15">
        <v>44075</v>
      </c>
      <c r="CY4" s="15">
        <v>44105</v>
      </c>
      <c r="CZ4" s="15">
        <v>44136</v>
      </c>
      <c r="DA4" s="15">
        <v>44166</v>
      </c>
      <c r="DB4" s="17">
        <v>2020</v>
      </c>
      <c r="DC4" s="15">
        <v>44197</v>
      </c>
      <c r="DD4" s="15">
        <v>44228</v>
      </c>
      <c r="DE4" s="15">
        <v>44256</v>
      </c>
      <c r="DF4" s="15">
        <v>44287</v>
      </c>
      <c r="DG4" s="15">
        <v>44317</v>
      </c>
      <c r="DH4" s="15">
        <v>44348</v>
      </c>
      <c r="DI4" s="15">
        <v>44378</v>
      </c>
      <c r="DJ4" s="15">
        <v>44409</v>
      </c>
      <c r="DK4" s="15">
        <v>44440</v>
      </c>
      <c r="DL4" s="15">
        <v>44470</v>
      </c>
      <c r="DM4" s="15">
        <v>44501</v>
      </c>
      <c r="DN4" s="15">
        <v>44531</v>
      </c>
      <c r="DO4" s="17">
        <v>2021</v>
      </c>
      <c r="DP4" s="19">
        <v>44562</v>
      </c>
      <c r="DQ4" s="19">
        <v>44593</v>
      </c>
      <c r="DR4" s="19">
        <v>44621</v>
      </c>
      <c r="DS4" s="19">
        <v>44652</v>
      </c>
      <c r="DT4" s="19">
        <v>44682</v>
      </c>
      <c r="DU4" s="19">
        <v>44713</v>
      </c>
      <c r="DV4" s="19">
        <v>44743</v>
      </c>
      <c r="DW4" s="19">
        <v>44774</v>
      </c>
      <c r="DX4" s="19">
        <v>44805</v>
      </c>
      <c r="DY4" s="19">
        <v>44835</v>
      </c>
      <c r="DZ4" s="19">
        <v>44866</v>
      </c>
      <c r="EA4" s="19">
        <v>44896</v>
      </c>
      <c r="EB4" s="17">
        <v>2022</v>
      </c>
      <c r="EC4" s="19">
        <v>44927</v>
      </c>
      <c r="ED4" s="19">
        <v>44958</v>
      </c>
      <c r="EE4" s="19">
        <v>44986</v>
      </c>
      <c r="EF4" s="19">
        <v>45017</v>
      </c>
      <c r="EG4" s="19">
        <v>45047</v>
      </c>
      <c r="EH4" s="19">
        <v>45078</v>
      </c>
      <c r="EI4" s="19">
        <v>45108</v>
      </c>
      <c r="EJ4" s="19">
        <v>45139</v>
      </c>
      <c r="EK4" s="19">
        <v>45170</v>
      </c>
      <c r="EL4" s="19">
        <v>45200</v>
      </c>
      <c r="EM4" s="19">
        <v>45231</v>
      </c>
      <c r="EN4" s="19">
        <v>45261</v>
      </c>
      <c r="EO4" s="17">
        <v>2023</v>
      </c>
      <c r="EP4" s="19">
        <v>45292</v>
      </c>
      <c r="EQ4" s="19">
        <v>45323</v>
      </c>
      <c r="ER4" s="19">
        <v>45352</v>
      </c>
      <c r="ES4" s="19">
        <v>45383</v>
      </c>
      <c r="ET4" s="19">
        <v>45413</v>
      </c>
      <c r="EU4" s="19">
        <v>45444</v>
      </c>
      <c r="EV4" s="19">
        <v>45474</v>
      </c>
      <c r="EW4" s="19">
        <v>45505</v>
      </c>
      <c r="EX4" s="19">
        <v>45536</v>
      </c>
      <c r="EY4" s="19">
        <v>45566</v>
      </c>
      <c r="EZ4" s="19">
        <v>45597</v>
      </c>
      <c r="FA4" s="19">
        <v>45627</v>
      </c>
      <c r="FB4" s="20">
        <v>2024</v>
      </c>
      <c r="FC4" s="15">
        <v>45658</v>
      </c>
      <c r="FD4" s="15">
        <v>45689</v>
      </c>
      <c r="FE4" s="15">
        <v>45717</v>
      </c>
      <c r="FF4" s="15">
        <v>45748</v>
      </c>
      <c r="FG4" s="15">
        <v>45778</v>
      </c>
      <c r="FH4" s="15">
        <v>45809</v>
      </c>
      <c r="FI4" s="15">
        <v>45839</v>
      </c>
      <c r="FJ4" s="15">
        <v>45870</v>
      </c>
      <c r="FK4" s="15">
        <v>45901</v>
      </c>
      <c r="FL4" s="15">
        <v>45931</v>
      </c>
      <c r="FM4" s="15">
        <v>45962</v>
      </c>
      <c r="FN4" s="15">
        <v>45992</v>
      </c>
      <c r="FO4" s="20">
        <v>2025</v>
      </c>
      <c r="FP4" s="21">
        <v>46023</v>
      </c>
      <c r="FQ4" s="21">
        <v>46054</v>
      </c>
      <c r="FR4" s="21">
        <v>46082</v>
      </c>
      <c r="FS4" s="21">
        <v>46113</v>
      </c>
      <c r="FT4" s="21">
        <v>46143</v>
      </c>
      <c r="FU4" s="21">
        <v>46174</v>
      </c>
      <c r="FV4" s="21">
        <v>46204</v>
      </c>
      <c r="FW4" s="21">
        <v>46235</v>
      </c>
      <c r="FX4" s="21">
        <v>46266</v>
      </c>
      <c r="FY4" s="21">
        <v>46296</v>
      </c>
      <c r="FZ4" s="21">
        <v>46327</v>
      </c>
      <c r="GA4" s="21">
        <v>46357</v>
      </c>
      <c r="GB4" s="20">
        <v>2026</v>
      </c>
      <c r="GC4" s="15">
        <v>46388</v>
      </c>
      <c r="GD4" s="15">
        <v>46419</v>
      </c>
      <c r="GE4" s="15">
        <v>46447</v>
      </c>
      <c r="GF4" s="15">
        <v>46478</v>
      </c>
      <c r="GG4" s="15">
        <v>46508</v>
      </c>
      <c r="GH4" s="15">
        <v>46539</v>
      </c>
      <c r="GI4" s="15">
        <v>46569</v>
      </c>
      <c r="GJ4" s="15">
        <v>46600</v>
      </c>
      <c r="GK4" s="15">
        <v>46631</v>
      </c>
      <c r="GL4" s="15">
        <v>46661</v>
      </c>
      <c r="GM4" s="15">
        <v>46692</v>
      </c>
      <c r="GN4" s="15">
        <v>46722</v>
      </c>
      <c r="GO4" s="20">
        <v>2027</v>
      </c>
      <c r="GP4" s="15">
        <v>46753</v>
      </c>
      <c r="GQ4" s="15">
        <v>46784</v>
      </c>
      <c r="GR4" s="15">
        <v>46813</v>
      </c>
      <c r="GS4" s="15">
        <v>46844</v>
      </c>
      <c r="GT4" s="15">
        <v>46874</v>
      </c>
      <c r="GU4" s="15">
        <v>46905</v>
      </c>
      <c r="GV4" s="15">
        <v>46935</v>
      </c>
      <c r="GW4" s="15">
        <v>46966</v>
      </c>
      <c r="GX4" s="15">
        <v>46997</v>
      </c>
      <c r="GY4" s="15">
        <v>47027</v>
      </c>
      <c r="GZ4" s="15">
        <v>47058</v>
      </c>
      <c r="HA4" s="15">
        <v>47088</v>
      </c>
      <c r="HB4" s="20">
        <v>2028</v>
      </c>
      <c r="HC4" s="15">
        <v>47119</v>
      </c>
      <c r="HD4" s="15">
        <v>47150</v>
      </c>
      <c r="HE4" s="15">
        <v>47178</v>
      </c>
      <c r="HF4" s="15">
        <v>47209</v>
      </c>
      <c r="HG4" s="15">
        <v>47239</v>
      </c>
      <c r="HH4" s="15">
        <v>47270</v>
      </c>
      <c r="HI4" s="15">
        <v>47300</v>
      </c>
      <c r="HJ4" s="15">
        <v>47331</v>
      </c>
      <c r="HK4" s="15">
        <v>47362</v>
      </c>
      <c r="HL4" s="15">
        <v>47392</v>
      </c>
      <c r="HM4" s="15">
        <v>47423</v>
      </c>
      <c r="HN4" s="15">
        <v>47453</v>
      </c>
      <c r="HO4" s="20">
        <v>2029</v>
      </c>
      <c r="HP4" s="15">
        <v>47484</v>
      </c>
      <c r="HQ4" s="15">
        <v>47515</v>
      </c>
      <c r="HR4" s="15">
        <v>47543</v>
      </c>
      <c r="HS4" s="15">
        <v>47574</v>
      </c>
      <c r="HT4" s="15">
        <v>47604</v>
      </c>
      <c r="HU4" s="15">
        <v>47635</v>
      </c>
      <c r="HV4" s="15">
        <v>47665</v>
      </c>
      <c r="HW4" s="15">
        <v>47696</v>
      </c>
      <c r="HX4" s="15">
        <v>47727</v>
      </c>
      <c r="HY4" s="15">
        <v>47757</v>
      </c>
      <c r="HZ4" s="15">
        <v>47788</v>
      </c>
      <c r="IA4" s="15">
        <v>47818</v>
      </c>
      <c r="IB4" s="20">
        <v>2030</v>
      </c>
    </row>
    <row r="5" spans="1:325" s="26" customFormat="1" ht="15.75" x14ac:dyDescent="0.25">
      <c r="A5" s="22" t="s">
        <v>1</v>
      </c>
      <c r="B5" s="23">
        <v>1278</v>
      </c>
      <c r="C5" s="23">
        <v>1172</v>
      </c>
      <c r="D5" s="23">
        <v>1301</v>
      </c>
      <c r="E5" s="23">
        <v>1260</v>
      </c>
      <c r="F5" s="23">
        <v>1302</v>
      </c>
      <c r="G5" s="23">
        <v>1260</v>
      </c>
      <c r="H5" s="23">
        <v>1302</v>
      </c>
      <c r="I5" s="23">
        <v>1302</v>
      </c>
      <c r="J5" s="23">
        <v>1260</v>
      </c>
      <c r="K5" s="23">
        <v>1302</v>
      </c>
      <c r="L5" s="23">
        <v>1260</v>
      </c>
      <c r="M5" s="23">
        <v>1302</v>
      </c>
      <c r="N5" s="23">
        <v>1302</v>
      </c>
      <c r="O5" s="24">
        <f>SUM(B5:M5)</f>
        <v>15301</v>
      </c>
      <c r="P5" s="23">
        <v>1302</v>
      </c>
      <c r="Q5" s="23">
        <v>1176</v>
      </c>
      <c r="R5" s="23">
        <v>1302</v>
      </c>
      <c r="S5" s="23">
        <v>1260</v>
      </c>
      <c r="T5" s="23">
        <v>1302</v>
      </c>
      <c r="U5" s="23">
        <v>1260</v>
      </c>
      <c r="V5" s="23">
        <v>1302</v>
      </c>
      <c r="W5" s="23">
        <v>1302</v>
      </c>
      <c r="X5" s="23">
        <v>1260</v>
      </c>
      <c r="Y5" s="23">
        <v>1302</v>
      </c>
      <c r="Z5" s="23">
        <v>1260</v>
      </c>
      <c r="AA5" s="23">
        <v>1302</v>
      </c>
      <c r="AB5" s="24">
        <v>15330</v>
      </c>
      <c r="AC5" s="23">
        <v>922</v>
      </c>
      <c r="AD5" s="23">
        <v>1164</v>
      </c>
      <c r="AE5" s="23">
        <v>1302</v>
      </c>
      <c r="AF5" s="23">
        <v>1260</v>
      </c>
      <c r="AG5" s="23">
        <v>1302</v>
      </c>
      <c r="AH5" s="23">
        <v>1260</v>
      </c>
      <c r="AI5" s="23">
        <v>1302</v>
      </c>
      <c r="AJ5" s="23">
        <v>1302</v>
      </c>
      <c r="AK5" s="23">
        <v>1302</v>
      </c>
      <c r="AL5" s="23">
        <v>1302</v>
      </c>
      <c r="AM5" s="23">
        <v>1302</v>
      </c>
      <c r="AN5" s="23">
        <v>1302</v>
      </c>
      <c r="AO5" s="24">
        <f>SUM(AC5:AN5)</f>
        <v>15022</v>
      </c>
      <c r="AP5" s="23">
        <v>1302</v>
      </c>
      <c r="AQ5" s="23">
        <v>1302</v>
      </c>
      <c r="AR5" s="23">
        <v>1302</v>
      </c>
      <c r="AS5" s="23">
        <v>1302</v>
      </c>
      <c r="AT5" s="23">
        <v>1302</v>
      </c>
      <c r="AU5" s="23">
        <v>1302</v>
      </c>
      <c r="AV5" s="23">
        <v>1302</v>
      </c>
      <c r="AW5" s="23">
        <v>1302</v>
      </c>
      <c r="AX5" s="23">
        <v>1302</v>
      </c>
      <c r="AY5" s="23">
        <v>1302</v>
      </c>
      <c r="AZ5" s="23">
        <v>1302</v>
      </c>
      <c r="BA5" s="23">
        <v>1302</v>
      </c>
      <c r="BB5" s="24">
        <f>SUM(AP5:BA5)</f>
        <v>15624</v>
      </c>
      <c r="BC5" s="23">
        <v>1302</v>
      </c>
      <c r="BD5" s="23">
        <v>1302</v>
      </c>
      <c r="BE5" s="23">
        <v>1302</v>
      </c>
      <c r="BF5" s="23">
        <v>1302</v>
      </c>
      <c r="BG5" s="23">
        <v>1302</v>
      </c>
      <c r="BH5" s="23">
        <v>1302</v>
      </c>
      <c r="BI5" s="23">
        <v>1302</v>
      </c>
      <c r="BJ5" s="23">
        <v>1302</v>
      </c>
      <c r="BK5" s="23">
        <v>1302</v>
      </c>
      <c r="BL5" s="23">
        <v>1302</v>
      </c>
      <c r="BM5" s="23">
        <v>1302</v>
      </c>
      <c r="BN5" s="23">
        <v>1302</v>
      </c>
      <c r="BO5" s="24">
        <f>SUM(BC5:BN5)</f>
        <v>15624</v>
      </c>
      <c r="BP5" s="23">
        <v>1302</v>
      </c>
      <c r="BQ5" s="23">
        <v>1302</v>
      </c>
      <c r="BR5" s="23">
        <v>1302</v>
      </c>
      <c r="BS5" s="23">
        <v>1302</v>
      </c>
      <c r="BT5" s="23">
        <v>1302</v>
      </c>
      <c r="BU5" s="23">
        <v>1302</v>
      </c>
      <c r="BV5" s="23">
        <v>1302</v>
      </c>
      <c r="BW5" s="23">
        <v>1302</v>
      </c>
      <c r="BX5" s="23">
        <v>1302</v>
      </c>
      <c r="BY5" s="23">
        <v>1302</v>
      </c>
      <c r="BZ5" s="23">
        <v>1302</v>
      </c>
      <c r="CA5" s="23">
        <v>1302</v>
      </c>
      <c r="CB5" s="24">
        <f>SUM(BP5:CA5)</f>
        <v>15624</v>
      </c>
      <c r="CC5" s="23">
        <v>1302</v>
      </c>
      <c r="CD5" s="23">
        <v>1302</v>
      </c>
      <c r="CE5" s="23">
        <v>1302</v>
      </c>
      <c r="CF5" s="23">
        <v>1302</v>
      </c>
      <c r="CG5" s="23">
        <v>1302</v>
      </c>
      <c r="CH5" s="23">
        <v>1302</v>
      </c>
      <c r="CI5" s="23">
        <v>1302</v>
      </c>
      <c r="CJ5" s="23">
        <v>1302</v>
      </c>
      <c r="CK5" s="23">
        <v>1302</v>
      </c>
      <c r="CL5" s="23">
        <v>1302</v>
      </c>
      <c r="CM5" s="23">
        <v>1302</v>
      </c>
      <c r="CN5" s="23">
        <v>1302</v>
      </c>
      <c r="CO5" s="24">
        <f>SUM(CC5:CN5)</f>
        <v>15624</v>
      </c>
      <c r="CP5" s="23">
        <v>1302</v>
      </c>
      <c r="CQ5" s="23">
        <v>1302</v>
      </c>
      <c r="CR5" s="23">
        <v>1302</v>
      </c>
      <c r="CS5" s="23">
        <v>1302</v>
      </c>
      <c r="CT5" s="23">
        <v>1302</v>
      </c>
      <c r="CU5" s="23">
        <v>1302</v>
      </c>
      <c r="CV5" s="23">
        <v>1302</v>
      </c>
      <c r="CW5" s="23">
        <v>1302</v>
      </c>
      <c r="CX5" s="23">
        <v>1302</v>
      </c>
      <c r="CY5" s="23">
        <v>1302</v>
      </c>
      <c r="CZ5" s="23">
        <v>1302</v>
      </c>
      <c r="DA5" s="23">
        <v>1302</v>
      </c>
      <c r="DB5" s="24">
        <f>SUM(CP5:DA5)</f>
        <v>15624</v>
      </c>
      <c r="DC5" s="23">
        <v>1302</v>
      </c>
      <c r="DD5" s="23">
        <v>1302</v>
      </c>
      <c r="DE5" s="23">
        <v>1302</v>
      </c>
      <c r="DF5" s="23">
        <v>1302</v>
      </c>
      <c r="DG5" s="23">
        <v>1302</v>
      </c>
      <c r="DH5" s="23">
        <v>1302</v>
      </c>
      <c r="DI5" s="23">
        <v>1302</v>
      </c>
      <c r="DJ5" s="23">
        <v>1302</v>
      </c>
      <c r="DK5" s="23">
        <v>1302</v>
      </c>
      <c r="DL5" s="23">
        <v>1302</v>
      </c>
      <c r="DM5" s="23">
        <v>1302</v>
      </c>
      <c r="DN5" s="23">
        <v>1302</v>
      </c>
      <c r="DO5" s="24">
        <f>SUM(DC5:DN5)</f>
        <v>15624</v>
      </c>
      <c r="DP5" s="23">
        <v>1302</v>
      </c>
      <c r="DQ5" s="23">
        <v>1302</v>
      </c>
      <c r="DR5" s="23">
        <v>1302</v>
      </c>
      <c r="DS5" s="23">
        <v>1302</v>
      </c>
      <c r="DT5" s="23">
        <v>1302</v>
      </c>
      <c r="DU5" s="23">
        <v>1302</v>
      </c>
      <c r="DV5" s="23">
        <v>1302</v>
      </c>
      <c r="DW5" s="23">
        <v>1302</v>
      </c>
      <c r="DX5" s="23">
        <v>1302</v>
      </c>
      <c r="DY5" s="23">
        <v>1302</v>
      </c>
      <c r="DZ5" s="23">
        <v>1302</v>
      </c>
      <c r="EA5" s="23">
        <v>1302</v>
      </c>
      <c r="EB5" s="24">
        <f>SUM(DP5:EA5)</f>
        <v>15624</v>
      </c>
      <c r="EC5" s="23">
        <v>1302</v>
      </c>
      <c r="ED5" s="23">
        <v>1302</v>
      </c>
      <c r="EE5" s="23">
        <v>1302</v>
      </c>
      <c r="EF5" s="23">
        <v>1302</v>
      </c>
      <c r="EG5" s="23">
        <v>1302</v>
      </c>
      <c r="EH5" s="23">
        <v>1302</v>
      </c>
      <c r="EI5" s="23">
        <v>1302</v>
      </c>
      <c r="EJ5" s="23">
        <v>1302</v>
      </c>
      <c r="EK5" s="23">
        <v>1302</v>
      </c>
      <c r="EL5" s="23">
        <v>1302</v>
      </c>
      <c r="EM5" s="23">
        <v>1302</v>
      </c>
      <c r="EN5" s="23">
        <v>1302</v>
      </c>
      <c r="EO5" s="24">
        <f>SUM(EC5:EN5)</f>
        <v>15624</v>
      </c>
      <c r="EP5" s="23">
        <v>1302</v>
      </c>
      <c r="EQ5" s="23">
        <v>1302</v>
      </c>
      <c r="ER5" s="23">
        <v>1302</v>
      </c>
      <c r="ES5" s="23">
        <v>1302</v>
      </c>
      <c r="ET5" s="23">
        <v>1302</v>
      </c>
      <c r="EU5" s="23">
        <v>1302</v>
      </c>
      <c r="EV5" s="23">
        <v>1302</v>
      </c>
      <c r="EW5" s="23">
        <v>1302</v>
      </c>
      <c r="EX5" s="23">
        <v>1302</v>
      </c>
      <c r="EY5" s="23">
        <v>1302</v>
      </c>
      <c r="EZ5" s="23">
        <v>1302</v>
      </c>
      <c r="FA5" s="23">
        <v>1302</v>
      </c>
      <c r="FB5" s="24">
        <f>SUM(EP5:FA5)</f>
        <v>15624</v>
      </c>
      <c r="FC5" s="23">
        <v>1302</v>
      </c>
      <c r="FD5" s="23">
        <v>1302</v>
      </c>
      <c r="FE5" s="23">
        <v>1302</v>
      </c>
      <c r="FF5" s="23">
        <v>1302</v>
      </c>
      <c r="FG5" s="23">
        <v>1302</v>
      </c>
      <c r="FH5" s="23">
        <v>1302</v>
      </c>
      <c r="FI5" s="23">
        <v>1302</v>
      </c>
      <c r="FJ5" s="23">
        <v>1302</v>
      </c>
      <c r="FK5" s="23">
        <v>1302</v>
      </c>
      <c r="FL5" s="23">
        <v>1302</v>
      </c>
      <c r="FM5" s="23">
        <v>1302</v>
      </c>
      <c r="FN5" s="23">
        <v>1302</v>
      </c>
      <c r="FO5" s="24">
        <f>SUM(FC5:FN5)</f>
        <v>15624</v>
      </c>
      <c r="FP5" s="23">
        <v>1302</v>
      </c>
      <c r="FQ5" s="23">
        <v>1302</v>
      </c>
      <c r="FR5" s="23">
        <v>1302</v>
      </c>
      <c r="FS5" s="23">
        <v>1302</v>
      </c>
      <c r="FT5" s="23">
        <v>1302</v>
      </c>
      <c r="FU5" s="23">
        <v>1302</v>
      </c>
      <c r="FV5" s="23">
        <v>1302</v>
      </c>
      <c r="FW5" s="23">
        <v>1302</v>
      </c>
      <c r="FX5" s="23">
        <v>1302</v>
      </c>
      <c r="FY5" s="23">
        <v>1302</v>
      </c>
      <c r="FZ5" s="23">
        <v>1302</v>
      </c>
      <c r="GA5" s="23">
        <v>1302</v>
      </c>
      <c r="GB5" s="24">
        <f>SUM(FP5:GA5)</f>
        <v>15624</v>
      </c>
      <c r="GC5" s="23">
        <v>1302</v>
      </c>
      <c r="GD5" s="23">
        <v>1302</v>
      </c>
      <c r="GE5" s="23">
        <v>1302</v>
      </c>
      <c r="GF5" s="23">
        <v>1302</v>
      </c>
      <c r="GG5" s="23">
        <v>1302</v>
      </c>
      <c r="GH5" s="23">
        <v>1302</v>
      </c>
      <c r="GI5" s="23">
        <v>1302</v>
      </c>
      <c r="GJ5" s="23">
        <v>1302</v>
      </c>
      <c r="GK5" s="23">
        <v>1302</v>
      </c>
      <c r="GL5" s="23">
        <v>1302</v>
      </c>
      <c r="GM5" s="23">
        <v>1302</v>
      </c>
      <c r="GN5" s="23">
        <v>1302</v>
      </c>
      <c r="GO5" s="24">
        <f>SUM(GC5:GN5)</f>
        <v>15624</v>
      </c>
      <c r="GP5" s="23">
        <v>1302</v>
      </c>
      <c r="GQ5" s="23">
        <v>1302</v>
      </c>
      <c r="GR5" s="23">
        <v>1302</v>
      </c>
      <c r="GS5" s="23">
        <v>1302</v>
      </c>
      <c r="GT5" s="23">
        <v>1302</v>
      </c>
      <c r="GU5" s="23">
        <v>1302</v>
      </c>
      <c r="GV5" s="23">
        <v>1302</v>
      </c>
      <c r="GW5" s="23">
        <v>1302</v>
      </c>
      <c r="GX5" s="23">
        <v>1302</v>
      </c>
      <c r="GY5" s="23">
        <v>1302</v>
      </c>
      <c r="GZ5" s="23">
        <v>1302</v>
      </c>
      <c r="HA5" s="23">
        <v>1302</v>
      </c>
      <c r="HB5" s="24">
        <f>SUM(GP5:HA5)</f>
        <v>15624</v>
      </c>
      <c r="HC5" s="23">
        <v>1302</v>
      </c>
      <c r="HD5" s="23">
        <v>1302</v>
      </c>
      <c r="HE5" s="23">
        <v>1302</v>
      </c>
      <c r="HF5" s="23">
        <v>1302</v>
      </c>
      <c r="HG5" s="23">
        <v>1302</v>
      </c>
      <c r="HH5" s="23">
        <v>1302</v>
      </c>
      <c r="HI5" s="23">
        <v>1302</v>
      </c>
      <c r="HJ5" s="23">
        <v>1302</v>
      </c>
      <c r="HK5" s="23">
        <v>1302</v>
      </c>
      <c r="HL5" s="23">
        <v>1302</v>
      </c>
      <c r="HM5" s="23">
        <v>1302</v>
      </c>
      <c r="HN5" s="23">
        <v>1302</v>
      </c>
      <c r="HO5" s="24">
        <f>SUM(HC5:HN5)</f>
        <v>15624</v>
      </c>
      <c r="HP5" s="23">
        <v>1302</v>
      </c>
      <c r="HQ5" s="23">
        <v>1302</v>
      </c>
      <c r="HR5" s="23">
        <v>1302</v>
      </c>
      <c r="HS5" s="23">
        <v>1302</v>
      </c>
      <c r="HT5" s="23">
        <v>1302</v>
      </c>
      <c r="HU5" s="23">
        <v>1302</v>
      </c>
      <c r="HV5" s="23">
        <v>1302</v>
      </c>
      <c r="HW5" s="23">
        <v>1302</v>
      </c>
      <c r="HX5" s="23">
        <v>1302</v>
      </c>
      <c r="HY5" s="23">
        <v>1302</v>
      </c>
      <c r="HZ5" s="23">
        <v>1302</v>
      </c>
      <c r="IA5" s="23">
        <v>1302</v>
      </c>
      <c r="IB5" s="24">
        <f>SUM(HP5:IA5)</f>
        <v>15624</v>
      </c>
      <c r="IC5" s="25"/>
      <c r="ID5" s="25"/>
      <c r="IE5" s="25"/>
      <c r="IF5" s="25"/>
      <c r="IG5" s="25"/>
      <c r="IH5" s="25"/>
      <c r="II5" s="25"/>
      <c r="IJ5" s="25"/>
      <c r="IK5" s="25"/>
      <c r="IL5" s="25"/>
      <c r="IM5" s="25"/>
      <c r="IN5" s="25"/>
      <c r="IO5" s="25"/>
      <c r="IP5" s="25"/>
      <c r="IQ5" s="25"/>
      <c r="IR5" s="25"/>
      <c r="IS5" s="25"/>
      <c r="IT5" s="25"/>
      <c r="IU5" s="25"/>
      <c r="IV5" s="25"/>
      <c r="IW5" s="25"/>
      <c r="IX5" s="25"/>
      <c r="IY5" s="25"/>
      <c r="IZ5" s="25"/>
      <c r="JA5" s="25"/>
      <c r="JB5" s="25"/>
      <c r="JC5" s="25"/>
      <c r="JD5" s="25"/>
      <c r="JE5" s="25"/>
      <c r="JF5" s="25"/>
      <c r="JG5" s="25"/>
      <c r="JH5" s="25"/>
      <c r="JI5" s="25"/>
      <c r="JJ5" s="25"/>
      <c r="JK5" s="25"/>
      <c r="JL5" s="25"/>
      <c r="JM5" s="25"/>
      <c r="JN5" s="25"/>
      <c r="JO5" s="25"/>
      <c r="JP5" s="25"/>
      <c r="JQ5" s="25"/>
      <c r="JR5" s="25"/>
      <c r="JS5" s="25"/>
      <c r="JT5" s="25"/>
      <c r="JU5" s="25"/>
      <c r="JV5" s="25"/>
      <c r="JW5" s="25"/>
      <c r="JX5" s="25"/>
      <c r="JY5" s="25"/>
      <c r="JZ5" s="25"/>
      <c r="KA5" s="25"/>
      <c r="KB5" s="25"/>
      <c r="KC5" s="25"/>
      <c r="KD5" s="25"/>
      <c r="KE5" s="25"/>
      <c r="KF5" s="25"/>
      <c r="KG5" s="25"/>
    </row>
    <row r="6" spans="1:325" s="30" customFormat="1" ht="15.75" x14ac:dyDescent="0.25">
      <c r="A6" s="27" t="s">
        <v>2</v>
      </c>
      <c r="B6" s="28">
        <v>419</v>
      </c>
      <c r="C6" s="28">
        <v>698</v>
      </c>
      <c r="D6" s="28">
        <v>731</v>
      </c>
      <c r="E6" s="28">
        <v>967</v>
      </c>
      <c r="F6" s="28">
        <v>1060</v>
      </c>
      <c r="G6" s="28">
        <v>1090</v>
      </c>
      <c r="H6" s="28">
        <v>1260</v>
      </c>
      <c r="I6" s="28">
        <v>1266</v>
      </c>
      <c r="J6" s="28">
        <v>1010</v>
      </c>
      <c r="K6" s="28">
        <v>957</v>
      </c>
      <c r="L6" s="28">
        <v>805</v>
      </c>
      <c r="M6" s="28">
        <v>649</v>
      </c>
      <c r="N6" s="28">
        <f>[1]suivis_ca_mensuel_ttc!M5</f>
        <v>649</v>
      </c>
      <c r="O6" s="24">
        <f>SUM(B6:M6)</f>
        <v>10912</v>
      </c>
      <c r="P6" s="28">
        <v>494</v>
      </c>
      <c r="Q6" s="28">
        <v>728</v>
      </c>
      <c r="R6" s="28">
        <v>793</v>
      </c>
      <c r="S6" s="28">
        <v>999</v>
      </c>
      <c r="T6" s="28">
        <v>1050</v>
      </c>
      <c r="U6" s="28">
        <v>1120</v>
      </c>
      <c r="V6" s="28">
        <v>1235</v>
      </c>
      <c r="W6" s="28">
        <v>1254</v>
      </c>
      <c r="X6" s="28">
        <v>1062</v>
      </c>
      <c r="Y6" s="28">
        <v>953</v>
      </c>
      <c r="Z6" s="28">
        <v>679</v>
      </c>
      <c r="AA6" s="28">
        <v>639</v>
      </c>
      <c r="AB6" s="24">
        <v>11006</v>
      </c>
      <c r="AC6" s="28">
        <v>320</v>
      </c>
      <c r="AD6" s="28">
        <v>634</v>
      </c>
      <c r="AE6" s="28">
        <v>813</v>
      </c>
      <c r="AF6" s="28">
        <v>976</v>
      </c>
      <c r="AG6" s="28">
        <v>951</v>
      </c>
      <c r="AH6" s="28">
        <v>1066</v>
      </c>
      <c r="AI6" s="28">
        <v>1217</v>
      </c>
      <c r="AJ6" s="28">
        <v>1241</v>
      </c>
      <c r="AK6" s="28"/>
      <c r="AL6" s="28"/>
      <c r="AM6" s="28"/>
      <c r="AN6" s="28"/>
      <c r="AO6" s="24">
        <f t="shared" ref="AO6:AO7" si="0">SUM(AC6:AN6)</f>
        <v>7218</v>
      </c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4">
        <f>SUM(AP6:BA6)</f>
        <v>0</v>
      </c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4">
        <f t="shared" ref="BO6:BO7" si="1">SUM(BC6:BN6)</f>
        <v>0</v>
      </c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4">
        <f t="shared" ref="CB6:CB7" si="2">SUM(BP6:CA6)</f>
        <v>0</v>
      </c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4">
        <f t="shared" ref="CO6:CO7" si="3">SUM(CC6:CN6)</f>
        <v>0</v>
      </c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4">
        <f t="shared" ref="DB6:DB7" si="4">SUM(CP6:DA6)</f>
        <v>0</v>
      </c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4">
        <f t="shared" ref="DO6:DO7" si="5">SUM(DC6:DN6)</f>
        <v>0</v>
      </c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4">
        <f t="shared" ref="EB6:EB7" si="6">SUM(DP6:EA6)</f>
        <v>0</v>
      </c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4">
        <f t="shared" ref="EO6:EO7" si="7">SUM(EC6:EN6)</f>
        <v>0</v>
      </c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4">
        <f t="shared" ref="FB6:FB7" si="8">SUM(EP6:FA6)</f>
        <v>0</v>
      </c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4">
        <f>SUM(FC6:FN6)</f>
        <v>0</v>
      </c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4">
        <f t="shared" ref="GB6:GB7" si="9">SUM(FP6:GA6)</f>
        <v>0</v>
      </c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4">
        <f t="shared" ref="GO6:GO7" si="10">SUM(GC6:GN6)</f>
        <v>0</v>
      </c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4">
        <f t="shared" ref="HB6:HB7" si="11">SUM(GP6:HA6)</f>
        <v>0</v>
      </c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4">
        <f t="shared" ref="HO6:HO7" si="12">SUM(HC6:HN6)</f>
        <v>0</v>
      </c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4">
        <f t="shared" ref="IB6:IB7" si="13">SUM(HP6:IA6)</f>
        <v>0</v>
      </c>
    </row>
    <row r="7" spans="1:325" s="30" customFormat="1" ht="15.75" x14ac:dyDescent="0.25">
      <c r="A7" s="31" t="s">
        <v>3</v>
      </c>
      <c r="B7" s="28">
        <v>663</v>
      </c>
      <c r="C7" s="28">
        <v>1202</v>
      </c>
      <c r="D7" s="28">
        <v>1265</v>
      </c>
      <c r="E7" s="28">
        <v>1782</v>
      </c>
      <c r="F7" s="28">
        <v>1917</v>
      </c>
      <c r="G7" s="28">
        <v>1906</v>
      </c>
      <c r="H7" s="28">
        <v>2317</v>
      </c>
      <c r="I7" s="28">
        <v>2448</v>
      </c>
      <c r="J7" s="28">
        <v>1767</v>
      </c>
      <c r="K7" s="28">
        <v>1650</v>
      </c>
      <c r="L7" s="28">
        <v>1308</v>
      </c>
      <c r="M7" s="28">
        <v>1548</v>
      </c>
      <c r="N7" s="28">
        <v>1148</v>
      </c>
      <c r="O7" s="24">
        <f>SUM(B7:M7)</f>
        <v>19773</v>
      </c>
      <c r="P7" s="28">
        <v>752</v>
      </c>
      <c r="Q7" s="28">
        <v>1176</v>
      </c>
      <c r="R7" s="28">
        <v>1312</v>
      </c>
      <c r="S7" s="28">
        <v>1939</v>
      </c>
      <c r="T7" s="28">
        <v>1796</v>
      </c>
      <c r="U7" s="28">
        <v>1835</v>
      </c>
      <c r="V7" s="28">
        <v>2042</v>
      </c>
      <c r="W7" s="28">
        <v>2389</v>
      </c>
      <c r="X7" s="28">
        <v>1778</v>
      </c>
      <c r="Y7" s="28">
        <v>1647</v>
      </c>
      <c r="Z7" s="28">
        <v>1067</v>
      </c>
      <c r="AA7" s="28">
        <v>1090</v>
      </c>
      <c r="AB7" s="24">
        <v>18823</v>
      </c>
      <c r="AC7" s="28">
        <v>488</v>
      </c>
      <c r="AD7" s="28">
        <v>1037</v>
      </c>
      <c r="AE7" s="28">
        <v>1250</v>
      </c>
      <c r="AF7" s="28">
        <v>1713</v>
      </c>
      <c r="AG7" s="28">
        <v>1704</v>
      </c>
      <c r="AH7" s="28">
        <v>1715</v>
      </c>
      <c r="AI7" s="28">
        <v>2341</v>
      </c>
      <c r="AJ7" s="28">
        <v>2358</v>
      </c>
      <c r="AK7" s="28"/>
      <c r="AL7" s="28"/>
      <c r="AM7" s="28"/>
      <c r="AN7" s="28"/>
      <c r="AO7" s="24">
        <f t="shared" si="0"/>
        <v>12606</v>
      </c>
      <c r="AP7" s="28">
        <f>[1]Clientèle_mensuel!O66</f>
        <v>0</v>
      </c>
      <c r="AQ7" s="28">
        <f>[1]Clientèle_mensuel!O82</f>
        <v>0</v>
      </c>
      <c r="AR7" s="28">
        <f>[1]Clientèle_mensuel!O98</f>
        <v>0</v>
      </c>
      <c r="AS7" s="28">
        <f>[1]Clientèle_mensuel!O114</f>
        <v>0</v>
      </c>
      <c r="AT7" s="28">
        <f>[1]Clientèle_mensuel!O130</f>
        <v>0</v>
      </c>
      <c r="AU7" s="28">
        <f>[1]Clientèle_mensuel!O146</f>
        <v>0</v>
      </c>
      <c r="AV7" s="28">
        <f>[1]Clientèle_mensuel!O162</f>
        <v>0</v>
      </c>
      <c r="AW7" s="28">
        <f>[1]Clientèle_mensuel!O178</f>
        <v>0</v>
      </c>
      <c r="AX7" s="28">
        <f>[1]Clientèle_mensuel!O194</f>
        <v>0</v>
      </c>
      <c r="AY7" s="28">
        <f>[1]Clientèle_mensuel!O210</f>
        <v>0</v>
      </c>
      <c r="AZ7" s="28">
        <f>[1]Clientèle_mensuel!O226</f>
        <v>0</v>
      </c>
      <c r="BA7" s="28">
        <f>[1]Clientèle_mensuel!O242</f>
        <v>0</v>
      </c>
      <c r="BB7" s="24">
        <f t="shared" ref="BB7" si="14">SUM(AP7:BA7)</f>
        <v>0</v>
      </c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4">
        <f t="shared" si="1"/>
        <v>0</v>
      </c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4">
        <f t="shared" si="2"/>
        <v>0</v>
      </c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4">
        <f t="shared" si="3"/>
        <v>0</v>
      </c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4">
        <f t="shared" si="4"/>
        <v>0</v>
      </c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4">
        <f t="shared" si="5"/>
        <v>0</v>
      </c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4">
        <f t="shared" si="6"/>
        <v>0</v>
      </c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4">
        <f t="shared" si="7"/>
        <v>0</v>
      </c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4">
        <f t="shared" si="8"/>
        <v>0</v>
      </c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4">
        <f>SUM(FC7:FN7)</f>
        <v>0</v>
      </c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4">
        <f t="shared" si="9"/>
        <v>0</v>
      </c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4">
        <f t="shared" si="10"/>
        <v>0</v>
      </c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4">
        <f t="shared" si="11"/>
        <v>0</v>
      </c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4">
        <f t="shared" si="12"/>
        <v>0</v>
      </c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4">
        <f t="shared" si="13"/>
        <v>0</v>
      </c>
    </row>
    <row r="8" spans="1:325" s="35" customFormat="1" ht="15.75" x14ac:dyDescent="0.25">
      <c r="A8" s="32" t="s">
        <v>4</v>
      </c>
      <c r="B8" s="33">
        <f t="shared" ref="B8:BO8" si="15">IFERROR(B7/B6,"")</f>
        <v>1.5823389021479715</v>
      </c>
      <c r="C8" s="33">
        <f t="shared" si="15"/>
        <v>1.7220630372492836</v>
      </c>
      <c r="D8" s="33">
        <f t="shared" si="15"/>
        <v>1.7305061559507524</v>
      </c>
      <c r="E8" s="33">
        <f t="shared" si="15"/>
        <v>1.8428128231644261</v>
      </c>
      <c r="F8" s="33">
        <f t="shared" si="15"/>
        <v>1.8084905660377359</v>
      </c>
      <c r="G8" s="33">
        <f t="shared" si="15"/>
        <v>1.7486238532110092</v>
      </c>
      <c r="H8" s="33">
        <f t="shared" si="15"/>
        <v>1.8388888888888888</v>
      </c>
      <c r="I8" s="33">
        <f t="shared" si="15"/>
        <v>1.933649289099526</v>
      </c>
      <c r="J8" s="33">
        <f t="shared" si="15"/>
        <v>1.7495049504950495</v>
      </c>
      <c r="K8" s="33">
        <f t="shared" si="15"/>
        <v>1.7241379310344827</v>
      </c>
      <c r="L8" s="33">
        <f t="shared" si="15"/>
        <v>1.6248447204968943</v>
      </c>
      <c r="M8" s="33">
        <f t="shared" si="15"/>
        <v>2.3852080123266566</v>
      </c>
      <c r="N8" s="33">
        <f t="shared" si="15"/>
        <v>1.7688751926040061</v>
      </c>
      <c r="O8" s="33">
        <f>AVERAGE(B8:M8)</f>
        <v>1.8075890941752233</v>
      </c>
      <c r="P8" s="33">
        <f t="shared" si="15"/>
        <v>1.5222672064777327</v>
      </c>
      <c r="Q8" s="33">
        <f t="shared" si="15"/>
        <v>1.6153846153846154</v>
      </c>
      <c r="R8" s="33">
        <f t="shared" si="15"/>
        <v>1.6544766708701135</v>
      </c>
      <c r="S8" s="33">
        <f t="shared" si="15"/>
        <v>1.9409409409409411</v>
      </c>
      <c r="T8" s="33">
        <f t="shared" si="15"/>
        <v>1.7104761904761905</v>
      </c>
      <c r="U8" s="33">
        <f t="shared" si="15"/>
        <v>1.6383928571428572</v>
      </c>
      <c r="V8" s="33">
        <f t="shared" si="15"/>
        <v>1.6534412955465587</v>
      </c>
      <c r="W8" s="33">
        <f t="shared" si="15"/>
        <v>1.905103668261563</v>
      </c>
      <c r="X8" s="33">
        <f t="shared" si="15"/>
        <v>1.6741996233521657</v>
      </c>
      <c r="Y8" s="33">
        <f t="shared" si="15"/>
        <v>1.7282266526757608</v>
      </c>
      <c r="Z8" s="33">
        <f t="shared" si="15"/>
        <v>1.5714285714285714</v>
      </c>
      <c r="AA8" s="33">
        <f t="shared" si="15"/>
        <v>1.7057902973395931</v>
      </c>
      <c r="AB8" s="33">
        <f t="shared" si="15"/>
        <v>1.7102489551153917</v>
      </c>
      <c r="AC8" s="33">
        <f t="shared" si="15"/>
        <v>1.5249999999999999</v>
      </c>
      <c r="AD8" s="33">
        <f t="shared" si="15"/>
        <v>1.6356466876971609</v>
      </c>
      <c r="AE8" s="33">
        <f t="shared" si="15"/>
        <v>1.5375153751537516</v>
      </c>
      <c r="AF8" s="33">
        <f t="shared" si="15"/>
        <v>1.7551229508196722</v>
      </c>
      <c r="AG8" s="33">
        <f t="shared" si="15"/>
        <v>1.7917981072555205</v>
      </c>
      <c r="AH8" s="33">
        <f t="shared" si="15"/>
        <v>1.6088180112570356</v>
      </c>
      <c r="AI8" s="33">
        <f t="shared" si="15"/>
        <v>1.923582580115037</v>
      </c>
      <c r="AJ8" s="33">
        <f t="shared" si="15"/>
        <v>1.9000805801772764</v>
      </c>
      <c r="AK8" s="33" t="str">
        <f t="shared" si="15"/>
        <v/>
      </c>
      <c r="AL8" s="33" t="str">
        <f t="shared" si="15"/>
        <v/>
      </c>
      <c r="AM8" s="33" t="str">
        <f t="shared" si="15"/>
        <v/>
      </c>
      <c r="AN8" s="33" t="str">
        <f t="shared" si="15"/>
        <v/>
      </c>
      <c r="AO8" s="33">
        <f t="shared" si="15"/>
        <v>1.7464671654197839</v>
      </c>
      <c r="AP8" s="33" t="str">
        <f>IFERROR(AP7/#REF!,"")</f>
        <v/>
      </c>
      <c r="AQ8" s="33" t="str">
        <f>IFERROR(AQ7/#REF!,"")</f>
        <v/>
      </c>
      <c r="AR8" s="33" t="str">
        <f>IFERROR(AR7/#REF!,"")</f>
        <v/>
      </c>
      <c r="AS8" s="33" t="str">
        <f>IFERROR(AS7/#REF!,"")</f>
        <v/>
      </c>
      <c r="AT8" s="33" t="str">
        <f>IFERROR(AT7/#REF!,"")</f>
        <v/>
      </c>
      <c r="AU8" s="33" t="str">
        <f>IFERROR(AU7/#REF!,"")</f>
        <v/>
      </c>
      <c r="AV8" s="33" t="str">
        <f>IFERROR(AV7/#REF!,"")</f>
        <v/>
      </c>
      <c r="AW8" s="33" t="str">
        <f>IFERROR(AW7/#REF!,"")</f>
        <v/>
      </c>
      <c r="AX8" s="33" t="str">
        <f>IFERROR(AX7/#REF!,"")</f>
        <v/>
      </c>
      <c r="AY8" s="33" t="str">
        <f>IFERROR(AY7/#REF!,"")</f>
        <v/>
      </c>
      <c r="AZ8" s="33" t="str">
        <f>IFERROR(AZ7/#REF!,"")</f>
        <v/>
      </c>
      <c r="BA8" s="33" t="str">
        <f>IFERROR(BA7/#REF!,"")</f>
        <v/>
      </c>
      <c r="BB8" s="33" t="str">
        <f t="shared" si="15"/>
        <v/>
      </c>
      <c r="BC8" s="33" t="str">
        <f t="shared" si="15"/>
        <v/>
      </c>
      <c r="BD8" s="33" t="str">
        <f t="shared" si="15"/>
        <v/>
      </c>
      <c r="BE8" s="33" t="str">
        <f t="shared" si="15"/>
        <v/>
      </c>
      <c r="BF8" s="33" t="str">
        <f t="shared" si="15"/>
        <v/>
      </c>
      <c r="BG8" s="33" t="str">
        <f t="shared" si="15"/>
        <v/>
      </c>
      <c r="BH8" s="33" t="str">
        <f t="shared" si="15"/>
        <v/>
      </c>
      <c r="BI8" s="33" t="str">
        <f t="shared" si="15"/>
        <v/>
      </c>
      <c r="BJ8" s="33" t="str">
        <f t="shared" si="15"/>
        <v/>
      </c>
      <c r="BK8" s="33" t="str">
        <f t="shared" si="15"/>
        <v/>
      </c>
      <c r="BL8" s="33" t="str">
        <f t="shared" si="15"/>
        <v/>
      </c>
      <c r="BM8" s="33" t="str">
        <f t="shared" si="15"/>
        <v/>
      </c>
      <c r="BN8" s="33" t="str">
        <f t="shared" si="15"/>
        <v/>
      </c>
      <c r="BO8" s="33" t="str">
        <f t="shared" si="15"/>
        <v/>
      </c>
      <c r="BP8" s="33" t="str">
        <f t="shared" ref="BP8:EA8" si="16">IFERROR(BP7/BP6,"")</f>
        <v/>
      </c>
      <c r="BQ8" s="33" t="str">
        <f t="shared" si="16"/>
        <v/>
      </c>
      <c r="BR8" s="33" t="str">
        <f t="shared" si="16"/>
        <v/>
      </c>
      <c r="BS8" s="33" t="str">
        <f t="shared" si="16"/>
        <v/>
      </c>
      <c r="BT8" s="33" t="str">
        <f t="shared" si="16"/>
        <v/>
      </c>
      <c r="BU8" s="33" t="str">
        <f t="shared" si="16"/>
        <v/>
      </c>
      <c r="BV8" s="33" t="str">
        <f t="shared" si="16"/>
        <v/>
      </c>
      <c r="BW8" s="33" t="str">
        <f t="shared" si="16"/>
        <v/>
      </c>
      <c r="BX8" s="33" t="str">
        <f t="shared" si="16"/>
        <v/>
      </c>
      <c r="BY8" s="33" t="str">
        <f t="shared" si="16"/>
        <v/>
      </c>
      <c r="BZ8" s="33" t="str">
        <f t="shared" si="16"/>
        <v/>
      </c>
      <c r="CA8" s="33" t="str">
        <f t="shared" si="16"/>
        <v/>
      </c>
      <c r="CB8" s="33" t="str">
        <f t="shared" si="16"/>
        <v/>
      </c>
      <c r="CC8" s="33" t="str">
        <f t="shared" si="16"/>
        <v/>
      </c>
      <c r="CD8" s="33" t="str">
        <f t="shared" si="16"/>
        <v/>
      </c>
      <c r="CE8" s="33" t="str">
        <f t="shared" si="16"/>
        <v/>
      </c>
      <c r="CF8" s="33" t="str">
        <f t="shared" si="16"/>
        <v/>
      </c>
      <c r="CG8" s="33" t="str">
        <f t="shared" si="16"/>
        <v/>
      </c>
      <c r="CH8" s="33" t="str">
        <f t="shared" si="16"/>
        <v/>
      </c>
      <c r="CI8" s="33" t="str">
        <f t="shared" si="16"/>
        <v/>
      </c>
      <c r="CJ8" s="33" t="str">
        <f t="shared" si="16"/>
        <v/>
      </c>
      <c r="CK8" s="33" t="str">
        <f t="shared" si="16"/>
        <v/>
      </c>
      <c r="CL8" s="33" t="str">
        <f t="shared" si="16"/>
        <v/>
      </c>
      <c r="CM8" s="33" t="str">
        <f t="shared" si="16"/>
        <v/>
      </c>
      <c r="CN8" s="33" t="str">
        <f t="shared" si="16"/>
        <v/>
      </c>
      <c r="CO8" s="33" t="str">
        <f t="shared" si="16"/>
        <v/>
      </c>
      <c r="CP8" s="33" t="str">
        <f t="shared" si="16"/>
        <v/>
      </c>
      <c r="CQ8" s="33" t="str">
        <f t="shared" si="16"/>
        <v/>
      </c>
      <c r="CR8" s="33" t="str">
        <f t="shared" si="16"/>
        <v/>
      </c>
      <c r="CS8" s="33" t="str">
        <f t="shared" si="16"/>
        <v/>
      </c>
      <c r="CT8" s="33" t="str">
        <f t="shared" si="16"/>
        <v/>
      </c>
      <c r="CU8" s="33" t="str">
        <f t="shared" si="16"/>
        <v/>
      </c>
      <c r="CV8" s="33" t="str">
        <f t="shared" si="16"/>
        <v/>
      </c>
      <c r="CW8" s="33" t="str">
        <f t="shared" si="16"/>
        <v/>
      </c>
      <c r="CX8" s="33" t="str">
        <f t="shared" si="16"/>
        <v/>
      </c>
      <c r="CY8" s="33" t="str">
        <f t="shared" si="16"/>
        <v/>
      </c>
      <c r="CZ8" s="33" t="str">
        <f t="shared" si="16"/>
        <v/>
      </c>
      <c r="DA8" s="33" t="str">
        <f t="shared" si="16"/>
        <v/>
      </c>
      <c r="DB8" s="33" t="str">
        <f t="shared" si="16"/>
        <v/>
      </c>
      <c r="DC8" s="33" t="str">
        <f t="shared" si="16"/>
        <v/>
      </c>
      <c r="DD8" s="33" t="str">
        <f t="shared" si="16"/>
        <v/>
      </c>
      <c r="DE8" s="33" t="str">
        <f t="shared" si="16"/>
        <v/>
      </c>
      <c r="DF8" s="33" t="str">
        <f t="shared" si="16"/>
        <v/>
      </c>
      <c r="DG8" s="33" t="str">
        <f t="shared" si="16"/>
        <v/>
      </c>
      <c r="DH8" s="33" t="str">
        <f t="shared" si="16"/>
        <v/>
      </c>
      <c r="DI8" s="33" t="str">
        <f t="shared" si="16"/>
        <v/>
      </c>
      <c r="DJ8" s="33" t="str">
        <f t="shared" si="16"/>
        <v/>
      </c>
      <c r="DK8" s="33" t="str">
        <f t="shared" si="16"/>
        <v/>
      </c>
      <c r="DL8" s="33" t="str">
        <f t="shared" si="16"/>
        <v/>
      </c>
      <c r="DM8" s="33" t="str">
        <f t="shared" si="16"/>
        <v/>
      </c>
      <c r="DN8" s="33" t="str">
        <f t="shared" si="16"/>
        <v/>
      </c>
      <c r="DO8" s="33" t="str">
        <f t="shared" si="16"/>
        <v/>
      </c>
      <c r="DP8" s="33" t="str">
        <f t="shared" si="16"/>
        <v/>
      </c>
      <c r="DQ8" s="33" t="str">
        <f t="shared" si="16"/>
        <v/>
      </c>
      <c r="DR8" s="33" t="str">
        <f t="shared" si="16"/>
        <v/>
      </c>
      <c r="DS8" s="33" t="str">
        <f t="shared" si="16"/>
        <v/>
      </c>
      <c r="DT8" s="33" t="str">
        <f t="shared" si="16"/>
        <v/>
      </c>
      <c r="DU8" s="33" t="str">
        <f t="shared" si="16"/>
        <v/>
      </c>
      <c r="DV8" s="33" t="str">
        <f t="shared" si="16"/>
        <v/>
      </c>
      <c r="DW8" s="33" t="str">
        <f t="shared" si="16"/>
        <v/>
      </c>
      <c r="DX8" s="33" t="str">
        <f t="shared" si="16"/>
        <v/>
      </c>
      <c r="DY8" s="33" t="str">
        <f t="shared" si="16"/>
        <v/>
      </c>
      <c r="DZ8" s="33" t="str">
        <f t="shared" si="16"/>
        <v/>
      </c>
      <c r="EA8" s="33" t="str">
        <f t="shared" si="16"/>
        <v/>
      </c>
      <c r="EB8" s="33" t="str">
        <f t="shared" ref="EB8:GM8" si="17">IFERROR(EB7/EB6,"")</f>
        <v/>
      </c>
      <c r="EC8" s="33" t="str">
        <f t="shared" si="17"/>
        <v/>
      </c>
      <c r="ED8" s="33" t="str">
        <f t="shared" si="17"/>
        <v/>
      </c>
      <c r="EE8" s="33" t="str">
        <f t="shared" si="17"/>
        <v/>
      </c>
      <c r="EF8" s="33" t="str">
        <f t="shared" si="17"/>
        <v/>
      </c>
      <c r="EG8" s="33" t="str">
        <f t="shared" si="17"/>
        <v/>
      </c>
      <c r="EH8" s="33" t="str">
        <f t="shared" si="17"/>
        <v/>
      </c>
      <c r="EI8" s="33" t="str">
        <f t="shared" si="17"/>
        <v/>
      </c>
      <c r="EJ8" s="33" t="str">
        <f t="shared" si="17"/>
        <v/>
      </c>
      <c r="EK8" s="33" t="str">
        <f t="shared" si="17"/>
        <v/>
      </c>
      <c r="EL8" s="33" t="str">
        <f t="shared" si="17"/>
        <v/>
      </c>
      <c r="EM8" s="33" t="str">
        <f t="shared" si="17"/>
        <v/>
      </c>
      <c r="EN8" s="33" t="str">
        <f t="shared" si="17"/>
        <v/>
      </c>
      <c r="EO8" s="33" t="str">
        <f t="shared" si="17"/>
        <v/>
      </c>
      <c r="EP8" s="33" t="str">
        <f t="shared" si="17"/>
        <v/>
      </c>
      <c r="EQ8" s="33" t="str">
        <f t="shared" si="17"/>
        <v/>
      </c>
      <c r="ER8" s="33" t="str">
        <f t="shared" si="17"/>
        <v/>
      </c>
      <c r="ES8" s="33" t="str">
        <f t="shared" si="17"/>
        <v/>
      </c>
      <c r="ET8" s="33" t="str">
        <f t="shared" si="17"/>
        <v/>
      </c>
      <c r="EU8" s="33" t="str">
        <f t="shared" si="17"/>
        <v/>
      </c>
      <c r="EV8" s="33" t="str">
        <f t="shared" si="17"/>
        <v/>
      </c>
      <c r="EW8" s="33" t="str">
        <f t="shared" si="17"/>
        <v/>
      </c>
      <c r="EX8" s="33" t="str">
        <f t="shared" si="17"/>
        <v/>
      </c>
      <c r="EY8" s="33" t="str">
        <f t="shared" si="17"/>
        <v/>
      </c>
      <c r="EZ8" s="33" t="str">
        <f t="shared" si="17"/>
        <v/>
      </c>
      <c r="FA8" s="33" t="str">
        <f t="shared" si="17"/>
        <v/>
      </c>
      <c r="FB8" s="33" t="str">
        <f t="shared" si="17"/>
        <v/>
      </c>
      <c r="FC8" s="33" t="str">
        <f t="shared" si="17"/>
        <v/>
      </c>
      <c r="FD8" s="33" t="str">
        <f t="shared" si="17"/>
        <v/>
      </c>
      <c r="FE8" s="33" t="str">
        <f t="shared" si="17"/>
        <v/>
      </c>
      <c r="FF8" s="33" t="str">
        <f t="shared" si="17"/>
        <v/>
      </c>
      <c r="FG8" s="33" t="str">
        <f t="shared" si="17"/>
        <v/>
      </c>
      <c r="FH8" s="33" t="str">
        <f t="shared" si="17"/>
        <v/>
      </c>
      <c r="FI8" s="33" t="str">
        <f t="shared" si="17"/>
        <v/>
      </c>
      <c r="FJ8" s="33" t="str">
        <f t="shared" si="17"/>
        <v/>
      </c>
      <c r="FK8" s="33" t="str">
        <f t="shared" si="17"/>
        <v/>
      </c>
      <c r="FL8" s="33" t="str">
        <f t="shared" si="17"/>
        <v/>
      </c>
      <c r="FM8" s="33" t="str">
        <f t="shared" si="17"/>
        <v/>
      </c>
      <c r="FN8" s="33" t="str">
        <f t="shared" si="17"/>
        <v/>
      </c>
      <c r="FO8" s="33" t="str">
        <f t="shared" si="17"/>
        <v/>
      </c>
      <c r="FP8" s="33" t="str">
        <f t="shared" si="17"/>
        <v/>
      </c>
      <c r="FQ8" s="33" t="str">
        <f t="shared" si="17"/>
        <v/>
      </c>
      <c r="FR8" s="33" t="str">
        <f t="shared" si="17"/>
        <v/>
      </c>
      <c r="FS8" s="33" t="str">
        <f t="shared" si="17"/>
        <v/>
      </c>
      <c r="FT8" s="33" t="str">
        <f t="shared" si="17"/>
        <v/>
      </c>
      <c r="FU8" s="33" t="str">
        <f t="shared" si="17"/>
        <v/>
      </c>
      <c r="FV8" s="33" t="str">
        <f t="shared" si="17"/>
        <v/>
      </c>
      <c r="FW8" s="33" t="str">
        <f t="shared" si="17"/>
        <v/>
      </c>
      <c r="FX8" s="33" t="str">
        <f t="shared" si="17"/>
        <v/>
      </c>
      <c r="FY8" s="33" t="str">
        <f t="shared" si="17"/>
        <v/>
      </c>
      <c r="FZ8" s="33" t="str">
        <f t="shared" si="17"/>
        <v/>
      </c>
      <c r="GA8" s="33" t="str">
        <f t="shared" si="17"/>
        <v/>
      </c>
      <c r="GB8" s="33" t="str">
        <f t="shared" si="17"/>
        <v/>
      </c>
      <c r="GC8" s="33" t="str">
        <f t="shared" si="17"/>
        <v/>
      </c>
      <c r="GD8" s="33" t="str">
        <f t="shared" si="17"/>
        <v/>
      </c>
      <c r="GE8" s="33" t="str">
        <f t="shared" si="17"/>
        <v/>
      </c>
      <c r="GF8" s="33" t="str">
        <f t="shared" si="17"/>
        <v/>
      </c>
      <c r="GG8" s="33" t="str">
        <f t="shared" si="17"/>
        <v/>
      </c>
      <c r="GH8" s="33" t="str">
        <f t="shared" si="17"/>
        <v/>
      </c>
      <c r="GI8" s="33" t="str">
        <f t="shared" si="17"/>
        <v/>
      </c>
      <c r="GJ8" s="33" t="str">
        <f t="shared" si="17"/>
        <v/>
      </c>
      <c r="GK8" s="33" t="str">
        <f t="shared" si="17"/>
        <v/>
      </c>
      <c r="GL8" s="33" t="str">
        <f t="shared" si="17"/>
        <v/>
      </c>
      <c r="GM8" s="33" t="str">
        <f t="shared" si="17"/>
        <v/>
      </c>
      <c r="GN8" s="33" t="str">
        <f t="shared" ref="GN8:IB8" si="18">IFERROR(GN7/GN6,"")</f>
        <v/>
      </c>
      <c r="GO8" s="33" t="str">
        <f t="shared" si="18"/>
        <v/>
      </c>
      <c r="GP8" s="33" t="str">
        <f t="shared" si="18"/>
        <v/>
      </c>
      <c r="GQ8" s="33" t="str">
        <f t="shared" si="18"/>
        <v/>
      </c>
      <c r="GR8" s="33" t="str">
        <f t="shared" si="18"/>
        <v/>
      </c>
      <c r="GS8" s="33" t="str">
        <f t="shared" si="18"/>
        <v/>
      </c>
      <c r="GT8" s="33" t="str">
        <f t="shared" si="18"/>
        <v/>
      </c>
      <c r="GU8" s="33" t="str">
        <f t="shared" si="18"/>
        <v/>
      </c>
      <c r="GV8" s="33" t="str">
        <f t="shared" si="18"/>
        <v/>
      </c>
      <c r="GW8" s="33" t="str">
        <f t="shared" si="18"/>
        <v/>
      </c>
      <c r="GX8" s="33" t="str">
        <f t="shared" si="18"/>
        <v/>
      </c>
      <c r="GY8" s="33" t="str">
        <f t="shared" si="18"/>
        <v/>
      </c>
      <c r="GZ8" s="33" t="str">
        <f t="shared" si="18"/>
        <v/>
      </c>
      <c r="HA8" s="33" t="str">
        <f t="shared" si="18"/>
        <v/>
      </c>
      <c r="HB8" s="33" t="str">
        <f t="shared" si="18"/>
        <v/>
      </c>
      <c r="HC8" s="33" t="str">
        <f t="shared" si="18"/>
        <v/>
      </c>
      <c r="HD8" s="33" t="str">
        <f t="shared" si="18"/>
        <v/>
      </c>
      <c r="HE8" s="33" t="str">
        <f t="shared" si="18"/>
        <v/>
      </c>
      <c r="HF8" s="33" t="str">
        <f t="shared" si="18"/>
        <v/>
      </c>
      <c r="HG8" s="33" t="str">
        <f t="shared" si="18"/>
        <v/>
      </c>
      <c r="HH8" s="33" t="str">
        <f t="shared" si="18"/>
        <v/>
      </c>
      <c r="HI8" s="33" t="str">
        <f t="shared" si="18"/>
        <v/>
      </c>
      <c r="HJ8" s="33" t="str">
        <f t="shared" si="18"/>
        <v/>
      </c>
      <c r="HK8" s="33" t="str">
        <f t="shared" si="18"/>
        <v/>
      </c>
      <c r="HL8" s="33" t="str">
        <f t="shared" si="18"/>
        <v/>
      </c>
      <c r="HM8" s="33" t="str">
        <f t="shared" si="18"/>
        <v/>
      </c>
      <c r="HN8" s="33" t="str">
        <f t="shared" si="18"/>
        <v/>
      </c>
      <c r="HO8" s="33" t="str">
        <f t="shared" si="18"/>
        <v/>
      </c>
      <c r="HP8" s="33" t="str">
        <f t="shared" si="18"/>
        <v/>
      </c>
      <c r="HQ8" s="33" t="str">
        <f t="shared" si="18"/>
        <v/>
      </c>
      <c r="HR8" s="33" t="str">
        <f t="shared" si="18"/>
        <v/>
      </c>
      <c r="HS8" s="33" t="str">
        <f t="shared" si="18"/>
        <v/>
      </c>
      <c r="HT8" s="33" t="str">
        <f t="shared" si="18"/>
        <v/>
      </c>
      <c r="HU8" s="33" t="str">
        <f t="shared" si="18"/>
        <v/>
      </c>
      <c r="HV8" s="33" t="str">
        <f t="shared" si="18"/>
        <v/>
      </c>
      <c r="HW8" s="33" t="str">
        <f t="shared" si="18"/>
        <v/>
      </c>
      <c r="HX8" s="33" t="str">
        <f t="shared" si="18"/>
        <v/>
      </c>
      <c r="HY8" s="33" t="str">
        <f t="shared" si="18"/>
        <v/>
      </c>
      <c r="HZ8" s="33" t="str">
        <f t="shared" si="18"/>
        <v/>
      </c>
      <c r="IA8" s="33" t="str">
        <f t="shared" si="18"/>
        <v/>
      </c>
      <c r="IB8" s="33" t="str">
        <f t="shared" si="18"/>
        <v/>
      </c>
      <c r="IC8" s="34"/>
      <c r="ID8" s="34"/>
      <c r="IE8" s="34"/>
      <c r="IF8" s="34"/>
      <c r="IG8" s="34"/>
      <c r="IH8" s="34"/>
      <c r="II8" s="34"/>
      <c r="IJ8" s="34"/>
      <c r="IK8" s="34"/>
      <c r="IL8" s="34"/>
      <c r="IM8" s="34"/>
      <c r="IN8" s="34"/>
      <c r="IO8" s="34"/>
      <c r="IP8" s="34"/>
      <c r="IQ8" s="34"/>
      <c r="IR8" s="34"/>
      <c r="IS8" s="34"/>
      <c r="IT8" s="34"/>
      <c r="IU8" s="34"/>
      <c r="IV8" s="34"/>
      <c r="IW8" s="34"/>
      <c r="IX8" s="34"/>
      <c r="IY8" s="34"/>
      <c r="IZ8" s="34"/>
      <c r="JA8" s="34"/>
      <c r="JB8" s="34"/>
      <c r="JC8" s="34"/>
      <c r="JD8" s="34"/>
      <c r="JE8" s="34"/>
      <c r="JF8" s="34"/>
      <c r="JG8" s="34"/>
      <c r="JH8" s="34"/>
      <c r="JI8" s="34"/>
      <c r="JJ8" s="34"/>
      <c r="JK8" s="34"/>
      <c r="JL8" s="34"/>
      <c r="JM8" s="34"/>
      <c r="JN8" s="34"/>
      <c r="JO8" s="34"/>
      <c r="JP8" s="34"/>
      <c r="JQ8" s="34"/>
      <c r="JR8" s="34"/>
      <c r="JS8" s="34"/>
      <c r="JT8" s="34"/>
      <c r="JU8" s="34"/>
      <c r="JV8" s="34"/>
      <c r="JW8" s="34"/>
      <c r="JX8" s="34"/>
      <c r="JY8" s="34"/>
      <c r="JZ8" s="34"/>
      <c r="KA8" s="34"/>
      <c r="KB8" s="34"/>
      <c r="KC8" s="34"/>
      <c r="KD8" s="34"/>
      <c r="KE8" s="34"/>
      <c r="KF8" s="34"/>
      <c r="KG8" s="34"/>
      <c r="KH8" s="34"/>
      <c r="KI8" s="34"/>
      <c r="KJ8" s="34"/>
      <c r="KK8" s="34"/>
      <c r="KL8" s="34"/>
      <c r="KM8" s="34"/>
      <c r="KN8" s="34"/>
      <c r="KO8" s="34"/>
      <c r="KP8" s="34"/>
      <c r="KQ8" s="34"/>
      <c r="KR8" s="34"/>
      <c r="KS8" s="34"/>
      <c r="KT8" s="34"/>
      <c r="KU8" s="34"/>
      <c r="KV8" s="34"/>
      <c r="KW8" s="34"/>
      <c r="KX8" s="34"/>
      <c r="KY8" s="34"/>
      <c r="KZ8" s="34"/>
      <c r="LA8" s="34"/>
      <c r="LB8" s="34"/>
      <c r="LC8" s="34"/>
      <c r="LD8" s="34"/>
      <c r="LE8" s="34"/>
      <c r="LF8" s="34"/>
      <c r="LG8" s="34"/>
      <c r="LH8" s="34"/>
      <c r="LI8" s="34"/>
      <c r="LJ8" s="34"/>
      <c r="LK8" s="34"/>
      <c r="LL8" s="34"/>
    </row>
    <row r="9" spans="1:325" s="39" customFormat="1" ht="15.75" x14ac:dyDescent="0.25">
      <c r="A9" s="36" t="s">
        <v>5</v>
      </c>
      <c r="B9" s="37">
        <f t="shared" ref="B9:BM10" si="19">IFERROR(B6/B5,"")</f>
        <v>0.32785602503912364</v>
      </c>
      <c r="C9" s="37">
        <f t="shared" si="19"/>
        <v>0.59556313993174059</v>
      </c>
      <c r="D9" s="37">
        <f t="shared" si="19"/>
        <v>0.5618754803996926</v>
      </c>
      <c r="E9" s="37">
        <f t="shared" si="19"/>
        <v>0.76746031746031751</v>
      </c>
      <c r="F9" s="37">
        <f t="shared" si="19"/>
        <v>0.81413210445468509</v>
      </c>
      <c r="G9" s="37">
        <f t="shared" si="19"/>
        <v>0.86507936507936511</v>
      </c>
      <c r="H9" s="37">
        <f t="shared" si="19"/>
        <v>0.967741935483871</v>
      </c>
      <c r="I9" s="37">
        <f t="shared" si="19"/>
        <v>0.97235023041474655</v>
      </c>
      <c r="J9" s="37">
        <f t="shared" si="19"/>
        <v>0.80158730158730163</v>
      </c>
      <c r="K9" s="37">
        <f t="shared" si="19"/>
        <v>0.73502304147465436</v>
      </c>
      <c r="L9" s="37">
        <f t="shared" si="19"/>
        <v>0.63888888888888884</v>
      </c>
      <c r="M9" s="37">
        <f t="shared" si="19"/>
        <v>0.49846390168970817</v>
      </c>
      <c r="N9" s="37">
        <f>N6/N5</f>
        <v>0.49846390168970817</v>
      </c>
      <c r="O9" s="37">
        <f>AVERAGE(B9:M9)</f>
        <v>0.71216847765867464</v>
      </c>
      <c r="P9" s="37">
        <f t="shared" si="19"/>
        <v>0.3794162826420891</v>
      </c>
      <c r="Q9" s="37">
        <f t="shared" si="19"/>
        <v>0.61904761904761907</v>
      </c>
      <c r="R9" s="37">
        <f t="shared" si="19"/>
        <v>0.60906298003072201</v>
      </c>
      <c r="S9" s="37">
        <f t="shared" si="19"/>
        <v>0.79285714285714282</v>
      </c>
      <c r="T9" s="37">
        <f t="shared" si="19"/>
        <v>0.80645161290322576</v>
      </c>
      <c r="U9" s="37">
        <f t="shared" si="19"/>
        <v>0.88888888888888884</v>
      </c>
      <c r="V9" s="37">
        <f t="shared" si="19"/>
        <v>0.94854070660522272</v>
      </c>
      <c r="W9" s="37">
        <f t="shared" si="19"/>
        <v>0.96313364055299544</v>
      </c>
      <c r="X9" s="37">
        <f t="shared" si="19"/>
        <v>0.84285714285714286</v>
      </c>
      <c r="Y9" s="37">
        <f t="shared" si="19"/>
        <v>0.73195084485407069</v>
      </c>
      <c r="Z9" s="37">
        <f t="shared" si="19"/>
        <v>0.53888888888888886</v>
      </c>
      <c r="AA9" s="37">
        <f t="shared" si="19"/>
        <v>0.49078341013824883</v>
      </c>
      <c r="AB9" s="37">
        <f t="shared" si="19"/>
        <v>0.717938682322244</v>
      </c>
      <c r="AC9" s="37">
        <f t="shared" si="19"/>
        <v>0.34707158351409978</v>
      </c>
      <c r="AD9" s="37">
        <f t="shared" si="19"/>
        <v>0.5446735395189003</v>
      </c>
      <c r="AE9" s="37">
        <f t="shared" si="19"/>
        <v>0.62442396313364057</v>
      </c>
      <c r="AF9" s="37">
        <f t="shared" si="19"/>
        <v>0.77460317460317463</v>
      </c>
      <c r="AG9" s="37">
        <f t="shared" si="19"/>
        <v>0.7304147465437788</v>
      </c>
      <c r="AH9" s="37">
        <f t="shared" si="19"/>
        <v>0.84603174603174602</v>
      </c>
      <c r="AI9" s="37">
        <f t="shared" si="19"/>
        <v>0.93471582181259605</v>
      </c>
      <c r="AJ9" s="37">
        <f t="shared" si="19"/>
        <v>0.95314900153609827</v>
      </c>
      <c r="AK9" s="37">
        <f t="shared" si="19"/>
        <v>0</v>
      </c>
      <c r="AL9" s="37">
        <f t="shared" si="19"/>
        <v>0</v>
      </c>
      <c r="AM9" s="37">
        <f t="shared" si="19"/>
        <v>0</v>
      </c>
      <c r="AN9" s="37">
        <f t="shared" si="19"/>
        <v>0</v>
      </c>
      <c r="AO9" s="37">
        <f t="shared" si="19"/>
        <v>0.48049527359872185</v>
      </c>
      <c r="AP9" s="37" t="str">
        <f>IFERROR(#REF!/AP5,"")</f>
        <v/>
      </c>
      <c r="AQ9" s="37" t="str">
        <f>IFERROR(#REF!/AQ5,"")</f>
        <v/>
      </c>
      <c r="AR9" s="37" t="str">
        <f>IFERROR(#REF!/AR5,"")</f>
        <v/>
      </c>
      <c r="AS9" s="37" t="str">
        <f>IFERROR(#REF!/AS5,"")</f>
        <v/>
      </c>
      <c r="AT9" s="37" t="str">
        <f>IFERROR(#REF!/AT5,"")</f>
        <v/>
      </c>
      <c r="AU9" s="37" t="str">
        <f>IFERROR(#REF!/AU5,"")</f>
        <v/>
      </c>
      <c r="AV9" s="37" t="str">
        <f>IFERROR(#REF!/AV5,"")</f>
        <v/>
      </c>
      <c r="AW9" s="37" t="str">
        <f>IFERROR(#REF!/AW5,"")</f>
        <v/>
      </c>
      <c r="AX9" s="37" t="str">
        <f>IFERROR(#REF!/AX5,"")</f>
        <v/>
      </c>
      <c r="AY9" s="37" t="str">
        <f>IFERROR(#REF!/AY5,"")</f>
        <v/>
      </c>
      <c r="AZ9" s="37" t="str">
        <f>IFERROR(#REF!/AZ5,"")</f>
        <v/>
      </c>
      <c r="BA9" s="37" t="str">
        <f>IFERROR(#REF!/BA5,"")</f>
        <v/>
      </c>
      <c r="BB9" s="37">
        <f t="shared" si="19"/>
        <v>0</v>
      </c>
      <c r="BC9" s="37">
        <f t="shared" si="19"/>
        <v>0</v>
      </c>
      <c r="BD9" s="37">
        <f t="shared" si="19"/>
        <v>0</v>
      </c>
      <c r="BE9" s="37">
        <f t="shared" si="19"/>
        <v>0</v>
      </c>
      <c r="BF9" s="37">
        <f t="shared" si="19"/>
        <v>0</v>
      </c>
      <c r="BG9" s="37">
        <f t="shared" si="19"/>
        <v>0</v>
      </c>
      <c r="BH9" s="37">
        <f t="shared" si="19"/>
        <v>0</v>
      </c>
      <c r="BI9" s="37">
        <f t="shared" si="19"/>
        <v>0</v>
      </c>
      <c r="BJ9" s="37">
        <f t="shared" si="19"/>
        <v>0</v>
      </c>
      <c r="BK9" s="37">
        <f t="shared" si="19"/>
        <v>0</v>
      </c>
      <c r="BL9" s="37">
        <f t="shared" si="19"/>
        <v>0</v>
      </c>
      <c r="BM9" s="37">
        <f t="shared" si="19"/>
        <v>0</v>
      </c>
      <c r="BN9" s="37">
        <f t="shared" ref="BN9:DZ9" si="20">IFERROR(BN6/BN5,"")</f>
        <v>0</v>
      </c>
      <c r="BO9" s="37">
        <f t="shared" si="20"/>
        <v>0</v>
      </c>
      <c r="BP9" s="37">
        <f t="shared" si="20"/>
        <v>0</v>
      </c>
      <c r="BQ9" s="37">
        <f t="shared" si="20"/>
        <v>0</v>
      </c>
      <c r="BR9" s="37">
        <f t="shared" si="20"/>
        <v>0</v>
      </c>
      <c r="BS9" s="37">
        <f t="shared" si="20"/>
        <v>0</v>
      </c>
      <c r="BT9" s="37">
        <f t="shared" si="20"/>
        <v>0</v>
      </c>
      <c r="BU9" s="37">
        <f t="shared" si="20"/>
        <v>0</v>
      </c>
      <c r="BV9" s="37">
        <f t="shared" si="20"/>
        <v>0</v>
      </c>
      <c r="BW9" s="37">
        <f t="shared" si="20"/>
        <v>0</v>
      </c>
      <c r="BX9" s="37">
        <f t="shared" si="20"/>
        <v>0</v>
      </c>
      <c r="BY9" s="37">
        <f t="shared" si="20"/>
        <v>0</v>
      </c>
      <c r="BZ9" s="37">
        <f t="shared" si="20"/>
        <v>0</v>
      </c>
      <c r="CA9" s="37">
        <f t="shared" si="20"/>
        <v>0</v>
      </c>
      <c r="CB9" s="37">
        <f t="shared" si="20"/>
        <v>0</v>
      </c>
      <c r="CC9" s="37">
        <f t="shared" si="20"/>
        <v>0</v>
      </c>
      <c r="CD9" s="37">
        <f t="shared" si="20"/>
        <v>0</v>
      </c>
      <c r="CE9" s="37">
        <f t="shared" si="20"/>
        <v>0</v>
      </c>
      <c r="CF9" s="37">
        <f t="shared" si="20"/>
        <v>0</v>
      </c>
      <c r="CG9" s="37">
        <f t="shared" si="20"/>
        <v>0</v>
      </c>
      <c r="CH9" s="37">
        <f t="shared" si="20"/>
        <v>0</v>
      </c>
      <c r="CI9" s="37">
        <f t="shared" si="20"/>
        <v>0</v>
      </c>
      <c r="CJ9" s="37">
        <f t="shared" si="20"/>
        <v>0</v>
      </c>
      <c r="CK9" s="37">
        <f t="shared" si="20"/>
        <v>0</v>
      </c>
      <c r="CL9" s="37">
        <f t="shared" si="20"/>
        <v>0</v>
      </c>
      <c r="CM9" s="37">
        <f t="shared" si="20"/>
        <v>0</v>
      </c>
      <c r="CN9" s="37">
        <f t="shared" si="20"/>
        <v>0</v>
      </c>
      <c r="CO9" s="37">
        <f t="shared" si="20"/>
        <v>0</v>
      </c>
      <c r="CP9" s="37">
        <f t="shared" si="20"/>
        <v>0</v>
      </c>
      <c r="CQ9" s="37">
        <f t="shared" si="20"/>
        <v>0</v>
      </c>
      <c r="CR9" s="37">
        <f t="shared" si="20"/>
        <v>0</v>
      </c>
      <c r="CS9" s="37">
        <f t="shared" si="20"/>
        <v>0</v>
      </c>
      <c r="CT9" s="37">
        <f t="shared" si="20"/>
        <v>0</v>
      </c>
      <c r="CU9" s="37">
        <f t="shared" si="20"/>
        <v>0</v>
      </c>
      <c r="CV9" s="37">
        <f t="shared" si="20"/>
        <v>0</v>
      </c>
      <c r="CW9" s="37">
        <f t="shared" si="20"/>
        <v>0</v>
      </c>
      <c r="CX9" s="37">
        <f t="shared" si="20"/>
        <v>0</v>
      </c>
      <c r="CY9" s="37">
        <f t="shared" si="20"/>
        <v>0</v>
      </c>
      <c r="CZ9" s="37">
        <f t="shared" si="20"/>
        <v>0</v>
      </c>
      <c r="DA9" s="37">
        <f t="shared" si="20"/>
        <v>0</v>
      </c>
      <c r="DB9" s="37">
        <f t="shared" si="20"/>
        <v>0</v>
      </c>
      <c r="DC9" s="37">
        <f t="shared" si="20"/>
        <v>0</v>
      </c>
      <c r="DD9" s="37">
        <f t="shared" si="20"/>
        <v>0</v>
      </c>
      <c r="DE9" s="37">
        <f t="shared" si="20"/>
        <v>0</v>
      </c>
      <c r="DF9" s="37">
        <f t="shared" si="20"/>
        <v>0</v>
      </c>
      <c r="DG9" s="37">
        <f t="shared" si="20"/>
        <v>0</v>
      </c>
      <c r="DH9" s="37">
        <f t="shared" si="20"/>
        <v>0</v>
      </c>
      <c r="DI9" s="37">
        <f t="shared" si="20"/>
        <v>0</v>
      </c>
      <c r="DJ9" s="37">
        <f t="shared" si="20"/>
        <v>0</v>
      </c>
      <c r="DK9" s="37">
        <f t="shared" si="20"/>
        <v>0</v>
      </c>
      <c r="DL9" s="37">
        <f t="shared" si="20"/>
        <v>0</v>
      </c>
      <c r="DM9" s="37">
        <f t="shared" si="20"/>
        <v>0</v>
      </c>
      <c r="DN9" s="37">
        <f t="shared" si="20"/>
        <v>0</v>
      </c>
      <c r="DO9" s="37">
        <f t="shared" si="20"/>
        <v>0</v>
      </c>
      <c r="DP9" s="37">
        <f t="shared" si="20"/>
        <v>0</v>
      </c>
      <c r="DQ9" s="37">
        <f t="shared" si="20"/>
        <v>0</v>
      </c>
      <c r="DR9" s="37">
        <f t="shared" si="20"/>
        <v>0</v>
      </c>
      <c r="DS9" s="37">
        <f t="shared" si="20"/>
        <v>0</v>
      </c>
      <c r="DT9" s="37">
        <f t="shared" si="20"/>
        <v>0</v>
      </c>
      <c r="DU9" s="37">
        <f t="shared" si="20"/>
        <v>0</v>
      </c>
      <c r="DV9" s="37">
        <f t="shared" si="20"/>
        <v>0</v>
      </c>
      <c r="DW9" s="37">
        <f t="shared" si="20"/>
        <v>0</v>
      </c>
      <c r="DX9" s="37">
        <f t="shared" si="20"/>
        <v>0</v>
      </c>
      <c r="DY9" s="37">
        <f t="shared" si="20"/>
        <v>0</v>
      </c>
      <c r="DZ9" s="37">
        <f t="shared" si="20"/>
        <v>0</v>
      </c>
      <c r="EA9" s="37">
        <f t="shared" ref="EA9:GL9" si="21">IFERROR(EA6/EA5,"")</f>
        <v>0</v>
      </c>
      <c r="EB9" s="37">
        <f t="shared" si="21"/>
        <v>0</v>
      </c>
      <c r="EC9" s="37">
        <f t="shared" si="21"/>
        <v>0</v>
      </c>
      <c r="ED9" s="37">
        <f t="shared" si="21"/>
        <v>0</v>
      </c>
      <c r="EE9" s="37">
        <f t="shared" si="21"/>
        <v>0</v>
      </c>
      <c r="EF9" s="37">
        <f t="shared" si="21"/>
        <v>0</v>
      </c>
      <c r="EG9" s="37">
        <f t="shared" si="21"/>
        <v>0</v>
      </c>
      <c r="EH9" s="37">
        <f t="shared" si="21"/>
        <v>0</v>
      </c>
      <c r="EI9" s="37">
        <f t="shared" si="21"/>
        <v>0</v>
      </c>
      <c r="EJ9" s="37">
        <f t="shared" si="21"/>
        <v>0</v>
      </c>
      <c r="EK9" s="37">
        <f t="shared" si="21"/>
        <v>0</v>
      </c>
      <c r="EL9" s="37">
        <f t="shared" si="21"/>
        <v>0</v>
      </c>
      <c r="EM9" s="37">
        <f t="shared" si="21"/>
        <v>0</v>
      </c>
      <c r="EN9" s="37">
        <f t="shared" si="21"/>
        <v>0</v>
      </c>
      <c r="EO9" s="37">
        <f t="shared" si="21"/>
        <v>0</v>
      </c>
      <c r="EP9" s="37">
        <f t="shared" si="21"/>
        <v>0</v>
      </c>
      <c r="EQ9" s="37">
        <f t="shared" si="21"/>
        <v>0</v>
      </c>
      <c r="ER9" s="37">
        <f t="shared" si="21"/>
        <v>0</v>
      </c>
      <c r="ES9" s="37">
        <f t="shared" si="21"/>
        <v>0</v>
      </c>
      <c r="ET9" s="37">
        <f t="shared" si="21"/>
        <v>0</v>
      </c>
      <c r="EU9" s="37">
        <f t="shared" si="21"/>
        <v>0</v>
      </c>
      <c r="EV9" s="37">
        <f t="shared" si="21"/>
        <v>0</v>
      </c>
      <c r="EW9" s="37">
        <f t="shared" si="21"/>
        <v>0</v>
      </c>
      <c r="EX9" s="37">
        <f t="shared" si="21"/>
        <v>0</v>
      </c>
      <c r="EY9" s="37">
        <f t="shared" si="21"/>
        <v>0</v>
      </c>
      <c r="EZ9" s="37">
        <f t="shared" si="21"/>
        <v>0</v>
      </c>
      <c r="FA9" s="37">
        <f t="shared" si="21"/>
        <v>0</v>
      </c>
      <c r="FB9" s="37">
        <f t="shared" si="21"/>
        <v>0</v>
      </c>
      <c r="FC9" s="37">
        <f t="shared" si="21"/>
        <v>0</v>
      </c>
      <c r="FD9" s="37">
        <f t="shared" si="21"/>
        <v>0</v>
      </c>
      <c r="FE9" s="37">
        <f t="shared" si="21"/>
        <v>0</v>
      </c>
      <c r="FF9" s="37">
        <f t="shared" si="21"/>
        <v>0</v>
      </c>
      <c r="FG9" s="37">
        <f t="shared" si="21"/>
        <v>0</v>
      </c>
      <c r="FH9" s="37">
        <f t="shared" si="21"/>
        <v>0</v>
      </c>
      <c r="FI9" s="37">
        <f t="shared" si="21"/>
        <v>0</v>
      </c>
      <c r="FJ9" s="37">
        <f t="shared" si="21"/>
        <v>0</v>
      </c>
      <c r="FK9" s="37">
        <f t="shared" si="21"/>
        <v>0</v>
      </c>
      <c r="FL9" s="37">
        <f t="shared" si="21"/>
        <v>0</v>
      </c>
      <c r="FM9" s="37">
        <f t="shared" si="21"/>
        <v>0</v>
      </c>
      <c r="FN9" s="37">
        <f t="shared" si="21"/>
        <v>0</v>
      </c>
      <c r="FO9" s="37">
        <f t="shared" si="21"/>
        <v>0</v>
      </c>
      <c r="FP9" s="37">
        <f t="shared" si="21"/>
        <v>0</v>
      </c>
      <c r="FQ9" s="37">
        <f t="shared" si="21"/>
        <v>0</v>
      </c>
      <c r="FR9" s="37">
        <f t="shared" si="21"/>
        <v>0</v>
      </c>
      <c r="FS9" s="37">
        <f t="shared" si="21"/>
        <v>0</v>
      </c>
      <c r="FT9" s="37">
        <f t="shared" si="21"/>
        <v>0</v>
      </c>
      <c r="FU9" s="37">
        <f t="shared" si="21"/>
        <v>0</v>
      </c>
      <c r="FV9" s="37">
        <f t="shared" si="21"/>
        <v>0</v>
      </c>
      <c r="FW9" s="37">
        <f t="shared" si="21"/>
        <v>0</v>
      </c>
      <c r="FX9" s="37">
        <f t="shared" si="21"/>
        <v>0</v>
      </c>
      <c r="FY9" s="37">
        <f t="shared" si="21"/>
        <v>0</v>
      </c>
      <c r="FZ9" s="37">
        <f t="shared" si="21"/>
        <v>0</v>
      </c>
      <c r="GA9" s="37">
        <f t="shared" si="21"/>
        <v>0</v>
      </c>
      <c r="GB9" s="37">
        <f t="shared" si="21"/>
        <v>0</v>
      </c>
      <c r="GC9" s="37">
        <f t="shared" si="21"/>
        <v>0</v>
      </c>
      <c r="GD9" s="37">
        <f t="shared" si="21"/>
        <v>0</v>
      </c>
      <c r="GE9" s="37">
        <f t="shared" si="21"/>
        <v>0</v>
      </c>
      <c r="GF9" s="37">
        <f t="shared" si="21"/>
        <v>0</v>
      </c>
      <c r="GG9" s="37">
        <f t="shared" si="21"/>
        <v>0</v>
      </c>
      <c r="GH9" s="37">
        <f t="shared" si="21"/>
        <v>0</v>
      </c>
      <c r="GI9" s="37">
        <f t="shared" si="21"/>
        <v>0</v>
      </c>
      <c r="GJ9" s="37">
        <f t="shared" si="21"/>
        <v>0</v>
      </c>
      <c r="GK9" s="37">
        <f t="shared" si="21"/>
        <v>0</v>
      </c>
      <c r="GL9" s="37">
        <f t="shared" si="21"/>
        <v>0</v>
      </c>
      <c r="GM9" s="37">
        <f t="shared" ref="GM9:IX9" si="22">IFERROR(GM6/GM5,"")</f>
        <v>0</v>
      </c>
      <c r="GN9" s="37">
        <f t="shared" si="22"/>
        <v>0</v>
      </c>
      <c r="GO9" s="37">
        <f t="shared" si="22"/>
        <v>0</v>
      </c>
      <c r="GP9" s="37">
        <f t="shared" si="22"/>
        <v>0</v>
      </c>
      <c r="GQ9" s="37">
        <f t="shared" si="22"/>
        <v>0</v>
      </c>
      <c r="GR9" s="37">
        <f t="shared" si="22"/>
        <v>0</v>
      </c>
      <c r="GS9" s="37">
        <f t="shared" si="22"/>
        <v>0</v>
      </c>
      <c r="GT9" s="37">
        <f t="shared" si="22"/>
        <v>0</v>
      </c>
      <c r="GU9" s="37">
        <f t="shared" si="22"/>
        <v>0</v>
      </c>
      <c r="GV9" s="37">
        <f t="shared" si="22"/>
        <v>0</v>
      </c>
      <c r="GW9" s="37">
        <f t="shared" si="22"/>
        <v>0</v>
      </c>
      <c r="GX9" s="37">
        <f t="shared" si="22"/>
        <v>0</v>
      </c>
      <c r="GY9" s="37">
        <f t="shared" si="22"/>
        <v>0</v>
      </c>
      <c r="GZ9" s="37">
        <f t="shared" si="22"/>
        <v>0</v>
      </c>
      <c r="HA9" s="37">
        <f t="shared" si="22"/>
        <v>0</v>
      </c>
      <c r="HB9" s="37">
        <f t="shared" si="22"/>
        <v>0</v>
      </c>
      <c r="HC9" s="37">
        <f t="shared" si="22"/>
        <v>0</v>
      </c>
      <c r="HD9" s="37">
        <f t="shared" si="22"/>
        <v>0</v>
      </c>
      <c r="HE9" s="37">
        <f t="shared" si="22"/>
        <v>0</v>
      </c>
      <c r="HF9" s="37">
        <f t="shared" si="22"/>
        <v>0</v>
      </c>
      <c r="HG9" s="37">
        <f t="shared" si="22"/>
        <v>0</v>
      </c>
      <c r="HH9" s="37">
        <f t="shared" si="22"/>
        <v>0</v>
      </c>
      <c r="HI9" s="37">
        <f t="shared" si="22"/>
        <v>0</v>
      </c>
      <c r="HJ9" s="37">
        <f t="shared" si="22"/>
        <v>0</v>
      </c>
      <c r="HK9" s="37">
        <f t="shared" si="22"/>
        <v>0</v>
      </c>
      <c r="HL9" s="37">
        <f t="shared" si="22"/>
        <v>0</v>
      </c>
      <c r="HM9" s="37">
        <f t="shared" si="22"/>
        <v>0</v>
      </c>
      <c r="HN9" s="37">
        <f t="shared" si="22"/>
        <v>0</v>
      </c>
      <c r="HO9" s="37">
        <f t="shared" si="22"/>
        <v>0</v>
      </c>
      <c r="HP9" s="37">
        <f t="shared" si="22"/>
        <v>0</v>
      </c>
      <c r="HQ9" s="37">
        <f t="shared" si="22"/>
        <v>0</v>
      </c>
      <c r="HR9" s="37">
        <f t="shared" si="22"/>
        <v>0</v>
      </c>
      <c r="HS9" s="37">
        <f t="shared" si="22"/>
        <v>0</v>
      </c>
      <c r="HT9" s="37">
        <f t="shared" si="22"/>
        <v>0</v>
      </c>
      <c r="HU9" s="37">
        <f t="shared" si="22"/>
        <v>0</v>
      </c>
      <c r="HV9" s="37">
        <f t="shared" si="22"/>
        <v>0</v>
      </c>
      <c r="HW9" s="37">
        <f t="shared" si="22"/>
        <v>0</v>
      </c>
      <c r="HX9" s="37">
        <f t="shared" si="22"/>
        <v>0</v>
      </c>
      <c r="HY9" s="37">
        <f t="shared" si="22"/>
        <v>0</v>
      </c>
      <c r="HZ9" s="37">
        <f t="shared" si="22"/>
        <v>0</v>
      </c>
      <c r="IA9" s="37">
        <f t="shared" si="22"/>
        <v>0</v>
      </c>
      <c r="IB9" s="37">
        <f t="shared" si="22"/>
        <v>0</v>
      </c>
      <c r="IC9" s="38"/>
      <c r="ID9" s="38"/>
      <c r="IE9" s="38"/>
      <c r="IF9" s="38"/>
      <c r="IG9" s="38"/>
      <c r="IH9" s="38"/>
      <c r="II9" s="38"/>
      <c r="IJ9" s="38"/>
      <c r="IK9" s="38"/>
      <c r="IL9" s="38"/>
      <c r="IM9" s="38"/>
      <c r="IN9" s="38"/>
      <c r="IO9" s="38"/>
      <c r="IP9" s="38"/>
      <c r="IQ9" s="38"/>
      <c r="IR9" s="38"/>
      <c r="IS9" s="38"/>
      <c r="IT9" s="38"/>
      <c r="IU9" s="38"/>
      <c r="IV9" s="38"/>
      <c r="IW9" s="38"/>
      <c r="IX9" s="38"/>
      <c r="IY9" s="38"/>
      <c r="IZ9" s="38"/>
      <c r="JA9" s="38"/>
      <c r="JB9" s="38"/>
      <c r="JC9" s="38"/>
      <c r="JD9" s="38"/>
      <c r="JE9" s="38"/>
      <c r="JF9" s="38"/>
      <c r="JG9" s="38"/>
      <c r="JH9" s="38"/>
      <c r="JI9" s="38"/>
      <c r="JJ9" s="38"/>
      <c r="JK9" s="38"/>
      <c r="JL9" s="38"/>
      <c r="JM9" s="38"/>
      <c r="JN9" s="38"/>
      <c r="JO9" s="38"/>
      <c r="JP9" s="38"/>
      <c r="JQ9" s="38"/>
      <c r="JR9" s="38"/>
      <c r="JS9" s="38"/>
      <c r="JT9" s="38"/>
      <c r="JU9" s="38"/>
      <c r="JV9" s="38"/>
      <c r="JW9" s="38"/>
      <c r="JX9" s="38"/>
      <c r="JY9" s="38"/>
      <c r="JZ9" s="38"/>
      <c r="KA9" s="38"/>
      <c r="KB9" s="38"/>
      <c r="KC9" s="38"/>
      <c r="KD9" s="38"/>
      <c r="KE9" s="38"/>
      <c r="KF9" s="38"/>
      <c r="KG9" s="38"/>
      <c r="KH9" s="38"/>
      <c r="KI9" s="38"/>
      <c r="KJ9" s="38"/>
      <c r="KK9" s="38"/>
      <c r="KL9" s="38"/>
      <c r="KM9" s="38"/>
      <c r="KN9" s="38"/>
      <c r="KO9" s="38"/>
      <c r="KP9" s="38"/>
      <c r="KQ9" s="38"/>
      <c r="KR9" s="38"/>
      <c r="KS9" s="38"/>
      <c r="KT9" s="38"/>
      <c r="KU9" s="38"/>
      <c r="KV9" s="38"/>
      <c r="KW9" s="38"/>
      <c r="KX9" s="38"/>
      <c r="KY9" s="38"/>
      <c r="KZ9" s="38"/>
      <c r="LA9" s="38"/>
      <c r="LB9" s="38"/>
      <c r="LC9" s="38"/>
      <c r="LD9" s="38"/>
      <c r="LE9" s="38"/>
      <c r="LF9" s="38"/>
      <c r="LG9" s="38"/>
      <c r="LH9" s="38"/>
      <c r="LI9" s="38"/>
      <c r="LJ9" s="38"/>
      <c r="LK9" s="38"/>
      <c r="LL9" s="38"/>
    </row>
    <row r="10" spans="1:325" s="44" customFormat="1" ht="15.75" x14ac:dyDescent="0.25">
      <c r="A10" s="40" t="s">
        <v>6</v>
      </c>
      <c r="B10" s="41">
        <f>66.71</f>
        <v>66.709999999999994</v>
      </c>
      <c r="C10" s="41">
        <v>67.069999999999993</v>
      </c>
      <c r="D10" s="41">
        <v>67.760000000000005</v>
      </c>
      <c r="E10" s="41">
        <v>65.89</v>
      </c>
      <c r="F10" s="41">
        <v>72.010000000000005</v>
      </c>
      <c r="G10" s="41">
        <v>73.819999999999993</v>
      </c>
      <c r="H10" s="41">
        <v>77.13</v>
      </c>
      <c r="I10" s="41">
        <v>78.33</v>
      </c>
      <c r="J10" s="41">
        <v>75.98</v>
      </c>
      <c r="K10" s="41">
        <v>67.900000000000006</v>
      </c>
      <c r="L10" s="41">
        <v>67.099999999999994</v>
      </c>
      <c r="M10" s="41">
        <v>65.400000000000006</v>
      </c>
      <c r="N10" s="41">
        <f>[1]suivis_ca_mensuel_ht!M7</f>
        <v>62.98</v>
      </c>
      <c r="O10" s="42">
        <v>71.42</v>
      </c>
      <c r="P10" s="41">
        <v>64.98</v>
      </c>
      <c r="Q10" s="41">
        <v>65.5</v>
      </c>
      <c r="R10" s="41">
        <v>69.11</v>
      </c>
      <c r="S10" s="41">
        <v>71.7</v>
      </c>
      <c r="T10" s="41">
        <v>74.08</v>
      </c>
      <c r="U10" s="41">
        <v>76.2</v>
      </c>
      <c r="V10" s="41">
        <v>81.7</v>
      </c>
      <c r="W10" s="41">
        <v>80.02</v>
      </c>
      <c r="X10" s="41">
        <v>78.72</v>
      </c>
      <c r="Y10" s="41">
        <v>71.72</v>
      </c>
      <c r="Z10" s="41">
        <v>69.97</v>
      </c>
      <c r="AA10" s="41">
        <v>70.81</v>
      </c>
      <c r="AB10" s="42">
        <v>74.08</v>
      </c>
      <c r="AC10" s="41">
        <v>67.81</v>
      </c>
      <c r="AD10" s="41">
        <v>67.94</v>
      </c>
      <c r="AE10" s="41">
        <v>70.16</v>
      </c>
      <c r="AF10" s="41">
        <v>77.58</v>
      </c>
      <c r="AG10" s="41">
        <v>78.430000000000007</v>
      </c>
      <c r="AH10" s="41">
        <v>79.78</v>
      </c>
      <c r="AI10" s="41">
        <v>84.69</v>
      </c>
      <c r="AJ10" s="41">
        <v>84.42</v>
      </c>
      <c r="AK10" s="41"/>
      <c r="AL10" s="41"/>
      <c r="AM10" s="41"/>
      <c r="AN10" s="41"/>
      <c r="AO10" s="42">
        <f>AVERAGE(AC10:AN10)</f>
        <v>76.351250000000007</v>
      </c>
      <c r="AP10" s="41"/>
      <c r="AQ10" s="41"/>
      <c r="AR10" s="41"/>
      <c r="AS10" s="41"/>
      <c r="AT10" s="41"/>
      <c r="AU10" s="41"/>
      <c r="AV10" s="41"/>
      <c r="AW10" s="41"/>
      <c r="AX10" s="41"/>
      <c r="AY10" s="41"/>
      <c r="AZ10" s="41"/>
      <c r="BA10" s="41"/>
      <c r="BB10" s="42" t="str">
        <f t="shared" si="19"/>
        <v/>
      </c>
      <c r="BC10" s="41"/>
      <c r="BD10" s="41"/>
      <c r="BE10" s="41"/>
      <c r="BF10" s="41"/>
      <c r="BG10" s="41"/>
      <c r="BH10" s="41"/>
      <c r="BI10" s="41"/>
      <c r="BJ10" s="41"/>
      <c r="BK10" s="41"/>
      <c r="BL10" s="41"/>
      <c r="BM10" s="41"/>
      <c r="BN10" s="41"/>
      <c r="BO10" s="42" t="str">
        <f>IFERROR(AVERAGE(BC10:BN10),"")</f>
        <v/>
      </c>
      <c r="BP10" s="41"/>
      <c r="BQ10" s="41"/>
      <c r="BR10" s="41"/>
      <c r="BS10" s="41"/>
      <c r="BT10" s="41"/>
      <c r="BU10" s="41"/>
      <c r="BV10" s="41"/>
      <c r="BW10" s="41"/>
      <c r="BX10" s="41"/>
      <c r="BY10" s="41"/>
      <c r="BZ10" s="41"/>
      <c r="CA10" s="41"/>
      <c r="CB10" s="42">
        <f>IFERROR(AVERAGE(BR10:CA16),"")</f>
        <v>0</v>
      </c>
      <c r="CC10" s="41"/>
      <c r="CD10" s="41"/>
      <c r="CE10" s="41"/>
      <c r="CF10" s="41"/>
      <c r="CG10" s="41"/>
      <c r="CH10" s="41"/>
      <c r="CI10" s="41"/>
      <c r="CJ10" s="41"/>
      <c r="CK10" s="41"/>
      <c r="CL10" s="41"/>
      <c r="CM10" s="41"/>
      <c r="CN10" s="41"/>
      <c r="CO10" s="42" t="str">
        <f>IFERROR(AVERAGE(CC10:CN10),"")</f>
        <v/>
      </c>
      <c r="CP10" s="41"/>
      <c r="CQ10" s="41"/>
      <c r="CR10" s="41"/>
      <c r="CS10" s="41"/>
      <c r="CT10" s="41"/>
      <c r="CU10" s="41"/>
      <c r="CV10" s="41"/>
      <c r="CW10" s="41"/>
      <c r="CX10" s="41"/>
      <c r="CY10" s="41"/>
      <c r="CZ10" s="41"/>
      <c r="DA10" s="41"/>
      <c r="DB10" s="42" t="str">
        <f>IFERROR(AVERAGE(CP10:DA10),"")</f>
        <v/>
      </c>
      <c r="DC10" s="41"/>
      <c r="DD10" s="41"/>
      <c r="DE10" s="41"/>
      <c r="DF10" s="41"/>
      <c r="DG10" s="41"/>
      <c r="DH10" s="41"/>
      <c r="DI10" s="41"/>
      <c r="DJ10" s="41"/>
      <c r="DK10" s="41"/>
      <c r="DL10" s="41"/>
      <c r="DM10" s="41"/>
      <c r="DN10" s="41"/>
      <c r="DO10" s="42" t="str">
        <f>IFERROR(AVERAGE(DC10:DN10),"")</f>
        <v/>
      </c>
      <c r="DP10" s="41"/>
      <c r="DQ10" s="41"/>
      <c r="DR10" s="41"/>
      <c r="DS10" s="41"/>
      <c r="DT10" s="41"/>
      <c r="DU10" s="41"/>
      <c r="DV10" s="41"/>
      <c r="DW10" s="41"/>
      <c r="DX10" s="41"/>
      <c r="DY10" s="41"/>
      <c r="DZ10" s="41"/>
      <c r="EA10" s="41"/>
      <c r="EB10" s="42" t="str">
        <f>IFERROR(AVERAGE(DP10:EA10),"")</f>
        <v/>
      </c>
      <c r="EC10" s="41"/>
      <c r="ED10" s="41"/>
      <c r="EE10" s="41"/>
      <c r="EF10" s="41"/>
      <c r="EG10" s="41"/>
      <c r="EH10" s="41"/>
      <c r="EI10" s="41"/>
      <c r="EJ10" s="41"/>
      <c r="EK10" s="41"/>
      <c r="EL10" s="41"/>
      <c r="EM10" s="41"/>
      <c r="EN10" s="41"/>
      <c r="EO10" s="42" t="str">
        <f>IFERROR(AVERAGE(EC10:EN10),"")</f>
        <v/>
      </c>
      <c r="EP10" s="41"/>
      <c r="EQ10" s="41"/>
      <c r="ER10" s="41"/>
      <c r="ES10" s="41"/>
      <c r="ET10" s="41"/>
      <c r="EU10" s="41"/>
      <c r="EV10" s="41"/>
      <c r="EW10" s="41"/>
      <c r="EX10" s="41"/>
      <c r="EY10" s="41"/>
      <c r="EZ10" s="41"/>
      <c r="FA10" s="41"/>
      <c r="FB10" s="42" t="str">
        <f>IFERROR(AVERAGE(EP10:FA10),"")</f>
        <v/>
      </c>
      <c r="FC10" s="41"/>
      <c r="FD10" s="41"/>
      <c r="FE10" s="41"/>
      <c r="FF10" s="41"/>
      <c r="FG10" s="41"/>
      <c r="FH10" s="41"/>
      <c r="FI10" s="41"/>
      <c r="FJ10" s="41"/>
      <c r="FK10" s="41"/>
      <c r="FL10" s="41"/>
      <c r="FM10" s="41"/>
      <c r="FN10" s="41"/>
      <c r="FO10" s="42" t="str">
        <f>IFERROR(AVERAGE(FC10:FN10),"")</f>
        <v/>
      </c>
      <c r="FP10" s="41"/>
      <c r="FQ10" s="41"/>
      <c r="FR10" s="41"/>
      <c r="FS10" s="41"/>
      <c r="FT10" s="41"/>
      <c r="FU10" s="41"/>
      <c r="FV10" s="41"/>
      <c r="FW10" s="41"/>
      <c r="FX10" s="41"/>
      <c r="FY10" s="41"/>
      <c r="FZ10" s="41"/>
      <c r="GA10" s="41"/>
      <c r="GB10" s="42" t="str">
        <f>IFERROR(AVERAGE(FP10:GA10),"")</f>
        <v/>
      </c>
      <c r="GC10" s="41"/>
      <c r="GD10" s="41"/>
      <c r="GE10" s="41"/>
      <c r="GF10" s="41"/>
      <c r="GG10" s="41"/>
      <c r="GH10" s="41"/>
      <c r="GI10" s="41"/>
      <c r="GJ10" s="41"/>
      <c r="GK10" s="41"/>
      <c r="GL10" s="41"/>
      <c r="GM10" s="41"/>
      <c r="GN10" s="41"/>
      <c r="GO10" s="42" t="str">
        <f>IFERROR(AVERAGE(GC10:GN10),"")</f>
        <v/>
      </c>
      <c r="GP10" s="41"/>
      <c r="GQ10" s="41"/>
      <c r="GR10" s="41"/>
      <c r="GS10" s="41"/>
      <c r="GT10" s="41"/>
      <c r="GU10" s="41"/>
      <c r="GV10" s="41"/>
      <c r="GW10" s="41"/>
      <c r="GX10" s="41"/>
      <c r="GY10" s="41"/>
      <c r="GZ10" s="41"/>
      <c r="HA10" s="41"/>
      <c r="HB10" s="42" t="str">
        <f>IFERROR(AVERAGE(GP10:HA10),"")</f>
        <v/>
      </c>
      <c r="HC10" s="41"/>
      <c r="HD10" s="41"/>
      <c r="HE10" s="41"/>
      <c r="HF10" s="41"/>
      <c r="HG10" s="41"/>
      <c r="HH10" s="41"/>
      <c r="HI10" s="41"/>
      <c r="HJ10" s="41"/>
      <c r="HK10" s="41"/>
      <c r="HL10" s="41"/>
      <c r="HM10" s="41"/>
      <c r="HN10" s="41"/>
      <c r="HO10" s="42" t="str">
        <f>IFERROR(AVERAGE(HC10:HN10),"")</f>
        <v/>
      </c>
      <c r="HP10" s="41"/>
      <c r="HQ10" s="41"/>
      <c r="HR10" s="41"/>
      <c r="HS10" s="41"/>
      <c r="HT10" s="41"/>
      <c r="HU10" s="41"/>
      <c r="HV10" s="41"/>
      <c r="HW10" s="41"/>
      <c r="HX10" s="41"/>
      <c r="HY10" s="41"/>
      <c r="HZ10" s="41"/>
      <c r="IA10" s="41"/>
      <c r="IB10" s="42" t="str">
        <f>IFERROR(AVERAGE(HP10:IA10),"")</f>
        <v/>
      </c>
      <c r="IC10" s="43"/>
      <c r="ID10" s="43"/>
      <c r="IE10" s="43"/>
      <c r="IF10" s="43"/>
      <c r="IG10" s="43"/>
      <c r="IH10" s="43"/>
      <c r="II10" s="43"/>
      <c r="IJ10" s="43"/>
      <c r="IK10" s="43"/>
      <c r="IL10" s="43"/>
      <c r="IM10" s="43"/>
      <c r="IN10" s="43"/>
      <c r="IO10" s="43"/>
      <c r="IP10" s="43"/>
      <c r="IQ10" s="43"/>
      <c r="IR10" s="43"/>
      <c r="IS10" s="43"/>
      <c r="IT10" s="43"/>
      <c r="IU10" s="43"/>
      <c r="IV10" s="43"/>
      <c r="IW10" s="43"/>
      <c r="IX10" s="43"/>
      <c r="IY10" s="43"/>
      <c r="IZ10" s="43"/>
      <c r="JA10" s="43"/>
      <c r="JB10" s="43"/>
      <c r="JC10" s="43"/>
      <c r="JD10" s="43"/>
      <c r="JE10" s="43"/>
      <c r="JF10" s="43"/>
      <c r="JG10" s="43"/>
      <c r="JH10" s="43"/>
      <c r="JI10" s="43"/>
      <c r="JJ10" s="43"/>
      <c r="JK10" s="43"/>
      <c r="JL10" s="43"/>
      <c r="JM10" s="43"/>
      <c r="JN10" s="43"/>
      <c r="JO10" s="43"/>
      <c r="JP10" s="43"/>
      <c r="JQ10" s="43"/>
      <c r="JR10" s="43"/>
      <c r="JS10" s="43"/>
      <c r="JT10" s="43"/>
      <c r="JU10" s="43"/>
      <c r="JV10" s="43"/>
      <c r="JW10" s="43"/>
      <c r="JX10" s="43"/>
      <c r="JY10" s="43"/>
      <c r="JZ10" s="43"/>
      <c r="KA10" s="43"/>
      <c r="KB10" s="43"/>
      <c r="KC10" s="43"/>
      <c r="KD10" s="43"/>
      <c r="KE10" s="43"/>
      <c r="KF10" s="43"/>
      <c r="KG10" s="43"/>
      <c r="KH10" s="43"/>
      <c r="KI10" s="43"/>
      <c r="KJ10" s="43"/>
      <c r="KK10" s="43"/>
      <c r="KL10" s="43"/>
      <c r="KM10" s="43"/>
      <c r="KN10" s="43"/>
      <c r="KO10" s="43"/>
      <c r="KP10" s="43"/>
      <c r="KQ10" s="43"/>
      <c r="KR10" s="43"/>
      <c r="KS10" s="43"/>
      <c r="KT10" s="43"/>
      <c r="KU10" s="43"/>
      <c r="KV10" s="43"/>
      <c r="KW10" s="43"/>
      <c r="KX10" s="43"/>
      <c r="KY10" s="43"/>
      <c r="KZ10" s="43"/>
      <c r="LA10" s="43"/>
      <c r="LB10" s="43"/>
      <c r="LC10" s="43"/>
      <c r="LD10" s="43"/>
      <c r="LE10" s="43"/>
      <c r="LF10" s="43"/>
      <c r="LG10" s="43"/>
      <c r="LH10" s="43"/>
      <c r="LI10" s="43"/>
      <c r="LJ10" s="43"/>
      <c r="LK10" s="43"/>
      <c r="LL10" s="43"/>
    </row>
    <row r="11" spans="1:325" s="48" customFormat="1" ht="15.75" x14ac:dyDescent="0.25">
      <c r="A11" s="45" t="s">
        <v>7</v>
      </c>
      <c r="B11" s="46">
        <f>B10*1.07</f>
        <v>71.3797</v>
      </c>
      <c r="C11" s="46">
        <f t="shared" ref="C11:BA11" si="23">C10*1.07</f>
        <v>71.764899999999997</v>
      </c>
      <c r="D11" s="46">
        <f t="shared" si="23"/>
        <v>72.503200000000007</v>
      </c>
      <c r="E11" s="46">
        <f t="shared" si="23"/>
        <v>70.502300000000005</v>
      </c>
      <c r="F11" s="46">
        <f t="shared" si="23"/>
        <v>77.050700000000006</v>
      </c>
      <c r="G11" s="46">
        <f t="shared" si="23"/>
        <v>78.987399999999994</v>
      </c>
      <c r="H11" s="46">
        <f t="shared" si="23"/>
        <v>82.5291</v>
      </c>
      <c r="I11" s="46">
        <f t="shared" si="23"/>
        <v>83.813100000000006</v>
      </c>
      <c r="J11" s="46">
        <f t="shared" si="23"/>
        <v>81.298600000000008</v>
      </c>
      <c r="K11" s="46">
        <f t="shared" si="23"/>
        <v>72.653000000000006</v>
      </c>
      <c r="L11" s="46">
        <f t="shared" si="23"/>
        <v>71.796999999999997</v>
      </c>
      <c r="M11" s="46">
        <f t="shared" si="23"/>
        <v>69.978000000000009</v>
      </c>
      <c r="N11" s="46">
        <f t="shared" si="23"/>
        <v>67.388599999999997</v>
      </c>
      <c r="O11" s="46">
        <f t="shared" si="23"/>
        <v>76.41940000000001</v>
      </c>
      <c r="P11" s="46">
        <f t="shared" si="23"/>
        <v>69.528600000000012</v>
      </c>
      <c r="Q11" s="46">
        <f t="shared" si="23"/>
        <v>70.085000000000008</v>
      </c>
      <c r="R11" s="46">
        <f t="shared" si="23"/>
        <v>73.947699999999998</v>
      </c>
      <c r="S11" s="46">
        <f t="shared" si="23"/>
        <v>76.719000000000008</v>
      </c>
      <c r="T11" s="46">
        <f t="shared" si="23"/>
        <v>79.265600000000006</v>
      </c>
      <c r="U11" s="46">
        <f t="shared" si="23"/>
        <v>81.534000000000006</v>
      </c>
      <c r="V11" s="46">
        <f t="shared" si="23"/>
        <v>87.419000000000011</v>
      </c>
      <c r="W11" s="46">
        <f t="shared" si="23"/>
        <v>85.621399999999994</v>
      </c>
      <c r="X11" s="46">
        <f t="shared" si="23"/>
        <v>84.230400000000003</v>
      </c>
      <c r="Y11" s="46">
        <f t="shared" si="23"/>
        <v>76.740400000000008</v>
      </c>
      <c r="Z11" s="46">
        <f t="shared" si="23"/>
        <v>74.867900000000006</v>
      </c>
      <c r="AA11" s="46">
        <f t="shared" si="23"/>
        <v>75.7667</v>
      </c>
      <c r="AB11" s="46">
        <f t="shared" si="23"/>
        <v>79.265600000000006</v>
      </c>
      <c r="AC11" s="46">
        <f t="shared" si="23"/>
        <v>72.556700000000006</v>
      </c>
      <c r="AD11" s="46">
        <f t="shared" si="23"/>
        <v>72.695800000000006</v>
      </c>
      <c r="AE11" s="46">
        <f t="shared" si="23"/>
        <v>75.071200000000005</v>
      </c>
      <c r="AF11" s="46">
        <f t="shared" si="23"/>
        <v>83.010599999999997</v>
      </c>
      <c r="AG11" s="46">
        <f t="shared" si="23"/>
        <v>83.920100000000019</v>
      </c>
      <c r="AH11" s="46">
        <f t="shared" si="23"/>
        <v>85.36460000000001</v>
      </c>
      <c r="AI11" s="46">
        <f t="shared" si="23"/>
        <v>90.618300000000005</v>
      </c>
      <c r="AJ11" s="46">
        <f t="shared" si="23"/>
        <v>90.329400000000007</v>
      </c>
      <c r="AK11" s="46">
        <f t="shared" si="23"/>
        <v>0</v>
      </c>
      <c r="AL11" s="46">
        <f t="shared" si="23"/>
        <v>0</v>
      </c>
      <c r="AM11" s="46">
        <f>AM10*1.07</f>
        <v>0</v>
      </c>
      <c r="AN11" s="46">
        <f t="shared" si="23"/>
        <v>0</v>
      </c>
      <c r="AO11" s="46">
        <f t="shared" si="23"/>
        <v>81.69583750000001</v>
      </c>
      <c r="AP11" s="46">
        <f t="shared" si="23"/>
        <v>0</v>
      </c>
      <c r="AQ11" s="46">
        <f t="shared" si="23"/>
        <v>0</v>
      </c>
      <c r="AR11" s="46">
        <f t="shared" si="23"/>
        <v>0</v>
      </c>
      <c r="AS11" s="46">
        <f t="shared" si="23"/>
        <v>0</v>
      </c>
      <c r="AT11" s="46">
        <f t="shared" si="23"/>
        <v>0</v>
      </c>
      <c r="AU11" s="46">
        <f t="shared" si="23"/>
        <v>0</v>
      </c>
      <c r="AV11" s="46">
        <f t="shared" si="23"/>
        <v>0</v>
      </c>
      <c r="AW11" s="46">
        <f t="shared" si="23"/>
        <v>0</v>
      </c>
      <c r="AX11" s="46">
        <f t="shared" si="23"/>
        <v>0</v>
      </c>
      <c r="AY11" s="46">
        <f t="shared" si="23"/>
        <v>0</v>
      </c>
      <c r="AZ11" s="46">
        <f t="shared" si="23"/>
        <v>0</v>
      </c>
      <c r="BA11" s="46">
        <f t="shared" si="23"/>
        <v>0</v>
      </c>
      <c r="BB11" s="46" t="str">
        <f>IFERROR(BB10*1.07,"")</f>
        <v/>
      </c>
      <c r="BC11" s="46">
        <f t="shared" ref="BC11:BN11" si="24">BC10*1.07</f>
        <v>0</v>
      </c>
      <c r="BD11" s="46">
        <f t="shared" si="24"/>
        <v>0</v>
      </c>
      <c r="BE11" s="46">
        <f t="shared" si="24"/>
        <v>0</v>
      </c>
      <c r="BF11" s="46">
        <f t="shared" si="24"/>
        <v>0</v>
      </c>
      <c r="BG11" s="46">
        <f t="shared" si="24"/>
        <v>0</v>
      </c>
      <c r="BH11" s="46">
        <f t="shared" si="24"/>
        <v>0</v>
      </c>
      <c r="BI11" s="46">
        <f t="shared" si="24"/>
        <v>0</v>
      </c>
      <c r="BJ11" s="46">
        <f t="shared" si="24"/>
        <v>0</v>
      </c>
      <c r="BK11" s="46">
        <f t="shared" si="24"/>
        <v>0</v>
      </c>
      <c r="BL11" s="46">
        <f t="shared" si="24"/>
        <v>0</v>
      </c>
      <c r="BM11" s="46">
        <f t="shared" si="24"/>
        <v>0</v>
      </c>
      <c r="BN11" s="46">
        <f t="shared" si="24"/>
        <v>0</v>
      </c>
      <c r="BO11" s="46" t="str">
        <f>IFERROR(BO10*1.07,"")</f>
        <v/>
      </c>
      <c r="BP11" s="46">
        <f t="shared" ref="BP11:CN11" si="25">BP10*1.07</f>
        <v>0</v>
      </c>
      <c r="BQ11" s="46">
        <f t="shared" si="25"/>
        <v>0</v>
      </c>
      <c r="BR11" s="46">
        <f t="shared" si="25"/>
        <v>0</v>
      </c>
      <c r="BS11" s="46">
        <f t="shared" si="25"/>
        <v>0</v>
      </c>
      <c r="BT11" s="46">
        <f t="shared" si="25"/>
        <v>0</v>
      </c>
      <c r="BU11" s="46">
        <f t="shared" si="25"/>
        <v>0</v>
      </c>
      <c r="BV11" s="46">
        <f t="shared" si="25"/>
        <v>0</v>
      </c>
      <c r="BW11" s="46">
        <f t="shared" si="25"/>
        <v>0</v>
      </c>
      <c r="BX11" s="46">
        <f t="shared" si="25"/>
        <v>0</v>
      </c>
      <c r="BY11" s="46">
        <f t="shared" si="25"/>
        <v>0</v>
      </c>
      <c r="BZ11" s="46">
        <f t="shared" si="25"/>
        <v>0</v>
      </c>
      <c r="CA11" s="46">
        <f t="shared" si="25"/>
        <v>0</v>
      </c>
      <c r="CB11" s="46">
        <f t="shared" si="25"/>
        <v>0</v>
      </c>
      <c r="CC11" s="46">
        <f t="shared" si="25"/>
        <v>0</v>
      </c>
      <c r="CD11" s="46">
        <f t="shared" si="25"/>
        <v>0</v>
      </c>
      <c r="CE11" s="46">
        <f t="shared" si="25"/>
        <v>0</v>
      </c>
      <c r="CF11" s="46">
        <f t="shared" si="25"/>
        <v>0</v>
      </c>
      <c r="CG11" s="46">
        <f t="shared" si="25"/>
        <v>0</v>
      </c>
      <c r="CH11" s="46">
        <f t="shared" si="25"/>
        <v>0</v>
      </c>
      <c r="CI11" s="46">
        <f t="shared" si="25"/>
        <v>0</v>
      </c>
      <c r="CJ11" s="46">
        <f t="shared" si="25"/>
        <v>0</v>
      </c>
      <c r="CK11" s="46">
        <f t="shared" si="25"/>
        <v>0</v>
      </c>
      <c r="CL11" s="46">
        <f t="shared" si="25"/>
        <v>0</v>
      </c>
      <c r="CM11" s="46">
        <f t="shared" si="25"/>
        <v>0</v>
      </c>
      <c r="CN11" s="46">
        <f t="shared" si="25"/>
        <v>0</v>
      </c>
      <c r="CO11" s="46" t="str">
        <f>IFERROR(CO10*1.07,"")</f>
        <v/>
      </c>
      <c r="CP11" s="46">
        <f t="shared" ref="CP11:DA11" si="26">CP10*1.07</f>
        <v>0</v>
      </c>
      <c r="CQ11" s="46">
        <f t="shared" si="26"/>
        <v>0</v>
      </c>
      <c r="CR11" s="46">
        <f t="shared" si="26"/>
        <v>0</v>
      </c>
      <c r="CS11" s="46">
        <f t="shared" si="26"/>
        <v>0</v>
      </c>
      <c r="CT11" s="46">
        <f t="shared" si="26"/>
        <v>0</v>
      </c>
      <c r="CU11" s="46">
        <f t="shared" si="26"/>
        <v>0</v>
      </c>
      <c r="CV11" s="46">
        <f t="shared" si="26"/>
        <v>0</v>
      </c>
      <c r="CW11" s="46">
        <f t="shared" si="26"/>
        <v>0</v>
      </c>
      <c r="CX11" s="46">
        <f t="shared" si="26"/>
        <v>0</v>
      </c>
      <c r="CY11" s="46">
        <f t="shared" si="26"/>
        <v>0</v>
      </c>
      <c r="CZ11" s="46">
        <f t="shared" si="26"/>
        <v>0</v>
      </c>
      <c r="DA11" s="46">
        <f t="shared" si="26"/>
        <v>0</v>
      </c>
      <c r="DB11" s="46" t="str">
        <f>IFERROR(DB10*1.07,"")</f>
        <v/>
      </c>
      <c r="DC11" s="46">
        <f t="shared" ref="DC11:DN11" si="27">DC10*1.07</f>
        <v>0</v>
      </c>
      <c r="DD11" s="46">
        <f t="shared" si="27"/>
        <v>0</v>
      </c>
      <c r="DE11" s="46">
        <f t="shared" si="27"/>
        <v>0</v>
      </c>
      <c r="DF11" s="46">
        <f t="shared" si="27"/>
        <v>0</v>
      </c>
      <c r="DG11" s="46">
        <f t="shared" si="27"/>
        <v>0</v>
      </c>
      <c r="DH11" s="46">
        <f t="shared" si="27"/>
        <v>0</v>
      </c>
      <c r="DI11" s="46">
        <f t="shared" si="27"/>
        <v>0</v>
      </c>
      <c r="DJ11" s="46">
        <f t="shared" si="27"/>
        <v>0</v>
      </c>
      <c r="DK11" s="46">
        <f t="shared" si="27"/>
        <v>0</v>
      </c>
      <c r="DL11" s="46">
        <f t="shared" si="27"/>
        <v>0</v>
      </c>
      <c r="DM11" s="46">
        <f t="shared" si="27"/>
        <v>0</v>
      </c>
      <c r="DN11" s="46">
        <f t="shared" si="27"/>
        <v>0</v>
      </c>
      <c r="DO11" s="46" t="str">
        <f>IFERROR(DO10*1.07,"")</f>
        <v/>
      </c>
      <c r="DP11" s="46">
        <f t="shared" ref="DP11:EA11" si="28">DP10*1.07</f>
        <v>0</v>
      </c>
      <c r="DQ11" s="46">
        <f t="shared" si="28"/>
        <v>0</v>
      </c>
      <c r="DR11" s="46">
        <f t="shared" si="28"/>
        <v>0</v>
      </c>
      <c r="DS11" s="46">
        <f t="shared" si="28"/>
        <v>0</v>
      </c>
      <c r="DT11" s="46">
        <f t="shared" si="28"/>
        <v>0</v>
      </c>
      <c r="DU11" s="46">
        <f t="shared" si="28"/>
        <v>0</v>
      </c>
      <c r="DV11" s="46">
        <f t="shared" si="28"/>
        <v>0</v>
      </c>
      <c r="DW11" s="46">
        <f t="shared" si="28"/>
        <v>0</v>
      </c>
      <c r="DX11" s="46">
        <f t="shared" si="28"/>
        <v>0</v>
      </c>
      <c r="DY11" s="46">
        <f t="shared" si="28"/>
        <v>0</v>
      </c>
      <c r="DZ11" s="46">
        <f t="shared" si="28"/>
        <v>0</v>
      </c>
      <c r="EA11" s="46">
        <f t="shared" si="28"/>
        <v>0</v>
      </c>
      <c r="EB11" s="46" t="str">
        <f>IFERROR(EB10*1.07,"")</f>
        <v/>
      </c>
      <c r="EC11" s="46">
        <f t="shared" ref="EC11:EN11" si="29">EC10*1.07</f>
        <v>0</v>
      </c>
      <c r="ED11" s="46">
        <f t="shared" si="29"/>
        <v>0</v>
      </c>
      <c r="EE11" s="46">
        <f t="shared" si="29"/>
        <v>0</v>
      </c>
      <c r="EF11" s="46">
        <f t="shared" si="29"/>
        <v>0</v>
      </c>
      <c r="EG11" s="46">
        <f t="shared" si="29"/>
        <v>0</v>
      </c>
      <c r="EH11" s="46">
        <f t="shared" si="29"/>
        <v>0</v>
      </c>
      <c r="EI11" s="46">
        <f t="shared" si="29"/>
        <v>0</v>
      </c>
      <c r="EJ11" s="46">
        <f t="shared" si="29"/>
        <v>0</v>
      </c>
      <c r="EK11" s="46">
        <f t="shared" si="29"/>
        <v>0</v>
      </c>
      <c r="EL11" s="46">
        <f t="shared" si="29"/>
        <v>0</v>
      </c>
      <c r="EM11" s="46">
        <f t="shared" si="29"/>
        <v>0</v>
      </c>
      <c r="EN11" s="46">
        <f t="shared" si="29"/>
        <v>0</v>
      </c>
      <c r="EO11" s="46" t="str">
        <f>IFERROR(EO10*1.07,"")</f>
        <v/>
      </c>
      <c r="EP11" s="46">
        <f t="shared" ref="EP11:FA11" si="30">EP10*1.07</f>
        <v>0</v>
      </c>
      <c r="EQ11" s="46">
        <f t="shared" si="30"/>
        <v>0</v>
      </c>
      <c r="ER11" s="46">
        <f t="shared" si="30"/>
        <v>0</v>
      </c>
      <c r="ES11" s="46">
        <f t="shared" si="30"/>
        <v>0</v>
      </c>
      <c r="ET11" s="46">
        <f t="shared" si="30"/>
        <v>0</v>
      </c>
      <c r="EU11" s="46">
        <f t="shared" si="30"/>
        <v>0</v>
      </c>
      <c r="EV11" s="46">
        <f t="shared" si="30"/>
        <v>0</v>
      </c>
      <c r="EW11" s="46">
        <f t="shared" si="30"/>
        <v>0</v>
      </c>
      <c r="EX11" s="46">
        <f t="shared" si="30"/>
        <v>0</v>
      </c>
      <c r="EY11" s="46">
        <f t="shared" si="30"/>
        <v>0</v>
      </c>
      <c r="EZ11" s="46">
        <f t="shared" si="30"/>
        <v>0</v>
      </c>
      <c r="FA11" s="46">
        <f t="shared" si="30"/>
        <v>0</v>
      </c>
      <c r="FB11" s="46" t="str">
        <f>IFERROR(FB10*1.07,"")</f>
        <v/>
      </c>
      <c r="FC11" s="46">
        <f t="shared" ref="FC11:FN11" si="31">FC10*1.07</f>
        <v>0</v>
      </c>
      <c r="FD11" s="46">
        <f t="shared" si="31"/>
        <v>0</v>
      </c>
      <c r="FE11" s="46">
        <f t="shared" si="31"/>
        <v>0</v>
      </c>
      <c r="FF11" s="46">
        <f t="shared" si="31"/>
        <v>0</v>
      </c>
      <c r="FG11" s="46">
        <f t="shared" si="31"/>
        <v>0</v>
      </c>
      <c r="FH11" s="46">
        <f t="shared" si="31"/>
        <v>0</v>
      </c>
      <c r="FI11" s="46">
        <f t="shared" si="31"/>
        <v>0</v>
      </c>
      <c r="FJ11" s="46">
        <f t="shared" si="31"/>
        <v>0</v>
      </c>
      <c r="FK11" s="46">
        <f t="shared" si="31"/>
        <v>0</v>
      </c>
      <c r="FL11" s="46">
        <f t="shared" si="31"/>
        <v>0</v>
      </c>
      <c r="FM11" s="46">
        <f t="shared" si="31"/>
        <v>0</v>
      </c>
      <c r="FN11" s="46">
        <f t="shared" si="31"/>
        <v>0</v>
      </c>
      <c r="FO11" s="46" t="str">
        <f>IFERROR(FO10*1.07,"")</f>
        <v/>
      </c>
      <c r="FP11" s="46">
        <f t="shared" ref="FP11:GA11" si="32">FP10*1.07</f>
        <v>0</v>
      </c>
      <c r="FQ11" s="46">
        <f t="shared" si="32"/>
        <v>0</v>
      </c>
      <c r="FR11" s="46">
        <f t="shared" si="32"/>
        <v>0</v>
      </c>
      <c r="FS11" s="46">
        <f t="shared" si="32"/>
        <v>0</v>
      </c>
      <c r="FT11" s="46">
        <f t="shared" si="32"/>
        <v>0</v>
      </c>
      <c r="FU11" s="46">
        <f t="shared" si="32"/>
        <v>0</v>
      </c>
      <c r="FV11" s="46">
        <f t="shared" si="32"/>
        <v>0</v>
      </c>
      <c r="FW11" s="46">
        <f t="shared" si="32"/>
        <v>0</v>
      </c>
      <c r="FX11" s="46">
        <f t="shared" si="32"/>
        <v>0</v>
      </c>
      <c r="FY11" s="46">
        <f t="shared" si="32"/>
        <v>0</v>
      </c>
      <c r="FZ11" s="46">
        <f t="shared" si="32"/>
        <v>0</v>
      </c>
      <c r="GA11" s="46">
        <f t="shared" si="32"/>
        <v>0</v>
      </c>
      <c r="GB11" s="46" t="str">
        <f>IFERROR(GB10*1.07,"")</f>
        <v/>
      </c>
      <c r="GC11" s="46">
        <f t="shared" ref="GC11:GN11" si="33">GC10*1.07</f>
        <v>0</v>
      </c>
      <c r="GD11" s="46">
        <f t="shared" si="33"/>
        <v>0</v>
      </c>
      <c r="GE11" s="46">
        <f t="shared" si="33"/>
        <v>0</v>
      </c>
      <c r="GF11" s="46">
        <f t="shared" si="33"/>
        <v>0</v>
      </c>
      <c r="GG11" s="46">
        <f t="shared" si="33"/>
        <v>0</v>
      </c>
      <c r="GH11" s="46">
        <f t="shared" si="33"/>
        <v>0</v>
      </c>
      <c r="GI11" s="46">
        <f t="shared" si="33"/>
        <v>0</v>
      </c>
      <c r="GJ11" s="46">
        <f t="shared" si="33"/>
        <v>0</v>
      </c>
      <c r="GK11" s="46">
        <f t="shared" si="33"/>
        <v>0</v>
      </c>
      <c r="GL11" s="46">
        <f t="shared" si="33"/>
        <v>0</v>
      </c>
      <c r="GM11" s="46">
        <f t="shared" si="33"/>
        <v>0</v>
      </c>
      <c r="GN11" s="46">
        <f t="shared" si="33"/>
        <v>0</v>
      </c>
      <c r="GO11" s="46" t="str">
        <f>IFERROR(GO10*1.07,"")</f>
        <v/>
      </c>
      <c r="GP11" s="46">
        <f t="shared" ref="GP11:HA11" si="34">GP10*1.07</f>
        <v>0</v>
      </c>
      <c r="GQ11" s="46">
        <f t="shared" si="34"/>
        <v>0</v>
      </c>
      <c r="GR11" s="46">
        <f t="shared" si="34"/>
        <v>0</v>
      </c>
      <c r="GS11" s="46">
        <f t="shared" si="34"/>
        <v>0</v>
      </c>
      <c r="GT11" s="46">
        <f t="shared" si="34"/>
        <v>0</v>
      </c>
      <c r="GU11" s="46">
        <f t="shared" si="34"/>
        <v>0</v>
      </c>
      <c r="GV11" s="46">
        <f t="shared" si="34"/>
        <v>0</v>
      </c>
      <c r="GW11" s="46">
        <f t="shared" si="34"/>
        <v>0</v>
      </c>
      <c r="GX11" s="46">
        <f t="shared" si="34"/>
        <v>0</v>
      </c>
      <c r="GY11" s="46">
        <f t="shared" si="34"/>
        <v>0</v>
      </c>
      <c r="GZ11" s="46">
        <f t="shared" si="34"/>
        <v>0</v>
      </c>
      <c r="HA11" s="46">
        <f t="shared" si="34"/>
        <v>0</v>
      </c>
      <c r="HB11" s="46" t="str">
        <f>IFERROR(HB10*1.07,"")</f>
        <v/>
      </c>
      <c r="HC11" s="46">
        <f t="shared" ref="HC11:HN11" si="35">HC10*1.07</f>
        <v>0</v>
      </c>
      <c r="HD11" s="46">
        <f t="shared" si="35"/>
        <v>0</v>
      </c>
      <c r="HE11" s="46">
        <f t="shared" si="35"/>
        <v>0</v>
      </c>
      <c r="HF11" s="46">
        <f t="shared" si="35"/>
        <v>0</v>
      </c>
      <c r="HG11" s="46">
        <f t="shared" si="35"/>
        <v>0</v>
      </c>
      <c r="HH11" s="46">
        <f t="shared" si="35"/>
        <v>0</v>
      </c>
      <c r="HI11" s="46">
        <f t="shared" si="35"/>
        <v>0</v>
      </c>
      <c r="HJ11" s="46">
        <f t="shared" si="35"/>
        <v>0</v>
      </c>
      <c r="HK11" s="46">
        <f t="shared" si="35"/>
        <v>0</v>
      </c>
      <c r="HL11" s="46">
        <f t="shared" si="35"/>
        <v>0</v>
      </c>
      <c r="HM11" s="46">
        <f t="shared" si="35"/>
        <v>0</v>
      </c>
      <c r="HN11" s="46">
        <f t="shared" si="35"/>
        <v>0</v>
      </c>
      <c r="HO11" s="46" t="str">
        <f>IFERROR(HO10*1.07,"")</f>
        <v/>
      </c>
      <c r="HP11" s="46">
        <f t="shared" ref="HP11:IA11" si="36">HP10*1.07</f>
        <v>0</v>
      </c>
      <c r="HQ11" s="46">
        <f t="shared" si="36"/>
        <v>0</v>
      </c>
      <c r="HR11" s="46">
        <f t="shared" si="36"/>
        <v>0</v>
      </c>
      <c r="HS11" s="46">
        <f t="shared" si="36"/>
        <v>0</v>
      </c>
      <c r="HT11" s="46">
        <f t="shared" si="36"/>
        <v>0</v>
      </c>
      <c r="HU11" s="46">
        <f t="shared" si="36"/>
        <v>0</v>
      </c>
      <c r="HV11" s="46">
        <f t="shared" si="36"/>
        <v>0</v>
      </c>
      <c r="HW11" s="46">
        <f t="shared" si="36"/>
        <v>0</v>
      </c>
      <c r="HX11" s="46">
        <f t="shared" si="36"/>
        <v>0</v>
      </c>
      <c r="HY11" s="46">
        <f t="shared" si="36"/>
        <v>0</v>
      </c>
      <c r="HZ11" s="46">
        <f t="shared" si="36"/>
        <v>0</v>
      </c>
      <c r="IA11" s="46">
        <f t="shared" si="36"/>
        <v>0</v>
      </c>
      <c r="IB11" s="46" t="str">
        <f>IFERROR(IB10*1.07,"")</f>
        <v/>
      </c>
      <c r="IC11" s="47"/>
      <c r="ID11" s="47"/>
      <c r="IE11" s="47"/>
      <c r="IF11" s="47"/>
      <c r="IG11" s="47"/>
      <c r="IH11" s="47"/>
      <c r="II11" s="47"/>
      <c r="IJ11" s="47"/>
      <c r="IK11" s="47"/>
      <c r="IL11" s="47"/>
      <c r="IM11" s="47"/>
      <c r="IN11" s="47"/>
      <c r="IO11" s="47"/>
      <c r="IP11" s="47"/>
      <c r="IQ11" s="47"/>
      <c r="IR11" s="47"/>
      <c r="IS11" s="47"/>
      <c r="IT11" s="47"/>
      <c r="IU11" s="47"/>
      <c r="IV11" s="47"/>
      <c r="IW11" s="47"/>
      <c r="IX11" s="47"/>
      <c r="IY11" s="47"/>
      <c r="IZ11" s="47"/>
      <c r="JA11" s="47"/>
      <c r="JB11" s="47"/>
      <c r="JC11" s="47"/>
      <c r="JD11" s="47"/>
      <c r="JE11" s="47"/>
      <c r="JF11" s="47"/>
      <c r="JG11" s="47"/>
      <c r="JH11" s="47"/>
      <c r="JI11" s="47"/>
      <c r="JJ11" s="47"/>
      <c r="JK11" s="47"/>
      <c r="JL11" s="47"/>
      <c r="JM11" s="47"/>
      <c r="JN11" s="47"/>
      <c r="JO11" s="47"/>
      <c r="JP11" s="47"/>
      <c r="JQ11" s="47"/>
      <c r="JR11" s="47"/>
      <c r="JS11" s="47"/>
      <c r="JT11" s="47"/>
      <c r="JU11" s="47"/>
      <c r="JV11" s="47"/>
      <c r="JW11" s="47"/>
      <c r="JX11" s="47"/>
      <c r="JY11" s="47"/>
      <c r="JZ11" s="47"/>
      <c r="KA11" s="47"/>
      <c r="KB11" s="47"/>
      <c r="KC11" s="47"/>
      <c r="KD11" s="47"/>
      <c r="KE11" s="47"/>
      <c r="KF11" s="47"/>
      <c r="KG11" s="47"/>
      <c r="KH11" s="47"/>
      <c r="KI11" s="47"/>
      <c r="KJ11" s="47"/>
      <c r="KK11" s="47"/>
      <c r="KL11" s="47"/>
      <c r="KM11" s="47"/>
      <c r="KN11" s="47"/>
      <c r="KO11" s="47"/>
      <c r="KP11" s="47"/>
      <c r="KQ11" s="47"/>
      <c r="KR11" s="47"/>
      <c r="KS11" s="47"/>
      <c r="KT11" s="47"/>
      <c r="KU11" s="47"/>
      <c r="KV11" s="47"/>
      <c r="KW11" s="47"/>
      <c r="KX11" s="47"/>
      <c r="KY11" s="47"/>
      <c r="KZ11" s="47"/>
      <c r="LA11" s="47"/>
      <c r="LB11" s="47"/>
      <c r="LC11" s="47"/>
      <c r="LD11" s="47"/>
      <c r="LE11" s="47"/>
      <c r="LF11" s="47"/>
      <c r="LG11" s="47"/>
      <c r="LH11" s="47"/>
      <c r="LI11" s="47"/>
      <c r="LJ11" s="47"/>
      <c r="LK11" s="47"/>
      <c r="LL11" s="47"/>
    </row>
    <row r="12" spans="1:325" s="53" customFormat="1" ht="15.75" x14ac:dyDescent="0.25">
      <c r="A12" s="49" t="s">
        <v>8</v>
      </c>
      <c r="B12" s="50">
        <f t="shared" ref="B12:BM12" si="37">IFERROR(B9*B10,"")</f>
        <v>21.871275430359937</v>
      </c>
      <c r="C12" s="50">
        <f t="shared" si="37"/>
        <v>39.94441979522184</v>
      </c>
      <c r="D12" s="50">
        <f t="shared" si="37"/>
        <v>38.072682551883176</v>
      </c>
      <c r="E12" s="50">
        <f t="shared" si="37"/>
        <v>50.567960317460319</v>
      </c>
      <c r="F12" s="50">
        <f t="shared" si="37"/>
        <v>58.625652841781879</v>
      </c>
      <c r="G12" s="50">
        <f t="shared" si="37"/>
        <v>63.86015873015873</v>
      </c>
      <c r="H12" s="50">
        <f t="shared" si="37"/>
        <v>74.641935483870967</v>
      </c>
      <c r="I12" s="50">
        <f t="shared" si="37"/>
        <v>76.16419354838709</v>
      </c>
      <c r="J12" s="50">
        <f t="shared" si="37"/>
        <v>60.904603174603182</v>
      </c>
      <c r="K12" s="50">
        <f t="shared" si="37"/>
        <v>49.908064516129038</v>
      </c>
      <c r="L12" s="50">
        <f t="shared" si="37"/>
        <v>42.86944444444444</v>
      </c>
      <c r="M12" s="50">
        <f t="shared" si="37"/>
        <v>32.599539170506915</v>
      </c>
      <c r="N12" s="50">
        <v>32.6</v>
      </c>
      <c r="O12" s="50">
        <f>AVERAGE(B12:L12)</f>
        <v>52.493671894027322</v>
      </c>
      <c r="P12" s="50">
        <f t="shared" si="37"/>
        <v>24.654470046082952</v>
      </c>
      <c r="Q12" s="50">
        <f t="shared" si="37"/>
        <v>40.547619047619051</v>
      </c>
      <c r="R12" s="50">
        <f t="shared" si="37"/>
        <v>42.092342549923195</v>
      </c>
      <c r="S12" s="50">
        <f t="shared" si="37"/>
        <v>56.847857142857144</v>
      </c>
      <c r="T12" s="50">
        <f t="shared" si="37"/>
        <v>59.741935483870961</v>
      </c>
      <c r="U12" s="50">
        <f t="shared" si="37"/>
        <v>67.733333333333334</v>
      </c>
      <c r="V12" s="50">
        <f t="shared" si="37"/>
        <v>77.495775729646695</v>
      </c>
      <c r="W12" s="50">
        <f t="shared" si="37"/>
        <v>77.069953917050697</v>
      </c>
      <c r="X12" s="50">
        <f t="shared" si="37"/>
        <v>66.349714285714285</v>
      </c>
      <c r="Y12" s="50">
        <f t="shared" si="37"/>
        <v>52.495514592933951</v>
      </c>
      <c r="Z12" s="50">
        <f t="shared" si="37"/>
        <v>37.706055555555551</v>
      </c>
      <c r="AA12" s="50">
        <f t="shared" si="37"/>
        <v>34.752373271889404</v>
      </c>
      <c r="AB12" s="50">
        <f t="shared" si="37"/>
        <v>53.184897586431838</v>
      </c>
      <c r="AC12" s="50">
        <f t="shared" si="37"/>
        <v>23.534924078091105</v>
      </c>
      <c r="AD12" s="50">
        <f t="shared" si="37"/>
        <v>37.005120274914084</v>
      </c>
      <c r="AE12" s="50">
        <f t="shared" si="37"/>
        <v>43.80958525345622</v>
      </c>
      <c r="AF12" s="50">
        <f t="shared" si="37"/>
        <v>60.093714285714285</v>
      </c>
      <c r="AG12" s="50">
        <f t="shared" si="37"/>
        <v>57.28642857142858</v>
      </c>
      <c r="AH12" s="50">
        <f t="shared" si="37"/>
        <v>67.496412698412698</v>
      </c>
      <c r="AI12" s="50">
        <f t="shared" si="37"/>
        <v>79.161082949308764</v>
      </c>
      <c r="AJ12" s="50">
        <f t="shared" si="37"/>
        <v>80.464838709677423</v>
      </c>
      <c r="AK12" s="50">
        <f t="shared" si="37"/>
        <v>0</v>
      </c>
      <c r="AL12" s="50">
        <f t="shared" si="37"/>
        <v>0</v>
      </c>
      <c r="AM12" s="50">
        <f t="shared" si="37"/>
        <v>0</v>
      </c>
      <c r="AN12" s="50">
        <f t="shared" si="37"/>
        <v>0</v>
      </c>
      <c r="AO12" s="50">
        <f t="shared" si="37"/>
        <v>36.686414758354417</v>
      </c>
      <c r="AP12" s="50" t="str">
        <f t="shared" si="37"/>
        <v/>
      </c>
      <c r="AQ12" s="50" t="str">
        <f t="shared" si="37"/>
        <v/>
      </c>
      <c r="AR12" s="50" t="str">
        <f t="shared" si="37"/>
        <v/>
      </c>
      <c r="AS12" s="50" t="str">
        <f t="shared" si="37"/>
        <v/>
      </c>
      <c r="AT12" s="50" t="str">
        <f t="shared" si="37"/>
        <v/>
      </c>
      <c r="AU12" s="50" t="str">
        <f t="shared" si="37"/>
        <v/>
      </c>
      <c r="AV12" s="50" t="str">
        <f t="shared" si="37"/>
        <v/>
      </c>
      <c r="AW12" s="50" t="str">
        <f t="shared" si="37"/>
        <v/>
      </c>
      <c r="AX12" s="50" t="str">
        <f t="shared" si="37"/>
        <v/>
      </c>
      <c r="AY12" s="50" t="str">
        <f t="shared" si="37"/>
        <v/>
      </c>
      <c r="AZ12" s="50" t="str">
        <f t="shared" si="37"/>
        <v/>
      </c>
      <c r="BA12" s="50" t="str">
        <f t="shared" si="37"/>
        <v/>
      </c>
      <c r="BB12" s="50" t="str">
        <f t="shared" ref="BB12:BB13" si="38">IFERROR(BB9/BB8,"")</f>
        <v/>
      </c>
      <c r="BC12" s="50">
        <f t="shared" si="37"/>
        <v>0</v>
      </c>
      <c r="BD12" s="50">
        <f t="shared" si="37"/>
        <v>0</v>
      </c>
      <c r="BE12" s="50">
        <f t="shared" si="37"/>
        <v>0</v>
      </c>
      <c r="BF12" s="50">
        <f t="shared" si="37"/>
        <v>0</v>
      </c>
      <c r="BG12" s="50">
        <f t="shared" si="37"/>
        <v>0</v>
      </c>
      <c r="BH12" s="50">
        <f t="shared" si="37"/>
        <v>0</v>
      </c>
      <c r="BI12" s="50">
        <f t="shared" si="37"/>
        <v>0</v>
      </c>
      <c r="BJ12" s="50">
        <f t="shared" si="37"/>
        <v>0</v>
      </c>
      <c r="BK12" s="50">
        <f t="shared" si="37"/>
        <v>0</v>
      </c>
      <c r="BL12" s="50">
        <f t="shared" si="37"/>
        <v>0</v>
      </c>
      <c r="BM12" s="50">
        <f t="shared" si="37"/>
        <v>0</v>
      </c>
      <c r="BN12" s="50">
        <f t="shared" ref="BN12:DZ12" si="39">IFERROR(BN9*BN10,"")</f>
        <v>0</v>
      </c>
      <c r="BO12" s="50" t="str">
        <f t="shared" si="39"/>
        <v/>
      </c>
      <c r="BP12" s="50">
        <f t="shared" si="39"/>
        <v>0</v>
      </c>
      <c r="BQ12" s="50">
        <f t="shared" si="39"/>
        <v>0</v>
      </c>
      <c r="BR12" s="50">
        <f t="shared" si="39"/>
        <v>0</v>
      </c>
      <c r="BS12" s="50">
        <f t="shared" si="39"/>
        <v>0</v>
      </c>
      <c r="BT12" s="50">
        <f t="shared" si="39"/>
        <v>0</v>
      </c>
      <c r="BU12" s="50">
        <f t="shared" si="39"/>
        <v>0</v>
      </c>
      <c r="BV12" s="50">
        <f t="shared" si="39"/>
        <v>0</v>
      </c>
      <c r="BW12" s="50">
        <f t="shared" si="39"/>
        <v>0</v>
      </c>
      <c r="BX12" s="50">
        <f t="shared" si="39"/>
        <v>0</v>
      </c>
      <c r="BY12" s="50">
        <f t="shared" si="39"/>
        <v>0</v>
      </c>
      <c r="BZ12" s="50">
        <f t="shared" si="39"/>
        <v>0</v>
      </c>
      <c r="CA12" s="50">
        <f t="shared" si="39"/>
        <v>0</v>
      </c>
      <c r="CB12" s="50">
        <f t="shared" si="39"/>
        <v>0</v>
      </c>
      <c r="CC12" s="50">
        <f t="shared" si="39"/>
        <v>0</v>
      </c>
      <c r="CD12" s="50">
        <f t="shared" si="39"/>
        <v>0</v>
      </c>
      <c r="CE12" s="50">
        <f t="shared" si="39"/>
        <v>0</v>
      </c>
      <c r="CF12" s="50">
        <f t="shared" si="39"/>
        <v>0</v>
      </c>
      <c r="CG12" s="50">
        <f t="shared" si="39"/>
        <v>0</v>
      </c>
      <c r="CH12" s="50">
        <f t="shared" si="39"/>
        <v>0</v>
      </c>
      <c r="CI12" s="50">
        <f t="shared" si="39"/>
        <v>0</v>
      </c>
      <c r="CJ12" s="50">
        <f t="shared" si="39"/>
        <v>0</v>
      </c>
      <c r="CK12" s="50">
        <f t="shared" si="39"/>
        <v>0</v>
      </c>
      <c r="CL12" s="50">
        <f t="shared" si="39"/>
        <v>0</v>
      </c>
      <c r="CM12" s="50">
        <f t="shared" si="39"/>
        <v>0</v>
      </c>
      <c r="CN12" s="50">
        <f t="shared" si="39"/>
        <v>0</v>
      </c>
      <c r="CO12" s="50" t="str">
        <f t="shared" si="39"/>
        <v/>
      </c>
      <c r="CP12" s="50">
        <f t="shared" si="39"/>
        <v>0</v>
      </c>
      <c r="CQ12" s="50">
        <f t="shared" si="39"/>
        <v>0</v>
      </c>
      <c r="CR12" s="50">
        <f t="shared" si="39"/>
        <v>0</v>
      </c>
      <c r="CS12" s="50">
        <f t="shared" si="39"/>
        <v>0</v>
      </c>
      <c r="CT12" s="50">
        <f t="shared" si="39"/>
        <v>0</v>
      </c>
      <c r="CU12" s="50">
        <f t="shared" si="39"/>
        <v>0</v>
      </c>
      <c r="CV12" s="50">
        <f t="shared" si="39"/>
        <v>0</v>
      </c>
      <c r="CW12" s="50">
        <f t="shared" si="39"/>
        <v>0</v>
      </c>
      <c r="CX12" s="50">
        <f t="shared" si="39"/>
        <v>0</v>
      </c>
      <c r="CY12" s="50">
        <f t="shared" si="39"/>
        <v>0</v>
      </c>
      <c r="CZ12" s="50">
        <f t="shared" si="39"/>
        <v>0</v>
      </c>
      <c r="DA12" s="50">
        <f t="shared" si="39"/>
        <v>0</v>
      </c>
      <c r="DB12" s="50" t="str">
        <f t="shared" si="39"/>
        <v/>
      </c>
      <c r="DC12" s="50">
        <f t="shared" si="39"/>
        <v>0</v>
      </c>
      <c r="DD12" s="50">
        <f t="shared" si="39"/>
        <v>0</v>
      </c>
      <c r="DE12" s="50">
        <f t="shared" si="39"/>
        <v>0</v>
      </c>
      <c r="DF12" s="50">
        <f t="shared" si="39"/>
        <v>0</v>
      </c>
      <c r="DG12" s="50">
        <f t="shared" si="39"/>
        <v>0</v>
      </c>
      <c r="DH12" s="50">
        <f t="shared" si="39"/>
        <v>0</v>
      </c>
      <c r="DI12" s="50">
        <f t="shared" si="39"/>
        <v>0</v>
      </c>
      <c r="DJ12" s="50">
        <f t="shared" si="39"/>
        <v>0</v>
      </c>
      <c r="DK12" s="50">
        <f t="shared" si="39"/>
        <v>0</v>
      </c>
      <c r="DL12" s="50">
        <f t="shared" si="39"/>
        <v>0</v>
      </c>
      <c r="DM12" s="50">
        <f t="shared" si="39"/>
        <v>0</v>
      </c>
      <c r="DN12" s="50">
        <f t="shared" si="39"/>
        <v>0</v>
      </c>
      <c r="DO12" s="50" t="str">
        <f t="shared" si="39"/>
        <v/>
      </c>
      <c r="DP12" s="50">
        <f t="shared" si="39"/>
        <v>0</v>
      </c>
      <c r="DQ12" s="50">
        <f t="shared" si="39"/>
        <v>0</v>
      </c>
      <c r="DR12" s="50">
        <f t="shared" si="39"/>
        <v>0</v>
      </c>
      <c r="DS12" s="50">
        <f t="shared" si="39"/>
        <v>0</v>
      </c>
      <c r="DT12" s="50">
        <f t="shared" si="39"/>
        <v>0</v>
      </c>
      <c r="DU12" s="50">
        <f t="shared" si="39"/>
        <v>0</v>
      </c>
      <c r="DV12" s="50">
        <f t="shared" si="39"/>
        <v>0</v>
      </c>
      <c r="DW12" s="50">
        <f t="shared" si="39"/>
        <v>0</v>
      </c>
      <c r="DX12" s="50">
        <f t="shared" si="39"/>
        <v>0</v>
      </c>
      <c r="DY12" s="50">
        <f t="shared" si="39"/>
        <v>0</v>
      </c>
      <c r="DZ12" s="50">
        <f t="shared" si="39"/>
        <v>0</v>
      </c>
      <c r="EA12" s="50">
        <f t="shared" ref="EA12:GL12" si="40">IFERROR(EA9*EA10,"")</f>
        <v>0</v>
      </c>
      <c r="EB12" s="50" t="str">
        <f t="shared" si="40"/>
        <v/>
      </c>
      <c r="EC12" s="50">
        <f t="shared" si="40"/>
        <v>0</v>
      </c>
      <c r="ED12" s="50">
        <f t="shared" si="40"/>
        <v>0</v>
      </c>
      <c r="EE12" s="50">
        <f t="shared" si="40"/>
        <v>0</v>
      </c>
      <c r="EF12" s="50">
        <f t="shared" si="40"/>
        <v>0</v>
      </c>
      <c r="EG12" s="50">
        <f t="shared" si="40"/>
        <v>0</v>
      </c>
      <c r="EH12" s="50">
        <f t="shared" si="40"/>
        <v>0</v>
      </c>
      <c r="EI12" s="50">
        <f t="shared" si="40"/>
        <v>0</v>
      </c>
      <c r="EJ12" s="50">
        <f t="shared" si="40"/>
        <v>0</v>
      </c>
      <c r="EK12" s="50">
        <f t="shared" si="40"/>
        <v>0</v>
      </c>
      <c r="EL12" s="50">
        <f t="shared" si="40"/>
        <v>0</v>
      </c>
      <c r="EM12" s="50">
        <f t="shared" si="40"/>
        <v>0</v>
      </c>
      <c r="EN12" s="50">
        <f t="shared" si="40"/>
        <v>0</v>
      </c>
      <c r="EO12" s="50" t="str">
        <f t="shared" si="40"/>
        <v/>
      </c>
      <c r="EP12" s="50">
        <f t="shared" si="40"/>
        <v>0</v>
      </c>
      <c r="EQ12" s="50">
        <f t="shared" si="40"/>
        <v>0</v>
      </c>
      <c r="ER12" s="50">
        <f t="shared" si="40"/>
        <v>0</v>
      </c>
      <c r="ES12" s="50">
        <f t="shared" si="40"/>
        <v>0</v>
      </c>
      <c r="ET12" s="50">
        <f t="shared" si="40"/>
        <v>0</v>
      </c>
      <c r="EU12" s="50">
        <f t="shared" si="40"/>
        <v>0</v>
      </c>
      <c r="EV12" s="50">
        <f t="shared" si="40"/>
        <v>0</v>
      </c>
      <c r="EW12" s="50">
        <f t="shared" si="40"/>
        <v>0</v>
      </c>
      <c r="EX12" s="50">
        <f t="shared" si="40"/>
        <v>0</v>
      </c>
      <c r="EY12" s="50">
        <f t="shared" si="40"/>
        <v>0</v>
      </c>
      <c r="EZ12" s="50">
        <f t="shared" si="40"/>
        <v>0</v>
      </c>
      <c r="FA12" s="50">
        <f t="shared" si="40"/>
        <v>0</v>
      </c>
      <c r="FB12" s="50" t="str">
        <f t="shared" si="40"/>
        <v/>
      </c>
      <c r="FC12" s="50">
        <f t="shared" si="40"/>
        <v>0</v>
      </c>
      <c r="FD12" s="50">
        <f t="shared" si="40"/>
        <v>0</v>
      </c>
      <c r="FE12" s="50">
        <f t="shared" si="40"/>
        <v>0</v>
      </c>
      <c r="FF12" s="50">
        <f t="shared" si="40"/>
        <v>0</v>
      </c>
      <c r="FG12" s="50">
        <f t="shared" si="40"/>
        <v>0</v>
      </c>
      <c r="FH12" s="50">
        <f t="shared" si="40"/>
        <v>0</v>
      </c>
      <c r="FI12" s="50">
        <f t="shared" si="40"/>
        <v>0</v>
      </c>
      <c r="FJ12" s="50">
        <f t="shared" si="40"/>
        <v>0</v>
      </c>
      <c r="FK12" s="50">
        <f t="shared" si="40"/>
        <v>0</v>
      </c>
      <c r="FL12" s="50">
        <f t="shared" si="40"/>
        <v>0</v>
      </c>
      <c r="FM12" s="50">
        <f t="shared" si="40"/>
        <v>0</v>
      </c>
      <c r="FN12" s="50">
        <f t="shared" si="40"/>
        <v>0</v>
      </c>
      <c r="FO12" s="50" t="str">
        <f t="shared" si="40"/>
        <v/>
      </c>
      <c r="FP12" s="50">
        <f t="shared" si="40"/>
        <v>0</v>
      </c>
      <c r="FQ12" s="50">
        <f t="shared" si="40"/>
        <v>0</v>
      </c>
      <c r="FR12" s="50">
        <f t="shared" si="40"/>
        <v>0</v>
      </c>
      <c r="FS12" s="50">
        <f t="shared" si="40"/>
        <v>0</v>
      </c>
      <c r="FT12" s="50">
        <f t="shared" si="40"/>
        <v>0</v>
      </c>
      <c r="FU12" s="50">
        <f t="shared" si="40"/>
        <v>0</v>
      </c>
      <c r="FV12" s="50">
        <f t="shared" si="40"/>
        <v>0</v>
      </c>
      <c r="FW12" s="50">
        <f t="shared" si="40"/>
        <v>0</v>
      </c>
      <c r="FX12" s="50">
        <f t="shared" si="40"/>
        <v>0</v>
      </c>
      <c r="FY12" s="50">
        <f t="shared" si="40"/>
        <v>0</v>
      </c>
      <c r="FZ12" s="50">
        <f t="shared" si="40"/>
        <v>0</v>
      </c>
      <c r="GA12" s="50">
        <f t="shared" si="40"/>
        <v>0</v>
      </c>
      <c r="GB12" s="50" t="str">
        <f t="shared" si="40"/>
        <v/>
      </c>
      <c r="GC12" s="50">
        <f t="shared" si="40"/>
        <v>0</v>
      </c>
      <c r="GD12" s="50">
        <f t="shared" si="40"/>
        <v>0</v>
      </c>
      <c r="GE12" s="50">
        <f t="shared" si="40"/>
        <v>0</v>
      </c>
      <c r="GF12" s="50">
        <f t="shared" si="40"/>
        <v>0</v>
      </c>
      <c r="GG12" s="50">
        <f t="shared" si="40"/>
        <v>0</v>
      </c>
      <c r="GH12" s="50">
        <f t="shared" si="40"/>
        <v>0</v>
      </c>
      <c r="GI12" s="50">
        <f t="shared" si="40"/>
        <v>0</v>
      </c>
      <c r="GJ12" s="50">
        <f t="shared" si="40"/>
        <v>0</v>
      </c>
      <c r="GK12" s="50">
        <f t="shared" si="40"/>
        <v>0</v>
      </c>
      <c r="GL12" s="50">
        <f t="shared" si="40"/>
        <v>0</v>
      </c>
      <c r="GM12" s="50">
        <f t="shared" ref="GM12:IX12" si="41">IFERROR(GM9*GM10,"")</f>
        <v>0</v>
      </c>
      <c r="GN12" s="50">
        <f t="shared" si="41"/>
        <v>0</v>
      </c>
      <c r="GO12" s="50" t="str">
        <f t="shared" si="41"/>
        <v/>
      </c>
      <c r="GP12" s="50">
        <f t="shared" si="41"/>
        <v>0</v>
      </c>
      <c r="GQ12" s="50">
        <f t="shared" si="41"/>
        <v>0</v>
      </c>
      <c r="GR12" s="50">
        <f t="shared" si="41"/>
        <v>0</v>
      </c>
      <c r="GS12" s="50">
        <f t="shared" si="41"/>
        <v>0</v>
      </c>
      <c r="GT12" s="50">
        <f t="shared" si="41"/>
        <v>0</v>
      </c>
      <c r="GU12" s="50">
        <f t="shared" si="41"/>
        <v>0</v>
      </c>
      <c r="GV12" s="50">
        <f t="shared" si="41"/>
        <v>0</v>
      </c>
      <c r="GW12" s="50">
        <f t="shared" si="41"/>
        <v>0</v>
      </c>
      <c r="GX12" s="50">
        <f t="shared" si="41"/>
        <v>0</v>
      </c>
      <c r="GY12" s="50">
        <f t="shared" si="41"/>
        <v>0</v>
      </c>
      <c r="GZ12" s="50">
        <f t="shared" si="41"/>
        <v>0</v>
      </c>
      <c r="HA12" s="50">
        <f t="shared" si="41"/>
        <v>0</v>
      </c>
      <c r="HB12" s="50" t="str">
        <f t="shared" si="41"/>
        <v/>
      </c>
      <c r="HC12" s="50">
        <f t="shared" si="41"/>
        <v>0</v>
      </c>
      <c r="HD12" s="50">
        <f t="shared" si="41"/>
        <v>0</v>
      </c>
      <c r="HE12" s="50">
        <f t="shared" si="41"/>
        <v>0</v>
      </c>
      <c r="HF12" s="50">
        <f t="shared" si="41"/>
        <v>0</v>
      </c>
      <c r="HG12" s="50">
        <f t="shared" si="41"/>
        <v>0</v>
      </c>
      <c r="HH12" s="50">
        <f t="shared" si="41"/>
        <v>0</v>
      </c>
      <c r="HI12" s="50">
        <f t="shared" si="41"/>
        <v>0</v>
      </c>
      <c r="HJ12" s="50">
        <f t="shared" si="41"/>
        <v>0</v>
      </c>
      <c r="HK12" s="50">
        <f t="shared" si="41"/>
        <v>0</v>
      </c>
      <c r="HL12" s="50">
        <f t="shared" si="41"/>
        <v>0</v>
      </c>
      <c r="HM12" s="50">
        <f t="shared" si="41"/>
        <v>0</v>
      </c>
      <c r="HN12" s="50">
        <f t="shared" si="41"/>
        <v>0</v>
      </c>
      <c r="HO12" s="50" t="str">
        <f t="shared" si="41"/>
        <v/>
      </c>
      <c r="HP12" s="50">
        <f t="shared" si="41"/>
        <v>0</v>
      </c>
      <c r="HQ12" s="50">
        <f t="shared" si="41"/>
        <v>0</v>
      </c>
      <c r="HR12" s="50">
        <f t="shared" si="41"/>
        <v>0</v>
      </c>
      <c r="HS12" s="50">
        <f t="shared" si="41"/>
        <v>0</v>
      </c>
      <c r="HT12" s="50">
        <f t="shared" si="41"/>
        <v>0</v>
      </c>
      <c r="HU12" s="50">
        <f t="shared" si="41"/>
        <v>0</v>
      </c>
      <c r="HV12" s="50">
        <f t="shared" si="41"/>
        <v>0</v>
      </c>
      <c r="HW12" s="50">
        <f t="shared" si="41"/>
        <v>0</v>
      </c>
      <c r="HX12" s="50">
        <f t="shared" si="41"/>
        <v>0</v>
      </c>
      <c r="HY12" s="50">
        <f t="shared" si="41"/>
        <v>0</v>
      </c>
      <c r="HZ12" s="50">
        <f t="shared" si="41"/>
        <v>0</v>
      </c>
      <c r="IA12" s="50">
        <f t="shared" si="41"/>
        <v>0</v>
      </c>
      <c r="IB12" s="50" t="str">
        <f t="shared" si="41"/>
        <v/>
      </c>
      <c r="IC12" s="51"/>
      <c r="ID12" s="51"/>
      <c r="IE12" s="51"/>
      <c r="IF12" s="51"/>
      <c r="IG12" s="51"/>
      <c r="IH12" s="51"/>
      <c r="II12" s="51"/>
      <c r="IJ12" s="51"/>
      <c r="IK12" s="51"/>
      <c r="IL12" s="51"/>
      <c r="IM12" s="51"/>
      <c r="IN12" s="51"/>
      <c r="IO12" s="51"/>
      <c r="IP12" s="51"/>
      <c r="IQ12" s="51"/>
      <c r="IR12" s="51"/>
      <c r="IS12" s="51"/>
      <c r="IT12" s="51"/>
      <c r="IU12" s="51"/>
      <c r="IV12" s="51"/>
      <c r="IW12" s="51"/>
      <c r="IX12" s="51"/>
      <c r="IY12" s="51"/>
      <c r="IZ12" s="51"/>
      <c r="JA12" s="51"/>
      <c r="JB12" s="51"/>
      <c r="JC12" s="51"/>
      <c r="JD12" s="51"/>
      <c r="JE12" s="51"/>
      <c r="JF12" s="51"/>
      <c r="JG12" s="51"/>
      <c r="JH12" s="51"/>
      <c r="JI12" s="51"/>
      <c r="JJ12" s="51"/>
      <c r="JK12" s="51"/>
      <c r="JL12" s="51"/>
      <c r="JM12" s="51"/>
      <c r="JN12" s="51"/>
      <c r="JO12" s="51"/>
      <c r="JP12" s="51"/>
      <c r="JQ12" s="51"/>
      <c r="JR12" s="51"/>
      <c r="JS12" s="51"/>
      <c r="JT12" s="51"/>
      <c r="JU12" s="51"/>
      <c r="JV12" s="51"/>
      <c r="JW12" s="51"/>
      <c r="JX12" s="51"/>
      <c r="JY12" s="51"/>
      <c r="JZ12" s="51"/>
      <c r="KA12" s="51"/>
      <c r="KB12" s="51"/>
      <c r="KC12" s="51"/>
      <c r="KD12" s="51"/>
      <c r="KE12" s="51"/>
      <c r="KF12" s="51"/>
      <c r="KG12" s="51"/>
      <c r="KH12" s="51"/>
      <c r="KI12" s="51"/>
      <c r="KJ12" s="51"/>
      <c r="KK12" s="51"/>
      <c r="KL12" s="51"/>
      <c r="KM12" s="51"/>
      <c r="KN12" s="51"/>
      <c r="KO12" s="51"/>
      <c r="KP12" s="51"/>
      <c r="KQ12" s="51"/>
      <c r="KR12" s="51"/>
      <c r="KS12" s="51"/>
      <c r="KT12" s="51"/>
      <c r="KU12" s="51"/>
      <c r="KV12" s="51"/>
      <c r="KW12" s="51"/>
      <c r="KX12" s="51"/>
      <c r="KY12" s="51"/>
      <c r="KZ12" s="51"/>
      <c r="LA12" s="51"/>
      <c r="LB12" s="51"/>
      <c r="LC12" s="51"/>
      <c r="LD12" s="51"/>
      <c r="LE12" s="51"/>
      <c r="LF12" s="51"/>
      <c r="LG12" s="51"/>
      <c r="LH12" s="51"/>
      <c r="LI12" s="51"/>
      <c r="LJ12" s="51"/>
      <c r="LK12" s="51"/>
      <c r="LL12" s="51"/>
      <c r="LM12" s="52"/>
    </row>
    <row r="13" spans="1:325" s="59" customFormat="1" ht="15.75" x14ac:dyDescent="0.25">
      <c r="A13" s="54" t="s">
        <v>9</v>
      </c>
      <c r="B13" s="55">
        <v>0.8115</v>
      </c>
      <c r="C13" s="55">
        <v>0.80200000000000005</v>
      </c>
      <c r="D13" s="55">
        <v>0.79369999999999996</v>
      </c>
      <c r="E13" s="55">
        <v>0.83889999999999998</v>
      </c>
      <c r="F13" s="55">
        <v>0.77780000000000005</v>
      </c>
      <c r="G13" s="55">
        <v>0.8337</v>
      </c>
      <c r="H13" s="55">
        <v>0.85109999999999997</v>
      </c>
      <c r="I13" s="55">
        <v>0.81899999999999995</v>
      </c>
      <c r="J13" s="55">
        <v>0.81100000000000005</v>
      </c>
      <c r="K13" s="55">
        <v>0.83389999999999997</v>
      </c>
      <c r="L13" s="55">
        <v>0.79279999999999995</v>
      </c>
      <c r="M13" s="55">
        <v>0.57820000000000005</v>
      </c>
      <c r="N13" s="55">
        <v>0.57820000000000005</v>
      </c>
      <c r="O13" s="56">
        <v>0.79900000000000004</v>
      </c>
      <c r="P13" s="55">
        <v>0.79259999999999997</v>
      </c>
      <c r="Q13" s="55">
        <v>0.80869999999999997</v>
      </c>
      <c r="R13" s="55">
        <v>0.86739999999999995</v>
      </c>
      <c r="S13" s="55">
        <v>0.80400000000000005</v>
      </c>
      <c r="T13" s="55">
        <v>0.80069999999999997</v>
      </c>
      <c r="U13" s="55">
        <v>0.83</v>
      </c>
      <c r="V13" s="55">
        <v>0.89280000000000004</v>
      </c>
      <c r="W13" s="55">
        <v>0.82920000000000005</v>
      </c>
      <c r="X13" s="55">
        <v>0.84419999999999995</v>
      </c>
      <c r="Y13" s="55">
        <v>0.81599999999999995</v>
      </c>
      <c r="Z13" s="55">
        <v>0.84630000000000005</v>
      </c>
      <c r="AA13" s="55">
        <v>0.745</v>
      </c>
      <c r="AB13" s="56">
        <v>0.82720000000000005</v>
      </c>
      <c r="AC13" s="55">
        <v>0.71519999999999995</v>
      </c>
      <c r="AD13" s="55">
        <v>0.84670000000000001</v>
      </c>
      <c r="AE13" s="55">
        <v>0.84640000000000004</v>
      </c>
      <c r="AF13" s="55">
        <v>0.85809999999999997</v>
      </c>
      <c r="AG13" s="55">
        <v>0.79930000000000001</v>
      </c>
      <c r="AH13" s="55">
        <v>0.80579999999999996</v>
      </c>
      <c r="AI13" s="55">
        <v>0.75819999999999999</v>
      </c>
      <c r="AJ13" s="55">
        <v>0.78459999999999996</v>
      </c>
      <c r="AK13" s="55"/>
      <c r="AL13" s="55"/>
      <c r="AM13" s="55"/>
      <c r="AN13" s="55"/>
      <c r="AO13" s="56">
        <f>AVERAGE(AC13:AN13)</f>
        <v>0.80178749999999999</v>
      </c>
      <c r="AP13" s="55"/>
      <c r="AQ13" s="55"/>
      <c r="AR13" s="55"/>
      <c r="AS13" s="55"/>
      <c r="AT13" s="55"/>
      <c r="AU13" s="55"/>
      <c r="AV13" s="55"/>
      <c r="AW13" s="55"/>
      <c r="AX13" s="55"/>
      <c r="AY13" s="55"/>
      <c r="AZ13" s="55"/>
      <c r="BA13" s="55"/>
      <c r="BB13" s="56" t="str">
        <f t="shared" si="38"/>
        <v/>
      </c>
      <c r="BC13" s="55"/>
      <c r="BD13" s="55"/>
      <c r="BE13" s="55"/>
      <c r="BF13" s="55"/>
      <c r="BG13" s="55"/>
      <c r="BH13" s="55"/>
      <c r="BI13" s="55"/>
      <c r="BJ13" s="55"/>
      <c r="BK13" s="55"/>
      <c r="BL13" s="55"/>
      <c r="BM13" s="55"/>
      <c r="BN13" s="55"/>
      <c r="BO13" s="56" t="str">
        <f>IFERROR(AVERAGE(BC13:BN13),"")</f>
        <v/>
      </c>
      <c r="BP13" s="55"/>
      <c r="BQ13" s="55"/>
      <c r="BR13" s="55"/>
      <c r="BS13" s="55"/>
      <c r="BT13" s="55"/>
      <c r="BU13" s="55"/>
      <c r="BV13" s="55"/>
      <c r="BW13" s="55"/>
      <c r="BX13" s="55"/>
      <c r="BY13" s="55"/>
      <c r="BZ13" s="55"/>
      <c r="CA13" s="55"/>
      <c r="CB13" s="56" t="str">
        <f>IFERROR(AVERAGE(BP13:CA13),"")</f>
        <v/>
      </c>
      <c r="CC13" s="55"/>
      <c r="CD13" s="55"/>
      <c r="CE13" s="55"/>
      <c r="CF13" s="55"/>
      <c r="CG13" s="55"/>
      <c r="CH13" s="55"/>
      <c r="CI13" s="55"/>
      <c r="CJ13" s="55"/>
      <c r="CK13" s="55"/>
      <c r="CL13" s="55"/>
      <c r="CM13" s="55"/>
      <c r="CN13" s="55"/>
      <c r="CO13" s="56" t="str">
        <f>IFERROR(AVERAGE(CC13:CN13),"")</f>
        <v/>
      </c>
      <c r="CP13" s="55"/>
      <c r="CQ13" s="55"/>
      <c r="CR13" s="55"/>
      <c r="CS13" s="55"/>
      <c r="CT13" s="55"/>
      <c r="CU13" s="55"/>
      <c r="CV13" s="55"/>
      <c r="CW13" s="55"/>
      <c r="CX13" s="55"/>
      <c r="CY13" s="55"/>
      <c r="CZ13" s="55"/>
      <c r="DA13" s="55"/>
      <c r="DB13" s="56" t="str">
        <f>IFERROR(AVERAGE(CP13:DA13),"")</f>
        <v/>
      </c>
      <c r="DC13" s="55"/>
      <c r="DD13" s="55"/>
      <c r="DE13" s="55"/>
      <c r="DF13" s="55"/>
      <c r="DG13" s="55"/>
      <c r="DH13" s="55"/>
      <c r="DI13" s="55"/>
      <c r="DJ13" s="55"/>
      <c r="DK13" s="55"/>
      <c r="DL13" s="55"/>
      <c r="DM13" s="55"/>
      <c r="DN13" s="55"/>
      <c r="DO13" s="56" t="str">
        <f>IFERROR(AVERAGE(DC13:DN13),"")</f>
        <v/>
      </c>
      <c r="DP13" s="55"/>
      <c r="DQ13" s="55"/>
      <c r="DR13" s="55"/>
      <c r="DS13" s="55"/>
      <c r="DT13" s="55"/>
      <c r="DU13" s="55"/>
      <c r="DV13" s="55"/>
      <c r="DW13" s="55"/>
      <c r="DX13" s="55"/>
      <c r="DY13" s="55"/>
      <c r="DZ13" s="55"/>
      <c r="EA13" s="55"/>
      <c r="EB13" s="56" t="str">
        <f>IFERROR(AVERAGE(DP13:EA13),"")</f>
        <v/>
      </c>
      <c r="EC13" s="55"/>
      <c r="ED13" s="55"/>
      <c r="EE13" s="55"/>
      <c r="EF13" s="55"/>
      <c r="EG13" s="55"/>
      <c r="EH13" s="55"/>
      <c r="EI13" s="55"/>
      <c r="EJ13" s="55"/>
      <c r="EK13" s="55"/>
      <c r="EL13" s="55"/>
      <c r="EM13" s="55"/>
      <c r="EN13" s="55"/>
      <c r="EO13" s="56" t="str">
        <f>IFERROR(AVERAGE(EC13:EN13),"")</f>
        <v/>
      </c>
      <c r="EP13" s="55"/>
      <c r="EQ13" s="55"/>
      <c r="ER13" s="55"/>
      <c r="ES13" s="55"/>
      <c r="ET13" s="55"/>
      <c r="EU13" s="55"/>
      <c r="EV13" s="55"/>
      <c r="EW13" s="55"/>
      <c r="EX13" s="55"/>
      <c r="EY13" s="55"/>
      <c r="EZ13" s="55"/>
      <c r="FA13" s="55"/>
      <c r="FB13" s="56" t="str">
        <f>IFERROR(AVERAGE(EP13:FA13),"")</f>
        <v/>
      </c>
      <c r="FC13" s="55"/>
      <c r="FD13" s="55"/>
      <c r="FE13" s="55"/>
      <c r="FF13" s="55"/>
      <c r="FG13" s="55"/>
      <c r="FH13" s="55"/>
      <c r="FI13" s="55"/>
      <c r="FJ13" s="55"/>
      <c r="FK13" s="55"/>
      <c r="FL13" s="55"/>
      <c r="FM13" s="55"/>
      <c r="FN13" s="55"/>
      <c r="FO13" s="56" t="str">
        <f>IFERROR(AVERAGE(FC13:FN13),"")</f>
        <v/>
      </c>
      <c r="FP13" s="55"/>
      <c r="FQ13" s="55"/>
      <c r="FR13" s="55"/>
      <c r="FS13" s="55"/>
      <c r="FT13" s="55"/>
      <c r="FU13" s="55"/>
      <c r="FV13" s="55"/>
      <c r="FW13" s="55"/>
      <c r="FX13" s="55"/>
      <c r="FY13" s="55"/>
      <c r="FZ13" s="55"/>
      <c r="GA13" s="55"/>
      <c r="GB13" s="56" t="str">
        <f>IFERROR(AVERAGE(FP13:GA13),"")</f>
        <v/>
      </c>
      <c r="GC13" s="55"/>
      <c r="GD13" s="55"/>
      <c r="GE13" s="55"/>
      <c r="GF13" s="55"/>
      <c r="GG13" s="55"/>
      <c r="GH13" s="55"/>
      <c r="GI13" s="55"/>
      <c r="GJ13" s="55"/>
      <c r="GK13" s="55"/>
      <c r="GL13" s="55"/>
      <c r="GM13" s="55"/>
      <c r="GN13" s="55"/>
      <c r="GO13" s="56" t="str">
        <f>IFERROR(AVERAGE(GC13:GN13),"")</f>
        <v/>
      </c>
      <c r="GP13" s="55"/>
      <c r="GQ13" s="55"/>
      <c r="GR13" s="55"/>
      <c r="GS13" s="55"/>
      <c r="GT13" s="55"/>
      <c r="GU13" s="55"/>
      <c r="GV13" s="55"/>
      <c r="GW13" s="55"/>
      <c r="GX13" s="55"/>
      <c r="GY13" s="55"/>
      <c r="GZ13" s="55"/>
      <c r="HA13" s="55"/>
      <c r="HB13" s="56" t="str">
        <f>IFERROR(AVERAGE(GP13:HA13),"")</f>
        <v/>
      </c>
      <c r="HC13" s="55"/>
      <c r="HD13" s="55"/>
      <c r="HE13" s="55"/>
      <c r="HF13" s="55"/>
      <c r="HG13" s="55"/>
      <c r="HH13" s="55"/>
      <c r="HI13" s="55"/>
      <c r="HJ13" s="55"/>
      <c r="HK13" s="55"/>
      <c r="HL13" s="55"/>
      <c r="HM13" s="55"/>
      <c r="HN13" s="55"/>
      <c r="HO13" s="56" t="str">
        <f>IFERROR(AVERAGE(HC13:HN13),"")</f>
        <v/>
      </c>
      <c r="HP13" s="55"/>
      <c r="HQ13" s="55"/>
      <c r="HR13" s="55"/>
      <c r="HS13" s="55"/>
      <c r="HT13" s="55"/>
      <c r="HU13" s="55"/>
      <c r="HV13" s="55"/>
      <c r="HW13" s="55"/>
      <c r="HX13" s="55"/>
      <c r="HY13" s="55"/>
      <c r="HZ13" s="55"/>
      <c r="IA13" s="55"/>
      <c r="IB13" s="56" t="str">
        <f>IFERROR(AVERAGE(HP13:IA13),"")</f>
        <v/>
      </c>
      <c r="IC13" s="57"/>
      <c r="ID13" s="57"/>
      <c r="IE13" s="57"/>
      <c r="IF13" s="57"/>
      <c r="IG13" s="57"/>
      <c r="IH13" s="57"/>
      <c r="II13" s="57"/>
      <c r="IJ13" s="57"/>
      <c r="IK13" s="57"/>
      <c r="IL13" s="57"/>
      <c r="IM13" s="57"/>
      <c r="IN13" s="57"/>
      <c r="IO13" s="57"/>
      <c r="IP13" s="57"/>
      <c r="IQ13" s="57"/>
      <c r="IR13" s="57"/>
      <c r="IS13" s="57"/>
      <c r="IT13" s="57"/>
      <c r="IU13" s="57"/>
      <c r="IV13" s="57"/>
      <c r="IW13" s="57"/>
      <c r="IX13" s="57"/>
      <c r="IY13" s="57"/>
      <c r="IZ13" s="57"/>
      <c r="JA13" s="57"/>
      <c r="JB13" s="57"/>
      <c r="JC13" s="57"/>
      <c r="JD13" s="57"/>
      <c r="JE13" s="57"/>
      <c r="JF13" s="57"/>
      <c r="JG13" s="57"/>
      <c r="JH13" s="57"/>
      <c r="JI13" s="57"/>
      <c r="JJ13" s="57"/>
      <c r="JK13" s="57"/>
      <c r="JL13" s="57"/>
      <c r="JM13" s="57"/>
      <c r="JN13" s="57"/>
      <c r="JO13" s="57"/>
      <c r="JP13" s="57"/>
      <c r="JQ13" s="57"/>
      <c r="JR13" s="57"/>
      <c r="JS13" s="57"/>
      <c r="JT13" s="57"/>
      <c r="JU13" s="57"/>
      <c r="JV13" s="57"/>
      <c r="JW13" s="57"/>
      <c r="JX13" s="57"/>
      <c r="JY13" s="57"/>
      <c r="JZ13" s="57"/>
      <c r="KA13" s="57"/>
      <c r="KB13" s="57"/>
      <c r="KC13" s="57"/>
      <c r="KD13" s="57"/>
      <c r="KE13" s="57"/>
      <c r="KF13" s="57"/>
      <c r="KG13" s="57"/>
      <c r="KH13" s="57"/>
      <c r="KI13" s="57"/>
      <c r="KJ13" s="57"/>
      <c r="KK13" s="57"/>
      <c r="KL13" s="57"/>
      <c r="KM13" s="57"/>
      <c r="KN13" s="57"/>
      <c r="KO13" s="57"/>
      <c r="KP13" s="57"/>
      <c r="KQ13" s="57"/>
      <c r="KR13" s="57"/>
      <c r="KS13" s="57"/>
      <c r="KT13" s="57"/>
      <c r="KU13" s="57"/>
      <c r="KV13" s="57"/>
      <c r="KW13" s="57"/>
      <c r="KX13" s="57"/>
      <c r="KY13" s="57"/>
      <c r="KZ13" s="57"/>
      <c r="LA13" s="57"/>
      <c r="LB13" s="57"/>
      <c r="LC13" s="57"/>
      <c r="LD13" s="57"/>
      <c r="LE13" s="57"/>
      <c r="LF13" s="57"/>
      <c r="LG13" s="57"/>
      <c r="LH13" s="57"/>
      <c r="LI13" s="57"/>
      <c r="LJ13" s="57"/>
      <c r="LK13" s="57"/>
      <c r="LL13" s="57"/>
      <c r="LM13" s="58"/>
    </row>
    <row r="14" spans="1:325" s="64" customFormat="1" ht="15.75" x14ac:dyDescent="0.25">
      <c r="A14" s="60" t="s">
        <v>10</v>
      </c>
      <c r="B14" s="61"/>
      <c r="C14" s="61"/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  <c r="AI14" s="61"/>
      <c r="AJ14" s="61"/>
      <c r="AK14" s="61"/>
      <c r="AL14" s="61"/>
      <c r="AM14" s="61"/>
      <c r="AN14" s="61"/>
      <c r="AO14" s="61"/>
      <c r="AP14" s="61"/>
      <c r="AQ14" s="61"/>
      <c r="AR14" s="61"/>
      <c r="AS14" s="61"/>
      <c r="AT14" s="61"/>
      <c r="AU14" s="61"/>
      <c r="AV14" s="61"/>
      <c r="AW14" s="61"/>
      <c r="AX14" s="61"/>
      <c r="AY14" s="61"/>
      <c r="AZ14" s="61"/>
      <c r="BA14" s="61"/>
      <c r="BB14" s="61"/>
      <c r="BC14" s="61"/>
      <c r="BD14" s="61"/>
      <c r="BE14" s="61"/>
      <c r="BF14" s="61"/>
      <c r="BG14" s="61"/>
      <c r="BH14" s="61"/>
      <c r="BI14" s="61"/>
      <c r="BJ14" s="61"/>
      <c r="BK14" s="61"/>
      <c r="BL14" s="61"/>
      <c r="BM14" s="61"/>
      <c r="BN14" s="61"/>
      <c r="BO14" s="61"/>
      <c r="BP14" s="61"/>
      <c r="BQ14" s="61"/>
      <c r="BR14" s="61"/>
      <c r="BS14" s="61"/>
      <c r="BT14" s="61"/>
      <c r="BU14" s="61"/>
      <c r="BV14" s="61"/>
      <c r="BW14" s="61"/>
      <c r="BX14" s="61"/>
      <c r="BY14" s="61"/>
      <c r="BZ14" s="61"/>
      <c r="CA14" s="61"/>
      <c r="CB14" s="61"/>
      <c r="CC14" s="61"/>
      <c r="CD14" s="61"/>
      <c r="CE14" s="61"/>
      <c r="CF14" s="61"/>
      <c r="CG14" s="61"/>
      <c r="CH14" s="61"/>
      <c r="CI14" s="61"/>
      <c r="CJ14" s="61"/>
      <c r="CK14" s="61"/>
      <c r="CL14" s="61"/>
      <c r="CM14" s="61"/>
      <c r="CN14" s="61"/>
      <c r="CO14" s="61"/>
      <c r="CP14" s="61"/>
      <c r="CQ14" s="61"/>
      <c r="CR14" s="61"/>
      <c r="CS14" s="61"/>
      <c r="CT14" s="61"/>
      <c r="CU14" s="61"/>
      <c r="CV14" s="61"/>
      <c r="CW14" s="61"/>
      <c r="CX14" s="61"/>
      <c r="CY14" s="61"/>
      <c r="CZ14" s="61"/>
      <c r="DA14" s="61"/>
      <c r="DB14" s="61"/>
      <c r="DC14" s="61"/>
      <c r="DD14" s="61"/>
      <c r="DE14" s="61"/>
      <c r="DF14" s="61"/>
      <c r="DG14" s="61"/>
      <c r="DH14" s="61"/>
      <c r="DI14" s="61"/>
      <c r="DJ14" s="61"/>
      <c r="DK14" s="61"/>
      <c r="DL14" s="61"/>
      <c r="DM14" s="61"/>
      <c r="DN14" s="61"/>
      <c r="DO14" s="61"/>
      <c r="DP14" s="61"/>
      <c r="DQ14" s="61"/>
      <c r="DR14" s="61"/>
      <c r="DS14" s="61"/>
      <c r="DT14" s="61"/>
      <c r="DU14" s="61"/>
      <c r="DV14" s="61"/>
      <c r="DW14" s="61"/>
      <c r="DX14" s="61"/>
      <c r="DY14" s="61"/>
      <c r="DZ14" s="61"/>
      <c r="EA14" s="61"/>
      <c r="EB14" s="61"/>
      <c r="EC14" s="61"/>
      <c r="ED14" s="61"/>
      <c r="EE14" s="61"/>
      <c r="EF14" s="61"/>
      <c r="EG14" s="61"/>
      <c r="EH14" s="61"/>
      <c r="EI14" s="61"/>
      <c r="EJ14" s="61"/>
      <c r="EK14" s="61"/>
      <c r="EL14" s="61"/>
      <c r="EM14" s="61"/>
      <c r="EN14" s="61"/>
      <c r="EO14" s="61"/>
      <c r="EP14" s="61"/>
      <c r="EQ14" s="61"/>
      <c r="ER14" s="61"/>
      <c r="ES14" s="61"/>
      <c r="ET14" s="61"/>
      <c r="EU14" s="61"/>
      <c r="EV14" s="61"/>
      <c r="EW14" s="61"/>
      <c r="EX14" s="61"/>
      <c r="EY14" s="61"/>
      <c r="EZ14" s="61"/>
      <c r="FA14" s="61"/>
      <c r="FB14" s="61"/>
      <c r="FC14" s="61"/>
      <c r="FD14" s="61"/>
      <c r="FE14" s="61"/>
      <c r="FF14" s="61"/>
      <c r="FG14" s="61"/>
      <c r="FH14" s="61"/>
      <c r="FI14" s="61"/>
      <c r="FJ14" s="61"/>
      <c r="FK14" s="61"/>
      <c r="FL14" s="61"/>
      <c r="FM14" s="61"/>
      <c r="FN14" s="61"/>
      <c r="FO14" s="61"/>
      <c r="FP14" s="61"/>
      <c r="FQ14" s="61"/>
      <c r="FR14" s="61"/>
      <c r="FS14" s="61"/>
      <c r="FT14" s="61"/>
      <c r="FU14" s="61"/>
      <c r="FV14" s="61"/>
      <c r="FW14" s="61"/>
      <c r="FX14" s="61"/>
      <c r="FY14" s="61"/>
      <c r="FZ14" s="61"/>
      <c r="GA14" s="61"/>
      <c r="GB14" s="61"/>
      <c r="GC14" s="61"/>
      <c r="GD14" s="61"/>
      <c r="GE14" s="61"/>
      <c r="GF14" s="61"/>
      <c r="GG14" s="61"/>
      <c r="GH14" s="61"/>
      <c r="GI14" s="61"/>
      <c r="GJ14" s="61"/>
      <c r="GK14" s="61"/>
      <c r="GL14" s="61"/>
      <c r="GM14" s="61"/>
      <c r="GN14" s="61"/>
      <c r="GO14" s="61"/>
      <c r="GP14" s="61"/>
      <c r="GQ14" s="61"/>
      <c r="GR14" s="61"/>
      <c r="GS14" s="61"/>
      <c r="GT14" s="61"/>
      <c r="GU14" s="61"/>
      <c r="GV14" s="61"/>
      <c r="GW14" s="61"/>
      <c r="GX14" s="61"/>
      <c r="GY14" s="61"/>
      <c r="GZ14" s="61"/>
      <c r="HA14" s="61"/>
      <c r="HB14" s="61"/>
      <c r="HC14" s="61"/>
      <c r="HD14" s="61"/>
      <c r="HE14" s="61"/>
      <c r="HF14" s="61"/>
      <c r="HG14" s="61"/>
      <c r="HH14" s="61"/>
      <c r="HI14" s="61"/>
      <c r="HJ14" s="61"/>
      <c r="HK14" s="61"/>
      <c r="HL14" s="61"/>
      <c r="HM14" s="61"/>
      <c r="HN14" s="61"/>
      <c r="HO14" s="61"/>
      <c r="HP14" s="61"/>
      <c r="HQ14" s="61"/>
      <c r="HR14" s="61"/>
      <c r="HS14" s="61"/>
      <c r="HT14" s="61"/>
      <c r="HU14" s="61"/>
      <c r="HV14" s="61"/>
      <c r="HW14" s="61"/>
      <c r="HX14" s="61"/>
      <c r="HY14" s="61"/>
      <c r="HZ14" s="61"/>
      <c r="IA14" s="61"/>
      <c r="IB14" s="61"/>
      <c r="IC14" s="62"/>
      <c r="ID14" s="62"/>
      <c r="IE14" s="62"/>
      <c r="IF14" s="62"/>
      <c r="IG14" s="62"/>
      <c r="IH14" s="62"/>
      <c r="II14" s="62"/>
      <c r="IJ14" s="62"/>
      <c r="IK14" s="62"/>
      <c r="IL14" s="62"/>
      <c r="IM14" s="62"/>
      <c r="IN14" s="62"/>
      <c r="IO14" s="62"/>
      <c r="IP14" s="62"/>
      <c r="IQ14" s="62"/>
      <c r="IR14" s="62"/>
      <c r="IS14" s="62"/>
      <c r="IT14" s="62"/>
      <c r="IU14" s="62"/>
      <c r="IV14" s="62"/>
      <c r="IW14" s="62"/>
      <c r="IX14" s="62"/>
      <c r="IY14" s="62"/>
      <c r="IZ14" s="62"/>
      <c r="JA14" s="62"/>
      <c r="JB14" s="62"/>
      <c r="JC14" s="62"/>
      <c r="JD14" s="62"/>
      <c r="JE14" s="62"/>
      <c r="JF14" s="62"/>
      <c r="JG14" s="62"/>
      <c r="JH14" s="62"/>
      <c r="JI14" s="62"/>
      <c r="JJ14" s="62"/>
      <c r="JK14" s="62"/>
      <c r="JL14" s="62"/>
      <c r="JM14" s="62"/>
      <c r="JN14" s="62"/>
      <c r="JO14" s="62"/>
      <c r="JP14" s="62"/>
      <c r="JQ14" s="62"/>
      <c r="JR14" s="62"/>
      <c r="JS14" s="62"/>
      <c r="JT14" s="62"/>
      <c r="JU14" s="62"/>
      <c r="JV14" s="62"/>
      <c r="JW14" s="62"/>
      <c r="JX14" s="62"/>
      <c r="JY14" s="62"/>
      <c r="JZ14" s="62"/>
      <c r="KA14" s="62"/>
      <c r="KB14" s="62"/>
      <c r="KC14" s="62"/>
      <c r="KD14" s="62"/>
      <c r="KE14" s="62"/>
      <c r="KF14" s="62"/>
      <c r="KG14" s="62"/>
      <c r="KH14" s="62"/>
      <c r="KI14" s="62"/>
      <c r="KJ14" s="62"/>
      <c r="KK14" s="62"/>
      <c r="KL14" s="62"/>
      <c r="KM14" s="62"/>
      <c r="KN14" s="62"/>
      <c r="KO14" s="62"/>
      <c r="KP14" s="62"/>
      <c r="KQ14" s="62"/>
      <c r="KR14" s="62"/>
      <c r="KS14" s="62"/>
      <c r="KT14" s="62"/>
      <c r="KU14" s="62"/>
      <c r="KV14" s="62"/>
      <c r="KW14" s="62"/>
      <c r="KX14" s="62"/>
      <c r="KY14" s="62"/>
      <c r="KZ14" s="62"/>
      <c r="LA14" s="62"/>
      <c r="LB14" s="62"/>
      <c r="LC14" s="62"/>
      <c r="LD14" s="62"/>
      <c r="LE14" s="62"/>
      <c r="LF14" s="62"/>
      <c r="LG14" s="62"/>
      <c r="LH14" s="62"/>
      <c r="LI14" s="62"/>
      <c r="LJ14" s="62"/>
      <c r="LK14" s="62"/>
      <c r="LL14" s="62"/>
      <c r="LM14" s="63"/>
    </row>
    <row r="15" spans="1:325" s="68" customFormat="1" ht="15.75" x14ac:dyDescent="0.25">
      <c r="A15" s="65" t="s">
        <v>11</v>
      </c>
      <c r="B15" s="66">
        <v>27952.28</v>
      </c>
      <c r="C15" s="66">
        <v>46817.760000000002</v>
      </c>
      <c r="D15" s="66">
        <v>49531.78</v>
      </c>
      <c r="E15" s="66">
        <v>64313.08</v>
      </c>
      <c r="F15" s="66">
        <v>76331.12</v>
      </c>
      <c r="G15" s="66">
        <v>80466.06</v>
      </c>
      <c r="H15" s="66">
        <v>97186.06</v>
      </c>
      <c r="I15" s="66">
        <v>99171.03</v>
      </c>
      <c r="J15" s="66">
        <v>76739.25</v>
      </c>
      <c r="K15" s="66">
        <v>64981.31</v>
      </c>
      <c r="L15" s="66">
        <v>54017.760000000002</v>
      </c>
      <c r="M15" s="66">
        <v>42446.73</v>
      </c>
      <c r="N15" s="66">
        <f>[1]suivis_ca_mensuel_ht!M9</f>
        <v>42446.73</v>
      </c>
      <c r="O15" s="46">
        <v>779954.22</v>
      </c>
      <c r="P15" s="66">
        <v>32100.91</v>
      </c>
      <c r="Q15" s="66">
        <v>47686.36</v>
      </c>
      <c r="R15" s="66">
        <v>54807.27</v>
      </c>
      <c r="S15" s="66">
        <v>71629.09</v>
      </c>
      <c r="T15" s="66">
        <v>77782.820000000007</v>
      </c>
      <c r="U15" s="66">
        <v>85339.09</v>
      </c>
      <c r="V15" s="66">
        <v>100898.45</v>
      </c>
      <c r="W15" s="66">
        <v>100348.64</v>
      </c>
      <c r="X15" s="66">
        <v>83599.09</v>
      </c>
      <c r="Y15" s="66">
        <v>68350.64</v>
      </c>
      <c r="Z15" s="66">
        <v>47507.09</v>
      </c>
      <c r="AA15" s="66">
        <v>42245.45</v>
      </c>
      <c r="AB15" s="46">
        <v>815294.9</v>
      </c>
      <c r="AC15" s="66">
        <v>21700</v>
      </c>
      <c r="AD15" s="66">
        <v>43075.45</v>
      </c>
      <c r="AE15" s="66">
        <v>57044.09</v>
      </c>
      <c r="AF15" s="66">
        <v>75713.64</v>
      </c>
      <c r="AG15" s="66">
        <v>74582.73</v>
      </c>
      <c r="AH15" s="66">
        <v>85046.36</v>
      </c>
      <c r="AI15" s="66">
        <v>103063.94</v>
      </c>
      <c r="AJ15" s="66">
        <v>104768.85</v>
      </c>
      <c r="AK15" s="66"/>
      <c r="AL15" s="66"/>
      <c r="AM15" s="66"/>
      <c r="AN15" s="66"/>
      <c r="AO15" s="46">
        <f>SUM(AC15:AN15)</f>
        <v>564995.05999999994</v>
      </c>
      <c r="AP15" s="66"/>
      <c r="AQ15" s="66"/>
      <c r="AR15" s="66"/>
      <c r="AS15" s="66"/>
      <c r="AT15" s="66"/>
      <c r="AU15" s="66"/>
      <c r="AV15" s="66"/>
      <c r="AW15" s="66"/>
      <c r="AX15" s="66"/>
      <c r="AY15" s="66"/>
      <c r="AZ15" s="66"/>
      <c r="BA15" s="66"/>
      <c r="BB15" s="46">
        <f>SUM(AP15:BA15)</f>
        <v>0</v>
      </c>
      <c r="BC15" s="66"/>
      <c r="BD15" s="66"/>
      <c r="BE15" s="66"/>
      <c r="BF15" s="66"/>
      <c r="BG15" s="66"/>
      <c r="BH15" s="66"/>
      <c r="BI15" s="66"/>
      <c r="BJ15" s="66"/>
      <c r="BK15" s="66"/>
      <c r="BL15" s="66"/>
      <c r="BM15" s="66"/>
      <c r="BN15" s="66"/>
      <c r="BO15" s="46">
        <f>SUM(BC15:BN15)</f>
        <v>0</v>
      </c>
      <c r="BP15" s="66"/>
      <c r="BQ15" s="66"/>
      <c r="BR15" s="66"/>
      <c r="BS15" s="66"/>
      <c r="BT15" s="66"/>
      <c r="BU15" s="66"/>
      <c r="BV15" s="66"/>
      <c r="BW15" s="66"/>
      <c r="BX15" s="66"/>
      <c r="BY15" s="66"/>
      <c r="BZ15" s="66"/>
      <c r="CA15" s="66"/>
      <c r="CB15" s="46">
        <f>SUM(BP15:CA15)</f>
        <v>0</v>
      </c>
      <c r="CC15" s="66"/>
      <c r="CD15" s="66"/>
      <c r="CE15" s="66"/>
      <c r="CF15" s="66"/>
      <c r="CG15" s="66"/>
      <c r="CH15" s="66"/>
      <c r="CI15" s="66"/>
      <c r="CJ15" s="66"/>
      <c r="CK15" s="66"/>
      <c r="CL15" s="66"/>
      <c r="CM15" s="66"/>
      <c r="CN15" s="66"/>
      <c r="CO15" s="46">
        <f>SUM(CC15:CN15)</f>
        <v>0</v>
      </c>
      <c r="CP15" s="66"/>
      <c r="CQ15" s="66"/>
      <c r="CR15" s="66"/>
      <c r="CS15" s="66"/>
      <c r="CT15" s="66"/>
      <c r="CU15" s="66"/>
      <c r="CV15" s="66"/>
      <c r="CW15" s="66"/>
      <c r="CX15" s="66"/>
      <c r="CY15" s="66"/>
      <c r="CZ15" s="66"/>
      <c r="DA15" s="66"/>
      <c r="DB15" s="46">
        <f>SUM(CP15:DA15)</f>
        <v>0</v>
      </c>
      <c r="DC15" s="66"/>
      <c r="DD15" s="66"/>
      <c r="DE15" s="66"/>
      <c r="DF15" s="66"/>
      <c r="DG15" s="66"/>
      <c r="DH15" s="66"/>
      <c r="DI15" s="66"/>
      <c r="DJ15" s="66"/>
      <c r="DK15" s="66"/>
      <c r="DL15" s="66"/>
      <c r="DM15" s="66"/>
      <c r="DN15" s="66"/>
      <c r="DO15" s="46">
        <f>SUM(DC15:DN15)</f>
        <v>0</v>
      </c>
      <c r="DP15" s="66"/>
      <c r="DQ15" s="66"/>
      <c r="DR15" s="66"/>
      <c r="DS15" s="66"/>
      <c r="DT15" s="66"/>
      <c r="DU15" s="66"/>
      <c r="DV15" s="66"/>
      <c r="DW15" s="66"/>
      <c r="DX15" s="66"/>
      <c r="DY15" s="66"/>
      <c r="DZ15" s="66"/>
      <c r="EA15" s="66"/>
      <c r="EB15" s="46">
        <f>SUM(DP15:EA15)</f>
        <v>0</v>
      </c>
      <c r="EC15" s="66"/>
      <c r="ED15" s="66"/>
      <c r="EE15" s="66"/>
      <c r="EF15" s="66"/>
      <c r="EG15" s="66"/>
      <c r="EH15" s="66"/>
      <c r="EI15" s="66"/>
      <c r="EJ15" s="66"/>
      <c r="EK15" s="66"/>
      <c r="EL15" s="66"/>
      <c r="EM15" s="66"/>
      <c r="EN15" s="66"/>
      <c r="EO15" s="46">
        <f>SUM(EC15:EN15)</f>
        <v>0</v>
      </c>
      <c r="EP15" s="66"/>
      <c r="EQ15" s="66"/>
      <c r="ER15" s="66"/>
      <c r="ES15" s="66"/>
      <c r="ET15" s="66"/>
      <c r="EU15" s="66"/>
      <c r="EV15" s="66"/>
      <c r="EW15" s="66"/>
      <c r="EX15" s="66"/>
      <c r="EY15" s="66"/>
      <c r="EZ15" s="66"/>
      <c r="FA15" s="66"/>
      <c r="FB15" s="46">
        <f>SUM(EP15:FA15)</f>
        <v>0</v>
      </c>
      <c r="FC15" s="66"/>
      <c r="FD15" s="66"/>
      <c r="FE15" s="66"/>
      <c r="FF15" s="66"/>
      <c r="FG15" s="66"/>
      <c r="FH15" s="66"/>
      <c r="FI15" s="66"/>
      <c r="FJ15" s="66"/>
      <c r="FK15" s="66"/>
      <c r="FL15" s="66"/>
      <c r="FM15" s="66"/>
      <c r="FN15" s="66"/>
      <c r="FO15" s="46">
        <f>SUM(FC15:FN15)</f>
        <v>0</v>
      </c>
      <c r="FP15" s="66"/>
      <c r="FQ15" s="66"/>
      <c r="FR15" s="66"/>
      <c r="FS15" s="66"/>
      <c r="FT15" s="66"/>
      <c r="FU15" s="66"/>
      <c r="FV15" s="66"/>
      <c r="FW15" s="66"/>
      <c r="FX15" s="66"/>
      <c r="FY15" s="66"/>
      <c r="FZ15" s="66"/>
      <c r="GA15" s="66"/>
      <c r="GB15" s="46">
        <f>SUM(FP15:GA15)</f>
        <v>0</v>
      </c>
      <c r="GC15" s="66"/>
      <c r="GD15" s="66"/>
      <c r="GE15" s="66"/>
      <c r="GF15" s="66"/>
      <c r="GG15" s="66"/>
      <c r="GH15" s="66"/>
      <c r="GI15" s="66"/>
      <c r="GJ15" s="66"/>
      <c r="GK15" s="66"/>
      <c r="GL15" s="66"/>
      <c r="GM15" s="66"/>
      <c r="GN15" s="66"/>
      <c r="GO15" s="46">
        <f>SUM(GC15:GN15)</f>
        <v>0</v>
      </c>
      <c r="GP15" s="66"/>
      <c r="GQ15" s="66"/>
      <c r="GR15" s="66"/>
      <c r="GS15" s="66"/>
      <c r="GT15" s="66"/>
      <c r="GU15" s="66"/>
      <c r="GV15" s="66"/>
      <c r="GW15" s="66"/>
      <c r="GX15" s="66"/>
      <c r="GY15" s="66"/>
      <c r="GZ15" s="66"/>
      <c r="HA15" s="66"/>
      <c r="HB15" s="46">
        <f>SUM(GP15:HA15)</f>
        <v>0</v>
      </c>
      <c r="HC15" s="66"/>
      <c r="HD15" s="66"/>
      <c r="HE15" s="66"/>
      <c r="HF15" s="66"/>
      <c r="HG15" s="66"/>
      <c r="HH15" s="66"/>
      <c r="HI15" s="66"/>
      <c r="HJ15" s="66"/>
      <c r="HK15" s="66"/>
      <c r="HL15" s="66"/>
      <c r="HM15" s="66"/>
      <c r="HN15" s="66"/>
      <c r="HO15" s="46">
        <f>SUM(HC15:HN15)</f>
        <v>0</v>
      </c>
      <c r="HP15" s="66"/>
      <c r="HQ15" s="66"/>
      <c r="HR15" s="66"/>
      <c r="HS15" s="66"/>
      <c r="HT15" s="66"/>
      <c r="HU15" s="66"/>
      <c r="HV15" s="66"/>
      <c r="HW15" s="66"/>
      <c r="HX15" s="66"/>
      <c r="HY15" s="66"/>
      <c r="HZ15" s="66"/>
      <c r="IA15" s="66"/>
      <c r="IB15" s="46">
        <f>SUM(HP15:IA15)</f>
        <v>0</v>
      </c>
      <c r="IC15" s="43"/>
      <c r="ID15" s="43"/>
      <c r="IE15" s="43"/>
      <c r="IF15" s="43"/>
      <c r="IG15" s="43"/>
      <c r="IH15" s="43"/>
      <c r="II15" s="43"/>
      <c r="IJ15" s="43"/>
      <c r="IK15" s="43"/>
      <c r="IL15" s="43"/>
      <c r="IM15" s="43"/>
      <c r="IN15" s="43"/>
      <c r="IO15" s="43"/>
      <c r="IP15" s="43"/>
      <c r="IQ15" s="43"/>
      <c r="IR15" s="43"/>
      <c r="IS15" s="43"/>
      <c r="IT15" s="43"/>
      <c r="IU15" s="43"/>
      <c r="IV15" s="43"/>
      <c r="IW15" s="43"/>
      <c r="IX15" s="43"/>
      <c r="IY15" s="43"/>
      <c r="IZ15" s="43"/>
      <c r="JA15" s="43"/>
      <c r="JB15" s="43"/>
      <c r="JC15" s="43"/>
      <c r="JD15" s="43"/>
      <c r="JE15" s="43"/>
      <c r="JF15" s="43"/>
      <c r="JG15" s="43"/>
      <c r="JH15" s="43"/>
      <c r="JI15" s="43"/>
      <c r="JJ15" s="43"/>
      <c r="JK15" s="43"/>
      <c r="JL15" s="43"/>
      <c r="JM15" s="43"/>
      <c r="JN15" s="43"/>
      <c r="JO15" s="43"/>
      <c r="JP15" s="43"/>
      <c r="JQ15" s="43"/>
      <c r="JR15" s="43"/>
      <c r="JS15" s="43"/>
      <c r="JT15" s="43"/>
      <c r="JU15" s="43"/>
      <c r="JV15" s="43"/>
      <c r="JW15" s="43"/>
      <c r="JX15" s="43"/>
      <c r="JY15" s="43"/>
      <c r="JZ15" s="43"/>
      <c r="KA15" s="43"/>
      <c r="KB15" s="43"/>
      <c r="KC15" s="43"/>
      <c r="KD15" s="43"/>
      <c r="KE15" s="43"/>
      <c r="KF15" s="43"/>
      <c r="KG15" s="43"/>
      <c r="KH15" s="43"/>
      <c r="KI15" s="43"/>
      <c r="KJ15" s="43"/>
      <c r="KK15" s="43"/>
      <c r="KL15" s="43"/>
      <c r="KM15" s="43"/>
      <c r="KN15" s="43"/>
      <c r="KO15" s="43"/>
      <c r="KP15" s="43"/>
      <c r="KQ15" s="43"/>
      <c r="KR15" s="43"/>
      <c r="KS15" s="43"/>
      <c r="KT15" s="43"/>
      <c r="KU15" s="43"/>
      <c r="KV15" s="43"/>
      <c r="KW15" s="43"/>
      <c r="KX15" s="43"/>
      <c r="KY15" s="43"/>
      <c r="KZ15" s="43"/>
      <c r="LA15" s="43"/>
      <c r="LB15" s="43"/>
      <c r="LC15" s="43"/>
      <c r="LD15" s="43"/>
      <c r="LE15" s="43"/>
      <c r="LF15" s="43"/>
      <c r="LG15" s="43"/>
      <c r="LH15" s="43"/>
      <c r="LI15" s="43"/>
      <c r="LJ15" s="43"/>
      <c r="LK15" s="43"/>
      <c r="LL15" s="43"/>
      <c r="LM15" s="67"/>
    </row>
    <row r="16" spans="1:325" s="68" customFormat="1" ht="15.75" x14ac:dyDescent="0.25">
      <c r="A16" s="69" t="s">
        <v>12</v>
      </c>
      <c r="B16" s="66">
        <v>3720.93</v>
      </c>
      <c r="C16" s="66">
        <v>7010</v>
      </c>
      <c r="D16" s="66">
        <v>7249.39</v>
      </c>
      <c r="E16" s="66">
        <v>10694.39</v>
      </c>
      <c r="F16" s="66">
        <v>11054.21</v>
      </c>
      <c r="G16" s="66">
        <v>11186.92</v>
      </c>
      <c r="H16" s="66">
        <v>14078.5</v>
      </c>
      <c r="I16" s="66">
        <v>15028.5</v>
      </c>
      <c r="J16" s="66">
        <v>11014.02</v>
      </c>
      <c r="K16" s="66">
        <v>10918.22</v>
      </c>
      <c r="L16" s="66">
        <v>8264.49</v>
      </c>
      <c r="M16" s="66">
        <v>7042.99</v>
      </c>
      <c r="N16" s="66">
        <f>[1]suivis_ca_mensuel_ht!M10</f>
        <v>7042.99</v>
      </c>
      <c r="O16" s="46">
        <v>117262.56</v>
      </c>
      <c r="P16" s="66">
        <v>4593.18</v>
      </c>
      <c r="Q16" s="66">
        <v>7207.73</v>
      </c>
      <c r="R16" s="66">
        <v>8564.8700000000008</v>
      </c>
      <c r="S16" s="66">
        <v>11978.18</v>
      </c>
      <c r="T16" s="66">
        <v>11223.18</v>
      </c>
      <c r="U16" s="66">
        <v>11821.82</v>
      </c>
      <c r="V16" s="66">
        <v>13923.18</v>
      </c>
      <c r="W16" s="66">
        <v>15284.09</v>
      </c>
      <c r="X16" s="66">
        <v>11681.82</v>
      </c>
      <c r="Y16" s="66">
        <v>10462.27</v>
      </c>
      <c r="Z16" s="66">
        <v>7011.82</v>
      </c>
      <c r="AA16" s="66">
        <v>5752.73</v>
      </c>
      <c r="AB16" s="46">
        <v>119504.87</v>
      </c>
      <c r="AC16" s="66">
        <v>2600</v>
      </c>
      <c r="AD16" s="66">
        <v>6605.8</v>
      </c>
      <c r="AE16" s="66">
        <v>8337.27</v>
      </c>
      <c r="AF16" s="66">
        <v>11873.36</v>
      </c>
      <c r="AG16" s="66">
        <v>11215.45</v>
      </c>
      <c r="AH16" s="66">
        <v>11873.64</v>
      </c>
      <c r="AI16" s="66">
        <v>15359.09</v>
      </c>
      <c r="AJ16" s="66">
        <v>15160.11</v>
      </c>
      <c r="AK16" s="66"/>
      <c r="AL16" s="66"/>
      <c r="AM16" s="66"/>
      <c r="AN16" s="66"/>
      <c r="AO16" s="46">
        <f t="shared" ref="AO16:AO21" si="42">SUM(AC16:AN16)</f>
        <v>83024.72</v>
      </c>
      <c r="AP16" s="66"/>
      <c r="AQ16" s="66"/>
      <c r="AR16" s="66"/>
      <c r="AS16" s="66"/>
      <c r="AT16" s="66"/>
      <c r="AU16" s="66"/>
      <c r="AV16" s="66"/>
      <c r="AW16" s="66"/>
      <c r="AX16" s="66"/>
      <c r="AY16" s="66"/>
      <c r="AZ16" s="66"/>
      <c r="BA16" s="66"/>
      <c r="BB16" s="46">
        <f t="shared" ref="BB16:BB21" si="43">SUM(AP16:BA16)</f>
        <v>0</v>
      </c>
      <c r="BC16" s="66"/>
      <c r="BD16" s="66"/>
      <c r="BE16" s="66"/>
      <c r="BF16" s="66"/>
      <c r="BG16" s="66"/>
      <c r="BH16" s="66"/>
      <c r="BI16" s="66"/>
      <c r="BJ16" s="66"/>
      <c r="BK16" s="66"/>
      <c r="BL16" s="66"/>
      <c r="BM16" s="66"/>
      <c r="BN16" s="66"/>
      <c r="BO16" s="46">
        <f t="shared" ref="BO16:BO21" si="44">SUM(BC16:BN16)</f>
        <v>0</v>
      </c>
      <c r="BP16" s="66"/>
      <c r="BQ16" s="66"/>
      <c r="BR16" s="66"/>
      <c r="BS16" s="66"/>
      <c r="BT16" s="66"/>
      <c r="BU16" s="66"/>
      <c r="BV16" s="66"/>
      <c r="BW16" s="66"/>
      <c r="BX16" s="66"/>
      <c r="BY16" s="66"/>
      <c r="BZ16" s="66"/>
      <c r="CA16" s="66"/>
      <c r="CB16" s="46">
        <f t="shared" ref="CB16:CB21" si="45">SUM(BP16:CA16)</f>
        <v>0</v>
      </c>
      <c r="CC16" s="66"/>
      <c r="CD16" s="66"/>
      <c r="CE16" s="66"/>
      <c r="CF16" s="66"/>
      <c r="CG16" s="66"/>
      <c r="CH16" s="66"/>
      <c r="CI16" s="66"/>
      <c r="CJ16" s="66"/>
      <c r="CK16" s="66"/>
      <c r="CL16" s="66"/>
      <c r="CM16" s="66"/>
      <c r="CN16" s="66"/>
      <c r="CO16" s="46">
        <f t="shared" ref="CO16:CO21" si="46">SUM(CC16:CN16)</f>
        <v>0</v>
      </c>
      <c r="CP16" s="66"/>
      <c r="CQ16" s="66"/>
      <c r="CR16" s="66"/>
      <c r="CS16" s="66"/>
      <c r="CT16" s="66"/>
      <c r="CU16" s="66"/>
      <c r="CV16" s="66"/>
      <c r="CW16" s="66"/>
      <c r="CX16" s="66"/>
      <c r="CY16" s="66"/>
      <c r="CZ16" s="66"/>
      <c r="DA16" s="66"/>
      <c r="DB16" s="46">
        <f t="shared" ref="DB16:DB21" si="47">SUM(CP16:DA16)</f>
        <v>0</v>
      </c>
      <c r="DC16" s="66"/>
      <c r="DD16" s="66"/>
      <c r="DE16" s="66"/>
      <c r="DF16" s="66"/>
      <c r="DG16" s="66"/>
      <c r="DH16" s="66"/>
      <c r="DI16" s="66"/>
      <c r="DJ16" s="66"/>
      <c r="DK16" s="66"/>
      <c r="DL16" s="66"/>
      <c r="DM16" s="66"/>
      <c r="DN16" s="66"/>
      <c r="DO16" s="46">
        <f t="shared" ref="DO16:DO21" si="48">SUM(DC16:DN16)</f>
        <v>0</v>
      </c>
      <c r="DP16" s="66"/>
      <c r="DQ16" s="66"/>
      <c r="DR16" s="66"/>
      <c r="DS16" s="66"/>
      <c r="DT16" s="66"/>
      <c r="DU16" s="66"/>
      <c r="DV16" s="66"/>
      <c r="DW16" s="66"/>
      <c r="DX16" s="66"/>
      <c r="DY16" s="66"/>
      <c r="DZ16" s="66"/>
      <c r="EA16" s="66"/>
      <c r="EB16" s="46">
        <f t="shared" ref="EB16:EB21" si="49">SUM(DP16:EA16)</f>
        <v>0</v>
      </c>
      <c r="EC16" s="66"/>
      <c r="ED16" s="66"/>
      <c r="EE16" s="66"/>
      <c r="EF16" s="66"/>
      <c r="EG16" s="66"/>
      <c r="EH16" s="66"/>
      <c r="EI16" s="66"/>
      <c r="EJ16" s="66"/>
      <c r="EK16" s="66"/>
      <c r="EL16" s="66"/>
      <c r="EM16" s="66"/>
      <c r="EN16" s="66"/>
      <c r="EO16" s="46">
        <f t="shared" ref="EO16:EO21" si="50">SUM(EC16:EN16)</f>
        <v>0</v>
      </c>
      <c r="EP16" s="66"/>
      <c r="EQ16" s="66"/>
      <c r="ER16" s="66"/>
      <c r="ES16" s="66"/>
      <c r="ET16" s="66"/>
      <c r="EU16" s="66"/>
      <c r="EV16" s="66"/>
      <c r="EW16" s="66"/>
      <c r="EX16" s="66"/>
      <c r="EY16" s="66"/>
      <c r="EZ16" s="66"/>
      <c r="FA16" s="66"/>
      <c r="FB16" s="46">
        <f t="shared" ref="FB16:FB21" si="51">SUM(EP16:FA16)</f>
        <v>0</v>
      </c>
      <c r="FC16" s="66"/>
      <c r="FD16" s="66"/>
      <c r="FE16" s="66"/>
      <c r="FF16" s="66"/>
      <c r="FG16" s="66"/>
      <c r="FH16" s="66"/>
      <c r="FI16" s="66"/>
      <c r="FJ16" s="66"/>
      <c r="FK16" s="66"/>
      <c r="FL16" s="66"/>
      <c r="FM16" s="66"/>
      <c r="FN16" s="66"/>
      <c r="FO16" s="46">
        <f t="shared" ref="FO16:FO21" si="52">SUM(FC16:FN16)</f>
        <v>0</v>
      </c>
      <c r="FP16" s="66"/>
      <c r="FQ16" s="66"/>
      <c r="FR16" s="66"/>
      <c r="FS16" s="66"/>
      <c r="FT16" s="66"/>
      <c r="FU16" s="66"/>
      <c r="FV16" s="66"/>
      <c r="FW16" s="66"/>
      <c r="FX16" s="66"/>
      <c r="FY16" s="66"/>
      <c r="FZ16" s="66"/>
      <c r="GA16" s="66"/>
      <c r="GB16" s="46">
        <f t="shared" ref="GB16:GB21" si="53">SUM(FP16:GA16)</f>
        <v>0</v>
      </c>
      <c r="GC16" s="66"/>
      <c r="GD16" s="66"/>
      <c r="GE16" s="66"/>
      <c r="GF16" s="66"/>
      <c r="GG16" s="66"/>
      <c r="GH16" s="66"/>
      <c r="GI16" s="66"/>
      <c r="GJ16" s="66"/>
      <c r="GK16" s="66"/>
      <c r="GL16" s="66"/>
      <c r="GM16" s="66"/>
      <c r="GN16" s="66"/>
      <c r="GO16" s="46">
        <f t="shared" ref="GO16:GO21" si="54">SUM(GC16:GN16)</f>
        <v>0</v>
      </c>
      <c r="GP16" s="66"/>
      <c r="GQ16" s="66"/>
      <c r="GR16" s="66"/>
      <c r="GS16" s="66"/>
      <c r="GT16" s="66"/>
      <c r="GU16" s="66"/>
      <c r="GV16" s="66"/>
      <c r="GW16" s="66"/>
      <c r="GX16" s="66"/>
      <c r="GY16" s="66"/>
      <c r="GZ16" s="66"/>
      <c r="HA16" s="66"/>
      <c r="HB16" s="46">
        <f t="shared" ref="HB16:HB21" si="55">SUM(GP16:HA16)</f>
        <v>0</v>
      </c>
      <c r="HC16" s="66"/>
      <c r="HD16" s="66"/>
      <c r="HE16" s="66"/>
      <c r="HF16" s="66"/>
      <c r="HG16" s="66"/>
      <c r="HH16" s="66"/>
      <c r="HI16" s="66"/>
      <c r="HJ16" s="66"/>
      <c r="HK16" s="66"/>
      <c r="HL16" s="66"/>
      <c r="HM16" s="66"/>
      <c r="HN16" s="66"/>
      <c r="HO16" s="46">
        <f t="shared" ref="HO16:HO20" si="56">SUM(HC16:HN16)</f>
        <v>0</v>
      </c>
      <c r="HP16" s="66"/>
      <c r="HQ16" s="66"/>
      <c r="HR16" s="66"/>
      <c r="HS16" s="66"/>
      <c r="HT16" s="66"/>
      <c r="HU16" s="66"/>
      <c r="HV16" s="66"/>
      <c r="HW16" s="66"/>
      <c r="HX16" s="66"/>
      <c r="HY16" s="66"/>
      <c r="HZ16" s="66"/>
      <c r="IA16" s="66"/>
      <c r="IB16" s="46">
        <f t="shared" ref="IB16:IB21" si="57">SUM(HP16:IA16)</f>
        <v>0</v>
      </c>
      <c r="IC16" s="43"/>
      <c r="ID16" s="43"/>
      <c r="IE16" s="43"/>
      <c r="IF16" s="43"/>
      <c r="IG16" s="43"/>
      <c r="IH16" s="43"/>
      <c r="II16" s="43"/>
      <c r="IJ16" s="43"/>
      <c r="IK16" s="43"/>
      <c r="IL16" s="43"/>
      <c r="IM16" s="43"/>
      <c r="IN16" s="43"/>
      <c r="IO16" s="43"/>
      <c r="IP16" s="43"/>
      <c r="IQ16" s="43"/>
      <c r="IR16" s="43"/>
      <c r="IS16" s="43"/>
      <c r="IT16" s="43"/>
      <c r="IU16" s="43"/>
      <c r="IV16" s="43"/>
      <c r="IW16" s="43"/>
      <c r="IX16" s="43"/>
      <c r="IY16" s="43"/>
      <c r="IZ16" s="43"/>
      <c r="JA16" s="43"/>
      <c r="JB16" s="43"/>
      <c r="JC16" s="43"/>
      <c r="JD16" s="43"/>
      <c r="JE16" s="43"/>
      <c r="JF16" s="43"/>
      <c r="JG16" s="43"/>
      <c r="JH16" s="43"/>
      <c r="JI16" s="43"/>
      <c r="JJ16" s="43"/>
      <c r="JK16" s="43"/>
      <c r="JL16" s="43"/>
      <c r="JM16" s="43"/>
      <c r="JN16" s="43"/>
      <c r="JO16" s="43"/>
      <c r="JP16" s="43"/>
      <c r="JQ16" s="43"/>
      <c r="JR16" s="43"/>
      <c r="JS16" s="43"/>
      <c r="JT16" s="43"/>
      <c r="JU16" s="43"/>
      <c r="JV16" s="43"/>
      <c r="JW16" s="43"/>
      <c r="JX16" s="43"/>
      <c r="JY16" s="43"/>
      <c r="JZ16" s="43"/>
      <c r="KA16" s="43"/>
      <c r="KB16" s="43"/>
      <c r="KC16" s="43"/>
      <c r="KD16" s="43"/>
      <c r="KE16" s="43"/>
      <c r="KF16" s="43"/>
      <c r="KG16" s="43"/>
      <c r="KH16" s="43"/>
      <c r="KI16" s="43"/>
      <c r="KJ16" s="43"/>
      <c r="KK16" s="43"/>
      <c r="KL16" s="43"/>
      <c r="KM16" s="43"/>
      <c r="KN16" s="43"/>
      <c r="KO16" s="43"/>
      <c r="KP16" s="43"/>
      <c r="KQ16" s="43"/>
      <c r="KR16" s="43"/>
      <c r="KS16" s="43"/>
      <c r="KT16" s="43"/>
      <c r="KU16" s="43"/>
      <c r="KV16" s="43"/>
      <c r="KW16" s="43"/>
      <c r="KX16" s="43"/>
      <c r="KY16" s="43"/>
      <c r="KZ16" s="43"/>
      <c r="LA16" s="43"/>
      <c r="LB16" s="43"/>
      <c r="LC16" s="43"/>
      <c r="LD16" s="43"/>
      <c r="LE16" s="43"/>
      <c r="LF16" s="43"/>
      <c r="LG16" s="43"/>
      <c r="LH16" s="43"/>
      <c r="LI16" s="43"/>
      <c r="LJ16" s="43"/>
      <c r="LK16" s="43"/>
      <c r="LL16" s="43"/>
      <c r="LM16" s="67"/>
    </row>
    <row r="17" spans="1:236" s="70" customFormat="1" ht="15.75" x14ac:dyDescent="0.25">
      <c r="A17" s="69" t="s">
        <v>13</v>
      </c>
      <c r="B17" s="66">
        <v>675.98</v>
      </c>
      <c r="C17" s="66">
        <v>646.07000000000005</v>
      </c>
      <c r="D17" s="66">
        <v>464.49</v>
      </c>
      <c r="E17" s="66">
        <v>727.57</v>
      </c>
      <c r="F17" s="66">
        <v>693.93</v>
      </c>
      <c r="G17" s="66">
        <v>746.82</v>
      </c>
      <c r="H17" s="66">
        <v>750.47</v>
      </c>
      <c r="I17" s="66">
        <v>904.49</v>
      </c>
      <c r="J17" s="66">
        <v>814.49</v>
      </c>
      <c r="K17" s="66">
        <v>1024.1099999999999</v>
      </c>
      <c r="L17" s="66">
        <v>1239.25</v>
      </c>
      <c r="M17" s="66">
        <v>441.12</v>
      </c>
      <c r="N17" s="66">
        <f>[1]suivis_ca_mensuel_ht!M11</f>
        <v>441.12</v>
      </c>
      <c r="O17" s="46">
        <v>9128.7900000000009</v>
      </c>
      <c r="P17" s="66">
        <v>454.55</v>
      </c>
      <c r="Q17" s="66">
        <v>686.36</v>
      </c>
      <c r="R17" s="66">
        <v>584.54999999999995</v>
      </c>
      <c r="S17" s="66">
        <v>1144.27</v>
      </c>
      <c r="T17" s="66">
        <v>825.45</v>
      </c>
      <c r="U17" s="66">
        <v>1019.09</v>
      </c>
      <c r="V17" s="66">
        <v>830.91</v>
      </c>
      <c r="W17" s="66">
        <v>1086.3599999999999</v>
      </c>
      <c r="X17" s="66">
        <v>890.91</v>
      </c>
      <c r="Y17" s="66">
        <v>979.09</v>
      </c>
      <c r="Z17" s="66">
        <v>762.73</v>
      </c>
      <c r="AA17" s="66">
        <v>800.91</v>
      </c>
      <c r="AB17" s="46">
        <v>10065.18</v>
      </c>
      <c r="AC17" s="66">
        <v>407.27</v>
      </c>
      <c r="AD17" s="66">
        <v>1052.45</v>
      </c>
      <c r="AE17" s="66">
        <v>834.91</v>
      </c>
      <c r="AF17" s="66">
        <v>560.64</v>
      </c>
      <c r="AG17" s="66">
        <v>753.36</v>
      </c>
      <c r="AH17" s="66">
        <v>182.82</v>
      </c>
      <c r="AI17" s="66">
        <v>807.55</v>
      </c>
      <c r="AJ17" s="66">
        <v>1013.82</v>
      </c>
      <c r="AK17" s="66"/>
      <c r="AL17" s="66"/>
      <c r="AM17" s="66"/>
      <c r="AN17" s="66"/>
      <c r="AO17" s="46">
        <f t="shared" si="42"/>
        <v>5612.82</v>
      </c>
      <c r="AP17" s="66"/>
      <c r="AQ17" s="66"/>
      <c r="AR17" s="66"/>
      <c r="AS17" s="66"/>
      <c r="AT17" s="66"/>
      <c r="AU17" s="66"/>
      <c r="AV17" s="66"/>
      <c r="AW17" s="66"/>
      <c r="AX17" s="66"/>
      <c r="AY17" s="66"/>
      <c r="AZ17" s="66"/>
      <c r="BA17" s="66"/>
      <c r="BB17" s="46">
        <f t="shared" si="43"/>
        <v>0</v>
      </c>
      <c r="BC17" s="66"/>
      <c r="BD17" s="66"/>
      <c r="BE17" s="66"/>
      <c r="BF17" s="66"/>
      <c r="BG17" s="66"/>
      <c r="BH17" s="66"/>
      <c r="BI17" s="66"/>
      <c r="BJ17" s="66"/>
      <c r="BK17" s="66"/>
      <c r="BL17" s="66"/>
      <c r="BM17" s="66"/>
      <c r="BN17" s="66"/>
      <c r="BO17" s="46">
        <f t="shared" si="44"/>
        <v>0</v>
      </c>
      <c r="BP17" s="66"/>
      <c r="BQ17" s="66"/>
      <c r="BR17" s="66"/>
      <c r="BS17" s="66"/>
      <c r="BT17" s="66"/>
      <c r="BU17" s="66"/>
      <c r="BV17" s="66"/>
      <c r="BW17" s="66"/>
      <c r="BX17" s="66"/>
      <c r="BY17" s="66"/>
      <c r="BZ17" s="66"/>
      <c r="CA17" s="66"/>
      <c r="CB17" s="46">
        <f t="shared" si="45"/>
        <v>0</v>
      </c>
      <c r="CC17" s="66"/>
      <c r="CD17" s="66"/>
      <c r="CE17" s="66"/>
      <c r="CF17" s="66"/>
      <c r="CG17" s="66"/>
      <c r="CH17" s="66"/>
      <c r="CI17" s="66"/>
      <c r="CJ17" s="66"/>
      <c r="CK17" s="66"/>
      <c r="CL17" s="66"/>
      <c r="CM17" s="66"/>
      <c r="CN17" s="66"/>
      <c r="CO17" s="46">
        <f t="shared" si="46"/>
        <v>0</v>
      </c>
      <c r="CP17" s="66"/>
      <c r="CQ17" s="66"/>
      <c r="CR17" s="66"/>
      <c r="CS17" s="66"/>
      <c r="CT17" s="66"/>
      <c r="CU17" s="66"/>
      <c r="CV17" s="66"/>
      <c r="CW17" s="66"/>
      <c r="CX17" s="66"/>
      <c r="CY17" s="66"/>
      <c r="CZ17" s="66"/>
      <c r="DA17" s="66"/>
      <c r="DB17" s="46">
        <f t="shared" si="47"/>
        <v>0</v>
      </c>
      <c r="DC17" s="66"/>
      <c r="DD17" s="66"/>
      <c r="DE17" s="66"/>
      <c r="DF17" s="66"/>
      <c r="DG17" s="66"/>
      <c r="DH17" s="66"/>
      <c r="DI17" s="66"/>
      <c r="DJ17" s="66"/>
      <c r="DK17" s="66"/>
      <c r="DL17" s="66"/>
      <c r="DM17" s="66"/>
      <c r="DN17" s="66"/>
      <c r="DO17" s="46">
        <f t="shared" si="48"/>
        <v>0</v>
      </c>
      <c r="DP17" s="66"/>
      <c r="DQ17" s="66"/>
      <c r="DR17" s="66"/>
      <c r="DS17" s="66"/>
      <c r="DT17" s="66"/>
      <c r="DU17" s="66"/>
      <c r="DV17" s="66"/>
      <c r="DW17" s="66"/>
      <c r="DX17" s="66"/>
      <c r="DY17" s="66"/>
      <c r="DZ17" s="66"/>
      <c r="EA17" s="66"/>
      <c r="EB17" s="46">
        <f t="shared" si="49"/>
        <v>0</v>
      </c>
      <c r="EC17" s="66"/>
      <c r="ED17" s="66"/>
      <c r="EE17" s="66"/>
      <c r="EF17" s="66"/>
      <c r="EG17" s="66"/>
      <c r="EH17" s="66"/>
      <c r="EI17" s="66"/>
      <c r="EJ17" s="66"/>
      <c r="EK17" s="66"/>
      <c r="EL17" s="66"/>
      <c r="EM17" s="66"/>
      <c r="EN17" s="66"/>
      <c r="EO17" s="46">
        <f t="shared" si="50"/>
        <v>0</v>
      </c>
      <c r="EP17" s="66"/>
      <c r="EQ17" s="66"/>
      <c r="ER17" s="66"/>
      <c r="ES17" s="66"/>
      <c r="ET17" s="66"/>
      <c r="EU17" s="66"/>
      <c r="EV17" s="66"/>
      <c r="EW17" s="66"/>
      <c r="EX17" s="66"/>
      <c r="EY17" s="66"/>
      <c r="EZ17" s="66"/>
      <c r="FA17" s="66"/>
      <c r="FB17" s="46">
        <f t="shared" si="51"/>
        <v>0</v>
      </c>
      <c r="FC17" s="66"/>
      <c r="FD17" s="66"/>
      <c r="FE17" s="66"/>
      <c r="FF17" s="66"/>
      <c r="FG17" s="66"/>
      <c r="FH17" s="66"/>
      <c r="FI17" s="66"/>
      <c r="FJ17" s="66"/>
      <c r="FK17" s="66"/>
      <c r="FL17" s="66"/>
      <c r="FM17" s="66"/>
      <c r="FN17" s="66"/>
      <c r="FO17" s="46">
        <f t="shared" si="52"/>
        <v>0</v>
      </c>
      <c r="FP17" s="66"/>
      <c r="FQ17" s="66"/>
      <c r="FR17" s="66"/>
      <c r="FS17" s="66"/>
      <c r="FT17" s="66"/>
      <c r="FU17" s="66"/>
      <c r="FV17" s="66"/>
      <c r="FW17" s="66"/>
      <c r="FX17" s="66"/>
      <c r="FY17" s="66"/>
      <c r="FZ17" s="66"/>
      <c r="GA17" s="66"/>
      <c r="GB17" s="46">
        <f t="shared" si="53"/>
        <v>0</v>
      </c>
      <c r="GC17" s="66"/>
      <c r="GD17" s="66"/>
      <c r="GE17" s="66"/>
      <c r="GF17" s="66"/>
      <c r="GG17" s="66"/>
      <c r="GH17" s="66"/>
      <c r="GI17" s="66"/>
      <c r="GJ17" s="66"/>
      <c r="GK17" s="66"/>
      <c r="GL17" s="66"/>
      <c r="GM17" s="66"/>
      <c r="GN17" s="66"/>
      <c r="GO17" s="46">
        <f t="shared" si="54"/>
        <v>0</v>
      </c>
      <c r="GP17" s="66"/>
      <c r="GQ17" s="66"/>
      <c r="GR17" s="66"/>
      <c r="GS17" s="66"/>
      <c r="GT17" s="66"/>
      <c r="GU17" s="66"/>
      <c r="GV17" s="66"/>
      <c r="GW17" s="66"/>
      <c r="GX17" s="66"/>
      <c r="GY17" s="66"/>
      <c r="GZ17" s="66"/>
      <c r="HA17" s="66"/>
      <c r="HB17" s="46">
        <f t="shared" si="55"/>
        <v>0</v>
      </c>
      <c r="HC17" s="66"/>
      <c r="HD17" s="66"/>
      <c r="HE17" s="66"/>
      <c r="HF17" s="66"/>
      <c r="HG17" s="66"/>
      <c r="HH17" s="66"/>
      <c r="HI17" s="66"/>
      <c r="HJ17" s="66"/>
      <c r="HK17" s="66"/>
      <c r="HL17" s="66"/>
      <c r="HM17" s="66"/>
      <c r="HN17" s="66"/>
      <c r="HO17" s="46">
        <f t="shared" si="56"/>
        <v>0</v>
      </c>
      <c r="HP17" s="66"/>
      <c r="HQ17" s="66"/>
      <c r="HR17" s="66"/>
      <c r="HS17" s="66"/>
      <c r="HT17" s="66"/>
      <c r="HU17" s="66"/>
      <c r="HV17" s="66"/>
      <c r="HW17" s="66"/>
      <c r="HX17" s="66"/>
      <c r="HY17" s="66"/>
      <c r="HZ17" s="66"/>
      <c r="IA17" s="66"/>
      <c r="IB17" s="46">
        <f t="shared" si="57"/>
        <v>0</v>
      </c>
    </row>
    <row r="18" spans="1:236" s="70" customFormat="1" ht="15.75" x14ac:dyDescent="0.25">
      <c r="A18" s="69" t="s">
        <v>14</v>
      </c>
      <c r="B18" s="66">
        <v>770.92</v>
      </c>
      <c r="C18" s="66">
        <v>1089.54</v>
      </c>
      <c r="D18" s="66">
        <v>968.23</v>
      </c>
      <c r="E18" s="66">
        <v>1407.11</v>
      </c>
      <c r="F18" s="66">
        <v>1864.22</v>
      </c>
      <c r="G18" s="66">
        <v>2135.39</v>
      </c>
      <c r="H18" s="66">
        <v>1562.11</v>
      </c>
      <c r="I18" s="66">
        <v>2065.67</v>
      </c>
      <c r="J18" s="66">
        <v>1689.7</v>
      </c>
      <c r="K18" s="66">
        <v>1736.09</v>
      </c>
      <c r="L18" s="66">
        <v>1536.13</v>
      </c>
      <c r="M18" s="66">
        <v>885.22</v>
      </c>
      <c r="N18" s="66">
        <f>[1]suivis_ca_mensuel_ht!M12</f>
        <v>885.22</v>
      </c>
      <c r="O18" s="46">
        <v>17710.330000000002</v>
      </c>
      <c r="P18" s="66">
        <v>890.78</v>
      </c>
      <c r="Q18" s="66">
        <v>959.66</v>
      </c>
      <c r="R18" s="66">
        <v>1112.25</v>
      </c>
      <c r="S18" s="66">
        <v>1595.88</v>
      </c>
      <c r="T18" s="66">
        <v>1475.25</v>
      </c>
      <c r="U18" s="66">
        <v>2312.42</v>
      </c>
      <c r="V18" s="66">
        <v>2010.24</v>
      </c>
      <c r="W18" s="66">
        <v>1853.19</v>
      </c>
      <c r="X18" s="66">
        <v>1833.28</v>
      </c>
      <c r="Y18" s="66">
        <v>1284.02</v>
      </c>
      <c r="Z18" s="66">
        <v>1182.74</v>
      </c>
      <c r="AA18" s="66">
        <v>1298.56</v>
      </c>
      <c r="AB18" s="46">
        <v>17808.27</v>
      </c>
      <c r="AC18" s="66">
        <v>346.28</v>
      </c>
      <c r="AD18" s="66">
        <v>971.24</v>
      </c>
      <c r="AE18" s="66">
        <v>1295.1099999999999</v>
      </c>
      <c r="AF18" s="66">
        <v>1143.51</v>
      </c>
      <c r="AG18" s="66">
        <v>1140.6400000000001</v>
      </c>
      <c r="AH18" s="66">
        <v>1880.81</v>
      </c>
      <c r="AI18" s="66">
        <v>2050.8000000000002</v>
      </c>
      <c r="AJ18" s="66">
        <v>1981.76</v>
      </c>
      <c r="AK18" s="66"/>
      <c r="AL18" s="66"/>
      <c r="AM18" s="66"/>
      <c r="AN18" s="66"/>
      <c r="AO18" s="46">
        <f t="shared" si="42"/>
        <v>10810.15</v>
      </c>
      <c r="AP18" s="66"/>
      <c r="AQ18" s="66"/>
      <c r="AR18" s="66"/>
      <c r="AS18" s="66"/>
      <c r="AT18" s="66"/>
      <c r="AU18" s="66"/>
      <c r="AV18" s="66"/>
      <c r="AW18" s="66"/>
      <c r="AX18" s="66"/>
      <c r="AY18" s="66"/>
      <c r="AZ18" s="66"/>
      <c r="BA18" s="66"/>
      <c r="BB18" s="46">
        <f t="shared" si="43"/>
        <v>0</v>
      </c>
      <c r="BC18" s="66"/>
      <c r="BD18" s="66"/>
      <c r="BE18" s="66"/>
      <c r="BF18" s="66"/>
      <c r="BG18" s="66"/>
      <c r="BH18" s="66"/>
      <c r="BI18" s="66"/>
      <c r="BJ18" s="66"/>
      <c r="BK18" s="66"/>
      <c r="BL18" s="66"/>
      <c r="BM18" s="66"/>
      <c r="BN18" s="66"/>
      <c r="BO18" s="46">
        <f t="shared" si="44"/>
        <v>0</v>
      </c>
      <c r="BP18" s="66"/>
      <c r="BQ18" s="66"/>
      <c r="BR18" s="66"/>
      <c r="BS18" s="66"/>
      <c r="BT18" s="66"/>
      <c r="BU18" s="66"/>
      <c r="BV18" s="66"/>
      <c r="BW18" s="66"/>
      <c r="BX18" s="66"/>
      <c r="BY18" s="66"/>
      <c r="BZ18" s="66"/>
      <c r="CA18" s="66"/>
      <c r="CB18" s="46">
        <f t="shared" si="45"/>
        <v>0</v>
      </c>
      <c r="CC18" s="66"/>
      <c r="CD18" s="66"/>
      <c r="CE18" s="66"/>
      <c r="CF18" s="66"/>
      <c r="CG18" s="66"/>
      <c r="CH18" s="66"/>
      <c r="CI18" s="66"/>
      <c r="CJ18" s="66"/>
      <c r="CK18" s="66"/>
      <c r="CL18" s="66"/>
      <c r="CM18" s="66"/>
      <c r="CN18" s="66"/>
      <c r="CO18" s="46">
        <f t="shared" si="46"/>
        <v>0</v>
      </c>
      <c r="CP18" s="66"/>
      <c r="CQ18" s="66"/>
      <c r="CR18" s="66"/>
      <c r="CS18" s="66"/>
      <c r="CT18" s="66"/>
      <c r="CU18" s="66"/>
      <c r="CV18" s="66"/>
      <c r="CW18" s="66"/>
      <c r="CX18" s="66"/>
      <c r="CY18" s="66"/>
      <c r="CZ18" s="66"/>
      <c r="DA18" s="66"/>
      <c r="DB18" s="46">
        <f t="shared" si="47"/>
        <v>0</v>
      </c>
      <c r="DC18" s="66"/>
      <c r="DD18" s="66"/>
      <c r="DE18" s="66"/>
      <c r="DF18" s="66"/>
      <c r="DG18" s="66"/>
      <c r="DH18" s="66"/>
      <c r="DI18" s="66"/>
      <c r="DJ18" s="66"/>
      <c r="DK18" s="66"/>
      <c r="DL18" s="66"/>
      <c r="DM18" s="66"/>
      <c r="DN18" s="66"/>
      <c r="DO18" s="46">
        <f t="shared" si="48"/>
        <v>0</v>
      </c>
      <c r="DP18" s="66"/>
      <c r="DQ18" s="66"/>
      <c r="DR18" s="66"/>
      <c r="DS18" s="66"/>
      <c r="DT18" s="66"/>
      <c r="DU18" s="66"/>
      <c r="DV18" s="66"/>
      <c r="DW18" s="66"/>
      <c r="DX18" s="66"/>
      <c r="DY18" s="66"/>
      <c r="DZ18" s="66"/>
      <c r="EA18" s="66"/>
      <c r="EB18" s="46">
        <f t="shared" si="49"/>
        <v>0</v>
      </c>
      <c r="EC18" s="66"/>
      <c r="ED18" s="66"/>
      <c r="EE18" s="66"/>
      <c r="EF18" s="66"/>
      <c r="EG18" s="66"/>
      <c r="EH18" s="66"/>
      <c r="EI18" s="66"/>
      <c r="EJ18" s="66"/>
      <c r="EK18" s="66"/>
      <c r="EL18" s="66"/>
      <c r="EM18" s="66"/>
      <c r="EN18" s="66"/>
      <c r="EO18" s="46">
        <f t="shared" si="50"/>
        <v>0</v>
      </c>
      <c r="EP18" s="66"/>
      <c r="EQ18" s="66"/>
      <c r="ER18" s="66"/>
      <c r="ES18" s="66"/>
      <c r="ET18" s="66"/>
      <c r="EU18" s="66"/>
      <c r="EV18" s="66"/>
      <c r="EW18" s="66"/>
      <c r="EX18" s="66"/>
      <c r="EY18" s="66"/>
      <c r="EZ18" s="66"/>
      <c r="FA18" s="66"/>
      <c r="FB18" s="46">
        <f t="shared" si="51"/>
        <v>0</v>
      </c>
      <c r="FC18" s="66"/>
      <c r="FD18" s="66"/>
      <c r="FE18" s="66"/>
      <c r="FF18" s="66"/>
      <c r="FG18" s="66"/>
      <c r="FH18" s="66"/>
      <c r="FI18" s="66"/>
      <c r="FJ18" s="66"/>
      <c r="FK18" s="66"/>
      <c r="FL18" s="66"/>
      <c r="FM18" s="66"/>
      <c r="FN18" s="66"/>
      <c r="FO18" s="46">
        <f t="shared" si="52"/>
        <v>0</v>
      </c>
      <c r="FP18" s="66"/>
      <c r="FQ18" s="66"/>
      <c r="FR18" s="66"/>
      <c r="FS18" s="66"/>
      <c r="FT18" s="66"/>
      <c r="FU18" s="66"/>
      <c r="FV18" s="66"/>
      <c r="FW18" s="66"/>
      <c r="FX18" s="66"/>
      <c r="FY18" s="66"/>
      <c r="FZ18" s="66"/>
      <c r="GA18" s="66"/>
      <c r="GB18" s="46">
        <f t="shared" si="53"/>
        <v>0</v>
      </c>
      <c r="GC18" s="66"/>
      <c r="GD18" s="66"/>
      <c r="GE18" s="66"/>
      <c r="GF18" s="66"/>
      <c r="GG18" s="66"/>
      <c r="GH18" s="66"/>
      <c r="GI18" s="66"/>
      <c r="GJ18" s="66"/>
      <c r="GK18" s="66"/>
      <c r="GL18" s="66"/>
      <c r="GM18" s="66"/>
      <c r="GN18" s="66"/>
      <c r="GO18" s="46">
        <f t="shared" si="54"/>
        <v>0</v>
      </c>
      <c r="GP18" s="66"/>
      <c r="GQ18" s="66"/>
      <c r="GR18" s="66"/>
      <c r="GS18" s="66"/>
      <c r="GT18" s="66"/>
      <c r="GU18" s="66"/>
      <c r="GV18" s="66"/>
      <c r="GW18" s="66"/>
      <c r="GX18" s="66"/>
      <c r="GY18" s="66"/>
      <c r="GZ18" s="66"/>
      <c r="HA18" s="66"/>
      <c r="HB18" s="46">
        <f t="shared" si="55"/>
        <v>0</v>
      </c>
      <c r="HC18" s="66"/>
      <c r="HD18" s="66"/>
      <c r="HE18" s="66"/>
      <c r="HF18" s="66"/>
      <c r="HG18" s="66"/>
      <c r="HH18" s="66"/>
      <c r="HI18" s="66"/>
      <c r="HJ18" s="66"/>
      <c r="HK18" s="66"/>
      <c r="HL18" s="66"/>
      <c r="HM18" s="66"/>
      <c r="HN18" s="66"/>
      <c r="HO18" s="46">
        <f t="shared" si="56"/>
        <v>0</v>
      </c>
      <c r="HP18" s="66"/>
      <c r="HQ18" s="66"/>
      <c r="HR18" s="66"/>
      <c r="HS18" s="66"/>
      <c r="HT18" s="66"/>
      <c r="HU18" s="66"/>
      <c r="HV18" s="66"/>
      <c r="HW18" s="66"/>
      <c r="HX18" s="66"/>
      <c r="HY18" s="66"/>
      <c r="HZ18" s="66"/>
      <c r="IA18" s="66"/>
      <c r="IB18" s="46">
        <f t="shared" si="57"/>
        <v>0</v>
      </c>
    </row>
    <row r="19" spans="1:236" s="70" customFormat="1" ht="15.75" x14ac:dyDescent="0.25">
      <c r="A19" s="69" t="s">
        <v>15</v>
      </c>
      <c r="B19" s="66">
        <v>0</v>
      </c>
      <c r="C19" s="66">
        <v>0</v>
      </c>
      <c r="D19" s="66">
        <v>91.97</v>
      </c>
      <c r="E19" s="66">
        <v>0</v>
      </c>
      <c r="F19" s="66">
        <v>11.91</v>
      </c>
      <c r="G19" s="66">
        <v>2.42</v>
      </c>
      <c r="H19" s="66">
        <v>3.34</v>
      </c>
      <c r="I19" s="66">
        <v>2.09</v>
      </c>
      <c r="J19" s="66">
        <v>20.149999999999999</v>
      </c>
      <c r="K19" s="66">
        <v>1.42</v>
      </c>
      <c r="L19" s="66">
        <v>5.0199999999999996</v>
      </c>
      <c r="M19" s="66">
        <v>2.5099999999999998</v>
      </c>
      <c r="N19" s="66">
        <v>0</v>
      </c>
      <c r="O19" s="46">
        <v>91.97</v>
      </c>
      <c r="P19" s="66">
        <v>24.05</v>
      </c>
      <c r="Q19" s="66">
        <v>4.75</v>
      </c>
      <c r="R19" s="66">
        <v>6.75</v>
      </c>
      <c r="S19" s="66">
        <v>2.57</v>
      </c>
      <c r="T19" s="66">
        <v>1.5</v>
      </c>
      <c r="U19" s="66">
        <v>3.12</v>
      </c>
      <c r="V19" s="66">
        <v>0</v>
      </c>
      <c r="W19" s="66">
        <v>0.5</v>
      </c>
      <c r="X19" s="66">
        <v>5.71</v>
      </c>
      <c r="Y19" s="66">
        <v>4</v>
      </c>
      <c r="Z19" s="66">
        <v>12.5</v>
      </c>
      <c r="AA19" s="66">
        <v>17.52</v>
      </c>
      <c r="AB19" s="46">
        <v>82.97</v>
      </c>
      <c r="AC19" s="66">
        <v>0</v>
      </c>
      <c r="AD19" s="66">
        <v>27.43</v>
      </c>
      <c r="AE19" s="66">
        <v>9.17</v>
      </c>
      <c r="AF19" s="66">
        <v>2.33</v>
      </c>
      <c r="AG19" s="66">
        <v>0</v>
      </c>
      <c r="AH19" s="66">
        <v>3.58</v>
      </c>
      <c r="AI19" s="66">
        <v>12.5</v>
      </c>
      <c r="AJ19" s="66">
        <v>0</v>
      </c>
      <c r="AK19" s="66"/>
      <c r="AL19" s="66"/>
      <c r="AM19" s="66"/>
      <c r="AN19" s="66"/>
      <c r="AO19" s="46">
        <f t="shared" si="42"/>
        <v>55.01</v>
      </c>
      <c r="AP19" s="66"/>
      <c r="AQ19" s="66"/>
      <c r="AR19" s="66"/>
      <c r="AS19" s="66"/>
      <c r="AT19" s="66"/>
      <c r="AU19" s="66"/>
      <c r="AV19" s="66"/>
      <c r="AW19" s="66"/>
      <c r="AX19" s="66"/>
      <c r="AY19" s="66"/>
      <c r="AZ19" s="66"/>
      <c r="BA19" s="66"/>
      <c r="BB19" s="46">
        <f t="shared" si="43"/>
        <v>0</v>
      </c>
      <c r="BC19" s="66"/>
      <c r="BD19" s="66"/>
      <c r="BE19" s="66"/>
      <c r="BF19" s="66"/>
      <c r="BG19" s="66"/>
      <c r="BH19" s="66"/>
      <c r="BI19" s="66"/>
      <c r="BJ19" s="66"/>
      <c r="BK19" s="66"/>
      <c r="BL19" s="66"/>
      <c r="BM19" s="66"/>
      <c r="BN19" s="66"/>
      <c r="BO19" s="46">
        <f t="shared" si="44"/>
        <v>0</v>
      </c>
      <c r="BP19" s="66"/>
      <c r="BQ19" s="66"/>
      <c r="BR19" s="66"/>
      <c r="BS19" s="66"/>
      <c r="BT19" s="66"/>
      <c r="BU19" s="66"/>
      <c r="BV19" s="66"/>
      <c r="BW19" s="66"/>
      <c r="BX19" s="66"/>
      <c r="BY19" s="66"/>
      <c r="BZ19" s="66"/>
      <c r="CA19" s="66"/>
      <c r="CB19" s="46">
        <f t="shared" si="45"/>
        <v>0</v>
      </c>
      <c r="CC19" s="66"/>
      <c r="CD19" s="66"/>
      <c r="CE19" s="66"/>
      <c r="CF19" s="66"/>
      <c r="CG19" s="66"/>
      <c r="CH19" s="66"/>
      <c r="CI19" s="66"/>
      <c r="CJ19" s="66"/>
      <c r="CK19" s="66"/>
      <c r="CL19" s="66"/>
      <c r="CM19" s="66"/>
      <c r="CN19" s="66"/>
      <c r="CO19" s="46">
        <f t="shared" si="46"/>
        <v>0</v>
      </c>
      <c r="CP19" s="66"/>
      <c r="CQ19" s="66"/>
      <c r="CR19" s="66"/>
      <c r="CS19" s="66"/>
      <c r="CT19" s="66"/>
      <c r="CU19" s="66"/>
      <c r="CV19" s="66"/>
      <c r="CW19" s="66"/>
      <c r="CX19" s="66"/>
      <c r="CY19" s="66"/>
      <c r="CZ19" s="66"/>
      <c r="DA19" s="66"/>
      <c r="DB19" s="46">
        <f t="shared" si="47"/>
        <v>0</v>
      </c>
      <c r="DC19" s="66"/>
      <c r="DD19" s="66"/>
      <c r="DE19" s="66"/>
      <c r="DF19" s="66"/>
      <c r="DG19" s="66"/>
      <c r="DH19" s="66"/>
      <c r="DI19" s="66"/>
      <c r="DJ19" s="66"/>
      <c r="DK19" s="66"/>
      <c r="DL19" s="66"/>
      <c r="DM19" s="66"/>
      <c r="DN19" s="66"/>
      <c r="DO19" s="46">
        <f t="shared" si="48"/>
        <v>0</v>
      </c>
      <c r="DP19" s="66"/>
      <c r="DQ19" s="66"/>
      <c r="DR19" s="66"/>
      <c r="DS19" s="66"/>
      <c r="DT19" s="66"/>
      <c r="DU19" s="66"/>
      <c r="DV19" s="66"/>
      <c r="DW19" s="66"/>
      <c r="DX19" s="66"/>
      <c r="DY19" s="66"/>
      <c r="DZ19" s="66"/>
      <c r="EA19" s="66"/>
      <c r="EB19" s="46">
        <f t="shared" si="49"/>
        <v>0</v>
      </c>
      <c r="EC19" s="66"/>
      <c r="ED19" s="66"/>
      <c r="EE19" s="66"/>
      <c r="EF19" s="66"/>
      <c r="EG19" s="66"/>
      <c r="EH19" s="66"/>
      <c r="EI19" s="66"/>
      <c r="EJ19" s="66"/>
      <c r="EK19" s="66"/>
      <c r="EL19" s="66"/>
      <c r="EM19" s="66"/>
      <c r="EN19" s="66"/>
      <c r="EO19" s="46">
        <f t="shared" si="50"/>
        <v>0</v>
      </c>
      <c r="EP19" s="66"/>
      <c r="EQ19" s="66"/>
      <c r="ER19" s="66"/>
      <c r="ES19" s="66"/>
      <c r="ET19" s="66"/>
      <c r="EU19" s="66"/>
      <c r="EV19" s="66"/>
      <c r="EW19" s="66"/>
      <c r="EX19" s="66"/>
      <c r="EY19" s="66"/>
      <c r="EZ19" s="66"/>
      <c r="FA19" s="66"/>
      <c r="FB19" s="46">
        <f t="shared" si="51"/>
        <v>0</v>
      </c>
      <c r="FC19" s="66"/>
      <c r="FD19" s="66"/>
      <c r="FE19" s="66"/>
      <c r="FF19" s="66"/>
      <c r="FG19" s="66"/>
      <c r="FH19" s="66"/>
      <c r="FI19" s="66"/>
      <c r="FJ19" s="66"/>
      <c r="FK19" s="66"/>
      <c r="FL19" s="66"/>
      <c r="FM19" s="66"/>
      <c r="FN19" s="66"/>
      <c r="FO19" s="46">
        <f t="shared" si="52"/>
        <v>0</v>
      </c>
      <c r="FP19" s="66"/>
      <c r="FQ19" s="66"/>
      <c r="FR19" s="66"/>
      <c r="FS19" s="66"/>
      <c r="FT19" s="66"/>
      <c r="FU19" s="66"/>
      <c r="FV19" s="66"/>
      <c r="FW19" s="66"/>
      <c r="FX19" s="66"/>
      <c r="FY19" s="66"/>
      <c r="FZ19" s="66"/>
      <c r="GA19" s="66"/>
      <c r="GB19" s="46">
        <f t="shared" si="53"/>
        <v>0</v>
      </c>
      <c r="GC19" s="66"/>
      <c r="GD19" s="66"/>
      <c r="GE19" s="66"/>
      <c r="GF19" s="66"/>
      <c r="GG19" s="66"/>
      <c r="GH19" s="66"/>
      <c r="GI19" s="66"/>
      <c r="GJ19" s="66"/>
      <c r="GK19" s="66"/>
      <c r="GL19" s="66"/>
      <c r="GM19" s="66"/>
      <c r="GN19" s="66"/>
      <c r="GO19" s="46">
        <f t="shared" si="54"/>
        <v>0</v>
      </c>
      <c r="GP19" s="66"/>
      <c r="GQ19" s="66"/>
      <c r="GR19" s="66"/>
      <c r="GS19" s="66"/>
      <c r="GT19" s="66"/>
      <c r="GU19" s="66"/>
      <c r="GV19" s="66"/>
      <c r="GW19" s="66"/>
      <c r="GX19" s="66"/>
      <c r="GY19" s="66"/>
      <c r="GZ19" s="66"/>
      <c r="HA19" s="66"/>
      <c r="HB19" s="46">
        <f t="shared" si="55"/>
        <v>0</v>
      </c>
      <c r="HC19" s="66"/>
      <c r="HD19" s="66"/>
      <c r="HE19" s="66"/>
      <c r="HF19" s="66"/>
      <c r="HG19" s="66"/>
      <c r="HH19" s="66"/>
      <c r="HI19" s="66"/>
      <c r="HJ19" s="66"/>
      <c r="HK19" s="66"/>
      <c r="HL19" s="66"/>
      <c r="HM19" s="66"/>
      <c r="HN19" s="66"/>
      <c r="HO19" s="46">
        <f t="shared" si="56"/>
        <v>0</v>
      </c>
      <c r="HP19" s="66"/>
      <c r="HQ19" s="66"/>
      <c r="HR19" s="66"/>
      <c r="HS19" s="66"/>
      <c r="HT19" s="66"/>
      <c r="HU19" s="66"/>
      <c r="HV19" s="66"/>
      <c r="HW19" s="66"/>
      <c r="HX19" s="66"/>
      <c r="HY19" s="66"/>
      <c r="HZ19" s="66"/>
      <c r="IA19" s="66"/>
      <c r="IB19" s="46">
        <f t="shared" si="57"/>
        <v>0</v>
      </c>
    </row>
    <row r="20" spans="1:236" s="70" customFormat="1" ht="15.75" x14ac:dyDescent="0.25">
      <c r="A20" s="69" t="s">
        <v>16</v>
      </c>
      <c r="B20" s="66">
        <v>13.96</v>
      </c>
      <c r="C20" s="66">
        <v>-13.96</v>
      </c>
      <c r="D20" s="66">
        <v>0</v>
      </c>
      <c r="E20" s="66">
        <v>88.79</v>
      </c>
      <c r="F20" s="66">
        <v>0</v>
      </c>
      <c r="G20" s="66">
        <v>0</v>
      </c>
      <c r="H20" s="66">
        <v>0</v>
      </c>
      <c r="I20" s="66">
        <v>0</v>
      </c>
      <c r="J20" s="66">
        <v>0</v>
      </c>
      <c r="K20" s="66">
        <v>82.24</v>
      </c>
      <c r="L20" s="66">
        <v>236.62</v>
      </c>
      <c r="M20" s="66">
        <v>0.84</v>
      </c>
      <c r="N20" s="66">
        <f>[1]suivis_ca_mensuel_ht!M14</f>
        <v>3.3499999999999996</v>
      </c>
      <c r="O20" s="46">
        <f>48.86+611.29</f>
        <v>660.15</v>
      </c>
      <c r="P20" s="66">
        <v>0</v>
      </c>
      <c r="Q20" s="66">
        <v>0</v>
      </c>
      <c r="R20" s="66">
        <v>0</v>
      </c>
      <c r="S20" s="66">
        <v>0</v>
      </c>
      <c r="T20" s="66">
        <v>0</v>
      </c>
      <c r="U20" s="66">
        <v>340</v>
      </c>
      <c r="V20" s="66">
        <v>0</v>
      </c>
      <c r="W20" s="66">
        <v>0</v>
      </c>
      <c r="X20" s="66">
        <v>0</v>
      </c>
      <c r="Y20" s="66">
        <v>109.09</v>
      </c>
      <c r="Z20" s="66">
        <v>0</v>
      </c>
      <c r="AA20" s="66">
        <v>0</v>
      </c>
      <c r="AB20" s="46">
        <v>449.09</v>
      </c>
      <c r="AC20" s="66">
        <v>0</v>
      </c>
      <c r="AD20" s="66">
        <v>1.9</v>
      </c>
      <c r="AE20" s="66">
        <v>0</v>
      </c>
      <c r="AF20" s="66">
        <v>0</v>
      </c>
      <c r="AG20" s="66">
        <v>0</v>
      </c>
      <c r="AH20" s="66">
        <v>0</v>
      </c>
      <c r="AI20" s="66">
        <v>0</v>
      </c>
      <c r="AJ20" s="66">
        <v>20</v>
      </c>
      <c r="AK20" s="66"/>
      <c r="AL20" s="66"/>
      <c r="AM20" s="66"/>
      <c r="AN20" s="66"/>
      <c r="AO20" s="46">
        <f t="shared" si="42"/>
        <v>21.9</v>
      </c>
      <c r="AP20" s="66"/>
      <c r="AQ20" s="66"/>
      <c r="AR20" s="66"/>
      <c r="AS20" s="66"/>
      <c r="AT20" s="66"/>
      <c r="AU20" s="66"/>
      <c r="AV20" s="66"/>
      <c r="AW20" s="66"/>
      <c r="AX20" s="66"/>
      <c r="AY20" s="66"/>
      <c r="AZ20" s="66"/>
      <c r="BA20" s="66"/>
      <c r="BB20" s="46">
        <f t="shared" si="43"/>
        <v>0</v>
      </c>
      <c r="BC20" s="66"/>
      <c r="BD20" s="66"/>
      <c r="BE20" s="66"/>
      <c r="BF20" s="66"/>
      <c r="BG20" s="66"/>
      <c r="BH20" s="66"/>
      <c r="BI20" s="66"/>
      <c r="BJ20" s="66"/>
      <c r="BK20" s="66"/>
      <c r="BL20" s="66"/>
      <c r="BM20" s="66"/>
      <c r="BN20" s="66"/>
      <c r="BO20" s="46">
        <f t="shared" si="44"/>
        <v>0</v>
      </c>
      <c r="BP20" s="66"/>
      <c r="BQ20" s="66"/>
      <c r="BR20" s="66"/>
      <c r="BS20" s="66"/>
      <c r="BT20" s="66"/>
      <c r="BU20" s="66"/>
      <c r="BV20" s="66"/>
      <c r="BW20" s="66"/>
      <c r="BX20" s="66"/>
      <c r="BY20" s="66"/>
      <c r="BZ20" s="66"/>
      <c r="CA20" s="66"/>
      <c r="CB20" s="46">
        <f t="shared" si="45"/>
        <v>0</v>
      </c>
      <c r="CC20" s="66"/>
      <c r="CD20" s="66"/>
      <c r="CE20" s="66"/>
      <c r="CF20" s="66"/>
      <c r="CG20" s="66"/>
      <c r="CH20" s="66"/>
      <c r="CI20" s="66"/>
      <c r="CJ20" s="66"/>
      <c r="CK20" s="66"/>
      <c r="CL20" s="66"/>
      <c r="CM20" s="66"/>
      <c r="CN20" s="66"/>
      <c r="CO20" s="46">
        <f t="shared" si="46"/>
        <v>0</v>
      </c>
      <c r="CP20" s="66"/>
      <c r="CQ20" s="66"/>
      <c r="CR20" s="66"/>
      <c r="CS20" s="66"/>
      <c r="CT20" s="66"/>
      <c r="CU20" s="66"/>
      <c r="CV20" s="66"/>
      <c r="CW20" s="66"/>
      <c r="CX20" s="66"/>
      <c r="CY20" s="66"/>
      <c r="CZ20" s="66"/>
      <c r="DA20" s="66"/>
      <c r="DB20" s="46">
        <f t="shared" si="47"/>
        <v>0</v>
      </c>
      <c r="DC20" s="66"/>
      <c r="DD20" s="66"/>
      <c r="DE20" s="66"/>
      <c r="DF20" s="66"/>
      <c r="DG20" s="66"/>
      <c r="DH20" s="66"/>
      <c r="DI20" s="66"/>
      <c r="DJ20" s="66"/>
      <c r="DK20" s="66"/>
      <c r="DL20" s="66"/>
      <c r="DM20" s="66"/>
      <c r="DN20" s="66"/>
      <c r="DO20" s="46">
        <f t="shared" si="48"/>
        <v>0</v>
      </c>
      <c r="DP20" s="66"/>
      <c r="DQ20" s="66"/>
      <c r="DR20" s="66"/>
      <c r="DS20" s="66"/>
      <c r="DT20" s="66"/>
      <c r="DU20" s="66"/>
      <c r="DV20" s="66"/>
      <c r="DW20" s="66"/>
      <c r="DX20" s="66"/>
      <c r="DY20" s="66"/>
      <c r="DZ20" s="66"/>
      <c r="EA20" s="66"/>
      <c r="EB20" s="46">
        <f t="shared" si="49"/>
        <v>0</v>
      </c>
      <c r="EC20" s="66"/>
      <c r="ED20" s="66"/>
      <c r="EE20" s="66"/>
      <c r="EF20" s="66"/>
      <c r="EG20" s="66"/>
      <c r="EH20" s="66"/>
      <c r="EI20" s="66"/>
      <c r="EJ20" s="66"/>
      <c r="EK20" s="66"/>
      <c r="EL20" s="66"/>
      <c r="EM20" s="66"/>
      <c r="EN20" s="66"/>
      <c r="EO20" s="46">
        <f t="shared" si="50"/>
        <v>0</v>
      </c>
      <c r="EP20" s="66"/>
      <c r="EQ20" s="66"/>
      <c r="ER20" s="66"/>
      <c r="ES20" s="66"/>
      <c r="ET20" s="66"/>
      <c r="EU20" s="66"/>
      <c r="EV20" s="66"/>
      <c r="EW20" s="66"/>
      <c r="EX20" s="66"/>
      <c r="EY20" s="66"/>
      <c r="EZ20" s="66"/>
      <c r="FA20" s="66"/>
      <c r="FB20" s="46">
        <f t="shared" si="51"/>
        <v>0</v>
      </c>
      <c r="FC20" s="66"/>
      <c r="FD20" s="66"/>
      <c r="FE20" s="66"/>
      <c r="FF20" s="66"/>
      <c r="FG20" s="66"/>
      <c r="FH20" s="66"/>
      <c r="FI20" s="66"/>
      <c r="FJ20" s="66"/>
      <c r="FK20" s="66"/>
      <c r="FL20" s="66"/>
      <c r="FM20" s="66"/>
      <c r="FN20" s="66"/>
      <c r="FO20" s="46">
        <f t="shared" si="52"/>
        <v>0</v>
      </c>
      <c r="FP20" s="66"/>
      <c r="FQ20" s="66"/>
      <c r="FR20" s="66"/>
      <c r="FS20" s="66"/>
      <c r="FT20" s="66"/>
      <c r="FU20" s="66"/>
      <c r="FV20" s="66"/>
      <c r="FW20" s="66"/>
      <c r="FX20" s="66"/>
      <c r="FY20" s="66"/>
      <c r="FZ20" s="66"/>
      <c r="GA20" s="66"/>
      <c r="GB20" s="46">
        <f t="shared" si="53"/>
        <v>0</v>
      </c>
      <c r="GC20" s="66"/>
      <c r="GD20" s="66"/>
      <c r="GE20" s="66"/>
      <c r="GF20" s="66"/>
      <c r="GG20" s="66"/>
      <c r="GH20" s="66"/>
      <c r="GI20" s="66"/>
      <c r="GJ20" s="66"/>
      <c r="GK20" s="66"/>
      <c r="GL20" s="66"/>
      <c r="GM20" s="66"/>
      <c r="GN20" s="66"/>
      <c r="GO20" s="46">
        <f t="shared" si="54"/>
        <v>0</v>
      </c>
      <c r="GP20" s="66"/>
      <c r="GQ20" s="66"/>
      <c r="GR20" s="66"/>
      <c r="GS20" s="66"/>
      <c r="GT20" s="66"/>
      <c r="GU20" s="66"/>
      <c r="GV20" s="66"/>
      <c r="GW20" s="66"/>
      <c r="GX20" s="66"/>
      <c r="GY20" s="66"/>
      <c r="GZ20" s="66"/>
      <c r="HA20" s="66"/>
      <c r="HB20" s="46">
        <f t="shared" si="55"/>
        <v>0</v>
      </c>
      <c r="HC20" s="66"/>
      <c r="HD20" s="66"/>
      <c r="HE20" s="66"/>
      <c r="HF20" s="66"/>
      <c r="HG20" s="66"/>
      <c r="HH20" s="66"/>
      <c r="HI20" s="66"/>
      <c r="HJ20" s="66"/>
      <c r="HK20" s="66"/>
      <c r="HL20" s="66"/>
      <c r="HM20" s="66"/>
      <c r="HN20" s="66"/>
      <c r="HO20" s="46">
        <f t="shared" si="56"/>
        <v>0</v>
      </c>
      <c r="HP20" s="66"/>
      <c r="HQ20" s="66"/>
      <c r="HR20" s="66"/>
      <c r="HS20" s="66"/>
      <c r="HT20" s="66"/>
      <c r="HU20" s="66"/>
      <c r="HV20" s="66"/>
      <c r="HW20" s="66"/>
      <c r="HX20" s="66"/>
      <c r="HY20" s="66"/>
      <c r="HZ20" s="66"/>
      <c r="IA20" s="66"/>
      <c r="IB20" s="46">
        <f t="shared" si="57"/>
        <v>0</v>
      </c>
    </row>
    <row r="21" spans="1:236" s="44" customFormat="1" ht="16.5" thickBot="1" x14ac:dyDescent="0.3">
      <c r="A21" s="69" t="s">
        <v>17</v>
      </c>
      <c r="B21" s="71">
        <v>0</v>
      </c>
      <c r="C21" s="71">
        <v>405</v>
      </c>
      <c r="D21" s="71">
        <v>622.9</v>
      </c>
      <c r="E21" s="71">
        <v>227.84</v>
      </c>
      <c r="F21" s="71">
        <v>658.18</v>
      </c>
      <c r="G21" s="71">
        <v>961.31</v>
      </c>
      <c r="H21" s="71">
        <v>193.85</v>
      </c>
      <c r="I21" s="71">
        <v>449.85</v>
      </c>
      <c r="J21" s="71">
        <v>435.52</v>
      </c>
      <c r="K21" s="71">
        <v>503.33</v>
      </c>
      <c r="L21" s="71">
        <v>611.03</v>
      </c>
      <c r="M21" s="71">
        <v>687.87</v>
      </c>
      <c r="N21" s="71">
        <f>[1]suivis_ca_mensuel_ht!M13</f>
        <v>687.87</v>
      </c>
      <c r="O21" s="72">
        <v>5756.68</v>
      </c>
      <c r="P21" s="71">
        <v>572.08000000000004</v>
      </c>
      <c r="Q21" s="71">
        <v>116.92</v>
      </c>
      <c r="R21" s="71">
        <v>374.92</v>
      </c>
      <c r="S21" s="71">
        <v>349.25</v>
      </c>
      <c r="T21" s="71">
        <v>481.08</v>
      </c>
      <c r="U21" s="71">
        <v>3800.83</v>
      </c>
      <c r="V21" s="71">
        <v>1912.42</v>
      </c>
      <c r="W21" s="71">
        <v>3323.83</v>
      </c>
      <c r="X21" s="71">
        <v>422.33</v>
      </c>
      <c r="Y21" s="71">
        <v>1156.08</v>
      </c>
      <c r="Z21" s="71">
        <v>345.33</v>
      </c>
      <c r="AA21" s="71">
        <v>428.58</v>
      </c>
      <c r="AB21" s="72">
        <v>13283.65</v>
      </c>
      <c r="AC21" s="71">
        <v>118</v>
      </c>
      <c r="AD21" s="71">
        <v>624.5</v>
      </c>
      <c r="AE21" s="71">
        <v>150.91999999999999</v>
      </c>
      <c r="AF21" s="71">
        <v>984.04</v>
      </c>
      <c r="AG21" s="71">
        <v>1056.67</v>
      </c>
      <c r="AH21" s="71">
        <v>891.75</v>
      </c>
      <c r="AI21" s="71">
        <v>2291.67</v>
      </c>
      <c r="AJ21" s="71">
        <v>1847.67</v>
      </c>
      <c r="AK21" s="71"/>
      <c r="AL21" s="71"/>
      <c r="AM21" s="71"/>
      <c r="AN21" s="71"/>
      <c r="AO21" s="46">
        <f t="shared" si="42"/>
        <v>7965.22</v>
      </c>
      <c r="AP21" s="71"/>
      <c r="AQ21" s="71"/>
      <c r="AR21" s="71"/>
      <c r="AS21" s="71"/>
      <c r="AT21" s="71"/>
      <c r="AU21" s="71"/>
      <c r="AV21" s="71"/>
      <c r="AW21" s="71"/>
      <c r="AX21" s="71"/>
      <c r="AY21" s="71"/>
      <c r="AZ21" s="71"/>
      <c r="BA21" s="71"/>
      <c r="BB21" s="46">
        <f t="shared" si="43"/>
        <v>0</v>
      </c>
      <c r="BC21" s="71"/>
      <c r="BD21" s="71"/>
      <c r="BE21" s="71"/>
      <c r="BF21" s="71"/>
      <c r="BG21" s="71"/>
      <c r="BH21" s="71"/>
      <c r="BI21" s="71"/>
      <c r="BJ21" s="71"/>
      <c r="BK21" s="71"/>
      <c r="BL21" s="71"/>
      <c r="BM21" s="71"/>
      <c r="BN21" s="71"/>
      <c r="BO21" s="46">
        <f t="shared" si="44"/>
        <v>0</v>
      </c>
      <c r="BP21" s="71"/>
      <c r="BQ21" s="71"/>
      <c r="BR21" s="71"/>
      <c r="BS21" s="71"/>
      <c r="BT21" s="71"/>
      <c r="BU21" s="71"/>
      <c r="BV21" s="71"/>
      <c r="BW21" s="71"/>
      <c r="BX21" s="71"/>
      <c r="BY21" s="71"/>
      <c r="BZ21" s="71"/>
      <c r="CA21" s="71"/>
      <c r="CB21" s="46">
        <f t="shared" si="45"/>
        <v>0</v>
      </c>
      <c r="CC21" s="71"/>
      <c r="CD21" s="71"/>
      <c r="CE21" s="71"/>
      <c r="CF21" s="71"/>
      <c r="CG21" s="71"/>
      <c r="CH21" s="71"/>
      <c r="CI21" s="71"/>
      <c r="CJ21" s="71"/>
      <c r="CK21" s="71"/>
      <c r="CL21" s="71"/>
      <c r="CM21" s="71"/>
      <c r="CN21" s="71"/>
      <c r="CO21" s="46">
        <f t="shared" si="46"/>
        <v>0</v>
      </c>
      <c r="CP21" s="71"/>
      <c r="CQ21" s="71"/>
      <c r="CR21" s="71"/>
      <c r="CS21" s="71"/>
      <c r="CT21" s="71"/>
      <c r="CU21" s="71"/>
      <c r="CV21" s="71"/>
      <c r="CW21" s="71"/>
      <c r="CX21" s="71"/>
      <c r="CY21" s="71"/>
      <c r="CZ21" s="71"/>
      <c r="DA21" s="71"/>
      <c r="DB21" s="46">
        <f t="shared" si="47"/>
        <v>0</v>
      </c>
      <c r="DC21" s="71"/>
      <c r="DD21" s="71"/>
      <c r="DE21" s="71"/>
      <c r="DF21" s="71"/>
      <c r="DG21" s="71"/>
      <c r="DH21" s="71"/>
      <c r="DI21" s="71"/>
      <c r="DJ21" s="71"/>
      <c r="DK21" s="71"/>
      <c r="DL21" s="71"/>
      <c r="DM21" s="71"/>
      <c r="DN21" s="71"/>
      <c r="DO21" s="46">
        <f t="shared" si="48"/>
        <v>0</v>
      </c>
      <c r="DP21" s="71"/>
      <c r="DQ21" s="71"/>
      <c r="DR21" s="71"/>
      <c r="DS21" s="71"/>
      <c r="DT21" s="71"/>
      <c r="DU21" s="71"/>
      <c r="DV21" s="71"/>
      <c r="DW21" s="71"/>
      <c r="DX21" s="71"/>
      <c r="DY21" s="71"/>
      <c r="DZ21" s="71"/>
      <c r="EA21" s="71"/>
      <c r="EB21" s="46">
        <f t="shared" si="49"/>
        <v>0</v>
      </c>
      <c r="EC21" s="71"/>
      <c r="ED21" s="71"/>
      <c r="EE21" s="71"/>
      <c r="EF21" s="71"/>
      <c r="EG21" s="71"/>
      <c r="EH21" s="71"/>
      <c r="EI21" s="71"/>
      <c r="EJ21" s="71"/>
      <c r="EK21" s="71"/>
      <c r="EL21" s="71"/>
      <c r="EM21" s="71"/>
      <c r="EN21" s="71"/>
      <c r="EO21" s="46">
        <f t="shared" si="50"/>
        <v>0</v>
      </c>
      <c r="EP21" s="71"/>
      <c r="EQ21" s="71"/>
      <c r="ER21" s="71"/>
      <c r="ES21" s="71"/>
      <c r="ET21" s="71"/>
      <c r="EU21" s="71"/>
      <c r="EV21" s="71"/>
      <c r="EW21" s="71"/>
      <c r="EX21" s="71"/>
      <c r="EY21" s="71"/>
      <c r="EZ21" s="71"/>
      <c r="FA21" s="71"/>
      <c r="FB21" s="46">
        <f t="shared" si="51"/>
        <v>0</v>
      </c>
      <c r="FC21" s="71"/>
      <c r="FD21" s="71"/>
      <c r="FE21" s="71"/>
      <c r="FF21" s="71"/>
      <c r="FG21" s="71"/>
      <c r="FH21" s="71"/>
      <c r="FI21" s="71"/>
      <c r="FJ21" s="71"/>
      <c r="FK21" s="71"/>
      <c r="FL21" s="71"/>
      <c r="FM21" s="71"/>
      <c r="FN21" s="71"/>
      <c r="FO21" s="46">
        <f t="shared" si="52"/>
        <v>0</v>
      </c>
      <c r="FP21" s="71"/>
      <c r="FQ21" s="71"/>
      <c r="FR21" s="71"/>
      <c r="FS21" s="71"/>
      <c r="FT21" s="71"/>
      <c r="FU21" s="71"/>
      <c r="FV21" s="71"/>
      <c r="FW21" s="71"/>
      <c r="FX21" s="71"/>
      <c r="FY21" s="71"/>
      <c r="FZ21" s="71"/>
      <c r="GA21" s="71"/>
      <c r="GB21" s="46">
        <f t="shared" si="53"/>
        <v>0</v>
      </c>
      <c r="GC21" s="71"/>
      <c r="GD21" s="71"/>
      <c r="GE21" s="71"/>
      <c r="GF21" s="71"/>
      <c r="GG21" s="71"/>
      <c r="GH21" s="71"/>
      <c r="GI21" s="71"/>
      <c r="GJ21" s="71"/>
      <c r="GK21" s="71"/>
      <c r="GL21" s="71"/>
      <c r="GM21" s="71"/>
      <c r="GN21" s="71"/>
      <c r="GO21" s="46">
        <f t="shared" si="54"/>
        <v>0</v>
      </c>
      <c r="GP21" s="71"/>
      <c r="GQ21" s="71"/>
      <c r="GR21" s="71"/>
      <c r="GS21" s="71"/>
      <c r="GT21" s="71"/>
      <c r="GU21" s="71"/>
      <c r="GV21" s="71"/>
      <c r="GW21" s="71"/>
      <c r="GX21" s="71"/>
      <c r="GY21" s="71"/>
      <c r="GZ21" s="71"/>
      <c r="HA21" s="71"/>
      <c r="HB21" s="46">
        <f t="shared" si="55"/>
        <v>0</v>
      </c>
      <c r="HC21" s="71"/>
      <c r="HD21" s="71"/>
      <c r="HE21" s="71"/>
      <c r="HF21" s="71"/>
      <c r="HG21" s="71"/>
      <c r="HH21" s="71"/>
      <c r="HI21" s="71"/>
      <c r="HJ21" s="71"/>
      <c r="HK21" s="71"/>
      <c r="HL21" s="71"/>
      <c r="HM21" s="71"/>
      <c r="HN21" s="71"/>
      <c r="HO21" s="46">
        <f>SUM(HC21:HN21)</f>
        <v>0</v>
      </c>
      <c r="HP21" s="71"/>
      <c r="HQ21" s="71"/>
      <c r="HR21" s="71"/>
      <c r="HS21" s="71"/>
      <c r="HT21" s="71"/>
      <c r="HU21" s="71"/>
      <c r="HV21" s="71"/>
      <c r="HW21" s="71"/>
      <c r="HX21" s="71"/>
      <c r="HY21" s="71"/>
      <c r="HZ21" s="71"/>
      <c r="IA21" s="71"/>
      <c r="IB21" s="46">
        <f t="shared" si="57"/>
        <v>0</v>
      </c>
    </row>
    <row r="22" spans="1:236" ht="15" customHeight="1" thickBot="1" x14ac:dyDescent="0.25">
      <c r="A22" s="1" t="s">
        <v>18</v>
      </c>
      <c r="B22" s="73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5"/>
    </row>
    <row r="23" spans="1:236" ht="15" customHeight="1" thickBot="1" x14ac:dyDescent="0.25">
      <c r="A23" s="1"/>
      <c r="B23" s="74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/>
      <c r="GU23" s="9"/>
      <c r="GV23" s="9"/>
      <c r="GW23" s="9"/>
      <c r="GX23" s="9"/>
      <c r="GY23" s="9"/>
      <c r="GZ23" s="9"/>
      <c r="HA23" s="9"/>
      <c r="HB23" s="9"/>
      <c r="HC23" s="9"/>
      <c r="HD23" s="9"/>
      <c r="HE23" s="9"/>
      <c r="HF23" s="9"/>
      <c r="HG23" s="9"/>
      <c r="HH23" s="9"/>
      <c r="HI23" s="9"/>
      <c r="HJ23" s="9"/>
      <c r="HK23" s="9"/>
      <c r="HL23" s="9"/>
      <c r="HM23" s="9"/>
      <c r="HN23" s="9"/>
      <c r="HO23" s="9"/>
      <c r="HP23" s="9"/>
      <c r="HQ23" s="9"/>
      <c r="HR23" s="9"/>
      <c r="HS23" s="9"/>
      <c r="HT23" s="9"/>
      <c r="HU23" s="9"/>
      <c r="HV23" s="9"/>
      <c r="HW23" s="9"/>
      <c r="HX23" s="9"/>
      <c r="HY23" s="9"/>
      <c r="HZ23" s="9"/>
      <c r="IA23" s="9"/>
      <c r="IB23" s="10"/>
    </row>
    <row r="24" spans="1:236" ht="15" customHeight="1" thickBot="1" x14ac:dyDescent="0.25">
      <c r="A24" s="1"/>
      <c r="B24" s="75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  <c r="CA24" s="13"/>
      <c r="CB24" s="13"/>
      <c r="CC24" s="13"/>
      <c r="CD24" s="13"/>
      <c r="CE24" s="13"/>
      <c r="CF24" s="13"/>
      <c r="CG24" s="13"/>
      <c r="CH24" s="13"/>
      <c r="CI24" s="13"/>
      <c r="CJ24" s="13"/>
      <c r="CK24" s="13"/>
      <c r="CL24" s="13"/>
      <c r="CM24" s="13"/>
      <c r="CN24" s="13"/>
      <c r="CO24" s="13"/>
      <c r="CP24" s="13"/>
      <c r="CQ24" s="13"/>
      <c r="CR24" s="13"/>
      <c r="CS24" s="13"/>
      <c r="CT24" s="13"/>
      <c r="CU24" s="13"/>
      <c r="CV24" s="13"/>
      <c r="CW24" s="13"/>
      <c r="CX24" s="13"/>
      <c r="CY24" s="13"/>
      <c r="CZ24" s="13"/>
      <c r="DA24" s="13"/>
      <c r="DB24" s="13"/>
      <c r="DC24" s="13"/>
      <c r="DD24" s="13"/>
      <c r="DE24" s="13"/>
      <c r="DF24" s="13"/>
      <c r="DG24" s="13"/>
      <c r="DH24" s="13"/>
      <c r="DI24" s="13"/>
      <c r="DJ24" s="13"/>
      <c r="DK24" s="13"/>
      <c r="DL24" s="13"/>
      <c r="DM24" s="13"/>
      <c r="DN24" s="13"/>
      <c r="DO24" s="13"/>
      <c r="DP24" s="13"/>
      <c r="DQ24" s="13"/>
      <c r="DR24" s="13"/>
      <c r="DS24" s="13"/>
      <c r="DT24" s="13"/>
      <c r="DU24" s="13"/>
      <c r="DV24" s="13"/>
      <c r="DW24" s="13"/>
      <c r="DX24" s="13"/>
      <c r="DY24" s="13"/>
      <c r="DZ24" s="13"/>
      <c r="EA24" s="13"/>
      <c r="EB24" s="13"/>
      <c r="EC24" s="13"/>
      <c r="ED24" s="13"/>
      <c r="EE24" s="13"/>
      <c r="EF24" s="13"/>
      <c r="EG24" s="13"/>
      <c r="EH24" s="13"/>
      <c r="EI24" s="13"/>
      <c r="EJ24" s="13"/>
      <c r="EK24" s="13"/>
      <c r="EL24" s="13"/>
      <c r="EM24" s="13"/>
      <c r="EN24" s="13"/>
      <c r="EO24" s="13"/>
      <c r="EP24" s="13"/>
      <c r="EQ24" s="13"/>
      <c r="ER24" s="13"/>
      <c r="ES24" s="13"/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  <c r="FK24" s="13"/>
      <c r="FL24" s="13"/>
      <c r="FM24" s="13"/>
      <c r="FN24" s="13"/>
      <c r="FO24" s="13"/>
      <c r="FP24" s="13"/>
      <c r="FQ24" s="13"/>
      <c r="FR24" s="13"/>
      <c r="FS24" s="13"/>
      <c r="FT24" s="13"/>
      <c r="FU24" s="13"/>
      <c r="FV24" s="13"/>
      <c r="FW24" s="13"/>
      <c r="FX24" s="13"/>
      <c r="FY24" s="13"/>
      <c r="FZ24" s="13"/>
      <c r="GA24" s="13"/>
      <c r="GB24" s="13"/>
      <c r="GC24" s="13"/>
      <c r="GD24" s="13"/>
      <c r="GE24" s="13"/>
      <c r="GF24" s="13"/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13"/>
      <c r="GS24" s="13"/>
      <c r="GT24" s="13"/>
      <c r="GU24" s="13"/>
      <c r="GV24" s="13"/>
      <c r="GW24" s="13"/>
      <c r="GX24" s="13"/>
      <c r="GY24" s="13"/>
      <c r="GZ24" s="13"/>
      <c r="HA24" s="13"/>
      <c r="HB24" s="13"/>
      <c r="HC24" s="13"/>
      <c r="HD24" s="13"/>
      <c r="HE24" s="13"/>
      <c r="HF24" s="13"/>
      <c r="HG24" s="13"/>
      <c r="HH24" s="13"/>
      <c r="HI24" s="13"/>
      <c r="HJ24" s="13"/>
      <c r="HK24" s="13"/>
      <c r="HL24" s="13"/>
      <c r="HM24" s="13"/>
      <c r="HN24" s="13"/>
      <c r="HO24" s="13"/>
      <c r="HP24" s="13"/>
      <c r="HQ24" s="13"/>
      <c r="HR24" s="13"/>
      <c r="HS24" s="13"/>
      <c r="HT24" s="13"/>
      <c r="HU24" s="13"/>
      <c r="HV24" s="13"/>
      <c r="HW24" s="13"/>
      <c r="HX24" s="13"/>
      <c r="HY24" s="9"/>
      <c r="HZ24" s="9"/>
      <c r="IA24" s="9"/>
      <c r="IB24" s="10"/>
    </row>
    <row r="25" spans="1:236" s="76" customFormat="1" ht="13.5" customHeight="1" x14ac:dyDescent="0.25">
      <c r="B25" s="77" t="s">
        <v>19</v>
      </c>
      <c r="C25" s="78"/>
      <c r="D25" s="79"/>
      <c r="E25" s="77" t="s">
        <v>20</v>
      </c>
      <c r="F25" s="78"/>
      <c r="G25" s="79"/>
      <c r="H25" s="77" t="s">
        <v>21</v>
      </c>
      <c r="I25" s="78"/>
      <c r="J25" s="79"/>
      <c r="K25" s="77" t="s">
        <v>22</v>
      </c>
      <c r="L25" s="78"/>
      <c r="M25" s="78"/>
      <c r="N25" s="79"/>
      <c r="O25" s="80">
        <v>2013</v>
      </c>
      <c r="P25" s="77" t="s">
        <v>19</v>
      </c>
      <c r="Q25" s="78"/>
      <c r="R25" s="79"/>
      <c r="S25" s="77" t="s">
        <v>20</v>
      </c>
      <c r="T25" s="78"/>
      <c r="U25" s="79"/>
      <c r="V25" s="77" t="s">
        <v>21</v>
      </c>
      <c r="W25" s="78"/>
      <c r="X25" s="79"/>
      <c r="Y25" s="77" t="s">
        <v>22</v>
      </c>
      <c r="Z25" s="78"/>
      <c r="AA25" s="79"/>
      <c r="AB25" s="81">
        <v>2014</v>
      </c>
      <c r="AC25" s="77" t="s">
        <v>19</v>
      </c>
      <c r="AD25" s="78" t="s">
        <v>23</v>
      </c>
      <c r="AE25" s="79" t="s">
        <v>24</v>
      </c>
      <c r="AF25" s="77" t="s">
        <v>20</v>
      </c>
      <c r="AG25" s="78" t="s">
        <v>25</v>
      </c>
      <c r="AH25" s="79" t="s">
        <v>26</v>
      </c>
      <c r="AI25" s="77" t="s">
        <v>21</v>
      </c>
      <c r="AJ25" s="78" t="s">
        <v>27</v>
      </c>
      <c r="AK25" s="79" t="s">
        <v>28</v>
      </c>
      <c r="AL25" s="77" t="s">
        <v>22</v>
      </c>
      <c r="AM25" s="78"/>
      <c r="AN25" s="79"/>
      <c r="AO25" s="81">
        <v>2015</v>
      </c>
      <c r="AP25" s="77" t="s">
        <v>19</v>
      </c>
      <c r="AQ25" s="78" t="s">
        <v>23</v>
      </c>
      <c r="AR25" s="79" t="s">
        <v>24</v>
      </c>
      <c r="AS25" s="77" t="s">
        <v>20</v>
      </c>
      <c r="AT25" s="78" t="s">
        <v>25</v>
      </c>
      <c r="AU25" s="79" t="s">
        <v>26</v>
      </c>
      <c r="AV25" s="77" t="s">
        <v>21</v>
      </c>
      <c r="AW25" s="78" t="s">
        <v>27</v>
      </c>
      <c r="AX25" s="79" t="s">
        <v>28</v>
      </c>
      <c r="AY25" s="77" t="s">
        <v>22</v>
      </c>
      <c r="AZ25" s="78"/>
      <c r="BA25" s="78"/>
      <c r="BB25" s="81">
        <v>2016</v>
      </c>
      <c r="BC25" s="77" t="s">
        <v>19</v>
      </c>
      <c r="BD25" s="78" t="s">
        <v>23</v>
      </c>
      <c r="BE25" s="79" t="s">
        <v>24</v>
      </c>
      <c r="BF25" s="77" t="s">
        <v>20</v>
      </c>
      <c r="BG25" s="78" t="s">
        <v>25</v>
      </c>
      <c r="BH25" s="79" t="s">
        <v>26</v>
      </c>
      <c r="BI25" s="77" t="s">
        <v>21</v>
      </c>
      <c r="BJ25" s="78" t="s">
        <v>27</v>
      </c>
      <c r="BK25" s="79" t="s">
        <v>28</v>
      </c>
      <c r="BL25" s="77" t="s">
        <v>22</v>
      </c>
      <c r="BM25" s="78"/>
      <c r="BN25" s="79"/>
      <c r="BO25" s="81">
        <v>2017</v>
      </c>
      <c r="BP25" s="77" t="s">
        <v>19</v>
      </c>
      <c r="BQ25" s="78" t="s">
        <v>23</v>
      </c>
      <c r="BR25" s="79" t="s">
        <v>24</v>
      </c>
      <c r="BS25" s="77" t="s">
        <v>20</v>
      </c>
      <c r="BT25" s="78" t="s">
        <v>25</v>
      </c>
      <c r="BU25" s="79" t="s">
        <v>26</v>
      </c>
      <c r="BV25" s="77" t="s">
        <v>21</v>
      </c>
      <c r="BW25" s="78" t="s">
        <v>27</v>
      </c>
      <c r="BX25" s="79" t="s">
        <v>28</v>
      </c>
      <c r="BY25" s="77" t="s">
        <v>22</v>
      </c>
      <c r="BZ25" s="78"/>
      <c r="CA25" s="78"/>
      <c r="CB25" s="80">
        <v>2018</v>
      </c>
      <c r="CC25" s="77" t="s">
        <v>19</v>
      </c>
      <c r="CD25" s="78" t="s">
        <v>23</v>
      </c>
      <c r="CE25" s="79" t="s">
        <v>24</v>
      </c>
      <c r="CF25" s="77" t="s">
        <v>20</v>
      </c>
      <c r="CG25" s="78" t="s">
        <v>25</v>
      </c>
      <c r="CH25" s="79" t="s">
        <v>26</v>
      </c>
      <c r="CI25" s="77" t="s">
        <v>21</v>
      </c>
      <c r="CJ25" s="78" t="s">
        <v>27</v>
      </c>
      <c r="CK25" s="79" t="s">
        <v>28</v>
      </c>
      <c r="CL25" s="77" t="s">
        <v>22</v>
      </c>
      <c r="CM25" s="78"/>
      <c r="CN25" s="78"/>
      <c r="CO25" s="80">
        <v>2019</v>
      </c>
      <c r="CP25" s="77" t="s">
        <v>19</v>
      </c>
      <c r="CQ25" s="78" t="s">
        <v>23</v>
      </c>
      <c r="CR25" s="79" t="s">
        <v>24</v>
      </c>
      <c r="CS25" s="77" t="s">
        <v>20</v>
      </c>
      <c r="CT25" s="78" t="s">
        <v>25</v>
      </c>
      <c r="CU25" s="79" t="s">
        <v>26</v>
      </c>
      <c r="CV25" s="77" t="s">
        <v>21</v>
      </c>
      <c r="CW25" s="78" t="s">
        <v>27</v>
      </c>
      <c r="CX25" s="79" t="s">
        <v>28</v>
      </c>
      <c r="CY25" s="77" t="s">
        <v>22</v>
      </c>
      <c r="CZ25" s="78"/>
      <c r="DA25" s="78"/>
      <c r="DB25" s="80">
        <v>2020</v>
      </c>
      <c r="DC25" s="77" t="s">
        <v>19</v>
      </c>
      <c r="DD25" s="78" t="s">
        <v>23</v>
      </c>
      <c r="DE25" s="79" t="s">
        <v>24</v>
      </c>
      <c r="DF25" s="77" t="s">
        <v>20</v>
      </c>
      <c r="DG25" s="78" t="s">
        <v>25</v>
      </c>
      <c r="DH25" s="79" t="s">
        <v>26</v>
      </c>
      <c r="DI25" s="77" t="s">
        <v>21</v>
      </c>
      <c r="DJ25" s="78" t="s">
        <v>27</v>
      </c>
      <c r="DK25" s="79" t="s">
        <v>28</v>
      </c>
      <c r="DL25" s="77" t="s">
        <v>22</v>
      </c>
      <c r="DM25" s="78"/>
      <c r="DN25" s="78"/>
      <c r="DO25" s="80">
        <v>2021</v>
      </c>
      <c r="DP25" s="77" t="s">
        <v>19</v>
      </c>
      <c r="DQ25" s="78" t="s">
        <v>23</v>
      </c>
      <c r="DR25" s="79" t="s">
        <v>24</v>
      </c>
      <c r="DS25" s="77" t="s">
        <v>20</v>
      </c>
      <c r="DT25" s="78" t="s">
        <v>25</v>
      </c>
      <c r="DU25" s="79" t="s">
        <v>26</v>
      </c>
      <c r="DV25" s="77" t="s">
        <v>21</v>
      </c>
      <c r="DW25" s="78" t="s">
        <v>27</v>
      </c>
      <c r="DX25" s="79" t="s">
        <v>28</v>
      </c>
      <c r="DY25" s="82" t="s">
        <v>22</v>
      </c>
      <c r="DZ25" s="83"/>
      <c r="EA25" s="83"/>
      <c r="EB25" s="80">
        <v>2022</v>
      </c>
      <c r="EC25" s="77" t="s">
        <v>19</v>
      </c>
      <c r="ED25" s="78" t="s">
        <v>23</v>
      </c>
      <c r="EE25" s="79" t="s">
        <v>24</v>
      </c>
      <c r="EF25" s="77" t="s">
        <v>20</v>
      </c>
      <c r="EG25" s="78" t="s">
        <v>25</v>
      </c>
      <c r="EH25" s="79" t="s">
        <v>26</v>
      </c>
      <c r="EI25" s="77" t="s">
        <v>21</v>
      </c>
      <c r="EJ25" s="78" t="s">
        <v>27</v>
      </c>
      <c r="EK25" s="79" t="s">
        <v>28</v>
      </c>
      <c r="EL25" s="77" t="s">
        <v>22</v>
      </c>
      <c r="EM25" s="78"/>
      <c r="EN25" s="78"/>
      <c r="EO25" s="80">
        <v>2023</v>
      </c>
      <c r="EP25" s="77" t="s">
        <v>19</v>
      </c>
      <c r="EQ25" s="78" t="s">
        <v>23</v>
      </c>
      <c r="ER25" s="79" t="s">
        <v>24</v>
      </c>
      <c r="ES25" s="77" t="s">
        <v>20</v>
      </c>
      <c r="ET25" s="78" t="s">
        <v>25</v>
      </c>
      <c r="EU25" s="79" t="s">
        <v>26</v>
      </c>
      <c r="EV25" s="77" t="s">
        <v>21</v>
      </c>
      <c r="EW25" s="78" t="s">
        <v>27</v>
      </c>
      <c r="EX25" s="79" t="s">
        <v>28</v>
      </c>
      <c r="EY25" s="82" t="s">
        <v>22</v>
      </c>
      <c r="EZ25" s="83"/>
      <c r="FA25" s="83"/>
      <c r="FB25" s="80">
        <v>2024</v>
      </c>
      <c r="FC25" s="77" t="s">
        <v>19</v>
      </c>
      <c r="FD25" s="78" t="s">
        <v>23</v>
      </c>
      <c r="FE25" s="79" t="s">
        <v>24</v>
      </c>
      <c r="FF25" s="77" t="s">
        <v>20</v>
      </c>
      <c r="FG25" s="78" t="s">
        <v>25</v>
      </c>
      <c r="FH25" s="79" t="s">
        <v>26</v>
      </c>
      <c r="FI25" s="77" t="s">
        <v>21</v>
      </c>
      <c r="FJ25" s="78" t="s">
        <v>27</v>
      </c>
      <c r="FK25" s="79" t="s">
        <v>28</v>
      </c>
      <c r="FL25" s="77" t="s">
        <v>22</v>
      </c>
      <c r="FM25" s="78"/>
      <c r="FN25" s="78"/>
      <c r="FO25" s="80">
        <v>2025</v>
      </c>
      <c r="FP25" s="77" t="s">
        <v>19</v>
      </c>
      <c r="FQ25" s="78" t="s">
        <v>23</v>
      </c>
      <c r="FR25" s="79" t="s">
        <v>24</v>
      </c>
      <c r="FS25" s="77" t="s">
        <v>20</v>
      </c>
      <c r="FT25" s="78" t="s">
        <v>25</v>
      </c>
      <c r="FU25" s="79" t="s">
        <v>26</v>
      </c>
      <c r="FV25" s="77" t="s">
        <v>21</v>
      </c>
      <c r="FW25" s="78" t="s">
        <v>27</v>
      </c>
      <c r="FX25" s="79" t="s">
        <v>28</v>
      </c>
      <c r="FY25" s="77" t="s">
        <v>22</v>
      </c>
      <c r="FZ25" s="78"/>
      <c r="GA25" s="78"/>
      <c r="GB25" s="80">
        <v>2026</v>
      </c>
      <c r="GC25" s="77" t="s">
        <v>19</v>
      </c>
      <c r="GD25" s="78" t="s">
        <v>23</v>
      </c>
      <c r="GE25" s="79" t="s">
        <v>24</v>
      </c>
      <c r="GF25" s="77" t="s">
        <v>20</v>
      </c>
      <c r="GG25" s="78" t="s">
        <v>25</v>
      </c>
      <c r="GH25" s="79" t="s">
        <v>26</v>
      </c>
      <c r="GI25" s="77" t="s">
        <v>21</v>
      </c>
      <c r="GJ25" s="78" t="s">
        <v>27</v>
      </c>
      <c r="GK25" s="79" t="s">
        <v>28</v>
      </c>
      <c r="GL25" s="77" t="s">
        <v>22</v>
      </c>
      <c r="GM25" s="78"/>
      <c r="GN25" s="78"/>
      <c r="GO25" s="80">
        <v>2027</v>
      </c>
      <c r="GP25" s="77" t="s">
        <v>19</v>
      </c>
      <c r="GQ25" s="78" t="s">
        <v>23</v>
      </c>
      <c r="GR25" s="79" t="s">
        <v>24</v>
      </c>
      <c r="GS25" s="77" t="s">
        <v>20</v>
      </c>
      <c r="GT25" s="78" t="s">
        <v>25</v>
      </c>
      <c r="GU25" s="79" t="s">
        <v>26</v>
      </c>
      <c r="GV25" s="77" t="s">
        <v>21</v>
      </c>
      <c r="GW25" s="78" t="s">
        <v>27</v>
      </c>
      <c r="GX25" s="79" t="s">
        <v>28</v>
      </c>
      <c r="GY25" s="77" t="s">
        <v>22</v>
      </c>
      <c r="GZ25" s="78"/>
      <c r="HA25" s="78"/>
      <c r="HB25" s="80">
        <v>2028</v>
      </c>
      <c r="HC25" s="77" t="s">
        <v>19</v>
      </c>
      <c r="HD25" s="78" t="s">
        <v>23</v>
      </c>
      <c r="HE25" s="79" t="s">
        <v>24</v>
      </c>
      <c r="HF25" s="77" t="s">
        <v>20</v>
      </c>
      <c r="HG25" s="78" t="s">
        <v>25</v>
      </c>
      <c r="HH25" s="79" t="s">
        <v>26</v>
      </c>
      <c r="HI25" s="77" t="s">
        <v>21</v>
      </c>
      <c r="HJ25" s="78" t="s">
        <v>27</v>
      </c>
      <c r="HK25" s="79" t="s">
        <v>28</v>
      </c>
      <c r="HL25" s="77" t="s">
        <v>22</v>
      </c>
      <c r="HM25" s="78"/>
      <c r="HN25" s="78"/>
      <c r="HO25" s="80">
        <v>2029</v>
      </c>
      <c r="HP25" s="77" t="s">
        <v>19</v>
      </c>
      <c r="HQ25" s="78"/>
      <c r="HR25" s="79"/>
      <c r="HS25" s="77" t="s">
        <v>20</v>
      </c>
      <c r="HT25" s="78"/>
      <c r="HU25" s="79"/>
      <c r="HV25" s="77" t="s">
        <v>21</v>
      </c>
      <c r="HW25" s="78"/>
      <c r="HX25" s="79"/>
      <c r="HY25" s="77" t="s">
        <v>22</v>
      </c>
      <c r="HZ25" s="78"/>
      <c r="IA25" s="78"/>
      <c r="IB25" s="80">
        <v>2030</v>
      </c>
    </row>
    <row r="26" spans="1:236" s="95" customFormat="1" ht="15.75" x14ac:dyDescent="0.25">
      <c r="A26" s="84" t="s">
        <v>29</v>
      </c>
      <c r="B26" s="85">
        <f>[1]Compte_de_resultat!B50/SUM([1]Clientèle_mensuel!O4:O6)</f>
        <v>2.4808306709265175</v>
      </c>
      <c r="C26" s="86"/>
      <c r="D26" s="87"/>
      <c r="E26" s="85">
        <f>[1]Compte_de_resultat!C50/SUM([1]Clientèle_mensuel!O7:O9)</f>
        <v>2.0101694915254238</v>
      </c>
      <c r="F26" s="86"/>
      <c r="G26" s="87"/>
      <c r="H26" s="85">
        <f>[1]Compte_de_resultat!D50/SUM([1]Clientèle_mensuel!O10:O12)</f>
        <v>2.1117575015309247</v>
      </c>
      <c r="I26" s="86"/>
      <c r="J26" s="87"/>
      <c r="K26" s="88">
        <f>[1]Compte_de_resultat!E50/SUM([1]Clientèle_mensuel!O13:O15)</f>
        <v>1.8708388814913448</v>
      </c>
      <c r="L26" s="89"/>
      <c r="M26" s="89"/>
      <c r="N26" s="90"/>
      <c r="O26" s="91">
        <f>[1]Compte_de_resultat!F50/[1]Clientèle_mensuel!O16</f>
        <v>2.0864815657715066</v>
      </c>
      <c r="P26" s="88">
        <f>[1]Compte_de_resultat!G50/SUM([1]Clientèle_mensuel!O21:O23)</f>
        <v>2.6645061728395061</v>
      </c>
      <c r="Q26" s="89"/>
      <c r="R26" s="90"/>
      <c r="S26" s="88">
        <f>[1]Compte_de_resultat!H50/SUM([1]Clientèle_mensuel!O24:O26)</f>
        <v>2.1315978456014362</v>
      </c>
      <c r="T26" s="89"/>
      <c r="U26" s="90"/>
      <c r="V26" s="88">
        <f>[1]Compte_de_resultat!I50/SUM([1]Clientèle_mensuel!O27:O29)</f>
        <v>2.2132388468352393</v>
      </c>
      <c r="W26" s="89"/>
      <c r="X26" s="90"/>
      <c r="Y26" s="88">
        <f>[1]Compte_de_resultat!J50/SUM([1]Clientèle_mensuel!O30:O32)</f>
        <v>2.1456361724500526</v>
      </c>
      <c r="Z26" s="89"/>
      <c r="AA26" s="90"/>
      <c r="AB26" s="92">
        <f>[1]Compte_de_resultat!K50/[1]Clientèle_mensuel!O33</f>
        <v>2.2530946182861391</v>
      </c>
      <c r="AC26" s="88">
        <f>[1]Compte_de_resultat!L50/SUM([1]Clientèle_mensuel!O38:O40)</f>
        <v>2.6918918918918919</v>
      </c>
      <c r="AD26" s="89"/>
      <c r="AE26" s="90"/>
      <c r="AF26" s="88">
        <f>[1]Compte_de_resultat!M50/SUM([1]Clientèle_mensuel!O41:O43)</f>
        <v>2.1553000779423228</v>
      </c>
      <c r="AG26" s="89"/>
      <c r="AH26" s="90"/>
      <c r="AI26" s="88" t="str">
        <f>IFERROR([1]Compte_de_resultat!N50/SUM([1]Clientèle_mensuel!O44:O46),"")</f>
        <v/>
      </c>
      <c r="AJ26" s="89"/>
      <c r="AK26" s="90"/>
      <c r="AL26" s="88" t="str">
        <f>IFERROR([1]Compte_de_resultat!O50/SUM([1]Clientèle_mensuel!O47:O49),"")</f>
        <v/>
      </c>
      <c r="AM26" s="89"/>
      <c r="AN26" s="90"/>
      <c r="AO26" s="93">
        <f>[1]Compte_de_resultat!P50/[1]Clientèle_mensuel!O50</f>
        <v>2.3436195775894775</v>
      </c>
      <c r="AP26" s="88" t="str">
        <f>IFERROR([1]Compte_de_resultat!Q50/SUM([1]Clientèle_mensuel!O54:O56),"")</f>
        <v/>
      </c>
      <c r="AQ26" s="89"/>
      <c r="AR26" s="90"/>
      <c r="AS26" s="88" t="str">
        <f>IFERROR([1]Compte_de_resultat!R50/SUM([1]Clientèle_mensuel!O57:O59),"")</f>
        <v/>
      </c>
      <c r="AT26" s="89"/>
      <c r="AU26" s="90"/>
      <c r="AV26" s="88" t="str">
        <f>IFERROR([1]Compte_de_resultat!S50/SUM([1]Clientèle_mensuel!O60:O62),"")</f>
        <v/>
      </c>
      <c r="AW26" s="89"/>
      <c r="AX26" s="90"/>
      <c r="AY26" s="88" t="str">
        <f>IFERROR([1]Compte_de_resultat!T50/SUM([1]Clientèle_mensuel!O63:O65),"")</f>
        <v/>
      </c>
      <c r="AZ26" s="89"/>
      <c r="BA26" s="90"/>
      <c r="BB26" s="93" t="str">
        <f>IFERROR([1]Compte_de_resultat!U50/[1]Clientèle_mensuel!O66,"")</f>
        <v/>
      </c>
      <c r="BC26" s="88" t="str">
        <f>IFERROR([1]Compte_de_resultat!V50/SUM([1]Clientèle_mensuel!O70:O72),"")</f>
        <v/>
      </c>
      <c r="BD26" s="89"/>
      <c r="BE26" s="90"/>
      <c r="BF26" s="88" t="str">
        <f>IFERROR([1]Compte_de_resultat!W50/SUM([1]Clientèle_mensuel!O73:O75),"")</f>
        <v/>
      </c>
      <c r="BG26" s="89"/>
      <c r="BH26" s="90"/>
      <c r="BI26" s="88" t="str">
        <f>IFERROR([1]Compte_de_resultat!X50/SUM([1]Clientèle_mensuel!O76:O78),"")</f>
        <v/>
      </c>
      <c r="BJ26" s="89"/>
      <c r="BK26" s="90"/>
      <c r="BL26" s="88" t="str">
        <f>IFERROR([1]Compte_de_resultat!Y50/SUM([1]Clientèle_mensuel!O79:O81),"")</f>
        <v/>
      </c>
      <c r="BM26" s="89"/>
      <c r="BN26" s="90"/>
      <c r="BO26" s="93" t="str">
        <f>IFERROR([1]Compte_de_resultat!Z50/[1]Clientèle_mensuel!O82,"")</f>
        <v/>
      </c>
      <c r="BP26" s="88" t="str">
        <f>IFERROR([1]Compte_de_resultat!AA50/SUM([1]Clientèle_mensuel!O86:O88),"")</f>
        <v/>
      </c>
      <c r="BQ26" s="89"/>
      <c r="BR26" s="90"/>
      <c r="BS26" s="88" t="str">
        <f>IFERROR([1]Compte_de_resultat!AB50/SUM([1]Clientèle_mensuel!O89:O91),"")</f>
        <v/>
      </c>
      <c r="BT26" s="89"/>
      <c r="BU26" s="90"/>
      <c r="BV26" s="88" t="str">
        <f>IFERROR([1]Compte_de_resultat!AC50/SUM([1]Clientèle_mensuel!O92:O94),"")</f>
        <v/>
      </c>
      <c r="BW26" s="89"/>
      <c r="BX26" s="90"/>
      <c r="BY26" s="94" t="str">
        <f>IFERROR([1]Compte_de_resultat!AD50/SUM([1]Clientèle_mensuel!O95:O97),"")</f>
        <v/>
      </c>
      <c r="BZ26" s="94"/>
      <c r="CA26" s="94"/>
      <c r="CB26" s="93" t="str">
        <f>IFERROR([1]Compte_de_resultat!AE50/[1]Clientèle_mensuel!O98,"")</f>
        <v/>
      </c>
      <c r="CC26" s="88" t="str">
        <f>IFERROR([1]Compte_de_resultat!AF50/SUM([1]Clientèle_mensuel!O102:O104),"")</f>
        <v/>
      </c>
      <c r="CD26" s="89"/>
      <c r="CE26" s="90"/>
      <c r="CF26" s="88" t="str">
        <f>IFERROR([1]Compte_de_resultat!AG50/SUM([1]Clientèle_mensuel!O105:O107),"")</f>
        <v/>
      </c>
      <c r="CG26" s="89"/>
      <c r="CH26" s="90"/>
      <c r="CI26" s="88" t="str">
        <f>IFERROR([1]Compte_de_resultat!AH50/SUM([1]Clientèle_mensuel!O106:O110),"")</f>
        <v/>
      </c>
      <c r="CJ26" s="89"/>
      <c r="CK26" s="90"/>
      <c r="CL26" s="88" t="str">
        <f>IFERROR([1]Compte_de_resultat!AI50/SUM([1]Clientèle_mensuel!O111:O113),"")</f>
        <v/>
      </c>
      <c r="CM26" s="89"/>
      <c r="CN26" s="90"/>
      <c r="CO26" s="93" t="str">
        <f>IFERROR([1]Compte_de_resultat!AJ50/[1]Clientèle_mensuel!O114,"")</f>
        <v/>
      </c>
      <c r="CP26" s="88" t="str">
        <f>IFERROR([1]Compte_de_resultat!AK50/SUM([1]Clientèle_mensuel!O118:O120),"")</f>
        <v/>
      </c>
      <c r="CQ26" s="89"/>
      <c r="CR26" s="90"/>
      <c r="CS26" s="88" t="str">
        <f>IFERROR([1]Compte_de_resultat!AL50/SUM([1]Clientèle_mensuel!O121:O123),"")</f>
        <v/>
      </c>
      <c r="CT26" s="89"/>
      <c r="CU26" s="90"/>
      <c r="CV26" s="88" t="str">
        <f>IFERROR([1]Compte_de_resultat!AM50/SUM([1]Clientèle_mensuel!O124:O126),"")</f>
        <v/>
      </c>
      <c r="CW26" s="89"/>
      <c r="CX26" s="90"/>
      <c r="CY26" s="88" t="str">
        <f>IFERROR([1]Compte_de_resultat!AN50/SUM([1]Clientèle_mensuel!O127:O129),"")</f>
        <v/>
      </c>
      <c r="CZ26" s="89"/>
      <c r="DA26" s="90"/>
      <c r="DB26" s="93" t="str">
        <f>IFERROR([1]Compte_de_resultat!AO50/[1]Clientèle_mensuel!O130,"")</f>
        <v/>
      </c>
      <c r="DC26" s="88" t="str">
        <f>IFERROR([1]Compte_de_resultat!AP50/SUM([1]Clientèle_mensuel!O134:O136),"")</f>
        <v/>
      </c>
      <c r="DD26" s="89"/>
      <c r="DE26" s="90"/>
      <c r="DF26" s="88" t="str">
        <f>IFERROR([1]Compte_de_resultat!AQ50/SUM([1]Clientèle_mensuel!O137:O139),"")</f>
        <v/>
      </c>
      <c r="DG26" s="89"/>
      <c r="DH26" s="90"/>
      <c r="DI26" s="88" t="str">
        <f>IFERROR([1]Compte_de_resultat!AR50/SUM([1]Clientèle_mensuel!O140:O142),"")</f>
        <v/>
      </c>
      <c r="DJ26" s="89"/>
      <c r="DK26" s="90"/>
      <c r="DL26" s="88" t="str">
        <f>IFERROR([1]Compte_de_resultat!AS50/SUM([1]Clientèle_mensuel!O143:O145),"")</f>
        <v/>
      </c>
      <c r="DM26" s="89"/>
      <c r="DN26" s="90"/>
      <c r="DO26" s="93" t="str">
        <f>IFERROR([1]Compte_de_resultat!AT50/[1]Clientèle_mensuel!O146,"")</f>
        <v/>
      </c>
      <c r="DP26" s="88" t="str">
        <f>IFERROR([1]Compte_de_resultat!AU50/SUM([1]Clientèle_mensuel!O150:O152),"")</f>
        <v/>
      </c>
      <c r="DQ26" s="89"/>
      <c r="DR26" s="90"/>
      <c r="DS26" s="88" t="str">
        <f>IFERROR([1]Compte_de_resultat!AV50/SUM([1]Clientèle_mensuel!O153:O155),"")</f>
        <v/>
      </c>
      <c r="DT26" s="89"/>
      <c r="DU26" s="90"/>
      <c r="DV26" s="88" t="str">
        <f>IFERROR([1]Compte_de_resultat!AW50/SUM([1]Clientèle_mensuel!O156:O158),"")</f>
        <v/>
      </c>
      <c r="DW26" s="89"/>
      <c r="DX26" s="90"/>
      <c r="DY26" s="94" t="str">
        <f>IFERROR([1]Compte_de_resultat!AX50/SUM([1]Clientèle_mensuel!O159:O161),"")</f>
        <v/>
      </c>
      <c r="DZ26" s="94"/>
      <c r="EA26" s="94"/>
      <c r="EB26" s="92" t="str">
        <f>IFERROR([1]Compte_de_resultat!AY50/[1]Clientèle_mensuel!O162,"")</f>
        <v/>
      </c>
      <c r="EC26" s="94" t="str">
        <f>IFERROR([1]Compte_de_resultat!AZ50/SUM([1]Clientèle_mensuel!O166:O168),"")</f>
        <v/>
      </c>
      <c r="ED26" s="94"/>
      <c r="EE26" s="94"/>
      <c r="EF26" s="94" t="str">
        <f>IFERROR([1]Compte_de_resultat!BA50/SUM([1]Clientèle_mensuel!O169:O171),"")</f>
        <v/>
      </c>
      <c r="EG26" s="94"/>
      <c r="EH26" s="94"/>
      <c r="EI26" s="94" t="str">
        <f>IFERROR([1]Compte_de_resultat!BB50/SUM([1]Clientèle_mensuel!O172:O174),"")</f>
        <v/>
      </c>
      <c r="EJ26" s="94"/>
      <c r="EK26" s="94"/>
      <c r="EL26" s="94" t="str">
        <f>IFERROR([1]Compte_de_resultat!BC50/SUM([1]Clientèle_mensuel!O175:O177),"")</f>
        <v/>
      </c>
      <c r="EM26" s="94"/>
      <c r="EN26" s="94"/>
      <c r="EO26" s="92" t="str">
        <f>IFERROR([1]Compte_de_resultat!BD50/[1]Clientèle_mensuel!O178,"")</f>
        <v/>
      </c>
      <c r="EP26" s="88" t="str">
        <f>IFERROR([1]Compte_de_resultat!BE50/SUM([1]Clientèle_mensuel!O182:O184),"")</f>
        <v/>
      </c>
      <c r="EQ26" s="89"/>
      <c r="ER26" s="90"/>
      <c r="ES26" s="88" t="str">
        <f>IFERROR([1]Compte_de_resultat!BF50/SUM([1]Clientèle_mensuel!O185:O187),"")</f>
        <v/>
      </c>
      <c r="ET26" s="89"/>
      <c r="EU26" s="90"/>
      <c r="EV26" s="88" t="str">
        <f>IFERROR([1]Compte_de_resultat!BG50/SUM([1]Clientèle_mensuel!O188:O190),"")</f>
        <v/>
      </c>
      <c r="EW26" s="89"/>
      <c r="EX26" s="90"/>
      <c r="EY26" s="94" t="str">
        <f>IFERROR([1]Compte_de_resultat!BH50/SUM([1]Clientèle_mensuel!O191:O193),"")</f>
        <v/>
      </c>
      <c r="EZ26" s="94"/>
      <c r="FA26" s="94"/>
      <c r="FB26" s="92" t="str">
        <f>IFERROR([1]Compte_de_resultat!BI50/[1]Clientèle_mensuel!O194,"")</f>
        <v/>
      </c>
      <c r="FC26" s="94" t="str">
        <f>IFERROR([1]Compte_de_resultat!BJ50/SUM([1]Clientèle_mensuel!O198:O200),"")</f>
        <v/>
      </c>
      <c r="FD26" s="94"/>
      <c r="FE26" s="94"/>
      <c r="FF26" s="94" t="str">
        <f>IFERROR([1]Compte_de_resultat!BK50/SUM([1]Clientèle_mensuel!O201:O203),"")</f>
        <v/>
      </c>
      <c r="FG26" s="94"/>
      <c r="FH26" s="94"/>
      <c r="FI26" s="94" t="str">
        <f>IFERROR([1]Compte_de_resultat!BL50/SUM([1]Clientèle_mensuel!O204:O206),"")</f>
        <v/>
      </c>
      <c r="FJ26" s="94"/>
      <c r="FK26" s="94"/>
      <c r="FL26" s="94" t="str">
        <f>IFERROR([1]Compte_de_resultat!BM50/SUM([1]Clientèle_mensuel!O207:O209),"")</f>
        <v/>
      </c>
      <c r="FM26" s="94"/>
      <c r="FN26" s="94"/>
      <c r="FO26" s="92" t="str">
        <f>IFERROR([1]Compte_de_resultat!BN50/[1]Clientèle_mensuel!O210,"")</f>
        <v/>
      </c>
      <c r="FP26" s="88" t="str">
        <f>IFERROR([1]Compte_de_resultat!BO50/SUM([1]Clientèle_mensuel!O214:O216),"")</f>
        <v/>
      </c>
      <c r="FQ26" s="89"/>
      <c r="FR26" s="90"/>
      <c r="FS26" s="88" t="str">
        <f>IFERROR([1]Compte_de_resultat!BP50/SUM([1]Clientèle_mensuel!O217:O219),"")</f>
        <v/>
      </c>
      <c r="FT26" s="89"/>
      <c r="FU26" s="90"/>
      <c r="FV26" s="88" t="str">
        <f>IFERROR([1]Compte_de_resultat!BQ50/SUM([1]Clientèle_mensuel!O220:O222),"")</f>
        <v/>
      </c>
      <c r="FW26" s="89"/>
      <c r="FX26" s="90"/>
      <c r="FY26" s="94" t="str">
        <f>IFERROR([1]Compte_de_resultat!BR50/SUM([1]Clientèle_mensuel!O223:O225),"")</f>
        <v/>
      </c>
      <c r="FZ26" s="94"/>
      <c r="GA26" s="94"/>
      <c r="GB26" s="92" t="str">
        <f>IFERROR([1]Compte_de_resultat!BS50/[1]Clientèle_mensuel!O226,"")</f>
        <v/>
      </c>
      <c r="GC26" s="94" t="str">
        <f>IFERROR([1]Compte_de_resultat!BT50/SUM([1]Clientèle_mensuel!O230:O232),"")</f>
        <v/>
      </c>
      <c r="GD26" s="94"/>
      <c r="GE26" s="94"/>
      <c r="GF26" s="94" t="str">
        <f>IFERROR([1]Compte_de_resultat!BU50/SUM([1]Clientèle_mensuel!O233:O235),"")</f>
        <v/>
      </c>
      <c r="GG26" s="94"/>
      <c r="GH26" s="94"/>
      <c r="GI26" s="94" t="str">
        <f>IFERROR([1]Compte_de_resultat!BV50/SUM([1]Clientèle_mensuel!O236:O238),"")</f>
        <v/>
      </c>
      <c r="GJ26" s="94"/>
      <c r="GK26" s="94"/>
      <c r="GL26" s="94" t="str">
        <f>IFERROR([1]Compte_de_resultat!BW50/SUM([1]Clientèle_mensuel!O239:O241),"")</f>
        <v/>
      </c>
      <c r="GM26" s="94"/>
      <c r="GN26" s="94"/>
      <c r="GO26" s="92" t="str">
        <f>IFERROR([1]Compte_de_resultat!BX50/[1]Clientèle_mensuel!O242,"")</f>
        <v/>
      </c>
      <c r="GP26" s="88" t="str">
        <f>IFERROR([1]Compte_de_resultat!BY50/SUM([1]Clientèle_mensuel!O246:O248),"")</f>
        <v/>
      </c>
      <c r="GQ26" s="89"/>
      <c r="GR26" s="90"/>
      <c r="GS26" s="88" t="str">
        <f>IFERROR([1]Compte_de_resultat!BZ50/SUM([1]Clientèle_mensuel!O249:O251),"")</f>
        <v/>
      </c>
      <c r="GT26" s="89"/>
      <c r="GU26" s="90"/>
      <c r="GV26" s="88" t="str">
        <f>IFERROR([1]Compte_de_resultat!CA50/SUM([1]Clientèle_mensuel!O252:O254),"")</f>
        <v/>
      </c>
      <c r="GW26" s="89"/>
      <c r="GX26" s="90"/>
      <c r="GY26" s="94" t="str">
        <f>IFERROR([1]Compte_de_resultat!CB50/SUM([1]Clientèle_mensuel!O255:O257),"")</f>
        <v/>
      </c>
      <c r="GZ26" s="94"/>
      <c r="HA26" s="94"/>
      <c r="HB26" s="93" t="str">
        <f>IFERROR([1]Compte_de_resultat!CC50/[1]Clientèle_mensuel!O258,"")</f>
        <v/>
      </c>
      <c r="HC26" s="88" t="str">
        <f>IFERROR([1]Compte_de_resultat!CD50/SUM([1]Clientèle_mensuel!O262:O264),"")</f>
        <v/>
      </c>
      <c r="HD26" s="89"/>
      <c r="HE26" s="90"/>
      <c r="HF26" s="88" t="str">
        <f>IFERROR([1]Compte_de_resultat!CE50/SUM([1]Clientèle_mensuel!O265:O267),"")</f>
        <v/>
      </c>
      <c r="HG26" s="89"/>
      <c r="HH26" s="90"/>
      <c r="HI26" s="88" t="str">
        <f>IFERROR([1]Compte_de_resultat!CF50/SUM([1]Clientèle_mensuel!O268:O270),"")</f>
        <v/>
      </c>
      <c r="HJ26" s="89"/>
      <c r="HK26" s="90"/>
      <c r="HL26" s="94" t="str">
        <f>IFERROR([1]Compte_de_resultat!CG50/SUM([1]Clientèle_mensuel!O271:O273),"")</f>
        <v/>
      </c>
      <c r="HM26" s="94"/>
      <c r="HN26" s="94"/>
      <c r="HO26" s="93" t="str">
        <f>IFERROR([1]Compte_de_resultat!CH50/[1]Clientèle_mensuel!O274,"")</f>
        <v/>
      </c>
      <c r="HP26" s="88" t="str">
        <f>IFERROR([1]Compte_de_resultat!CI50/SUM([1]Clientèle_mensuel!O278:O280),"")</f>
        <v/>
      </c>
      <c r="HQ26" s="89"/>
      <c r="HR26" s="90"/>
      <c r="HS26" s="88" t="str">
        <f>IFERROR([1]Compte_de_resultat!CJ50/SUM([1]Clientèle_mensuel!O281:O283),"")</f>
        <v/>
      </c>
      <c r="HT26" s="89"/>
      <c r="HU26" s="90"/>
      <c r="HV26" s="88" t="str">
        <f>IFERROR([1]Compte_de_resultat!CK50/SUM([1]Clientèle_mensuel!O284:O286),"")</f>
        <v/>
      </c>
      <c r="HW26" s="89"/>
      <c r="HX26" s="90"/>
      <c r="HY26" s="94" t="str">
        <f>IFERROR([1]Compte_de_resultat!CL50/SUM([1]Clientèle_mensuel!O287:O289),"")</f>
        <v/>
      </c>
      <c r="HZ26" s="94"/>
      <c r="IA26" s="94"/>
      <c r="IB26" s="92" t="str">
        <f>IFERROR([1]Compte_de_resultat!CM50/[1]Clientèle_mensuel!O290,"")</f>
        <v/>
      </c>
    </row>
    <row r="27" spans="1:236" s="104" customFormat="1" ht="15.75" x14ac:dyDescent="0.25">
      <c r="A27" s="96" t="s">
        <v>30</v>
      </c>
      <c r="B27" s="85">
        <f>('[1]charges sociales'!B5+'[1]charges sociales'!B4+'[1]charges sociales'!B6)/SUM(B6:D6)</f>
        <v>7.6563744961817672</v>
      </c>
      <c r="C27" s="86"/>
      <c r="D27" s="87"/>
      <c r="E27" s="85">
        <f>SUM('[1]charges sociales'!C4:C6)/SUM(E6:G6)</f>
        <v>5.6574811800374087</v>
      </c>
      <c r="F27" s="86"/>
      <c r="G27" s="87"/>
      <c r="H27" s="85">
        <f>SUM('[1]charges sociales'!D4:D6)/SUM(H6:J6)</f>
        <v>5.1201475261685818</v>
      </c>
      <c r="I27" s="86"/>
      <c r="J27" s="87"/>
      <c r="K27" s="85">
        <f>SUM('[1]charges sociales'!E4:E6)/SUM(Ratio!K6:N6)</f>
        <v>5.4497687947849798</v>
      </c>
      <c r="L27" s="86"/>
      <c r="M27" s="86"/>
      <c r="N27" s="86"/>
      <c r="O27" s="91">
        <f>SUM('[1]charges sociales'!F4:F6)/Ratio!O6</f>
        <v>6.0993368804288943</v>
      </c>
      <c r="P27" s="97">
        <f>SUM('[1]charges sociales'!G4:G6)/SUM(Ratio!P6:R6)</f>
        <v>7.6367866702661731</v>
      </c>
      <c r="Q27" s="98"/>
      <c r="R27" s="99"/>
      <c r="S27" s="97">
        <f>SUM('[1]charges sociales'!H4:H6)/SUM(Ratio!S6:U6)</f>
        <v>6.7531906122840732</v>
      </c>
      <c r="T27" s="98"/>
      <c r="U27" s="99"/>
      <c r="V27" s="97">
        <f>SUM('[1]charges sociales'!I4:I6)/SUM(Ratio!V6:X6)</f>
        <v>5.1580855116991424</v>
      </c>
      <c r="W27" s="98"/>
      <c r="X27" s="99"/>
      <c r="Y27" s="97">
        <f>SUM('[1]charges sociales'!J4:J6)/SUM(Ratio!Y6:AA6)</f>
        <v>7.5453732834672547</v>
      </c>
      <c r="Z27" s="98"/>
      <c r="AA27" s="99"/>
      <c r="AB27" s="100">
        <f>SUM('[1]charges sociales'!K4:K6)/Ratio!AB6</f>
        <v>6.6593278706444918</v>
      </c>
      <c r="AC27" s="97">
        <f>SUM('[1]charges sociales'!L4:L6)/SUM(Ratio!AC6:AE6)</f>
        <v>5.9283333356176016</v>
      </c>
      <c r="AD27" s="98"/>
      <c r="AE27" s="99"/>
      <c r="AF27" s="97">
        <f>SUM('[1]charges sociales'!M4:M6)/SUM(Ratio!AF6:AH6)</f>
        <v>3.2639998786236499</v>
      </c>
      <c r="AG27" s="98"/>
      <c r="AH27" s="99"/>
      <c r="AI27" s="97">
        <f>SUM('[1]charges sociales'!N4:N6)/SUM(Ratio!AI6:AK6)</f>
        <v>0</v>
      </c>
      <c r="AJ27" s="98"/>
      <c r="AK27" s="99"/>
      <c r="AL27" s="97" t="str">
        <f>IFERROR(SUM('[1]charges sociales'!O4:O6)/SUM(Ratio!AL6:AN6),"")</f>
        <v/>
      </c>
      <c r="AM27" s="98"/>
      <c r="AN27" s="99"/>
      <c r="AO27" s="101">
        <f>SUM('[1]charges sociales'!P4:P6)/Ratio!AO6</f>
        <v>2.7940704023440559</v>
      </c>
      <c r="AP27" s="97" t="str">
        <f>IFERROR(SUM('[1]charges sociales'!Q4:Q6)/SUM(Ratio!#REF!),"")</f>
        <v/>
      </c>
      <c r="AQ27" s="98"/>
      <c r="AR27" s="99"/>
      <c r="AS27" s="97" t="str">
        <f>IFERROR(SUM('[1]charges sociales'!R4:R6)/SUM(Ratio!#REF!),"")</f>
        <v/>
      </c>
      <c r="AT27" s="98"/>
      <c r="AU27" s="99"/>
      <c r="AV27" s="97" t="str">
        <f>IFERROR(SUM('[1]charges sociales'!S4:S6)/SUM(Ratio!#REF!),"")</f>
        <v/>
      </c>
      <c r="AW27" s="98"/>
      <c r="AX27" s="99"/>
      <c r="AY27" s="97" t="str">
        <f>IFERROR(SUM('[1]charges sociales'!T4:T6)/SUM(Ratio!#REF!),"")</f>
        <v/>
      </c>
      <c r="AZ27" s="98"/>
      <c r="BA27" s="99"/>
      <c r="BB27" s="101" t="str">
        <f>IFERROR(SUM('[1]charges sociales'!U4:U6)/Ratio!BB6,"")</f>
        <v/>
      </c>
      <c r="BC27" s="97" t="str">
        <f>IFERROR(SUM('[1]charges sociales'!V4:V6)/SUM(Ratio!BC6:BE6),"")</f>
        <v/>
      </c>
      <c r="BD27" s="98"/>
      <c r="BE27" s="99"/>
      <c r="BF27" s="97" t="str">
        <f>IFERROR(SUM('[1]charges sociales'!W4:W6)/SUM(Ratio!BF6:BH6),"")</f>
        <v/>
      </c>
      <c r="BG27" s="98"/>
      <c r="BH27" s="99"/>
      <c r="BI27" s="97" t="str">
        <f>IFERROR(SUM('[1]charges sociales'!X4:X6)/SUM(Ratio!BI6:BK6),"")</f>
        <v/>
      </c>
      <c r="BJ27" s="98"/>
      <c r="BK27" s="99"/>
      <c r="BL27" s="97" t="str">
        <f>IFERROR(SUM('[1]charges sociales'!Y4:Y6)/SUM(Ratio!BL6:BN6),"")</f>
        <v/>
      </c>
      <c r="BM27" s="98"/>
      <c r="BN27" s="99"/>
      <c r="BO27" s="48" t="str">
        <f>IFERROR(SUM('[1]charges sociales'!Z4:Z6)/Ratio!BO6,"")</f>
        <v/>
      </c>
      <c r="BP27" s="97" t="str">
        <f>IFERROR(SUM('[1]charges sociales'!AA4:AA6)/SUM(Ratio!BP6:BR6),"")</f>
        <v/>
      </c>
      <c r="BQ27" s="98"/>
      <c r="BR27" s="99"/>
      <c r="BS27" s="97" t="str">
        <f>IFERROR(SUM('[1]charges sociales'!AB4:AB6)/SUM(Ratio!BS6:BU6),"")</f>
        <v/>
      </c>
      <c r="BT27" s="98"/>
      <c r="BU27" s="99"/>
      <c r="BV27" s="97" t="str">
        <f>IFERROR(SUM('[1]charges sociales'!AC4:AC6)/SUM(Ratio!BV6:BX6),"")</f>
        <v/>
      </c>
      <c r="BW27" s="98"/>
      <c r="BX27" s="99"/>
      <c r="BY27" s="102" t="str">
        <f>IFERROR(SUM('[1]charges sociales'!AD4:AD6)/SUM(Ratio!BY6:CA6),"")</f>
        <v/>
      </c>
      <c r="BZ27" s="102"/>
      <c r="CA27" s="102"/>
      <c r="CB27" s="103" t="str">
        <f>IFERROR(SUM('[1]charges sociales'!AE4:AE6)/Ratio!CB6,"")</f>
        <v/>
      </c>
      <c r="CC27" s="97" t="str">
        <f>IFERROR(SUM('[1]charges sociales'!AF4:AF6)/SUM(Ratio!CC6:CE6),"")</f>
        <v/>
      </c>
      <c r="CD27" s="98"/>
      <c r="CE27" s="99"/>
      <c r="CF27" s="97" t="str">
        <f>IFERROR(SUM('[1]charges sociales'!AG4:AG6)/SUM(Ratio!CF6:CH6),"")</f>
        <v/>
      </c>
      <c r="CG27" s="98"/>
      <c r="CH27" s="99"/>
      <c r="CI27" s="97" t="str">
        <f>IFERROR(SUM('[1]charges sociales'!AH4:AH6)/SUM(Ratio!CI6:CK6),"")</f>
        <v/>
      </c>
      <c r="CJ27" s="98"/>
      <c r="CK27" s="99"/>
      <c r="CL27" s="97" t="str">
        <f>IFERROR(SUM('[1]charges sociales'!AI4:AI6)/SUM(Ratio!CL6:CN6),"")</f>
        <v/>
      </c>
      <c r="CM27" s="98"/>
      <c r="CN27" s="98"/>
      <c r="CO27" s="100" t="str">
        <f>IFERROR(SUM('[1]charges sociales'!AJ4:AJ6)/Ratio!CO6,"")</f>
        <v/>
      </c>
      <c r="CP27" s="97" t="str">
        <f>IFERROR(SUM('[1]charges sociales'!AK4:AK6)/SUM(Ratio!CP6:CR6),"")</f>
        <v/>
      </c>
      <c r="CQ27" s="98"/>
      <c r="CR27" s="99"/>
      <c r="CS27" s="97" t="str">
        <f>IFERROR(SUM('[1]charges sociales'!AL4:AL6)/SUM(Ratio!CS6:CU6),"")</f>
        <v/>
      </c>
      <c r="CT27" s="98"/>
      <c r="CU27" s="99"/>
      <c r="CV27" s="97" t="str">
        <f>IFERROR(SUM('[1]charges sociales'!AM4:AM6)/SUM(Ratio!CV6:CX6),"")</f>
        <v/>
      </c>
      <c r="CW27" s="98"/>
      <c r="CX27" s="99"/>
      <c r="CY27" s="97" t="str">
        <f>IFERROR(SUM('[1]charges sociales'!AN4:AN6)/SUM(Ratio!CY6:DA6),"")</f>
        <v/>
      </c>
      <c r="CZ27" s="98"/>
      <c r="DA27" s="99"/>
      <c r="DB27" s="103" t="str">
        <f>IFERROR(SUM('[1]charges sociales'!AO4:AO6)/Ratio!DB6,"")</f>
        <v/>
      </c>
      <c r="DC27" s="97" t="str">
        <f>IFERROR(SUM('[1]charges sociales'!AP4:AP6)/SUM(Ratio!DC6:DE6),"")</f>
        <v/>
      </c>
      <c r="DD27" s="98"/>
      <c r="DE27" s="99"/>
      <c r="DF27" s="97" t="str">
        <f>IFERROR(SUM('[1]charges sociales'!AQ4:AQ6)/SUM(Ratio!DF6:DH6),"")</f>
        <v/>
      </c>
      <c r="DG27" s="98"/>
      <c r="DH27" s="99"/>
      <c r="DI27" s="97" t="str">
        <f>IFERROR(SUM('[1]charges sociales'!AR4:AR6)/SUM(Ratio!DI6:DK6),"")</f>
        <v/>
      </c>
      <c r="DJ27" s="98"/>
      <c r="DK27" s="99"/>
      <c r="DL27" s="97" t="str">
        <f>IFERROR(SUM('[1]charges sociales'!AS4:AS6)/SUM(Ratio!DL6:DN6),"")</f>
        <v/>
      </c>
      <c r="DM27" s="98"/>
      <c r="DN27" s="98"/>
      <c r="DO27" s="100" t="str">
        <f>IFERROR(SUM('[1]charges sociales'!AT4:AT6)/Ratio!DO6,"")</f>
        <v/>
      </c>
      <c r="DP27" s="97" t="str">
        <f>IFERROR(SUM('[1]charges sociales'!AU4:AU6)/SUM(Ratio!DP6:DR6),"")</f>
        <v/>
      </c>
      <c r="DQ27" s="98"/>
      <c r="DR27" s="99"/>
      <c r="DS27" s="97" t="str">
        <f>IFERROR(SUM('[1]charges sociales'!AV6)/SUM(Ratio!DS6:DU6),"")</f>
        <v/>
      </c>
      <c r="DT27" s="98"/>
      <c r="DU27" s="99"/>
      <c r="DV27" s="97" t="str">
        <f>IFERROR(SUM('[1]charges sociales'!AW4:AW6)/SUM(Ratio!DW6:DY6),"")</f>
        <v/>
      </c>
      <c r="DW27" s="98"/>
      <c r="DX27" s="99"/>
      <c r="DY27" s="102" t="str">
        <f>IFERROR(SUM('[1]charges sociales'!AX4:AX6)/SUM(Ratio!DY6:EA6),"")</f>
        <v/>
      </c>
      <c r="DZ27" s="102"/>
      <c r="EA27" s="102"/>
      <c r="EB27" s="100" t="str">
        <f>IFERROR(SUM('[1]charges sociales'!AY4:AY6)/Ratio!EB6,"")</f>
        <v/>
      </c>
      <c r="EC27" s="102" t="str">
        <f>IFERROR(SUM('[1]charges sociales'!AZ4:AZ6)/SUM(Ratio!EC6:EE6),"")</f>
        <v/>
      </c>
      <c r="ED27" s="102"/>
      <c r="EE27" s="102"/>
      <c r="EF27" s="102" t="str">
        <f>IFERROR(SUM('[1]charges sociales'!BA4:BA6)/SUM(Ratio!EF6:EH6),"")</f>
        <v/>
      </c>
      <c r="EG27" s="102"/>
      <c r="EH27" s="102"/>
      <c r="EI27" s="102" t="str">
        <f>IFERROR(SUM('[1]charges sociales'!BB4:BB6)/SUM(Ratio!EI6:EK6),"")</f>
        <v/>
      </c>
      <c r="EJ27" s="102"/>
      <c r="EK27" s="102"/>
      <c r="EL27" s="102" t="str">
        <f>IFERROR(SUM('[1]charges sociales'!BC4:BC6)/SUM(Ratio!EL6:EN6),"")</f>
        <v/>
      </c>
      <c r="EM27" s="102"/>
      <c r="EN27" s="102"/>
      <c r="EO27" s="100" t="str">
        <f>IFERROR(SUM('[1]charges sociales'!BD4:BD6)/Ratio!EO6,"")</f>
        <v/>
      </c>
      <c r="EP27" s="97" t="str">
        <f>IFERROR(SUM('[1]charges sociales'!BE4:BE6)/SUM(Ratio!EP6:ER6),"")</f>
        <v/>
      </c>
      <c r="EQ27" s="98"/>
      <c r="ER27" s="99"/>
      <c r="ES27" s="97" t="str">
        <f>IFERROR(SUM('[1]charges sociales'!BF4:BF6)/SUM(Ratio!ES6:EU6),"")</f>
        <v/>
      </c>
      <c r="ET27" s="98"/>
      <c r="EU27" s="99"/>
      <c r="EV27" s="97" t="str">
        <f>IFERROR(SUM('[1]charges sociales'!BG4:BG6)/SUM(Ratio!EV6:EX6),"")</f>
        <v/>
      </c>
      <c r="EW27" s="98"/>
      <c r="EX27" s="99"/>
      <c r="EY27" s="102" t="str">
        <f>IFERROR(SUM('[1]charges sociales'!BH4:BH6)/SUM(Ratio!EY6:FA6),"")</f>
        <v/>
      </c>
      <c r="EZ27" s="102"/>
      <c r="FA27" s="102"/>
      <c r="FB27" s="100" t="str">
        <f>IFERROR(SUM('[1]charges sociales'!BI4:BI6)/Ratio!FB6,"")</f>
        <v/>
      </c>
      <c r="FC27" s="102" t="str">
        <f>IFERROR(SUM('[1]charges sociales'!BJ4:BJ6)/SUM(Ratio!FC6:FE6),"")</f>
        <v/>
      </c>
      <c r="FD27" s="102"/>
      <c r="FE27" s="102"/>
      <c r="FF27" s="102" t="str">
        <f>IFERROR(SUM('[1]charges sociales'!BK4:BK6)/SUM(Ratio!FF6:FH6),"")</f>
        <v/>
      </c>
      <c r="FG27" s="102"/>
      <c r="FH27" s="102"/>
      <c r="FI27" s="102" t="str">
        <f>IFERROR(SUM('[1]charges sociales'!BL4:BL6)/SUM(Ratio!FI6:FK6),"")</f>
        <v/>
      </c>
      <c r="FJ27" s="102"/>
      <c r="FK27" s="102"/>
      <c r="FL27" s="102" t="str">
        <f>IFERROR(SUM('[1]charges sociales'!BM4:BM6)/SUM(Ratio!FL6:FN6),"")</f>
        <v/>
      </c>
      <c r="FM27" s="102"/>
      <c r="FN27" s="102"/>
      <c r="FO27" s="100" t="str">
        <f>IFERROR(SUM('[1]charges sociales'!BN4:BN6)/Ratio!FO6,"")</f>
        <v/>
      </c>
      <c r="FP27" s="97" t="str">
        <f>IFERROR(SUM('[1]charges sociales'!BO4:BO6)/SUM(Ratio!FP6:FR6),"")</f>
        <v/>
      </c>
      <c r="FQ27" s="98"/>
      <c r="FR27" s="99"/>
      <c r="FS27" s="97" t="str">
        <f>IFERROR(SUM('[1]charges sociales'!BP4:BP6)/SUM(Ratio!FS6:FU6),"")</f>
        <v/>
      </c>
      <c r="FT27" s="98"/>
      <c r="FU27" s="99"/>
      <c r="FV27" s="97" t="str">
        <f>IFERROR(SUM('[1]charges sociales'!BQ4:BQ6)/SUM(Ratio!FV6:FX6),"")</f>
        <v/>
      </c>
      <c r="FW27" s="98"/>
      <c r="FX27" s="99"/>
      <c r="FY27" s="102" t="str">
        <f>IFERROR(SUM('[1]charges sociales'!BR4:BR6)/SUM(Ratio!FY6:GA6),"")</f>
        <v/>
      </c>
      <c r="FZ27" s="102"/>
      <c r="GA27" s="102"/>
      <c r="GB27" s="100" t="str">
        <f>IFERROR(SUM('[1]charges sociales'!BS4:BS6)/Ratio!GB6,"")</f>
        <v/>
      </c>
      <c r="GC27" s="102" t="str">
        <f>IFERROR(SUM('[1]charges sociales'!BT4:BT6)/SUM(Ratio!GC6:GE6),"")</f>
        <v/>
      </c>
      <c r="GD27" s="102"/>
      <c r="GE27" s="102"/>
      <c r="GF27" s="102" t="str">
        <f>IFERROR(SUM('[1]charges sociales'!BU4:BU6)/SUM(Ratio!GF6:GH6),"")</f>
        <v/>
      </c>
      <c r="GG27" s="102"/>
      <c r="GH27" s="102"/>
      <c r="GI27" s="102" t="str">
        <f>IFERROR(SUM('[1]charges sociales'!BV4:BV6)/SUM(Ratio!GI6:GK6),"")</f>
        <v/>
      </c>
      <c r="GJ27" s="102"/>
      <c r="GK27" s="102"/>
      <c r="GL27" s="102" t="str">
        <f>IFERROR(SUM('[1]charges sociales'!BW4:BW6)/SUM(Ratio!GL6:GN6),"")</f>
        <v/>
      </c>
      <c r="GM27" s="102"/>
      <c r="GN27" s="102"/>
      <c r="GO27" s="100" t="str">
        <f>IFERROR(SUM('[1]charges sociales'!BX4:BX6)/Ratio!GO6,"")</f>
        <v/>
      </c>
      <c r="GP27" s="97" t="str">
        <f>IFERROR(SUM('[1]charges sociales'!BY4:BY6)/SUM(Ratio!GP6:GR6),"")</f>
        <v/>
      </c>
      <c r="GQ27" s="98"/>
      <c r="GR27" s="99"/>
      <c r="GS27" s="97" t="str">
        <f>IFERROR(SUM('[1]charges sociales'!BZ4:BZ6)/SUM(Ratio!GS6:GU6),"")</f>
        <v/>
      </c>
      <c r="GT27" s="98"/>
      <c r="GU27" s="99"/>
      <c r="GV27" s="97" t="str">
        <f>IFERROR(SUM('[1]charges sociales'!CA4:CA6)/SUM(Ratio!GV6:GX6),"")</f>
        <v/>
      </c>
      <c r="GW27" s="98"/>
      <c r="GX27" s="99"/>
      <c r="GY27" s="102" t="str">
        <f>IFERROR(SUM('[1]charges sociales'!CB4:CB6)/SUM(Ratio!GY6:HA6),"")</f>
        <v/>
      </c>
      <c r="GZ27" s="102"/>
      <c r="HA27" s="102"/>
      <c r="HB27" s="103" t="str">
        <f>IFERROR(SUM('[1]charges sociales'!CC4:CC6)/Ratio!HB6,"")</f>
        <v/>
      </c>
      <c r="HC27" s="97" t="str">
        <f>IFERROR(SUM('[1]charges sociales'!CD4:CD6)/SUM(Ratio!HC6:HE6),"")</f>
        <v/>
      </c>
      <c r="HD27" s="98"/>
      <c r="HE27" s="99"/>
      <c r="HF27" s="97" t="str">
        <f>IFERROR(SUM('[1]charges sociales'!CE4:CE6)/SUM(Ratio!HF6:HH6),"")</f>
        <v/>
      </c>
      <c r="HG27" s="98"/>
      <c r="HH27" s="99"/>
      <c r="HI27" s="97" t="str">
        <f>IFERROR(SUM('[1]charges sociales'!CF4:CF6)/SUM(Ratio!HI6:HK6),"")</f>
        <v/>
      </c>
      <c r="HJ27" s="98"/>
      <c r="HK27" s="99"/>
      <c r="HL27" s="102" t="str">
        <f>IFERROR(SUM('[1]charges sociales'!CG4:CG6)/SUM(Ratio!HL6:HN6),"")</f>
        <v/>
      </c>
      <c r="HM27" s="102"/>
      <c r="HN27" s="102"/>
      <c r="HO27" s="103" t="str">
        <f>IFERROR(SUM('[1]charges sociales'!CH4:CH6)/Ratio!HO6,"")</f>
        <v/>
      </c>
      <c r="HP27" s="97" t="str">
        <f>IFERROR(SUM('[1]charges sociales'!CI4:CI6)/SUM(Ratio!HP6:HR6),"")</f>
        <v/>
      </c>
      <c r="HQ27" s="98"/>
      <c r="HR27" s="99"/>
      <c r="HS27" s="97" t="str">
        <f>IFERROR(SUM('[1]charges sociales'!CJ4:CJ6)/SUM(Ratio!HS6:HU6),"")</f>
        <v/>
      </c>
      <c r="HT27" s="98"/>
      <c r="HU27" s="99"/>
      <c r="HV27" s="97" t="str">
        <f>IFERROR(SUM('[1]charges sociales'!CK4:CK6)/SUM(Ratio!HV6:HX6),"")</f>
        <v/>
      </c>
      <c r="HW27" s="98"/>
      <c r="HX27" s="99"/>
      <c r="HY27" s="102" t="str">
        <f>IFERROR(SUM('[1]charges sociales'!CL4:CL6)/SUM(Ratio!HY6:IA6),"")</f>
        <v/>
      </c>
      <c r="HZ27" s="102"/>
      <c r="IA27" s="102"/>
      <c r="IB27" s="100" t="str">
        <f>IFERROR(SUM('[1]charges sociales'!CM4:CM6)/Ratio!IB6,"")</f>
        <v/>
      </c>
    </row>
    <row r="28" spans="1:236" s="95" customFormat="1" ht="15.75" x14ac:dyDescent="0.25">
      <c r="A28" s="84" t="s">
        <v>31</v>
      </c>
      <c r="B28" s="85">
        <f>([1]Compte_de_resultat!B55+[1]Compte_de_resultat!B56+[1]Compte_de_resultat!B57)/SUM([1]Clientèle_mensuel!O4:O6)</f>
        <v>2.3041533546325881</v>
      </c>
      <c r="C28" s="86"/>
      <c r="D28" s="87"/>
      <c r="E28" s="85">
        <f>SUM([1]Compte_de_resultat!C55:C57)/SUM([1]Clientèle_mensuel!O7:O9)</f>
        <v>1.2083853702051739</v>
      </c>
      <c r="F28" s="86"/>
      <c r="G28" s="87"/>
      <c r="H28" s="85">
        <f>SUM([1]Compte_de_resultat!D55:D57)/SUM([1]Clientèle_mensuel!O10:O12)</f>
        <v>1.1125229638701777</v>
      </c>
      <c r="I28" s="86"/>
      <c r="J28" s="87"/>
      <c r="K28" s="88">
        <f>SUM([1]Compte_de_resultat!E55:E57)/SUM([1]Clientèle_mensuel!O13:O15)</f>
        <v>0.30537061695517087</v>
      </c>
      <c r="L28" s="89"/>
      <c r="M28" s="89"/>
      <c r="N28" s="90"/>
      <c r="O28" s="91">
        <f>SUM([1]Compte_de_resultat!F55:F57)/[1]Clientèle_mensuel!O16</f>
        <v>1.1443888130278663</v>
      </c>
      <c r="P28" s="88">
        <f>SUM([1]Compte_de_resultat!G55:G57)/SUM([1]Clientèle_mensuel!O21:O23)</f>
        <v>2.4836419753086418</v>
      </c>
      <c r="Q28" s="89"/>
      <c r="R28" s="90"/>
      <c r="S28" s="88">
        <f>SUM([1]Compte_de_resultat!H55:H57)/SUM([1]Clientèle_mensuel!O24:O26)</f>
        <v>0.83177737881508074</v>
      </c>
      <c r="T28" s="89"/>
      <c r="U28" s="90"/>
      <c r="V28" s="88">
        <f>SUM([1]Compte_de_resultat!I55:I57)/SUM([1]Clientèle_mensuel!O27:O29)</f>
        <v>2.1428571428571428</v>
      </c>
      <c r="W28" s="89"/>
      <c r="X28" s="90"/>
      <c r="Y28" s="88">
        <f>SUM([1]Compte_de_resultat!J55:J57)/SUM([1]Clientèle_mensuel!O30:O32)</f>
        <v>1.77602523659306</v>
      </c>
      <c r="Z28" s="89"/>
      <c r="AA28" s="90"/>
      <c r="AB28" s="92">
        <f>SUM([1]Compte_de_resultat!K55:K57)/[1]Clientèle_mensuel!O33</f>
        <v>1.7394145460341073</v>
      </c>
      <c r="AC28" s="88">
        <f>SUM([1]Compte_de_resultat!L55:L57)/SUM([1]Clientèle_mensuel!O38:O40)</f>
        <v>3.277117117117117</v>
      </c>
      <c r="AD28" s="89"/>
      <c r="AE28" s="90"/>
      <c r="AF28" s="88">
        <f>SUM([1]Compte_de_resultat!M55:M57)/SUM([1]Clientèle_mensuel!O41:O43)</f>
        <v>1.3489867498051442</v>
      </c>
      <c r="AG28" s="89"/>
      <c r="AH28" s="90"/>
      <c r="AI28" s="88" t="str">
        <f>IFERROR(SUM([1]Compte_de_resultat!N55:N57)/SUM([1]Clientèle_mensuel!O44:O46),"")</f>
        <v/>
      </c>
      <c r="AJ28" s="89"/>
      <c r="AK28" s="90"/>
      <c r="AL28" s="88" t="str">
        <f>IFERROR(SUM([1]Compte_de_resultat!O55:O57)/SUM([1]Clientèle_mensuel!O47:O49),"")</f>
        <v/>
      </c>
      <c r="AM28" s="89"/>
      <c r="AN28" s="90"/>
      <c r="AO28" s="93">
        <f>SUM([1]Compte_de_resultat!P55:P57)/[1]Clientèle_mensuel!O50</f>
        <v>2.0256734539016064</v>
      </c>
      <c r="AP28" s="88" t="str">
        <f>IFERROR(SUM([1]Compte_de_resultat!Q55:Q57)/SUM([1]Clientèle_mensuel!O54:O56),"")</f>
        <v/>
      </c>
      <c r="AQ28" s="89"/>
      <c r="AR28" s="90"/>
      <c r="AS28" s="88" t="str">
        <f>IFERROR(SUM([1]Compte_de_resultat!R55:R57)/SUM([1]Clientèle_mensuel!O57:O59),"")</f>
        <v/>
      </c>
      <c r="AT28" s="89"/>
      <c r="AU28" s="90"/>
      <c r="AV28" s="88" t="str">
        <f>IFERROR(SUM([1]Compte_de_resultat!S55:S57)/SUM([1]Clientèle_mensuel!O60:O62),"")</f>
        <v/>
      </c>
      <c r="AW28" s="89"/>
      <c r="AX28" s="90"/>
      <c r="AY28" s="88" t="str">
        <f>IFERROR(SUM([1]Compte_de_resultat!T55:T57)/SUM([1]Clientèle_mensuel!O63:O65),"")</f>
        <v/>
      </c>
      <c r="AZ28" s="89"/>
      <c r="BA28" s="90"/>
      <c r="BB28" s="105" t="str">
        <f>IFERROR(SUM([1]Compte_de_resultat!U55:U57)/[1]Clientèle_mensuel!O66,"")</f>
        <v/>
      </c>
      <c r="BC28" s="88" t="str">
        <f>IFERROR(SUM([1]Compte_de_resultat!V55:V57)/SUM([1]Clientèle_mensuel!O70:O72),"")</f>
        <v/>
      </c>
      <c r="BD28" s="89"/>
      <c r="BE28" s="90"/>
      <c r="BF28" s="88" t="str">
        <f>IFERROR(SUM([1]Compte_de_resultat!W55:W57)/SUM([1]Clientèle_mensuel!O73:O75),"")</f>
        <v/>
      </c>
      <c r="BG28" s="89"/>
      <c r="BH28" s="90"/>
      <c r="BI28" s="88" t="str">
        <f>IFERROR(SUM([1]Compte_de_resultat!X55:X57)/SUM([1]Clientèle_mensuel!O76:O78),"")</f>
        <v/>
      </c>
      <c r="BJ28" s="89"/>
      <c r="BK28" s="90"/>
      <c r="BL28" s="88" t="str">
        <f>IFERROR(SUM([1]Compte_de_resultat!Y55:Y57)/SUM([1]Clientèle_mensuel!O79:O81),"")</f>
        <v/>
      </c>
      <c r="BM28" s="89"/>
      <c r="BN28" s="90"/>
      <c r="BO28" s="93" t="str">
        <f>IFERROR(SUM([1]Compte_de_resultat!Z55:Z57)/[1]Clientèle_mensuel!O82,"")</f>
        <v/>
      </c>
      <c r="BP28" s="88" t="str">
        <f>IFERROR(SUM([1]Compte_de_resultat!AA55:AA57)/SUM([1]Clientèle_mensuel!O86:O88),"")</f>
        <v/>
      </c>
      <c r="BQ28" s="89"/>
      <c r="BR28" s="90"/>
      <c r="BS28" s="88" t="str">
        <f>IFERROR(SUM([1]Compte_de_resultat!AB55:AB57)/SUM([1]Clientèle_mensuel!O89:O91),"")</f>
        <v/>
      </c>
      <c r="BT28" s="89"/>
      <c r="BU28" s="90"/>
      <c r="BV28" s="88" t="str">
        <f>IFERROR(SUM([1]Compte_de_resultat!AC55:AC57)/SUM([1]Clientèle_mensuel!O92:O94),"")</f>
        <v/>
      </c>
      <c r="BW28" s="89"/>
      <c r="BX28" s="90"/>
      <c r="BY28" s="94" t="str">
        <f>IFERROR(SUM([1]Compte_de_resultat!AD55:AD57)/SUM([1]Clientèle_mensuel!O95:O97),"")</f>
        <v/>
      </c>
      <c r="BZ28" s="94"/>
      <c r="CA28" s="94"/>
      <c r="CB28" s="105" t="str">
        <f>IFERROR(SUM([1]Compte_de_resultat!AE55:AE57)/[1]Clientèle_mensuel!O98,"")</f>
        <v/>
      </c>
      <c r="CC28" s="88" t="str">
        <f>IFERROR(SUM([1]Compte_de_resultat!AF55:AF57)/SUM([1]Clientèle_mensuel!O102:O104),"")</f>
        <v/>
      </c>
      <c r="CD28" s="89"/>
      <c r="CE28" s="90"/>
      <c r="CF28" s="88" t="str">
        <f>IFERROR(SUM([1]Compte_de_resultat!AG55:AG57)/SUM([1]Clientèle_mensuel!O105:O107),"")</f>
        <v/>
      </c>
      <c r="CG28" s="89"/>
      <c r="CH28" s="90"/>
      <c r="CI28" s="88" t="str">
        <f>IFERROR(SUM([1]Compte_de_resultat!AH55:AH57)/SUM([1]Clientèle_mensuel!O108:O110),"")</f>
        <v/>
      </c>
      <c r="CJ28" s="89"/>
      <c r="CK28" s="90"/>
      <c r="CL28" s="106" t="str">
        <f>IFERROR(SUM([1]Compte_de_resultat!AI55:AI57)/SUM([1]Clientèle_mensuel!O111:O113),"")</f>
        <v/>
      </c>
      <c r="CM28" s="107"/>
      <c r="CN28" s="108"/>
      <c r="CO28" s="105" t="str">
        <f>IFERROR(SUM([1]Compte_de_resultat!AJ55:AJ57)/[1]Clientèle_mensuel!O114,"")</f>
        <v/>
      </c>
      <c r="CP28" s="88" t="str">
        <f>IFERROR(SUM([1]Compte_de_resultat!AK55:AK57)/SUM([1]Clientèle_mensuel!O118:O120),"")</f>
        <v/>
      </c>
      <c r="CQ28" s="89"/>
      <c r="CR28" s="90"/>
      <c r="CS28" s="88" t="str">
        <f>IFERROR(SUM([1]Compte_de_resultat!AL55:AL57)/SUM([1]Clientèle_mensuel!O121:O123),"")</f>
        <v/>
      </c>
      <c r="CT28" s="89"/>
      <c r="CU28" s="90"/>
      <c r="CV28" s="88" t="str">
        <f>IFERROR(SUM([1]Compte_de_resultat!AM57)/SUM([1]Clientèle_mensuel!O124:O126),"")</f>
        <v/>
      </c>
      <c r="CW28" s="89"/>
      <c r="CX28" s="90"/>
      <c r="CY28" s="88" t="str">
        <f>IFERROR(SUM([1]Compte_de_resultat!AN55:AN57)/SUM([1]Clientèle_mensuel!O127:O129),"")</f>
        <v/>
      </c>
      <c r="CZ28" s="89"/>
      <c r="DA28" s="90"/>
      <c r="DB28" s="105" t="str">
        <f>IFERROR(SUM([1]Compte_de_resultat!AO55:AO57)/[1]Clientèle_mensuel!O130,"")</f>
        <v/>
      </c>
      <c r="DC28" s="88" t="str">
        <f>IFERROR(SUM([1]Compte_de_resultat!AP55:AP57)/SUM([1]Clientèle_mensuel!O134:O136),"")</f>
        <v/>
      </c>
      <c r="DD28" s="89"/>
      <c r="DE28" s="90"/>
      <c r="DF28" s="88" t="str">
        <f>IFERROR(SUM([1]Compte_de_resultat!AQ55:AQ57)/SUM([1]Clientèle_mensuel!O137:O139),"")</f>
        <v/>
      </c>
      <c r="DG28" s="89"/>
      <c r="DH28" s="90"/>
      <c r="DI28" s="88" t="str">
        <f>IFERROR(SUM([1]Compte_de_resultat!AR55:AR57)/SUM([1]Clientèle_mensuel!O140:O142),"")</f>
        <v/>
      </c>
      <c r="DJ28" s="89"/>
      <c r="DK28" s="90"/>
      <c r="DL28" s="106" t="str">
        <f>IFERROR(SUM([1]Compte_de_resultat!AS55:AS57)/SUM([1]Clientèle_mensuel!O143:O145),"")</f>
        <v/>
      </c>
      <c r="DM28" s="107"/>
      <c r="DN28" s="108"/>
      <c r="DO28" s="105" t="str">
        <f>IFERROR(SUM([1]Compte_de_resultat!AT55:AT57)/[1]Clientèle_mensuel!O146,"")</f>
        <v/>
      </c>
      <c r="DP28" s="88" t="str">
        <f>IFERROR(SUM([1]Compte_de_resultat!AU55:AU57)/SUM([1]Clientèle_mensuel!O150:O152),"")</f>
        <v/>
      </c>
      <c r="DQ28" s="89"/>
      <c r="DR28" s="90"/>
      <c r="DS28" s="88" t="str">
        <f>IFERROR(SUM([1]Compte_de_resultat!AV55:AV57)/SUM([1]Clientèle_mensuel!O153:O155),"")</f>
        <v/>
      </c>
      <c r="DT28" s="89"/>
      <c r="DU28" s="90"/>
      <c r="DV28" s="88" t="str">
        <f>IFERROR(SUM([1]Compte_de_resultat!AW55:AW57)/SUM([1]Clientèle_mensuel!O156:O158),"")</f>
        <v/>
      </c>
      <c r="DW28" s="89"/>
      <c r="DX28" s="90"/>
      <c r="DY28" s="94" t="str">
        <f>IFERROR(SUM([1]Compte_de_resultat!AX55:AX57)/SUM([1]Clientèle_mensuel!O159:O161),"")</f>
        <v/>
      </c>
      <c r="DZ28" s="94"/>
      <c r="EA28" s="94"/>
      <c r="EB28" s="109" t="str">
        <f>IFERROR(SUM([1]Compte_de_resultat!AY55:AY57)/[1]Clientèle_mensuel!O162,"")</f>
        <v/>
      </c>
      <c r="EC28" s="94" t="str">
        <f>IFERROR(SUM([1]Compte_de_resultat!AZ55:AZ57)/SUM([1]Clientèle_mensuel!O166:O168),"")</f>
        <v/>
      </c>
      <c r="ED28" s="94"/>
      <c r="EE28" s="94"/>
      <c r="EF28" s="94" t="str">
        <f>IFERROR(SUM([1]Compte_de_resultat!BA55:BA57)/SUM([1]Clientèle_mensuel!O169:O171),"")</f>
        <v/>
      </c>
      <c r="EG28" s="94"/>
      <c r="EH28" s="94"/>
      <c r="EI28" s="94" t="str">
        <f>IFERROR(SUM([1]Compte_de_resultat!BB55:BB57)/SUM([1]Clientèle_mensuel!O172:O174),"")</f>
        <v/>
      </c>
      <c r="EJ28" s="94"/>
      <c r="EK28" s="94"/>
      <c r="EL28" s="94" t="str">
        <f>IFERROR(SUM([1]Compte_de_resultat!BC55:BC57)/SUM([1]Clientèle_mensuel!O175:O177),"")</f>
        <v/>
      </c>
      <c r="EM28" s="94"/>
      <c r="EN28" s="94"/>
      <c r="EO28" s="109" t="str">
        <f>IFERROR(SUM([1]Compte_de_resultat!BD55:BD57)/[1]Clientèle_mensuel!O178,"")</f>
        <v/>
      </c>
      <c r="EP28" s="88" t="str">
        <f>IFERROR(SUM([1]Compte_de_resultat!BE55:BE57)/SUM([1]Clientèle_mensuel!O182:O184),"")</f>
        <v/>
      </c>
      <c r="EQ28" s="89"/>
      <c r="ER28" s="90"/>
      <c r="ES28" s="88" t="str">
        <f>IFERROR(SUM([1]Compte_de_resultat!BF55:BF57)/SUM([1]Clientèle_mensuel!O185:O187),"")</f>
        <v/>
      </c>
      <c r="ET28" s="89"/>
      <c r="EU28" s="90"/>
      <c r="EV28" s="88" t="str">
        <f>IFERROR(SUM([1]Compte_de_resultat!BG55:BG57)/SUM([1]Clientèle_mensuel!O188:O190),"")</f>
        <v/>
      </c>
      <c r="EW28" s="89"/>
      <c r="EX28" s="90"/>
      <c r="EY28" s="94" t="str">
        <f>IFERROR(SUM([1]Compte_de_resultat!BH55:BH57)/SUM([1]Clientèle_mensuel!O191:O193),"")</f>
        <v/>
      </c>
      <c r="EZ28" s="94"/>
      <c r="FA28" s="94"/>
      <c r="FB28" s="109" t="str">
        <f>IFERROR(SUM([1]Compte_de_resultat!BI55:BI57)/[1]Clientèle_mensuel!O194,"")</f>
        <v/>
      </c>
      <c r="FC28" s="94" t="str">
        <f>IFERROR(SUM([1]Compte_de_resultat!BJ55:BJ57)/SUM([1]Clientèle_mensuel!O198:O200),"")</f>
        <v/>
      </c>
      <c r="FD28" s="94"/>
      <c r="FE28" s="94"/>
      <c r="FF28" s="94" t="str">
        <f>IFERROR(SUM([1]Compte_de_resultat!BK55:BK57)/SUM([1]Clientèle_mensuel!O201:O203),"")</f>
        <v/>
      </c>
      <c r="FG28" s="94"/>
      <c r="FH28" s="94"/>
      <c r="FI28" s="94" t="str">
        <f>IFERROR(SUM([1]Compte_de_resultat!BL55:BL57)/SUM([1]Clientèle_mensuel!O204:O206),"")</f>
        <v/>
      </c>
      <c r="FJ28" s="94"/>
      <c r="FK28" s="94"/>
      <c r="FL28" s="94" t="str">
        <f>IFERROR(SUM([1]Compte_de_resultat!BM55:BM57)/SUM([1]Clientèle_mensuel!O207:O209),"")</f>
        <v/>
      </c>
      <c r="FM28" s="94"/>
      <c r="FN28" s="94"/>
      <c r="FO28" s="109" t="str">
        <f>IFERROR(SUM([1]Compte_de_resultat!BN55:BN57)/[1]Clientèle_mensuel!O210,"")</f>
        <v/>
      </c>
      <c r="FP28" s="88" t="str">
        <f>IFERROR(SUM([1]Compte_de_resultat!BO55:BO57)/SUM([1]Clientèle_mensuel!O214:O216),"")</f>
        <v/>
      </c>
      <c r="FQ28" s="89"/>
      <c r="FR28" s="90"/>
      <c r="FS28" s="88" t="str">
        <f>IFERROR(SUM([1]Compte_de_resultat!BP55:BP57)/SUM([1]Clientèle_mensuel!O217:O219),"")</f>
        <v/>
      </c>
      <c r="FT28" s="89"/>
      <c r="FU28" s="90"/>
      <c r="FV28" s="88" t="str">
        <f>IFERROR(SUM([1]Compte_de_resultat!BQ55:BQ57)/SUM([1]Clientèle_mensuel!O220:O222),"")</f>
        <v/>
      </c>
      <c r="FW28" s="89"/>
      <c r="FX28" s="90"/>
      <c r="FY28" s="94" t="str">
        <f>IFERROR(SUM([1]Compte_de_resultat!BR55:BR57)/SUM([1]Clientèle_mensuel!O223:O225),"")</f>
        <v/>
      </c>
      <c r="FZ28" s="94"/>
      <c r="GA28" s="94"/>
      <c r="GB28" s="109" t="str">
        <f>IFERROR(SUM([1]Compte_de_resultat!BS55:BS57)/[1]Clientèle_mensuel!O226,"")</f>
        <v/>
      </c>
      <c r="GC28" s="94" t="str">
        <f>IFERROR(SUM([1]Compte_de_resultat!BT55:BT57)/SUM([1]Clientèle_mensuel!O230:O232),"")</f>
        <v/>
      </c>
      <c r="GD28" s="94"/>
      <c r="GE28" s="94"/>
      <c r="GF28" s="94" t="str">
        <f>IFERROR(SUM([1]Compte_de_resultat!BU55:BU57)/SUM([1]Clientèle_mensuel!O233:O235),"")</f>
        <v/>
      </c>
      <c r="GG28" s="94"/>
      <c r="GH28" s="94"/>
      <c r="GI28" s="94" t="str">
        <f>IFERROR(SUM([1]Compte_de_resultat!BV55:BV57)/SUM([1]Clientèle_mensuel!O236:O238),"")</f>
        <v/>
      </c>
      <c r="GJ28" s="94"/>
      <c r="GK28" s="94"/>
      <c r="GL28" s="94" t="str">
        <f>IFERROR(SUM([1]Compte_de_resultat!BW55:BW57)/SUM([1]Clientèle_mensuel!O239:O241),"")</f>
        <v/>
      </c>
      <c r="GM28" s="94"/>
      <c r="GN28" s="94"/>
      <c r="GO28" s="92" t="str">
        <f>IFERROR(SUM([1]Compte_de_resultat!BX55:BX57)/[1]Clientèle_mensuel!O242,"")</f>
        <v/>
      </c>
      <c r="GP28" s="88" t="str">
        <f>IFERROR(SUM([1]Compte_de_resultat!BY55:BY57)/SUM([1]Clientèle_mensuel!O246:O248),"")</f>
        <v/>
      </c>
      <c r="GQ28" s="89"/>
      <c r="GR28" s="90"/>
      <c r="GS28" s="88" t="str">
        <f>IFERROR(SUM([1]Compte_de_resultat!BZ55:BZ57)/SUM([1]Clientèle_mensuel!O249:O251),"")</f>
        <v/>
      </c>
      <c r="GT28" s="89"/>
      <c r="GU28" s="90"/>
      <c r="GV28" s="88" t="str">
        <f>IFERROR(SUM([1]Compte_de_resultat!CA55:CA57)/SUM([1]Clientèle_mensuel!O252:O254),"")</f>
        <v/>
      </c>
      <c r="GW28" s="89"/>
      <c r="GX28" s="90"/>
      <c r="GY28" s="94" t="str">
        <f>IFERROR(SUM([1]Compte_de_resultat!CB55:CB57)/SUM([1]Clientèle_mensuel!O255:O257),"")</f>
        <v/>
      </c>
      <c r="GZ28" s="94"/>
      <c r="HA28" s="94"/>
      <c r="HB28" s="105" t="str">
        <f>IFERROR(SUM([1]Compte_de_resultat!CC55:CC57)/[1]Clientèle_mensuel!O258,"")</f>
        <v/>
      </c>
      <c r="HC28" s="88" t="str">
        <f>IFERROR(SUM([1]Compte_de_resultat!CD55:CD57)/SUM([1]Clientèle_mensuel!O262:O264),"")</f>
        <v/>
      </c>
      <c r="HD28" s="89"/>
      <c r="HE28" s="90"/>
      <c r="HF28" s="88" t="str">
        <f>IFERROR(SUM([1]Compte_de_resultat!CE55:CE57)/SUM([1]Clientèle_mensuel!O265:O267),"")</f>
        <v/>
      </c>
      <c r="HG28" s="89"/>
      <c r="HH28" s="90"/>
      <c r="HI28" s="88" t="str">
        <f>IFERROR(SUM([1]Compte_de_resultat!CF55:CF57)/SUM([1]Clientèle_mensuel!O268:O270),"")</f>
        <v/>
      </c>
      <c r="HJ28" s="89"/>
      <c r="HK28" s="90"/>
      <c r="HL28" s="94" t="str">
        <f>IFERROR(SUM([1]Compte_de_resultat!CG55:CG57)/SUM([1]Clientèle_mensuel!O271:O273),"")</f>
        <v/>
      </c>
      <c r="HM28" s="94"/>
      <c r="HN28" s="94"/>
      <c r="HO28" s="109" t="str">
        <f>IFERROR(SUM([1]Compte_de_resultat!CH55:CH57)/[1]Clientèle_mensuel!O274,"")</f>
        <v/>
      </c>
      <c r="HP28" s="89" t="str">
        <f>IFERROR(SUM([1]Compte_de_resultat!CI55:CI57)/SUM([1]Clientèle_mensuel!O278:O280),"")</f>
        <v/>
      </c>
      <c r="HQ28" s="89"/>
      <c r="HR28" s="90"/>
      <c r="HS28" s="88" t="str">
        <f>IFERROR(SUM([1]Compte_de_resultat!CJ55:CJ57)/SUM([1]Clientèle_mensuel!O281:O283),"")</f>
        <v/>
      </c>
      <c r="HT28" s="89"/>
      <c r="HU28" s="90"/>
      <c r="HV28" s="88" t="str">
        <f>IFERROR(SUM([1]Compte_de_resultat!CK55:CK57)/SUM([1]Clientèle_mensuel!O284:O286),"")</f>
        <v/>
      </c>
      <c r="HW28" s="89"/>
      <c r="HX28" s="90"/>
      <c r="HY28" s="94" t="str">
        <f>IFERROR(SUM([1]Compte_de_resultat!CL55:CL57)/SUM([1]Clientèle_mensuel!O287:O289),"")</f>
        <v/>
      </c>
      <c r="HZ28" s="94"/>
      <c r="IA28" s="94"/>
      <c r="IB28" s="109" t="str">
        <f>IFERROR(SUM([1]Compte_de_resultat!CM55:CM57)/[1]Clientèle_mensuel!O290,"")</f>
        <v/>
      </c>
    </row>
    <row r="29" spans="1:236" s="124" customFormat="1" ht="15.75" x14ac:dyDescent="0.25">
      <c r="A29" s="110" t="s">
        <v>32</v>
      </c>
      <c r="B29" s="111">
        <f>[1]Compte_de_resultat!B144/[1]Compte_de_resultat!B130</f>
        <v>0.19834484437277514</v>
      </c>
      <c r="C29" s="112"/>
      <c r="D29" s="113"/>
      <c r="E29" s="111">
        <f>IFERROR([1]Compte_de_resultat!C144/[1]Compte_de_resultat!C130,"")</f>
        <v>0.2078934676598253</v>
      </c>
      <c r="F29" s="112"/>
      <c r="G29" s="113"/>
      <c r="H29" s="111">
        <f>IFERROR([1]Compte_de_resultat!D144/[1]Compte_de_resultat!D130,"")</f>
        <v>0.19644664342741483</v>
      </c>
      <c r="I29" s="112"/>
      <c r="J29" s="113"/>
      <c r="K29" s="114">
        <f>[1]Compte_de_resultat!E144/[1]Compte_de_resultat!E130</f>
        <v>0.14739776586764042</v>
      </c>
      <c r="L29" s="115"/>
      <c r="M29" s="115"/>
      <c r="N29" s="116"/>
      <c r="O29" s="117">
        <f>[1]Compte_de_resultat!F144/[1]Compte_de_resultat!F130</f>
        <v>0.1843155727062461</v>
      </c>
      <c r="P29" s="114">
        <f>[1]Compte_de_resultat!G144/[1]Compte_de_resultat!G130</f>
        <v>0.25286112713983461</v>
      </c>
      <c r="Q29" s="115"/>
      <c r="R29" s="116"/>
      <c r="S29" s="114">
        <f>IFERROR([1]Compte_de_resultat!H144/[1]Compte_de_resultat!H130,"")</f>
        <v>0.25669846610943065</v>
      </c>
      <c r="T29" s="115"/>
      <c r="U29" s="116"/>
      <c r="V29" s="114">
        <f>IFERROR([1]Compte_de_resultat!I144/[1]Compte_de_resultat!I130,"")</f>
        <v>0.19121882907111826</v>
      </c>
      <c r="W29" s="115"/>
      <c r="X29" s="116"/>
      <c r="Y29" s="114">
        <f>[1]Compte_de_resultat!J144/[1]Compte_de_resultat!J130</f>
        <v>0.30517584605175846</v>
      </c>
      <c r="Z29" s="115"/>
      <c r="AA29" s="116"/>
      <c r="AB29" s="118">
        <f>[1]Compte_de_resultat!K144/[1]Compte_de_resultat!K130</f>
        <v>0.25985733204912109</v>
      </c>
      <c r="AC29" s="114">
        <f>[1]Compte_de_resultat!L144/[1]Compte_de_resultat!L130</f>
        <v>0.23408111861773498</v>
      </c>
      <c r="AD29" s="115"/>
      <c r="AE29" s="116"/>
      <c r="AF29" s="114">
        <f>IFERROR([1]Compte_de_resultat!M144/[1]Compte_de_resultat!M130,"")</f>
        <v>-5.5243695981466633E-2</v>
      </c>
      <c r="AG29" s="115"/>
      <c r="AH29" s="116"/>
      <c r="AI29" s="114" t="str">
        <f>IFERROR([1]Compte_de_resultat!N144/[1]Compte_de_resultat!N130,"")</f>
        <v/>
      </c>
      <c r="AJ29" s="115"/>
      <c r="AK29" s="116"/>
      <c r="AL29" s="119" t="str">
        <f>IFERROR([1]Compte_de_resultat!O144/[1]Compte_de_resultat!O130,"")</f>
        <v/>
      </c>
      <c r="AM29" s="120"/>
      <c r="AN29" s="121"/>
      <c r="AO29" s="122">
        <f>[1]Compte_de_resultat!P144/[1]Compte_de_resultat!P130</f>
        <v>0.17361835245046925</v>
      </c>
      <c r="AP29" s="114" t="s">
        <v>33</v>
      </c>
      <c r="AQ29" s="115"/>
      <c r="AR29" s="116"/>
      <c r="AS29" s="114" t="str">
        <f>IFERROR([1]Compte_de_resultat!R144/[1]Compte_de_resultat!R130,"")</f>
        <v/>
      </c>
      <c r="AT29" s="115"/>
      <c r="AU29" s="116"/>
      <c r="AV29" s="114" t="str">
        <f>IFERROR([1]Compte_de_resultat!S144/[1]Compte_de_resultat!S130,"")</f>
        <v/>
      </c>
      <c r="AW29" s="115"/>
      <c r="AX29" s="116"/>
      <c r="AY29" s="119" t="str">
        <f>IFERROR([1]Compte_de_resultat!T144/[1]Compte_de_resultat!T130,"")</f>
        <v/>
      </c>
      <c r="AZ29" s="120"/>
      <c r="BA29" s="121"/>
      <c r="BB29" s="122" t="str">
        <f>IFERROR([1]Compte_de_resultat!U144/[1]Compte_de_resultat!U130,"")</f>
        <v/>
      </c>
      <c r="BC29" s="114" t="str">
        <f>IFERROR([1]Compte_de_resultat!V144/[1]Compte_de_resultat!V130,"")</f>
        <v/>
      </c>
      <c r="BD29" s="115"/>
      <c r="BE29" s="116"/>
      <c r="BF29" s="114" t="str">
        <f>IFERROR([1]Compte_de_resultat!W144/[1]Compte_de_resultat!W130,"")</f>
        <v/>
      </c>
      <c r="BG29" s="115"/>
      <c r="BH29" s="116"/>
      <c r="BI29" s="114" t="str">
        <f>IFERROR([1]Compte_de_resultat!X144/[1]Compte_de_resultat!X130,"")</f>
        <v/>
      </c>
      <c r="BJ29" s="115"/>
      <c r="BK29" s="116"/>
      <c r="BL29" s="119" t="str">
        <f>IFERROR([1]Compte_de_resultat!Y144/[1]Compte_de_resultat!Y130,"")</f>
        <v/>
      </c>
      <c r="BM29" s="120"/>
      <c r="BN29" s="121"/>
      <c r="BO29" s="122" t="str">
        <f>IFERROR([1]Compte_de_resultat!Z144/[1]Compte_de_resultat!Z130,"")</f>
        <v/>
      </c>
      <c r="BP29" s="114" t="str">
        <f>IFERROR([1]Compte_de_resultat!AA144/[1]Compte_de_resultat!AA130,"")</f>
        <v/>
      </c>
      <c r="BQ29" s="115"/>
      <c r="BR29" s="116"/>
      <c r="BS29" s="114" t="str">
        <f>IFERROR([1]Compte_de_resultat!AB144/[1]Compte_de_resultat!AB130,"")</f>
        <v/>
      </c>
      <c r="BT29" s="115"/>
      <c r="BU29" s="116"/>
      <c r="BV29" s="114" t="str">
        <f>IFERROR([1]Compte_de_resultat!AC144/[1]Compte_de_resultat!AC130,"")</f>
        <v/>
      </c>
      <c r="BW29" s="115"/>
      <c r="BX29" s="116"/>
      <c r="BY29" s="123" t="str">
        <f>IFERROR([1]Compte_de_resultat!AD144/[1]Compte_de_resultat!AD130,"")</f>
        <v/>
      </c>
      <c r="BZ29" s="123"/>
      <c r="CA29" s="123"/>
      <c r="CB29" s="122" t="str">
        <f>IFERROR([1]Compte_de_resultat!AE144/[1]Compte_de_resultat!AE130,"")</f>
        <v/>
      </c>
      <c r="CC29" s="114" t="str">
        <f>IFERROR([1]Compte_de_resultat!AF144/[1]Compte_de_resultat!AF130,"")</f>
        <v/>
      </c>
      <c r="CD29" s="115"/>
      <c r="CE29" s="116"/>
      <c r="CF29" s="114" t="str">
        <f>IFERROR([1]Compte_de_resultat!AG144/[1]Compte_de_resultat!AG130,"")</f>
        <v/>
      </c>
      <c r="CG29" s="115"/>
      <c r="CH29" s="116"/>
      <c r="CI29" s="114" t="str">
        <f>IFERROR([1]Compte_de_resultat!AH144/[1]Compte_de_resultat!AH130,"")</f>
        <v/>
      </c>
      <c r="CJ29" s="115"/>
      <c r="CK29" s="116"/>
      <c r="CL29" s="114" t="str">
        <f>IFERROR([1]Compte_de_resultat!AI144/[1]Compte_de_resultat!AI130,"")</f>
        <v/>
      </c>
      <c r="CM29" s="115"/>
      <c r="CN29" s="116"/>
      <c r="CO29" s="122" t="str">
        <f>IFERROR([1]Compte_de_resultat!AJ144/[1]Compte_de_resultat!AJ130,"")</f>
        <v/>
      </c>
      <c r="CP29" s="114" t="str">
        <f>IFERROR([1]Compte_de_resultat!AK144/[1]Compte_de_resultat!AK130,"")</f>
        <v/>
      </c>
      <c r="CQ29" s="115"/>
      <c r="CR29" s="116"/>
      <c r="CS29" s="114" t="str">
        <f>IFERROR([1]Compte_de_resultat!AL144/[1]Compte_de_resultat!AL130,"")</f>
        <v/>
      </c>
      <c r="CT29" s="115"/>
      <c r="CU29" s="116"/>
      <c r="CV29" s="114" t="str">
        <f>IFERROR([1]Compte_de_resultat!AM144/[1]Compte_de_resultat!AM130,"")</f>
        <v/>
      </c>
      <c r="CW29" s="115"/>
      <c r="CX29" s="116"/>
      <c r="CY29" s="114" t="str">
        <f>IFERROR([1]Compte_de_resultat!AN144/[1]Compte_de_resultat!AN130,"")</f>
        <v/>
      </c>
      <c r="CZ29" s="115"/>
      <c r="DA29" s="116"/>
      <c r="DB29" s="122" t="str">
        <f>IFERROR([1]Compte_de_resultat!AO144/[1]Compte_de_resultat!AO130,"")</f>
        <v/>
      </c>
      <c r="DC29" s="114" t="str">
        <f>IFERROR([1]Compte_de_resultat!AP144/[1]Compte_de_resultat!AP130,"")</f>
        <v/>
      </c>
      <c r="DD29" s="115"/>
      <c r="DE29" s="116"/>
      <c r="DF29" s="114" t="str">
        <f>IFERROR([1]Compte_de_resultat!AQ144/[1]Compte_de_resultat!AQ130,"")</f>
        <v/>
      </c>
      <c r="DG29" s="115"/>
      <c r="DH29" s="116"/>
      <c r="DI29" s="114" t="str">
        <f>IFERROR([1]Compte_de_resultat!AR144/[1]Compte_de_resultat!AR130,"")</f>
        <v/>
      </c>
      <c r="DJ29" s="115"/>
      <c r="DK29" s="116"/>
      <c r="DL29" s="114" t="str">
        <f>IFERROR([1]Compte_de_resultat!AS144/[1]Compte_de_resultat!AS130,"")</f>
        <v/>
      </c>
      <c r="DM29" s="115"/>
      <c r="DN29" s="116"/>
      <c r="DO29" s="122" t="str">
        <f>IFERROR([1]Compte_de_resultat!AT144/[1]Compte_de_resultat!AT130,"")</f>
        <v/>
      </c>
      <c r="DP29" s="114" t="str">
        <f>IFERROR([1]Compte_de_resultat!AU144/[1]Compte_de_resultat!AU130,"")</f>
        <v/>
      </c>
      <c r="DQ29" s="115"/>
      <c r="DR29" s="116"/>
      <c r="DS29" s="114" t="str">
        <f>IFERROR([1]Compte_de_resultat!AV144/[1]Compte_de_resultat!AV130,"")</f>
        <v/>
      </c>
      <c r="DT29" s="115"/>
      <c r="DU29" s="116"/>
      <c r="DV29" s="114" t="str">
        <f>IFERROR([1]Compte_de_resultat!AW144/[1]Compte_de_resultat!AW130,"")</f>
        <v/>
      </c>
      <c r="DW29" s="115"/>
      <c r="DX29" s="116"/>
      <c r="DY29" s="123" t="str">
        <f>IFERROR([1]Compte_de_resultat!AX144/[1]Compte_de_resultat!AX130,"")</f>
        <v/>
      </c>
      <c r="DZ29" s="123"/>
      <c r="EA29" s="123"/>
      <c r="EB29" s="118" t="str">
        <f>IFERROR([1]Compte_de_resultat!AY144/[1]Compte_de_resultat!AY130,"")</f>
        <v/>
      </c>
      <c r="EC29" s="123" t="str">
        <f>IFERROR([1]Compte_de_resultat!AZ144/[1]Compte_de_resultat!AZ130,"")</f>
        <v/>
      </c>
      <c r="ED29" s="123"/>
      <c r="EE29" s="123"/>
      <c r="EF29" s="123" t="str">
        <f>IFERROR([1]Compte_de_resultat!BA144/[1]Compte_de_resultat!BA130,"")</f>
        <v/>
      </c>
      <c r="EG29" s="123"/>
      <c r="EH29" s="123"/>
      <c r="EI29" s="123" t="str">
        <f>IFERROR([1]Compte_de_resultat!BB144/[1]Compte_de_resultat!BB130,"")</f>
        <v/>
      </c>
      <c r="EJ29" s="123"/>
      <c r="EK29" s="123"/>
      <c r="EL29" s="123" t="str">
        <f>IFERROR([1]Compte_de_resultat!BC144/[1]Compte_de_resultat!BC130,"")</f>
        <v/>
      </c>
      <c r="EM29" s="123"/>
      <c r="EN29" s="123"/>
      <c r="EO29" s="118" t="str">
        <f>IFERROR([1]Compte_de_resultat!BD144/[1]Compte_de_resultat!BD130,"")</f>
        <v/>
      </c>
      <c r="EP29" s="114" t="str">
        <f>IFERROR([1]Compte_de_resultat!BE144/[1]Compte_de_resultat!BE130,"")</f>
        <v/>
      </c>
      <c r="EQ29" s="115"/>
      <c r="ER29" s="116"/>
      <c r="ES29" s="114" t="str">
        <f>IFERROR([1]Compte_de_resultat!BF144/[1]Compte_de_resultat!BF130,"")</f>
        <v/>
      </c>
      <c r="ET29" s="115"/>
      <c r="EU29" s="116"/>
      <c r="EV29" s="114" t="str">
        <f>IFERROR([1]Compte_de_resultat!BG144/[1]Compte_de_resultat!BG130,"")</f>
        <v/>
      </c>
      <c r="EW29" s="115"/>
      <c r="EX29" s="116"/>
      <c r="EY29" s="123" t="str">
        <f>IFERROR([1]Compte_de_resultat!BH144/[1]Compte_de_resultat!BH130,"")</f>
        <v/>
      </c>
      <c r="EZ29" s="123"/>
      <c r="FA29" s="123"/>
      <c r="FB29" s="118" t="str">
        <f>IFERROR([1]Compte_de_resultat!BI144/[1]Compte_de_resultat!BI130,"")</f>
        <v/>
      </c>
      <c r="FC29" s="123" t="str">
        <f>IFERROR([1]Compte_de_resultat!BJ144/[1]Compte_de_resultat!BJ130,"")</f>
        <v/>
      </c>
      <c r="FD29" s="123"/>
      <c r="FE29" s="123"/>
      <c r="FF29" s="123" t="str">
        <f>IFERROR([1]Compte_de_resultat!BK144/[1]Compte_de_resultat!BK130,"")</f>
        <v/>
      </c>
      <c r="FG29" s="123"/>
      <c r="FH29" s="123"/>
      <c r="FI29" s="123" t="str">
        <f>IFERROR([1]Compte_de_resultat!BL144/[1]Compte_de_resultat!BL130,"")</f>
        <v/>
      </c>
      <c r="FJ29" s="123"/>
      <c r="FK29" s="123"/>
      <c r="FL29" s="123" t="str">
        <f>IFERROR([1]Compte_de_resultat!BM144/[1]Compte_de_resultat!BM130,"")</f>
        <v/>
      </c>
      <c r="FM29" s="123"/>
      <c r="FN29" s="123"/>
      <c r="FO29" s="118" t="str">
        <f>IFERROR([1]Compte_de_resultat!BN144/[1]Compte_de_resultat!BN130,"")</f>
        <v/>
      </c>
      <c r="FP29" s="114" t="str">
        <f>IFERROR([1]Compte_de_resultat!BO144/[1]Compte_de_resultat!BO130,"")</f>
        <v/>
      </c>
      <c r="FQ29" s="115"/>
      <c r="FR29" s="116"/>
      <c r="FS29" s="114" t="str">
        <f>IFERROR([1]Compte_de_resultat!BP144/[1]Compte_de_resultat!BP130,"")</f>
        <v/>
      </c>
      <c r="FT29" s="115"/>
      <c r="FU29" s="116"/>
      <c r="FV29" s="114" t="str">
        <f>IFERROR([1]Compte_de_resultat!BQ144/[1]Compte_de_resultat!BQ130,"")</f>
        <v/>
      </c>
      <c r="FW29" s="115"/>
      <c r="FX29" s="116"/>
      <c r="FY29" s="123" t="str">
        <f>IFERROR([1]Compte_de_resultat!BR144/[1]Compte_de_resultat!BR130,"")</f>
        <v/>
      </c>
      <c r="FZ29" s="123"/>
      <c r="GA29" s="123"/>
      <c r="GB29" s="118" t="str">
        <f>IFERROR([1]Compte_de_resultat!BS144/[1]Compte_de_resultat!BS130,"")</f>
        <v/>
      </c>
      <c r="GC29" s="123" t="str">
        <f>IFERROR([1]Compte_de_resultat!BT144/[1]Compte_de_resultat!BT130,"")</f>
        <v/>
      </c>
      <c r="GD29" s="123"/>
      <c r="GE29" s="123"/>
      <c r="GF29" s="123" t="str">
        <f>IFERROR([1]Compte_de_resultat!BU144/[1]Compte_de_resultat!BU130,"")</f>
        <v/>
      </c>
      <c r="GG29" s="123"/>
      <c r="GH29" s="123"/>
      <c r="GI29" s="123" t="str">
        <f>IFERROR([1]Compte_de_resultat!BV144/[1]Compte_de_resultat!BV130,"")</f>
        <v/>
      </c>
      <c r="GJ29" s="123"/>
      <c r="GK29" s="123"/>
      <c r="GL29" s="123" t="str">
        <f>IFERROR([1]Compte_de_resultat!BW144/[1]Compte_de_resultat!BW130,"")</f>
        <v/>
      </c>
      <c r="GM29" s="123"/>
      <c r="GN29" s="123"/>
      <c r="GO29" s="118" t="str">
        <f>IFERROR([1]Compte_de_resultat!BX144/[1]Compte_de_resultat!BX130,"")</f>
        <v/>
      </c>
      <c r="GP29" s="114" t="str">
        <f>IFERROR([1]Compte_de_resultat!BY144/[1]Compte_de_resultat!BY130,"")</f>
        <v/>
      </c>
      <c r="GQ29" s="115"/>
      <c r="GR29" s="116"/>
      <c r="GS29" s="114" t="str">
        <f>IFERROR([1]Compte_de_resultat!BZ144/[1]Compte_de_resultat!BZ130,"")</f>
        <v/>
      </c>
      <c r="GT29" s="115"/>
      <c r="GU29" s="116"/>
      <c r="GV29" s="114" t="str">
        <f>IFERROR([1]Compte_de_resultat!CA144/[1]Compte_de_resultat!CA130,"")</f>
        <v/>
      </c>
      <c r="GW29" s="115"/>
      <c r="GX29" s="116"/>
      <c r="GY29" s="123" t="str">
        <f>IFERROR([1]Compte_de_resultat!CB144/[1]Compte_de_resultat!CB130,"")</f>
        <v/>
      </c>
      <c r="GZ29" s="123"/>
      <c r="HA29" s="123"/>
      <c r="HB29" s="122" t="str">
        <f>IFERROR([1]Compte_de_resultat!CC144/[1]Compte_de_resultat!CC130,"")</f>
        <v/>
      </c>
      <c r="HC29" s="114" t="str">
        <f>IFERROR([1]Compte_de_resultat!CD144/[1]Compte_de_resultat!CD130,"")</f>
        <v/>
      </c>
      <c r="HD29" s="115"/>
      <c r="HE29" s="116"/>
      <c r="HF29" s="114" t="str">
        <f>IFERROR([1]Compte_de_resultat!CE144/[1]Compte_de_resultat!CE130,"")</f>
        <v/>
      </c>
      <c r="HG29" s="115"/>
      <c r="HH29" s="116"/>
      <c r="HI29" s="114" t="str">
        <f>IFERROR([1]Compte_de_resultat!CF144/[1]Compte_de_resultat!CF130,"")</f>
        <v/>
      </c>
      <c r="HJ29" s="115"/>
      <c r="HK29" s="116"/>
      <c r="HL29" s="123" t="str">
        <f>IFERROR([1]Compte_de_resultat!CG144/[1]Compte_de_resultat!CG130,"")</f>
        <v/>
      </c>
      <c r="HM29" s="123"/>
      <c r="HN29" s="123"/>
      <c r="HO29" s="122" t="str">
        <f>IFERROR([1]Compte_de_resultat!CH144/[1]Compte_de_resultat!CH130,"")</f>
        <v/>
      </c>
      <c r="HP29" s="114" t="str">
        <f>IFERROR([1]Compte_de_resultat!CI144/[1]Compte_de_resultat!CI130,"")</f>
        <v/>
      </c>
      <c r="HQ29" s="115"/>
      <c r="HR29" s="116"/>
      <c r="HS29" s="114" t="str">
        <f>IFERROR([1]Compte_de_resultat!CJ144/[1]Compte_de_resultat!CJ130,"")</f>
        <v/>
      </c>
      <c r="HT29" s="115"/>
      <c r="HU29" s="116"/>
      <c r="HV29" s="114" t="str">
        <f>IFERROR([1]Compte_de_resultat!CK144/[1]Compte_de_resultat!CK130,"")</f>
        <v/>
      </c>
      <c r="HW29" s="115"/>
      <c r="HX29" s="116"/>
      <c r="HY29" s="123" t="str">
        <f>IFERROR([1]Compte_de_resultat!CL144/[1]Compte_de_resultat!CL130,"")</f>
        <v/>
      </c>
      <c r="HZ29" s="123"/>
      <c r="IA29" s="123"/>
      <c r="IB29" s="118" t="str">
        <f>IFERROR([1]Compte_de_resultat!CM144/[1]Compte_de_resultat!CM130,"")</f>
        <v/>
      </c>
    </row>
    <row r="30" spans="1:236" ht="15" thickBot="1" x14ac:dyDescent="0.25">
      <c r="A30" s="125"/>
      <c r="B30" s="125"/>
      <c r="C30" s="125"/>
      <c r="D30" s="125"/>
      <c r="E30" s="125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  <c r="X30" s="125"/>
      <c r="Y30" s="125"/>
      <c r="Z30" s="125"/>
      <c r="AA30" s="125"/>
      <c r="AB30" s="125"/>
      <c r="AC30" s="125"/>
      <c r="AD30" s="125"/>
      <c r="AE30" s="125"/>
      <c r="AF30" s="125"/>
      <c r="AG30" s="125"/>
      <c r="AH30" s="125"/>
      <c r="AI30" s="125"/>
      <c r="AJ30" s="125"/>
      <c r="AK30" s="125"/>
      <c r="AL30" s="125"/>
      <c r="AM30" s="125"/>
      <c r="AN30" s="125"/>
      <c r="AO30" s="125"/>
      <c r="AP30" s="125"/>
      <c r="AQ30" s="125"/>
      <c r="AR30" s="125"/>
      <c r="AS30" s="125"/>
      <c r="AT30" s="125"/>
      <c r="AU30" s="125"/>
      <c r="AV30" s="125"/>
      <c r="AW30" s="125"/>
      <c r="AX30" s="125"/>
      <c r="AY30" s="125"/>
      <c r="AZ30" s="125"/>
      <c r="BA30" s="125"/>
      <c r="BB30" s="125"/>
      <c r="BC30" s="125"/>
      <c r="BD30" s="125"/>
      <c r="BE30" s="125"/>
      <c r="BF30" s="125"/>
      <c r="BG30" s="125"/>
      <c r="BH30" s="125"/>
      <c r="BI30" s="125"/>
      <c r="BJ30" s="125"/>
      <c r="BK30" s="125"/>
      <c r="BL30" s="125"/>
      <c r="BM30" s="125"/>
      <c r="BN30" s="125"/>
      <c r="BO30" s="125"/>
      <c r="BP30" s="125"/>
      <c r="BQ30" s="125"/>
      <c r="BR30" s="125"/>
      <c r="BS30" s="125"/>
      <c r="BT30" s="125"/>
      <c r="BU30" s="125"/>
      <c r="BV30" s="125"/>
      <c r="BW30" s="125"/>
      <c r="BX30" s="125"/>
      <c r="BY30" s="125"/>
      <c r="BZ30" s="125"/>
      <c r="CA30" s="125"/>
      <c r="CB30" s="125"/>
      <c r="CC30" s="125"/>
      <c r="CD30" s="125"/>
      <c r="CE30" s="125"/>
    </row>
    <row r="31" spans="1:236" ht="15" customHeight="1" thickBot="1" x14ac:dyDescent="0.25">
      <c r="A31" s="1" t="s">
        <v>18</v>
      </c>
      <c r="B31" s="73" t="s">
        <v>34</v>
      </c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 s="4"/>
      <c r="FG31" s="4"/>
      <c r="FH31" s="4"/>
      <c r="FI31" s="4"/>
      <c r="FJ31" s="4"/>
      <c r="FK31" s="4"/>
      <c r="FL31" s="4"/>
      <c r="FM31" s="4"/>
      <c r="FN31" s="4"/>
      <c r="FO31" s="4"/>
      <c r="FP31" s="4"/>
      <c r="FQ31" s="4"/>
      <c r="FR31" s="4"/>
      <c r="FS31" s="4"/>
      <c r="FT31" s="4"/>
      <c r="FU31" s="4"/>
      <c r="FV31" s="4"/>
      <c r="FW31" s="4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4"/>
      <c r="HH31" s="4"/>
      <c r="HI31" s="4"/>
      <c r="HJ31" s="4"/>
      <c r="HK31" s="4"/>
      <c r="HL31" s="4"/>
      <c r="HM31" s="4"/>
      <c r="HN31" s="4"/>
      <c r="HO31" s="4"/>
      <c r="HP31" s="4"/>
      <c r="HQ31" s="4"/>
      <c r="HR31" s="4"/>
      <c r="HS31" s="4"/>
      <c r="HT31" s="4"/>
      <c r="HU31" s="4"/>
      <c r="HV31" s="4"/>
      <c r="HW31" s="4"/>
      <c r="HX31" s="4"/>
      <c r="HY31" s="4"/>
      <c r="HZ31" s="4"/>
      <c r="IA31" s="4"/>
      <c r="IB31" s="5"/>
    </row>
    <row r="32" spans="1:236" ht="15" customHeight="1" thickBot="1" x14ac:dyDescent="0.25">
      <c r="A32" s="1"/>
      <c r="B32" s="74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/>
      <c r="CP32" s="9"/>
      <c r="CQ32" s="9"/>
      <c r="CR32" s="9"/>
      <c r="CS32" s="9"/>
      <c r="CT32" s="9"/>
      <c r="CU32" s="9"/>
      <c r="CV32" s="9"/>
      <c r="CW32" s="9"/>
      <c r="CX32" s="9"/>
      <c r="CY32" s="9"/>
      <c r="CZ32" s="9"/>
      <c r="DA32" s="9"/>
      <c r="DB32" s="9"/>
      <c r="DC32" s="9"/>
      <c r="DD32" s="9"/>
      <c r="DE32" s="9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  <c r="DW32" s="9"/>
      <c r="DX32" s="9"/>
      <c r="DY32" s="9"/>
      <c r="DZ32" s="9"/>
      <c r="EA32" s="9"/>
      <c r="EB32" s="9"/>
      <c r="EC32" s="9"/>
      <c r="ED32" s="9"/>
      <c r="EE32" s="9"/>
      <c r="EF32" s="9"/>
      <c r="EG32" s="9"/>
      <c r="EH32" s="9"/>
      <c r="EI32" s="9"/>
      <c r="EJ32" s="9"/>
      <c r="EK32" s="9"/>
      <c r="EL32" s="9"/>
      <c r="EM32" s="9"/>
      <c r="EN32" s="9"/>
      <c r="EO32" s="9"/>
      <c r="EP32" s="9"/>
      <c r="EQ32" s="9"/>
      <c r="ER32" s="9"/>
      <c r="ES32" s="9"/>
      <c r="ET32" s="9"/>
      <c r="EU32" s="9"/>
      <c r="EV32" s="9"/>
      <c r="EW32" s="9"/>
      <c r="EX32" s="9"/>
      <c r="EY32" s="9"/>
      <c r="EZ32" s="9"/>
      <c r="FA32" s="9"/>
      <c r="FB32" s="9"/>
      <c r="FC32" s="9"/>
      <c r="FD32" s="9"/>
      <c r="FE32" s="9"/>
      <c r="FF32" s="9"/>
      <c r="FG32" s="9"/>
      <c r="FH32" s="9"/>
      <c r="FI32" s="9"/>
      <c r="FJ32" s="9"/>
      <c r="FK32" s="9"/>
      <c r="FL32" s="9"/>
      <c r="FM32" s="9"/>
      <c r="FN32" s="9"/>
      <c r="FO32" s="9"/>
      <c r="FP32" s="9"/>
      <c r="FQ32" s="9"/>
      <c r="FR32" s="9"/>
      <c r="FS32" s="9"/>
      <c r="FT32" s="9"/>
      <c r="FU32" s="9"/>
      <c r="FV32" s="9"/>
      <c r="FW32" s="9"/>
      <c r="FX32" s="9"/>
      <c r="FY32" s="9"/>
      <c r="FZ32" s="9"/>
      <c r="GA32" s="9"/>
      <c r="GB32" s="9"/>
      <c r="GC32" s="9"/>
      <c r="GD32" s="9"/>
      <c r="GE32" s="9"/>
      <c r="GF32" s="9"/>
      <c r="GG32" s="9"/>
      <c r="GH32" s="9"/>
      <c r="GI32" s="9"/>
      <c r="GJ32" s="9"/>
      <c r="GK32" s="9"/>
      <c r="GL32" s="9"/>
      <c r="GM32" s="9"/>
      <c r="GN32" s="9"/>
      <c r="GO32" s="9"/>
      <c r="GP32" s="9"/>
      <c r="GQ32" s="9"/>
      <c r="GR32" s="9"/>
      <c r="GS32" s="9"/>
      <c r="GT32" s="9"/>
      <c r="GU32" s="9"/>
      <c r="GV32" s="9"/>
      <c r="GW32" s="9"/>
      <c r="GX32" s="9"/>
      <c r="GY32" s="9"/>
      <c r="GZ32" s="9"/>
      <c r="HA32" s="9"/>
      <c r="HB32" s="9"/>
      <c r="HC32" s="9"/>
      <c r="HD32" s="9"/>
      <c r="HE32" s="9"/>
      <c r="HF32" s="9"/>
      <c r="HG32" s="9"/>
      <c r="HH32" s="9"/>
      <c r="HI32" s="9"/>
      <c r="HJ32" s="9"/>
      <c r="HK32" s="9"/>
      <c r="HL32" s="9"/>
      <c r="HM32" s="9"/>
      <c r="HN32" s="9"/>
      <c r="HO32" s="9"/>
      <c r="HP32" s="9"/>
      <c r="HQ32" s="9"/>
      <c r="HR32" s="9"/>
      <c r="HS32" s="9"/>
      <c r="HT32" s="9"/>
      <c r="HU32" s="9"/>
      <c r="HV32" s="9"/>
      <c r="HW32" s="9"/>
      <c r="HX32" s="9"/>
      <c r="HY32" s="9"/>
      <c r="HZ32" s="9"/>
      <c r="IA32" s="9"/>
      <c r="IB32" s="10"/>
    </row>
    <row r="33" spans="1:291" ht="15" customHeight="1" thickBot="1" x14ac:dyDescent="0.25">
      <c r="A33" s="1"/>
      <c r="B33" s="75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  <c r="CH33" s="13"/>
      <c r="CI33" s="13"/>
      <c r="CJ33" s="13"/>
      <c r="CK33" s="13"/>
      <c r="CL33" s="13"/>
      <c r="CM33" s="13"/>
      <c r="CN33" s="13"/>
      <c r="CO33" s="13"/>
      <c r="CP33" s="13"/>
      <c r="CQ33" s="13"/>
      <c r="CR33" s="13"/>
      <c r="CS33" s="13"/>
      <c r="CT33" s="13"/>
      <c r="CU33" s="13"/>
      <c r="CV33" s="13"/>
      <c r="CW33" s="13"/>
      <c r="CX33" s="13"/>
      <c r="CY33" s="13"/>
      <c r="CZ33" s="13"/>
      <c r="DA33" s="13"/>
      <c r="DB33" s="13"/>
      <c r="DC33" s="13"/>
      <c r="DD33" s="13"/>
      <c r="DE33" s="13"/>
      <c r="DF33" s="13"/>
      <c r="DG33" s="13"/>
      <c r="DH33" s="13"/>
      <c r="DI33" s="13"/>
      <c r="DJ33" s="13"/>
      <c r="DK33" s="13"/>
      <c r="DL33" s="13"/>
      <c r="DM33" s="13"/>
      <c r="DN33" s="13"/>
      <c r="DO33" s="13"/>
      <c r="DP33" s="13"/>
      <c r="DQ33" s="13"/>
      <c r="DR33" s="13"/>
      <c r="DS33" s="13"/>
      <c r="DT33" s="13"/>
      <c r="DU33" s="13"/>
      <c r="DV33" s="13"/>
      <c r="DW33" s="13"/>
      <c r="DX33" s="13"/>
      <c r="DY33" s="13"/>
      <c r="DZ33" s="13"/>
      <c r="EA33" s="13"/>
      <c r="EB33" s="13"/>
      <c r="EC33" s="13"/>
      <c r="ED33" s="13"/>
      <c r="EE33" s="13"/>
      <c r="EF33" s="13"/>
      <c r="EG33" s="13"/>
      <c r="EH33" s="13"/>
      <c r="EI33" s="13"/>
      <c r="EJ33" s="13"/>
      <c r="EK33" s="13"/>
      <c r="EL33" s="9"/>
      <c r="EM33" s="9"/>
      <c r="EN33" s="9"/>
      <c r="EO33" s="13"/>
      <c r="EP33" s="13"/>
      <c r="EQ33" s="13"/>
      <c r="ER33" s="13"/>
      <c r="ES33" s="13"/>
      <c r="ET33" s="13"/>
      <c r="EU33" s="13"/>
      <c r="EV33" s="13"/>
      <c r="EW33" s="13"/>
      <c r="EX33" s="13"/>
      <c r="EY33" s="13"/>
      <c r="EZ33" s="13"/>
      <c r="FA33" s="13"/>
      <c r="FB33" s="13"/>
      <c r="FC33" s="13"/>
      <c r="FD33" s="13"/>
      <c r="FE33" s="13"/>
      <c r="FF33" s="13"/>
      <c r="FG33" s="13"/>
      <c r="FH33" s="13"/>
      <c r="FI33" s="13"/>
      <c r="FJ33" s="13"/>
      <c r="FK33" s="13"/>
      <c r="FL33" s="13"/>
      <c r="FM33" s="13"/>
      <c r="FN33" s="13"/>
      <c r="FO33" s="13"/>
      <c r="FP33" s="13"/>
      <c r="FQ33" s="13"/>
      <c r="FR33" s="13"/>
      <c r="FS33" s="13"/>
      <c r="FT33" s="13"/>
      <c r="FU33" s="13"/>
      <c r="FV33" s="13"/>
      <c r="FW33" s="13"/>
      <c r="FX33" s="13"/>
      <c r="FY33" s="13"/>
      <c r="FZ33" s="13"/>
      <c r="GA33" s="13"/>
      <c r="GB33" s="13"/>
      <c r="GC33" s="13"/>
      <c r="GD33" s="13"/>
      <c r="GE33" s="13"/>
      <c r="GF33" s="13"/>
      <c r="GG33" s="13"/>
      <c r="GH33" s="13"/>
      <c r="GI33" s="13"/>
      <c r="GJ33" s="13"/>
      <c r="GK33" s="13"/>
      <c r="GL33" s="9"/>
      <c r="GM33" s="9"/>
      <c r="GN33" s="9"/>
      <c r="GO33" s="13"/>
      <c r="GP33" s="13"/>
      <c r="GQ33" s="13"/>
      <c r="GR33" s="13"/>
      <c r="GS33" s="13"/>
      <c r="GT33" s="13"/>
      <c r="GU33" s="13"/>
      <c r="GV33" s="13"/>
      <c r="GW33" s="13"/>
      <c r="GX33" s="13"/>
      <c r="GY33" s="9"/>
      <c r="GZ33" s="9"/>
      <c r="HA33" s="9"/>
      <c r="HB33" s="13"/>
      <c r="HC33" s="13"/>
      <c r="HD33" s="13"/>
      <c r="HE33" s="13"/>
      <c r="HF33" s="13"/>
      <c r="HG33" s="13"/>
      <c r="HH33" s="13"/>
      <c r="HI33" s="13"/>
      <c r="HJ33" s="13"/>
      <c r="HK33" s="13"/>
      <c r="HL33" s="9"/>
      <c r="HM33" s="9"/>
      <c r="HN33" s="9"/>
      <c r="HO33" s="13"/>
      <c r="HP33" s="13"/>
      <c r="HQ33" s="13"/>
      <c r="HR33" s="13"/>
      <c r="HS33" s="13"/>
      <c r="HT33" s="13"/>
      <c r="HU33" s="13"/>
      <c r="HV33" s="13"/>
      <c r="HW33" s="13"/>
      <c r="HX33" s="13"/>
      <c r="HY33" s="13"/>
      <c r="HZ33" s="13"/>
      <c r="IA33" s="13"/>
      <c r="IB33" s="14"/>
    </row>
    <row r="34" spans="1:291" s="76" customFormat="1" ht="15.75" thickBot="1" x14ac:dyDescent="0.3">
      <c r="B34" s="77" t="s">
        <v>19</v>
      </c>
      <c r="C34" s="78"/>
      <c r="D34" s="79"/>
      <c r="E34" s="77" t="s">
        <v>20</v>
      </c>
      <c r="F34" s="78"/>
      <c r="G34" s="79"/>
      <c r="H34" s="77" t="s">
        <v>21</v>
      </c>
      <c r="I34" s="78"/>
      <c r="J34" s="79"/>
      <c r="K34" s="77" t="s">
        <v>22</v>
      </c>
      <c r="L34" s="78"/>
      <c r="M34" s="78"/>
      <c r="N34" s="78"/>
      <c r="O34" s="80">
        <v>2013</v>
      </c>
      <c r="P34" s="77" t="s">
        <v>19</v>
      </c>
      <c r="Q34" s="78"/>
      <c r="R34" s="79"/>
      <c r="S34" s="77" t="s">
        <v>20</v>
      </c>
      <c r="T34" s="78"/>
      <c r="U34" s="79"/>
      <c r="V34" s="77" t="s">
        <v>21</v>
      </c>
      <c r="W34" s="78"/>
      <c r="X34" s="79"/>
      <c r="Y34" s="77" t="s">
        <v>22</v>
      </c>
      <c r="Z34" s="78"/>
      <c r="AA34" s="79"/>
      <c r="AB34" s="81">
        <v>2014</v>
      </c>
      <c r="AC34" s="77" t="s">
        <v>19</v>
      </c>
      <c r="AD34" s="78"/>
      <c r="AE34" s="79"/>
      <c r="AF34" s="77" t="s">
        <v>20</v>
      </c>
      <c r="AG34" s="78"/>
      <c r="AH34" s="79"/>
      <c r="AI34" s="77" t="s">
        <v>21</v>
      </c>
      <c r="AJ34" s="78"/>
      <c r="AK34" s="79"/>
      <c r="AL34" s="77" t="s">
        <v>22</v>
      </c>
      <c r="AM34" s="78"/>
      <c r="AN34" s="78"/>
      <c r="AO34" s="81">
        <v>2015</v>
      </c>
      <c r="AP34" s="77" t="s">
        <v>19</v>
      </c>
      <c r="AQ34" s="78"/>
      <c r="AR34" s="79"/>
      <c r="AS34" s="77" t="s">
        <v>20</v>
      </c>
      <c r="AT34" s="78"/>
      <c r="AU34" s="79"/>
      <c r="AV34" s="77" t="s">
        <v>21</v>
      </c>
      <c r="AW34" s="78"/>
      <c r="AX34" s="79"/>
      <c r="AY34" s="77" t="s">
        <v>22</v>
      </c>
      <c r="AZ34" s="78"/>
      <c r="BA34" s="78"/>
      <c r="BB34" s="81">
        <v>2016</v>
      </c>
      <c r="BC34" s="77" t="s">
        <v>19</v>
      </c>
      <c r="BD34" s="78"/>
      <c r="BE34" s="79"/>
      <c r="BF34" s="77" t="s">
        <v>20</v>
      </c>
      <c r="BG34" s="78"/>
      <c r="BH34" s="79"/>
      <c r="BI34" s="77" t="s">
        <v>21</v>
      </c>
      <c r="BJ34" s="78"/>
      <c r="BK34" s="79"/>
      <c r="BL34" s="82" t="s">
        <v>22</v>
      </c>
      <c r="BM34" s="83"/>
      <c r="BN34" s="126"/>
      <c r="BO34" s="127">
        <v>2017</v>
      </c>
      <c r="BP34" s="77" t="s">
        <v>19</v>
      </c>
      <c r="BQ34" s="78"/>
      <c r="BR34" s="79"/>
      <c r="BS34" s="77" t="s">
        <v>20</v>
      </c>
      <c r="BT34" s="78"/>
      <c r="BU34" s="79"/>
      <c r="BV34" s="77" t="s">
        <v>21</v>
      </c>
      <c r="BW34" s="78"/>
      <c r="BX34" s="79"/>
      <c r="BY34" s="77" t="s">
        <v>22</v>
      </c>
      <c r="BZ34" s="78"/>
      <c r="CA34" s="78"/>
      <c r="CB34" s="80">
        <v>2018</v>
      </c>
      <c r="CC34" s="128" t="s">
        <v>19</v>
      </c>
      <c r="CD34" s="129"/>
      <c r="CE34" s="130"/>
      <c r="CF34" s="128" t="s">
        <v>20</v>
      </c>
      <c r="CG34" s="129"/>
      <c r="CH34" s="130"/>
      <c r="CI34" s="128" t="s">
        <v>21</v>
      </c>
      <c r="CJ34" s="129"/>
      <c r="CK34" s="130"/>
      <c r="CL34" s="128" t="s">
        <v>22</v>
      </c>
      <c r="CM34" s="129"/>
      <c r="CN34" s="130"/>
      <c r="CO34" s="131">
        <v>2019</v>
      </c>
      <c r="CP34" s="77" t="s">
        <v>19</v>
      </c>
      <c r="CQ34" s="78"/>
      <c r="CR34" s="79"/>
      <c r="CS34" s="77" t="s">
        <v>20</v>
      </c>
      <c r="CT34" s="78"/>
      <c r="CU34" s="79"/>
      <c r="CV34" s="77" t="s">
        <v>21</v>
      </c>
      <c r="CW34" s="78"/>
      <c r="CX34" s="79"/>
      <c r="CY34" s="77" t="s">
        <v>22</v>
      </c>
      <c r="CZ34" s="78"/>
      <c r="DA34" s="78"/>
      <c r="DB34" s="80">
        <v>2020</v>
      </c>
      <c r="DC34" s="77" t="s">
        <v>19</v>
      </c>
      <c r="DD34" s="78"/>
      <c r="DE34" s="79"/>
      <c r="DF34" s="77" t="s">
        <v>20</v>
      </c>
      <c r="DG34" s="78"/>
      <c r="DH34" s="79"/>
      <c r="DI34" s="77" t="s">
        <v>21</v>
      </c>
      <c r="DJ34" s="78"/>
      <c r="DK34" s="79"/>
      <c r="DL34" s="77" t="s">
        <v>22</v>
      </c>
      <c r="DM34" s="78"/>
      <c r="DN34" s="78"/>
      <c r="DO34" s="80">
        <v>2021</v>
      </c>
      <c r="DP34" s="77" t="s">
        <v>19</v>
      </c>
      <c r="DQ34" s="78"/>
      <c r="DR34" s="79"/>
      <c r="DS34" s="77" t="s">
        <v>20</v>
      </c>
      <c r="DT34" s="78"/>
      <c r="DU34" s="79"/>
      <c r="DV34" s="77" t="s">
        <v>21</v>
      </c>
      <c r="DW34" s="78"/>
      <c r="DX34" s="79"/>
      <c r="DY34" s="77" t="s">
        <v>22</v>
      </c>
      <c r="DZ34" s="78"/>
      <c r="EA34" s="78"/>
      <c r="EB34" s="80">
        <v>2022</v>
      </c>
      <c r="EC34" s="77" t="s">
        <v>19</v>
      </c>
      <c r="ED34" s="78"/>
      <c r="EE34" s="79"/>
      <c r="EF34" s="77" t="s">
        <v>20</v>
      </c>
      <c r="EG34" s="78"/>
      <c r="EH34" s="79"/>
      <c r="EI34" s="77" t="s">
        <v>21</v>
      </c>
      <c r="EJ34" s="78"/>
      <c r="EK34" s="79"/>
      <c r="EL34" s="77" t="s">
        <v>22</v>
      </c>
      <c r="EM34" s="78"/>
      <c r="EN34" s="78"/>
      <c r="EO34" s="132">
        <v>2023</v>
      </c>
      <c r="EP34" s="77" t="s">
        <v>19</v>
      </c>
      <c r="EQ34" s="78"/>
      <c r="ER34" s="79"/>
      <c r="ES34" s="77" t="s">
        <v>20</v>
      </c>
      <c r="ET34" s="78"/>
      <c r="EU34" s="79"/>
      <c r="EV34" s="77" t="s">
        <v>21</v>
      </c>
      <c r="EW34" s="78"/>
      <c r="EX34" s="79"/>
      <c r="EY34" s="77" t="s">
        <v>22</v>
      </c>
      <c r="EZ34" s="78"/>
      <c r="FA34" s="78"/>
      <c r="FB34" s="80">
        <v>2024</v>
      </c>
      <c r="FC34" s="77" t="s">
        <v>19</v>
      </c>
      <c r="FD34" s="78"/>
      <c r="FE34" s="79"/>
      <c r="FF34" s="77" t="s">
        <v>20</v>
      </c>
      <c r="FG34" s="78"/>
      <c r="FH34" s="79"/>
      <c r="FI34" s="77" t="s">
        <v>21</v>
      </c>
      <c r="FJ34" s="78"/>
      <c r="FK34" s="79"/>
      <c r="FL34" s="77" t="s">
        <v>22</v>
      </c>
      <c r="FM34" s="78"/>
      <c r="FN34" s="78"/>
      <c r="FO34" s="80">
        <v>2025</v>
      </c>
      <c r="FP34" s="77" t="s">
        <v>19</v>
      </c>
      <c r="FQ34" s="78"/>
      <c r="FR34" s="79"/>
      <c r="FS34" s="77" t="s">
        <v>20</v>
      </c>
      <c r="FT34" s="78"/>
      <c r="FU34" s="79"/>
      <c r="FV34" s="77" t="s">
        <v>21</v>
      </c>
      <c r="FW34" s="78"/>
      <c r="FX34" s="79"/>
      <c r="FY34" s="77" t="s">
        <v>22</v>
      </c>
      <c r="FZ34" s="78"/>
      <c r="GA34" s="78"/>
      <c r="GB34" s="80">
        <v>2026</v>
      </c>
      <c r="GC34" s="77" t="s">
        <v>19</v>
      </c>
      <c r="GD34" s="78"/>
      <c r="GE34" s="79"/>
      <c r="GF34" s="77" t="s">
        <v>20</v>
      </c>
      <c r="GG34" s="78"/>
      <c r="GH34" s="79"/>
      <c r="GI34" s="77" t="s">
        <v>21</v>
      </c>
      <c r="GJ34" s="78"/>
      <c r="GK34" s="78"/>
      <c r="GL34" s="77" t="s">
        <v>22</v>
      </c>
      <c r="GM34" s="78"/>
      <c r="GN34" s="78"/>
      <c r="GO34" s="80">
        <v>2027</v>
      </c>
      <c r="GP34" s="77" t="s">
        <v>19</v>
      </c>
      <c r="GQ34" s="78"/>
      <c r="GR34" s="79"/>
      <c r="GS34" s="77" t="s">
        <v>20</v>
      </c>
      <c r="GT34" s="78"/>
      <c r="GU34" s="79"/>
      <c r="GV34" s="77" t="s">
        <v>21</v>
      </c>
      <c r="GW34" s="78"/>
      <c r="GX34" s="78"/>
      <c r="GY34" s="133" t="s">
        <v>22</v>
      </c>
      <c r="GZ34" s="134"/>
      <c r="HA34" s="135"/>
      <c r="HB34" s="136">
        <v>2028</v>
      </c>
      <c r="HC34" s="77" t="s">
        <v>19</v>
      </c>
      <c r="HD34" s="78"/>
      <c r="HE34" s="79"/>
      <c r="HF34" s="77" t="s">
        <v>20</v>
      </c>
      <c r="HG34" s="78"/>
      <c r="HH34" s="79"/>
      <c r="HI34" s="77" t="s">
        <v>21</v>
      </c>
      <c r="HJ34" s="78"/>
      <c r="HK34" s="79"/>
      <c r="HL34" s="77" t="s">
        <v>22</v>
      </c>
      <c r="HM34" s="78"/>
      <c r="HN34" s="78"/>
      <c r="HO34" s="80">
        <v>2029</v>
      </c>
      <c r="HP34" s="77" t="s">
        <v>19</v>
      </c>
      <c r="HQ34" s="78"/>
      <c r="HR34" s="79"/>
      <c r="HS34" s="77" t="s">
        <v>20</v>
      </c>
      <c r="HT34" s="78"/>
      <c r="HU34" s="79"/>
      <c r="HV34" s="77" t="s">
        <v>21</v>
      </c>
      <c r="HW34" s="78"/>
      <c r="HX34" s="79"/>
      <c r="HY34" s="77" t="s">
        <v>22</v>
      </c>
      <c r="HZ34" s="78"/>
      <c r="IA34" s="79"/>
      <c r="IB34" s="80">
        <v>2030</v>
      </c>
    </row>
    <row r="35" spans="1:291" s="145" customFormat="1" ht="15.75" x14ac:dyDescent="0.25">
      <c r="A35" s="110" t="s">
        <v>35</v>
      </c>
      <c r="B35" s="111">
        <f>[1]Compte_de_resultat!B36/SUM([1]Compte_de_resultat!B5:B7)</f>
        <v>0.3953287197231834</v>
      </c>
      <c r="C35" s="112"/>
      <c r="D35" s="113"/>
      <c r="E35" s="111">
        <f>IFERROR([1]Compte_de_resultat!C36/SUM([1]Compte_de_resultat!C5:C7),"")</f>
        <v>0.31204360525766744</v>
      </c>
      <c r="F35" s="112"/>
      <c r="G35" s="113"/>
      <c r="H35" s="111">
        <f>IFERROR([1]Compte_de_resultat!D36/SUM([1]Compte_de_resultat!D5:D7),"")</f>
        <v>0.31295391522514193</v>
      </c>
      <c r="I35" s="112"/>
      <c r="J35" s="113"/>
      <c r="K35" s="111">
        <f>[1]Compte_de_resultat!E36/SUM([1]Compte_de_resultat!E5:E7)</f>
        <v>0.3512819668893789</v>
      </c>
      <c r="L35" s="112"/>
      <c r="M35" s="112"/>
      <c r="N35" s="113"/>
      <c r="O35" s="117">
        <f>[1]Compte_de_resultat!F36/SUM([1]Compte_de_resultat!F5:F7)</f>
        <v>0.33402236002756108</v>
      </c>
      <c r="P35" s="111">
        <f>[1]Compte_de_resultat!G36/SUM([1]Compte_de_resultat!G5:G7)</f>
        <v>0.34923696844993141</v>
      </c>
      <c r="Q35" s="112"/>
      <c r="R35" s="113"/>
      <c r="S35" s="111">
        <f>IFERROR([1]Compte_de_resultat!H36/SUM([1]Compte_de_resultat!H5:H7),"")</f>
        <v>0.31737075259237263</v>
      </c>
      <c r="T35" s="112"/>
      <c r="U35" s="113"/>
      <c r="V35" s="111">
        <f>IFERROR([1]Compte_de_resultat!I36/SUM([1]Compte_de_resultat!I5:I7),"")</f>
        <v>0.30236551753745761</v>
      </c>
      <c r="W35" s="112"/>
      <c r="X35" s="113"/>
      <c r="Y35" s="111">
        <f>[1]Compte_de_resultat!J36/SUM([1]Compte_de_resultat!J5:J7)</f>
        <v>0.29097510373443985</v>
      </c>
      <c r="Z35" s="112"/>
      <c r="AA35" s="113"/>
      <c r="AB35" s="117">
        <f>[1]Compte_de_resultat!K36/SUM([1]Compte_de_resultat!K5:K7)</f>
        <v>0.24308696190455384</v>
      </c>
      <c r="AC35" s="111">
        <f>[1]Compte_de_resultat!L36/SUM([1]Compte_de_resultat!L5:L7)</f>
        <v>0.33836078587021234</v>
      </c>
      <c r="AD35" s="112"/>
      <c r="AE35" s="113"/>
      <c r="AF35" s="111">
        <f>IFERROR([1]Compte_de_resultat!M36/SUM([1]Compte_de_resultat!M5:M7),"")</f>
        <v>0.24941701048099837</v>
      </c>
      <c r="AG35" s="112"/>
      <c r="AH35" s="113"/>
      <c r="AI35" s="111" t="str">
        <f>IFERROR([1]Compte_de_resultat!N36/SUM([1]Compte_de_resultat!N5:N7),"")</f>
        <v/>
      </c>
      <c r="AJ35" s="112"/>
      <c r="AK35" s="113"/>
      <c r="AL35" s="137" t="str">
        <f>IFERROR([1]Compte_de_resultat!O36/SUM([1]Compte_de_resultat!O5:O7),"")</f>
        <v/>
      </c>
      <c r="AM35" s="138"/>
      <c r="AN35" s="139"/>
      <c r="AO35" s="140">
        <f>[1]Compte_de_resultat!P36/SUM([1]Compte_de_resultat!P5:P7)</f>
        <v>0.27971070819040539</v>
      </c>
      <c r="AP35" s="111" t="str">
        <f>IFERROR([1]Compte_de_resultat!Q36/SUM([1]Compte_de_resultat!Q5:Q7),"")</f>
        <v/>
      </c>
      <c r="AQ35" s="112"/>
      <c r="AR35" s="113"/>
      <c r="AS35" s="111" t="str">
        <f>IFERROR([1]Compte_de_resultat!R36/SUM([1]Compte_de_resultat!R5:R7),"")</f>
        <v/>
      </c>
      <c r="AT35" s="112"/>
      <c r="AU35" s="113"/>
      <c r="AV35" s="111" t="str">
        <f>IFERROR([1]Compte_de_resultat!S36/SUM([1]Compte_de_resultat!S5:S7),"")</f>
        <v/>
      </c>
      <c r="AW35" s="112"/>
      <c r="AX35" s="113"/>
      <c r="AY35" s="137" t="str">
        <f>IFERROR([1]Compte_de_resultat!T36/SUM([1]Compte_de_resultat!T5:T7),"")</f>
        <v/>
      </c>
      <c r="AZ35" s="138"/>
      <c r="BA35" s="139"/>
      <c r="BB35" s="140" t="str">
        <f>IFERROR([1]Compte_de_resultat!U36/SUM([1]Compte_de_resultat!U5:U7),"")</f>
        <v/>
      </c>
      <c r="BC35" s="111" t="str">
        <f>IFERROR([1]Compte_de_resultat!V36/SUM([1]Compte_de_resultat!V5:V7),"")</f>
        <v/>
      </c>
      <c r="BD35" s="112"/>
      <c r="BE35" s="113"/>
      <c r="BF35" s="111" t="str">
        <f>IFERROR([1]Compte_de_resultat!W36/SUM([1]Compte_de_resultat!W5:W7),"")</f>
        <v/>
      </c>
      <c r="BG35" s="112"/>
      <c r="BH35" s="113"/>
      <c r="BI35" s="111" t="str">
        <f>IFERROR([1]Compte_de_resultat!X36/SUM([1]Compte_de_resultat!X5:X7),"")</f>
        <v/>
      </c>
      <c r="BJ35" s="112"/>
      <c r="BK35" s="113"/>
      <c r="BL35" s="137" t="str">
        <f>IFERROR([1]Compte_de_resultat!Y36/SUM([1]Compte_de_resultat!Y5:Y7),"")</f>
        <v/>
      </c>
      <c r="BM35" s="138"/>
      <c r="BN35" s="138"/>
      <c r="BO35" s="117" t="str">
        <f>IFERROR([1]Compte_de_resultat!Z36/SUM([1]Compte_de_resultat!Z5:Z7),"")</f>
        <v/>
      </c>
      <c r="BP35" s="111" t="str">
        <f>IFERROR([1]Compte_de_resultat!AA36/SUM([1]Compte_de_resultat!AA5:AA7),"")</f>
        <v/>
      </c>
      <c r="BQ35" s="112"/>
      <c r="BR35" s="113"/>
      <c r="BS35" s="111" t="str">
        <f>IFERROR([1]Compte_de_resultat!AB46/SUM([1]Compte_de_resultat!AB5:AB7),"")</f>
        <v/>
      </c>
      <c r="BT35" s="112"/>
      <c r="BU35" s="113"/>
      <c r="BV35" s="111" t="str">
        <f>IFERROR([1]Compte_de_resultat!AC36/SUM([1]Compte_de_resultat!AC5:AC7),"")</f>
        <v/>
      </c>
      <c r="BW35" s="112"/>
      <c r="BX35" s="113"/>
      <c r="BY35" s="137" t="str">
        <f>IFERROR([1]Compte_de_resultat!AD36/SUM([1]Compte_de_resultat!AD5:AD7),"")</f>
        <v/>
      </c>
      <c r="BZ35" s="138"/>
      <c r="CA35" s="139"/>
      <c r="CB35" s="140" t="str">
        <f>IFERROR([1]Compte_de_resultat!AE36/SUM([1]Compte_de_resultat!AE5:AE7),"")</f>
        <v/>
      </c>
      <c r="CC35" s="111" t="str">
        <f>IFERROR([1]Compte_de_resultat!AF36/SUM([1]Compte_de_resultat!AF5:AF7),"")</f>
        <v/>
      </c>
      <c r="CD35" s="112"/>
      <c r="CE35" s="113"/>
      <c r="CF35" s="111" t="str">
        <f>IFERROR([1]Compte_de_resultat!AG36/SUM([1]Compte_de_resultat!AG5:AG7),"")</f>
        <v/>
      </c>
      <c r="CG35" s="112"/>
      <c r="CH35" s="113"/>
      <c r="CI35" s="111" t="str">
        <f>IFERROR([1]Compte_de_resultat!AH36/SUM([1]Compte_de_resultat!AH5:AH7),"")</f>
        <v/>
      </c>
      <c r="CJ35" s="112"/>
      <c r="CK35" s="113"/>
      <c r="CL35" s="141" t="str">
        <f>IFERROR([1]Compte_de_resultat!AI36/SUM([1]Compte_de_resultat!AI5:AI7),"")</f>
        <v/>
      </c>
      <c r="CM35" s="141"/>
      <c r="CN35" s="141"/>
      <c r="CO35" s="142" t="str">
        <f>IFERROR([1]Compte_de_resultat!AJ36/SUM([1]Compte_de_resultat!AJ5:AJ7),"")</f>
        <v/>
      </c>
      <c r="CP35" s="111" t="str">
        <f>IFERROR([1]Compte_de_resultat!AK36/SUM([1]Compte_de_resultat!AK5:AK7),"")</f>
        <v/>
      </c>
      <c r="CQ35" s="112"/>
      <c r="CR35" s="113"/>
      <c r="CS35" s="111" t="str">
        <f>IFERROR([1]Compte_de_resultat!AL36/SUM([1]Compte_de_resultat!AL5:AL7),"")</f>
        <v/>
      </c>
      <c r="CT35" s="112"/>
      <c r="CU35" s="113"/>
      <c r="CV35" s="111" t="str">
        <f>IFERROR([1]Compte_de_resultat!AM36/SUM([1]Compte_de_resultat!AM5:AM7),"")</f>
        <v/>
      </c>
      <c r="CW35" s="112"/>
      <c r="CX35" s="113"/>
      <c r="CY35" s="137" t="str">
        <f>IFERROR([1]Compte_de_resultat!AN36/SUM([1]Compte_de_resultat!AN5:AN7),"")</f>
        <v/>
      </c>
      <c r="CZ35" s="138"/>
      <c r="DA35" s="139"/>
      <c r="DB35" s="140" t="str">
        <f>IFERROR([1]Compte_de_resultat!AO36/SUM([1]Compte_de_resultat!AO5:AO7),"")</f>
        <v/>
      </c>
      <c r="DC35" s="111" t="str">
        <f>IFERROR([1]Compte_de_resultat!AP36/SUM([1]Compte_de_resultat!AP5:AP7),"")</f>
        <v/>
      </c>
      <c r="DD35" s="112"/>
      <c r="DE35" s="113"/>
      <c r="DF35" s="111" t="str">
        <f>IFERROR([1]Compte_de_resultat!AQ27/SUM([1]Compte_de_resultat!AQ5:AQ7),"")</f>
        <v/>
      </c>
      <c r="DG35" s="112"/>
      <c r="DH35" s="113"/>
      <c r="DI35" s="111" t="str">
        <f>IFERROR([1]Compte_de_resultat!AR36/SUM([1]Compte_de_resultat!AR5:AR7),"")</f>
        <v/>
      </c>
      <c r="DJ35" s="112"/>
      <c r="DK35" s="113"/>
      <c r="DL35" s="141" t="str">
        <f>IFERROR([1]Compte_de_resultat!AS36/SUM([1]Compte_de_resultat!AS5:AS7),"")</f>
        <v/>
      </c>
      <c r="DM35" s="141"/>
      <c r="DN35" s="141"/>
      <c r="DO35" s="142" t="str">
        <f>IFERROR([1]Compte_de_resultat!AT36/SUM([1]Compte_de_resultat!AT5:AT7),"")</f>
        <v/>
      </c>
      <c r="DP35" s="111" t="str">
        <f>IFERROR([1]Compte_de_resultat!AU36/SUM([1]Compte_de_resultat!AU5:AU7),"")</f>
        <v/>
      </c>
      <c r="DQ35" s="112"/>
      <c r="DR35" s="113"/>
      <c r="DS35" s="111" t="str">
        <f>IFERROR([1]Compte_de_resultat!AV36/SUM([1]Compte_de_resultat!AV5:AV7),"")</f>
        <v/>
      </c>
      <c r="DT35" s="112"/>
      <c r="DU35" s="113"/>
      <c r="DV35" s="111" t="str">
        <f>IFERROR([1]Compte_de_resultat!AW36/SUM([1]Compte_de_resultat!AW5:AW7),"")</f>
        <v/>
      </c>
      <c r="DW35" s="112"/>
      <c r="DX35" s="113"/>
      <c r="DY35" s="141" t="str">
        <f>IFERROR([1]Compte_de_resultat!AX36/SUM([1]Compte_de_resultat!AX5:AX7),"")</f>
        <v/>
      </c>
      <c r="DZ35" s="141"/>
      <c r="EA35" s="141"/>
      <c r="EB35" s="142" t="str">
        <f>IFERROR([1]Compte_de_resultat!AY36/SUM([1]Compte_de_resultat!AY5:AY7),"")</f>
        <v/>
      </c>
      <c r="EC35" s="111" t="str">
        <f>IFERROR([1]Compte_de_resultat!AZ36/SUM([1]Compte_de_resultat!AZ5:AZ7),"")</f>
        <v/>
      </c>
      <c r="ED35" s="112"/>
      <c r="EE35" s="113"/>
      <c r="EF35" s="111" t="str">
        <f>IFERROR([1]Compte_de_resultat!BA36/SUM([1]Compte_de_resultat!BA5:BA7),"")</f>
        <v/>
      </c>
      <c r="EG35" s="112"/>
      <c r="EH35" s="113"/>
      <c r="EI35" s="111" t="str">
        <f>IFERROR([1]Compte_de_resultat!BB36/SUM([1]Compte_de_resultat!BB5:BB7),"")</f>
        <v/>
      </c>
      <c r="EJ35" s="112"/>
      <c r="EK35" s="113"/>
      <c r="EL35" s="141" t="str">
        <f>IFERROR([1]Compte_de_resultat!BC36/SUM([1]Compte_de_resultat!BC5:BC7),"")</f>
        <v/>
      </c>
      <c r="EM35" s="141"/>
      <c r="EN35" s="141"/>
      <c r="EO35" s="143" t="str">
        <f>IFERROR([1]Compte_de_resultat!BD36/SUM([1]Compte_de_resultat!BD5:BD7),"")</f>
        <v/>
      </c>
      <c r="EP35" s="111" t="str">
        <f>IFERROR([1]Compte_de_resultat!BE36/SUM([1]Compte_de_resultat!BE5:BE7),"")</f>
        <v/>
      </c>
      <c r="EQ35" s="112"/>
      <c r="ER35" s="113"/>
      <c r="ES35" s="111" t="str">
        <f>IFERROR([1]Compte_de_resultat!BF36/SUM([1]Compte_de_resultat!BF5:BF7),"")</f>
        <v/>
      </c>
      <c r="ET35" s="112"/>
      <c r="EU35" s="113"/>
      <c r="EV35" s="111" t="str">
        <f>IFERROR([1]Compte_de_resultat!BG36/SUM([1]Compte_de_resultat!BG5:BG7),"")</f>
        <v/>
      </c>
      <c r="EW35" s="112"/>
      <c r="EX35" s="113"/>
      <c r="EY35" s="137" t="str">
        <f>IFERROR([1]Compte_de_resultat!BH36/SUM([1]Compte_de_resultat!BH5:BH7),"")</f>
        <v/>
      </c>
      <c r="EZ35" s="138"/>
      <c r="FA35" s="139"/>
      <c r="FB35" s="142" t="str">
        <f>IFERROR([1]Compte_de_resultat!BI36/SUM([1]Compte_de_resultat!BI5:BI7),"")</f>
        <v/>
      </c>
      <c r="FC35" s="111" t="str">
        <f>IFERROR([1]Compte_de_resultat!BJ36/SUM([1]Compte_de_resultat!BJ5:BJ7),"")</f>
        <v/>
      </c>
      <c r="FD35" s="112"/>
      <c r="FE35" s="113"/>
      <c r="FF35" s="111" t="str">
        <f>IFERROR([1]Compte_de_resultat!BK36/SUM([1]Compte_de_resultat!BK5:BK7),"")</f>
        <v/>
      </c>
      <c r="FG35" s="112"/>
      <c r="FH35" s="113"/>
      <c r="FI35" s="111" t="str">
        <f>IFERROR([1]Compte_de_resultat!BL36/SUM([1]Compte_de_resultat!BL5:BL7),"")</f>
        <v/>
      </c>
      <c r="FJ35" s="112"/>
      <c r="FK35" s="113"/>
      <c r="FL35" s="141" t="str">
        <f>IFERROR([1]Compte_de_resultat!BM36/SUM([1]Compte_de_resultat!BM5:BM7),"")</f>
        <v/>
      </c>
      <c r="FM35" s="141"/>
      <c r="FN35" s="141"/>
      <c r="FO35" s="117" t="str">
        <f>IFERROR([1]Compte_de_resultat!BN36/SUM([1]Compte_de_resultat!BN5:BN7),"")</f>
        <v/>
      </c>
      <c r="FP35" s="111" t="str">
        <f>IFERROR([1]Compte_de_resultat!BO36/SUM([1]Compte_de_resultat!BP5:BP7),"")</f>
        <v/>
      </c>
      <c r="FQ35" s="112"/>
      <c r="FR35" s="113"/>
      <c r="FS35" s="111" t="str">
        <f>IFERROR([1]Compte_de_resultat!BP36/SUM([1]Compte_de_resultat!BP5:BP7),"")</f>
        <v/>
      </c>
      <c r="FT35" s="112"/>
      <c r="FU35" s="113"/>
      <c r="FV35" s="111" t="str">
        <f>IFERROR([1]Compte_de_resultat!BQ36/SUM([1]Compte_de_resultat!BQ5:BQ7),"")</f>
        <v/>
      </c>
      <c r="FW35" s="112"/>
      <c r="FX35" s="113"/>
      <c r="FY35" s="141" t="str">
        <f>IFERROR([1]Compte_de_resultat!BR36/SUM([1]Compte_de_resultat!BR5:BR7),"")</f>
        <v/>
      </c>
      <c r="FZ35" s="141"/>
      <c r="GA35" s="141"/>
      <c r="GB35" s="142" t="str">
        <f>IFERROR([1]Compte_de_resultat!BS36/SUM([1]Compte_de_resultat!BS5:BS7),"")</f>
        <v/>
      </c>
      <c r="GC35" s="111" t="str">
        <f>IFERROR([1]Compte_de_resultat!BT36/SUM([1]Compte_de_resultat!BT5:BT7),"")</f>
        <v/>
      </c>
      <c r="GD35" s="112"/>
      <c r="GE35" s="113"/>
      <c r="GF35" s="111" t="str">
        <f>IFERROR([1]Compte_de_resultat!BU36/SUM([1]Compte_de_resultat!BU5:BU7),"")</f>
        <v/>
      </c>
      <c r="GG35" s="112"/>
      <c r="GH35" s="113"/>
      <c r="GI35" s="111" t="str">
        <f>IFERROR([1]Compte_de_resultat!BV36/SUM([1]Compte_de_resultat!BV5:BV7),"")</f>
        <v/>
      </c>
      <c r="GJ35" s="112"/>
      <c r="GK35" s="113"/>
      <c r="GL35" s="137" t="str">
        <f>IFERROR([1]Compte_de_resultat!BW36/SUM([1]Compte_de_resultat!BW5:BW7),"")</f>
        <v/>
      </c>
      <c r="GM35" s="138"/>
      <c r="GN35" s="139"/>
      <c r="GO35" s="142" t="str">
        <f>IFERROR([1]Compte_de_resultat!BX36/SUM([1]Compte_de_resultat!BX5:BX7),"")</f>
        <v/>
      </c>
      <c r="GP35" s="111" t="str">
        <f>IFERROR([1]Compte_de_resultat!BY36/SUM([1]Compte_de_resultat!BY5:BY7),"")</f>
        <v/>
      </c>
      <c r="GQ35" s="112"/>
      <c r="GR35" s="113"/>
      <c r="GS35" s="111" t="str">
        <f>IFERROR([1]Compte_de_resultat!BZ36/SUM([1]Compte_de_resultat!BZ5:BZ7),"")</f>
        <v/>
      </c>
      <c r="GT35" s="112"/>
      <c r="GU35" s="113"/>
      <c r="GV35" s="111" t="str">
        <f>IFERROR([1]Compte_de_resultat!CA36/SUM([1]Compte_de_resultat!CA5:CA7),"")</f>
        <v/>
      </c>
      <c r="GW35" s="112"/>
      <c r="GX35" s="113"/>
      <c r="GY35" s="144" t="str">
        <f>IFERROR([1]Compte_de_resultat!CB36/SUM([1]Compte_de_resultat!CB5:CB7),"")</f>
        <v/>
      </c>
      <c r="GZ35" s="144"/>
      <c r="HA35" s="144"/>
      <c r="HB35" s="140" t="str">
        <f>IFERROR([1]Compte_de_resultat!CC36/SUM([1]Compte_de_resultat!CC5:CC7),"")</f>
        <v/>
      </c>
      <c r="HC35" s="111" t="str">
        <f>IFERROR([1]Compte_de_resultat!CD36/SUM([1]Compte_de_resultat!CD5:CD7),"")</f>
        <v/>
      </c>
      <c r="HD35" s="112"/>
      <c r="HE35" s="113"/>
      <c r="HF35" s="111" t="str">
        <f>IFERROR([1]Compte_de_resultat!CE27/SUM([1]Compte_de_resultat!CE5:CE7),"")</f>
        <v/>
      </c>
      <c r="HG35" s="112"/>
      <c r="HH35" s="113"/>
      <c r="HI35" s="111" t="str">
        <f>IFERROR([1]Compte_de_resultat!CF27/SUM([1]Compte_de_resultat!CF5:CF7),"")</f>
        <v/>
      </c>
      <c r="HJ35" s="112"/>
      <c r="HK35" s="113"/>
      <c r="HL35" s="141" t="str">
        <f>IFERROR([1]Compte_de_resultat!CG36/SUM([1]Compte_de_resultat!CG5:CG7),"")</f>
        <v/>
      </c>
      <c r="HM35" s="141"/>
      <c r="HN35" s="141"/>
      <c r="HO35" s="142" t="str">
        <f>IFERROR([1]Compte_de_resultat!CH36/SUM([1]Compte_de_resultat!CH5:CH7),"")</f>
        <v/>
      </c>
      <c r="HP35" s="111" t="str">
        <f>IFERROR([1]Compte_de_resultat!CI36/SUM([1]Compte_de_resultat!CI5:CI7),"")</f>
        <v/>
      </c>
      <c r="HQ35" s="112"/>
      <c r="HR35" s="113"/>
      <c r="HS35" s="111" t="str">
        <f>IFERROR([1]Compte_de_resultat!CJ36/SUM([1]Compte_de_resultat!CJ5:CJ7),"")</f>
        <v/>
      </c>
      <c r="HT35" s="112"/>
      <c r="HU35" s="113"/>
      <c r="HV35" s="111" t="str">
        <f>IFERROR([1]Compte_de_resultat!CK36/SUM([1]Compte_de_resultat!CK5:CK7),"")</f>
        <v/>
      </c>
      <c r="HW35" s="112"/>
      <c r="HX35" s="113"/>
      <c r="HY35" s="137" t="str">
        <f>IFERROR([1]Compte_de_resultat!CL36/SUM([1]Compte_de_resultat!CL5:CL7),"")</f>
        <v/>
      </c>
      <c r="HZ35" s="138"/>
      <c r="IA35" s="139"/>
      <c r="IB35" s="117" t="str">
        <f>IFERROR([1]Compte_de_resultat!CM36/SUM([1]Compte_de_resultat!CM5:CM7),"")</f>
        <v/>
      </c>
    </row>
    <row r="36" spans="1:291" s="48" customFormat="1" ht="15.75" x14ac:dyDescent="0.25">
      <c r="A36" s="146" t="s">
        <v>36</v>
      </c>
      <c r="B36" s="85">
        <f>SUM('[1]charges sociales'!B7:B9)/SUM(B16:D16)</f>
        <v>0.49346760878073237</v>
      </c>
      <c r="C36" s="86"/>
      <c r="D36" s="87"/>
      <c r="E36" s="85">
        <f>SUM('[1]charges sociales'!C7:C9)/SUM(Ratio!E16:G16)</f>
        <v>0.48455338593972624</v>
      </c>
      <c r="F36" s="86"/>
      <c r="G36" s="87"/>
      <c r="H36" s="85">
        <f>SUM('[1]charges sociales'!D7:D9)/SUM(Ratio!H16:J16)</f>
        <v>0.54003690221471901</v>
      </c>
      <c r="I36" s="86"/>
      <c r="J36" s="87"/>
      <c r="K36" s="85">
        <f>SUM('[1]charges sociales'!E7:E9)/SUM(Ratio!K16:N16)</f>
        <v>0.44031625358089499</v>
      </c>
      <c r="L36" s="86"/>
      <c r="M36" s="86"/>
      <c r="N36" s="87"/>
      <c r="O36" s="91">
        <f>SUM('[1]charges sociales'!F7:F9)/Ratio!O16</f>
        <v>0.5212993523143995</v>
      </c>
      <c r="P36" s="85">
        <f>SUM('[1]charges sociales'!G7:G9)/SUM(Ratio!P16:R16)</f>
        <v>0.4875278620104444</v>
      </c>
      <c r="Q36" s="86"/>
      <c r="R36" s="87"/>
      <c r="S36" s="85">
        <f>SUM('[1]charges sociales'!H7:H9)/SUM(Ratio!S16:U16)</f>
        <v>0.49947616852983329</v>
      </c>
      <c r="T36" s="86"/>
      <c r="U36" s="87"/>
      <c r="V36" s="85">
        <f>SUM('[1]charges sociales'!I7:I9)/SUM(Ratio!V16:X16)</f>
        <v>0.65363795685970516</v>
      </c>
      <c r="W36" s="86"/>
      <c r="X36" s="87"/>
      <c r="Y36" s="88">
        <f>SUM('[1]charges sociales'!J7:J9)/SUM(Ratio!Y16:AA16)</f>
        <v>0.61647371021441966</v>
      </c>
      <c r="Z36" s="89"/>
      <c r="AA36" s="90"/>
      <c r="AB36" s="91">
        <f>SUM('[1]charges sociales'!K7:K9)/Ratio!AB16</f>
        <v>0.49842982301297206</v>
      </c>
      <c r="AC36" s="85">
        <f>SUM('[1]charges sociales'!L7:L9)/SUM(Ratio!AC16:AE16)</f>
        <v>0.67386225923228149</v>
      </c>
      <c r="AD36" s="86"/>
      <c r="AE36" s="87"/>
      <c r="AF36" s="85">
        <f>SUM('[1]charges sociales'!M7:M9)/SUM(Ratio!AF16:AH16)</f>
        <v>0.44755723259486607</v>
      </c>
      <c r="AG36" s="86"/>
      <c r="AH36" s="87"/>
      <c r="AI36" s="85">
        <f>SUM('[1]charges sociales'!N7:N9)/SUM(Ratio!AI16:AK16)</f>
        <v>0</v>
      </c>
      <c r="AJ36" s="86"/>
      <c r="AK36" s="87"/>
      <c r="AL36" s="147" t="str">
        <f>IFERROR(SUM('[1]charges sociales'!O7:O9)/SUM(Ratio!AL16:AN16),"")</f>
        <v/>
      </c>
      <c r="AM36" s="86"/>
      <c r="AN36" s="87"/>
      <c r="AO36" s="148">
        <f>SUM('[1]charges sociales'!P7:P9)/Ratio!AO16</f>
        <v>0.332846405732381</v>
      </c>
      <c r="AP36" s="85" t="str">
        <f>IFERROR(SUM('[1]charges sociales'!Q7:Q9)/SUM(Ratio!AP16:AR16),"")</f>
        <v/>
      </c>
      <c r="AQ36" s="86"/>
      <c r="AR36" s="87"/>
      <c r="AS36" s="85" t="str">
        <f>IFERROR(SUM('[1]charges sociales'!R7:R9)/SUM(Ratio!AS16:AU16),"")</f>
        <v/>
      </c>
      <c r="AT36" s="86"/>
      <c r="AU36" s="87"/>
      <c r="AV36" s="85" t="str">
        <f>IFERROR(SUM('[1]charges sociales'!S7:S9)/SUM(Ratio!AV16:AX16),"")</f>
        <v/>
      </c>
      <c r="AW36" s="86"/>
      <c r="AX36" s="87"/>
      <c r="AY36" s="149" t="str">
        <f>IFERROR(SUM('[1]charges sociales'!T7:T9)/SUM(Ratio!AY16:BA16),"")</f>
        <v/>
      </c>
      <c r="AZ36" s="150"/>
      <c r="BA36" s="151"/>
      <c r="BB36" s="148" t="str">
        <f>IFERROR(SUM('[1]charges sociales'!U7:U9)/Ratio!BB16,"")</f>
        <v/>
      </c>
      <c r="BC36" s="85" t="str">
        <f>IFERROR(SUM('[1]charges sociales'!V7:V9)/SUM(Ratio!BC16:BE16),"")</f>
        <v/>
      </c>
      <c r="BD36" s="86"/>
      <c r="BE36" s="87"/>
      <c r="BF36" s="85" t="str">
        <f>IFERROR(SUM('[1]charges sociales'!W7:W9)/SUM(Ratio!BF16:BH16),"")</f>
        <v/>
      </c>
      <c r="BG36" s="86"/>
      <c r="BH36" s="87"/>
      <c r="BI36" s="85" t="str">
        <f>IFERROR(SUM('[1]charges sociales'!X7:X9)/SUM(Ratio!BI16:BK16),"")</f>
        <v/>
      </c>
      <c r="BJ36" s="86"/>
      <c r="BK36" s="87"/>
      <c r="BL36" s="85" t="str">
        <f>IFERROR(SUM('[1]charges sociales'!Y7:Y9)/SUM(Ratio!BL16:BN16),"")</f>
        <v/>
      </c>
      <c r="BM36" s="86"/>
      <c r="BN36" s="86"/>
      <c r="BO36" s="91" t="str">
        <f>IFERROR(SUM('[1]charges sociales'!Z7:Z9)/Ratio!BO16,"")</f>
        <v/>
      </c>
      <c r="BP36" s="85" t="str">
        <f>IFERROR(SUM('[1]charges sociales'!AA7:AA9)/SUM(Ratio!BP16:BR16),"")</f>
        <v/>
      </c>
      <c r="BQ36" s="86"/>
      <c r="BR36" s="87"/>
      <c r="BS36" s="85" t="str">
        <f>IFERROR(SUM('[1]charges sociales'!AB7:AB9)/SUM(Ratio!BS16:BU16),"")</f>
        <v/>
      </c>
      <c r="BT36" s="86"/>
      <c r="BU36" s="87"/>
      <c r="BV36" s="85" t="str">
        <f>IFERROR(SUM('[1]charges sociales'!AC7:AC9)/SUM(Ratio!BV16:BX16),"")</f>
        <v/>
      </c>
      <c r="BW36" s="86"/>
      <c r="BX36" s="87"/>
      <c r="BY36" s="85" t="str">
        <f>IFERROR(SUM('[1]charges sociales'!AD7:AD9)/SUM(Ratio!BY16:CA16),"")</f>
        <v/>
      </c>
      <c r="BZ36" s="86"/>
      <c r="CA36" s="86"/>
      <c r="CB36" s="91" t="str">
        <f>IFERROR(SUM('[1]charges sociales'!AE7:AE9)/Ratio!CB16,"")</f>
        <v/>
      </c>
      <c r="CC36" s="85" t="str">
        <f>IFERROR(SUM('[1]charges sociales'!AF7:AF9)/SUM(Ratio!CC16:CE16),"")</f>
        <v/>
      </c>
      <c r="CD36" s="86"/>
      <c r="CE36" s="87"/>
      <c r="CF36" s="85" t="str">
        <f>IFERROR(SUM('[1]charges sociales'!AG7:AG9)/SUM(Ratio!CF16:CH16),"")</f>
        <v/>
      </c>
      <c r="CG36" s="86"/>
      <c r="CH36" s="87"/>
      <c r="CI36" s="85" t="str">
        <f>IFERROR(SUM('[1]charges sociales'!AH7:AH9)/SUM(Ratio!CI16:CK16),"")</f>
        <v/>
      </c>
      <c r="CJ36" s="86"/>
      <c r="CK36" s="87"/>
      <c r="CL36" s="152" t="str">
        <f>IFERROR(SUM('[1]charges sociales'!AI7:AI9)/SUM(Ratio!CL16:CN16),"")</f>
        <v/>
      </c>
      <c r="CM36" s="152"/>
      <c r="CN36" s="152"/>
      <c r="CO36" s="148" t="str">
        <f>IFERROR(SUM('[1]charges sociales'!AJ7:AJ9)/Ratio!CO16,"")</f>
        <v/>
      </c>
      <c r="CP36" s="85" t="str">
        <f>IFERROR(SUM('[1]charges sociales'!AK7:AK9)/SUM(Ratio!CP16:CR16),"")</f>
        <v/>
      </c>
      <c r="CQ36" s="86"/>
      <c r="CR36" s="87"/>
      <c r="CS36" s="85" t="str">
        <f>IFERROR(SUM('[1]charges sociales'!AL7:AL9)/SUM(Ratio!CS16:CU16),"")</f>
        <v/>
      </c>
      <c r="CT36" s="86"/>
      <c r="CU36" s="87"/>
      <c r="CV36" s="85" t="str">
        <f>IFERROR(SUM('[1]charges sociales'!AM7:AM9)/SUM(Ratio!CV16:CX16),"")</f>
        <v/>
      </c>
      <c r="CW36" s="86"/>
      <c r="CX36" s="87"/>
      <c r="CY36" s="85" t="str">
        <f>IFERROR(SUM('[1]charges sociales'!AN7:AN9)/SUM(Ratio!CY16:DA16),"")</f>
        <v/>
      </c>
      <c r="CZ36" s="86"/>
      <c r="DA36" s="86"/>
      <c r="DB36" s="91" t="str">
        <f>IFERROR(SUM('[1]charges sociales'!AO7:AO9)/Ratio!DB16,"")</f>
        <v/>
      </c>
      <c r="DC36" s="85" t="str">
        <f>IFERROR(SUM('[1]charges sociales'!AP7:AP9)/SUM(Ratio!DC16:DE16),"")</f>
        <v/>
      </c>
      <c r="DD36" s="86"/>
      <c r="DE36" s="87"/>
      <c r="DF36" s="85" t="str">
        <f>IFERROR(SUM('[1]charges sociales'!AQ7:AQ9)/SUM(Ratio!DF16:DH16),"")</f>
        <v/>
      </c>
      <c r="DG36" s="86"/>
      <c r="DH36" s="87"/>
      <c r="DI36" s="85" t="str">
        <f>IFERROR(SUM('[1]charges sociales'!AR7:AR9)/SUM(Ratio!DI16:DK16),"")</f>
        <v/>
      </c>
      <c r="DJ36" s="86"/>
      <c r="DK36" s="87"/>
      <c r="DL36" s="152" t="str">
        <f>IFERROR(SUM('[1]charges sociales'!AS7:AS9)/SUM(Ratio!DL16:DN16),"")</f>
        <v/>
      </c>
      <c r="DM36" s="152"/>
      <c r="DN36" s="152"/>
      <c r="DO36" s="148" t="str">
        <f>IFERROR(SUM('[1]charges sociales'!AT7:AT9)/Ratio!DO16,"")</f>
        <v/>
      </c>
      <c r="DP36" s="85" t="str">
        <f>IFERROR(SUM('[1]charges sociales'!AU7:AU9)/SUM(Ratio!DP16:DR16),"")</f>
        <v/>
      </c>
      <c r="DQ36" s="86"/>
      <c r="DR36" s="87"/>
      <c r="DS36" s="85" t="str">
        <f>IFERROR(SUM('[1]charges sociales'!AV7:AV9)/SUM(Ratio!DS16:DU16),"")</f>
        <v/>
      </c>
      <c r="DT36" s="86"/>
      <c r="DU36" s="87"/>
      <c r="DV36" s="85" t="str">
        <f>IFERROR(SUM('[1]charges sociales'!AW7:AW9)/SUM(Ratio!DV16:DX16),"")</f>
        <v/>
      </c>
      <c r="DW36" s="86"/>
      <c r="DX36" s="87"/>
      <c r="DY36" s="152" t="str">
        <f>IFERROR(SUM('[1]charges sociales'!AX7:AX9)/SUM(Ratio!DY16:EA16),"")</f>
        <v/>
      </c>
      <c r="DZ36" s="152"/>
      <c r="EA36" s="152"/>
      <c r="EB36" s="148" t="str">
        <f>IFERROR(SUM('[1]charges sociales'!AY7:AY9)/Ratio!EB16,"")</f>
        <v/>
      </c>
      <c r="EC36" s="85" t="str">
        <f>IFERROR(SUM('[1]charges sociales'!AZ7:AZ9)/SUM(Ratio!EC16:EE16),"")</f>
        <v/>
      </c>
      <c r="ED36" s="86"/>
      <c r="EE36" s="87"/>
      <c r="EF36" s="85" t="str">
        <f>IFERROR(SUM('[1]charges sociales'!BA7:BA9)/SUM(Ratio!EF16:EH16),"")</f>
        <v/>
      </c>
      <c r="EG36" s="86"/>
      <c r="EH36" s="87"/>
      <c r="EI36" s="85" t="str">
        <f>IFERROR(SUM('[1]charges sociales'!BB7:BB9)/SUM(Ratio!EI16:EK16),"")</f>
        <v/>
      </c>
      <c r="EJ36" s="86"/>
      <c r="EK36" s="87"/>
      <c r="EL36" s="152" t="str">
        <f>IFERROR(SUM('[1]charges sociales'!BC7:BC9)/SUM(Ratio!EL16:EN16),"")</f>
        <v/>
      </c>
      <c r="EM36" s="152"/>
      <c r="EN36" s="152"/>
      <c r="EO36" s="101" t="str">
        <f>IFERROR(SUM('[1]charges sociales'!BD7:BD9)/Ratio!EO16,"")</f>
        <v/>
      </c>
      <c r="EP36" s="85" t="str">
        <f>IFERROR(SUM('[1]charges sociales'!BE7:BE9)/SUM(Ratio!EP16:ER16),"")</f>
        <v/>
      </c>
      <c r="EQ36" s="86"/>
      <c r="ER36" s="87"/>
      <c r="ES36" s="85" t="str">
        <f>IFERROR(SUM('[1]charges sociales'!BF7:BF9)/SUM(Ratio!ES16:EU16),"")</f>
        <v/>
      </c>
      <c r="ET36" s="86"/>
      <c r="EU36" s="87"/>
      <c r="EV36" s="85" t="str">
        <f>IFERROR(SUM('[1]charges sociales'!BG7:BG9)/SUM(Ratio!EV16:EX16),"")</f>
        <v/>
      </c>
      <c r="EW36" s="86"/>
      <c r="EX36" s="87"/>
      <c r="EY36" s="152" t="str">
        <f>IFERROR(SUM('[1]charges sociales'!BH7:BH9)/SUM(Ratio!EY16:FA16),"")</f>
        <v/>
      </c>
      <c r="EZ36" s="152"/>
      <c r="FA36" s="152"/>
      <c r="FB36" s="148" t="str">
        <f>IFERROR(SUM('[1]charges sociales'!BI7:BI9)/Ratio!FB16,"")</f>
        <v/>
      </c>
      <c r="FC36" s="85" t="str">
        <f>IFERROR(SUM('[1]charges sociales'!BJ7:BJ9)/SUM(Ratio!FC16:FE16),"")</f>
        <v/>
      </c>
      <c r="FD36" s="86"/>
      <c r="FE36" s="87"/>
      <c r="FF36" s="85" t="str">
        <f>IFERROR(SUM('[1]charges sociales'!BK7:BK9)/SUM(Ratio!FF16:FH16),"")</f>
        <v/>
      </c>
      <c r="FG36" s="86"/>
      <c r="FH36" s="87"/>
      <c r="FI36" s="85" t="str">
        <f>IFERROR(SUM('[1]charges sociales'!BL7:BL9)/SUM(Ratio!FI16:FK16),"")</f>
        <v/>
      </c>
      <c r="FJ36" s="86"/>
      <c r="FK36" s="87"/>
      <c r="FL36" s="152" t="str">
        <f>IFERROR(SUM('[1]charges sociales'!BM7:BM9)/SUM(Ratio!FL16:FN16),"")</f>
        <v/>
      </c>
      <c r="FM36" s="152"/>
      <c r="FN36" s="152"/>
      <c r="FO36" s="91" t="str">
        <f>IFERROR(SUM('[1]charges sociales'!BN7:BN9)/Ratio!FO16,"")</f>
        <v/>
      </c>
      <c r="FP36" s="85" t="str">
        <f>IFERROR(SUM('[1]charges sociales'!BO7:BO9)/SUM(Ratio!FP16:FR16),"")</f>
        <v/>
      </c>
      <c r="FQ36" s="86"/>
      <c r="FR36" s="87"/>
      <c r="FS36" s="85" t="str">
        <f>IFERROR(SUM('[1]charges sociales'!BP7:BP9)/SUM(Ratio!FS16:FU16),"")</f>
        <v/>
      </c>
      <c r="FT36" s="86"/>
      <c r="FU36" s="87"/>
      <c r="FV36" s="85" t="str">
        <f>IFERROR(SUM('[1]charges sociales'!BQ7:BQ9)/SUM(Ratio!FV16:FX16),"")</f>
        <v/>
      </c>
      <c r="FW36" s="86"/>
      <c r="FX36" s="87"/>
      <c r="FY36" s="152" t="str">
        <f>IFERROR(SUM('[1]charges sociales'!BR7:BR9)/SUM(Ratio!FY16:GA16),"")</f>
        <v/>
      </c>
      <c r="FZ36" s="152"/>
      <c r="GA36" s="152"/>
      <c r="GB36" s="148" t="str">
        <f>IFERROR(SUM('[1]charges sociales'!BS7:BS9)/Ratio!GB16,"")</f>
        <v/>
      </c>
      <c r="GC36" s="85" t="str">
        <f>IFERROR(SUM('[1]charges sociales'!BT7:BT9)/SUM(Ratio!GC16:GE16),"")</f>
        <v/>
      </c>
      <c r="GD36" s="86"/>
      <c r="GE36" s="87"/>
      <c r="GF36" s="85" t="str">
        <f>IFERROR(SUM('[1]charges sociales'!BU7:BU9)/SUM(Ratio!GH16),"")</f>
        <v/>
      </c>
      <c r="GG36" s="86"/>
      <c r="GH36" s="87"/>
      <c r="GI36" s="85" t="str">
        <f>IFERROR(SUM('[1]charges sociales'!BV7:BV9)/SUM(Ratio!GI16:GK16),"")</f>
        <v/>
      </c>
      <c r="GJ36" s="86"/>
      <c r="GK36" s="86"/>
      <c r="GL36" s="152" t="str">
        <f>IFERROR(SUM('[1]charges sociales'!BX7:BX9)/SUM(Ratio!GL16:GN16),"")</f>
        <v/>
      </c>
      <c r="GM36" s="152"/>
      <c r="GN36" s="152"/>
      <c r="GO36" s="148" t="str">
        <f>IFERROR(SUM('[1]charges sociales'!BX7:BX9)/Ratio!GO16,"")</f>
        <v/>
      </c>
      <c r="GP36" s="85" t="str">
        <f>IFERROR(SUM('[1]charges sociales'!BY7:BY9)/SUM(Ratio!GP16:GR16),"")</f>
        <v/>
      </c>
      <c r="GQ36" s="86"/>
      <c r="GR36" s="87"/>
      <c r="GS36" s="85" t="str">
        <f>IFERROR(SUM('[1]charges sociales'!BZ7:BZ9)/SUM(Ratio!GS16:GU16),"")</f>
        <v/>
      </c>
      <c r="GT36" s="86"/>
      <c r="GU36" s="87"/>
      <c r="GV36" s="85" t="str">
        <f>IFERROR(SUM('[1]charges sociales'!CA7:CA9)/SUM(Ratio!GV16:GX16),"")</f>
        <v/>
      </c>
      <c r="GW36" s="86"/>
      <c r="GX36" s="87"/>
      <c r="GY36" s="102" t="str">
        <f>IFERROR(SUM('[1]charges sociales'!CB7:CB9)/SUM(Ratio!GY16:HA16),"")</f>
        <v/>
      </c>
      <c r="GZ36" s="102"/>
      <c r="HA36" s="102"/>
      <c r="HB36" s="153" t="str">
        <f>IFERROR(SUM('[1]charges sociales'!CC7:CC9)/Ratio!HB16,"")</f>
        <v/>
      </c>
      <c r="HC36" s="85" t="str">
        <f>IFERROR(SUM('[1]charges sociales'!CD7:CD9)/SUM(Ratio!HC16:HE16),"")</f>
        <v/>
      </c>
      <c r="HD36" s="86"/>
      <c r="HE36" s="87"/>
      <c r="HF36" s="85" t="str">
        <f>IFERROR(SUM('[1]charges sociales'!CE7:CE9)/SUM(Ratio!HF16:HH16),"")</f>
        <v/>
      </c>
      <c r="HG36" s="86"/>
      <c r="HH36" s="87"/>
      <c r="HI36" s="85" t="str">
        <f>IFERROR(SUM('[1]charges sociales'!CF7:CF9)/SUM(Ratio!HI16:HK16),"")</f>
        <v/>
      </c>
      <c r="HJ36" s="86"/>
      <c r="HK36" s="87"/>
      <c r="HL36" s="152" t="str">
        <f>IFERROR(SUM('[1]charges sociales'!CG7:CG9)/SUM(HL16:HN16),"")</f>
        <v/>
      </c>
      <c r="HM36" s="152"/>
      <c r="HN36" s="152"/>
      <c r="HO36" s="148" t="str">
        <f>IFERROR(SUM('[1]charges sociales'!CH7:CH9)/Ratio!HO16,"")</f>
        <v/>
      </c>
      <c r="HP36" s="85" t="str">
        <f>IFERROR(SUM('[1]charges sociales'!CI7:CI9)/SUM(Ratio!HP16:HR16),"")</f>
        <v/>
      </c>
      <c r="HQ36" s="86"/>
      <c r="HR36" s="87"/>
      <c r="HS36" s="85" t="str">
        <f>IFERROR(SUM('[1]charges sociales'!CJ7:CJ9)/SUM(Ratio!HS16:HU16),"")</f>
        <v/>
      </c>
      <c r="HT36" s="86"/>
      <c r="HU36" s="87"/>
      <c r="HV36" s="85" t="str">
        <f>IFERROR(SUM('[1]charges sociales'!CK7:CK9)/SUM(Ratio!HV16:HX16),"")</f>
        <v/>
      </c>
      <c r="HW36" s="86"/>
      <c r="HX36" s="87"/>
      <c r="HY36" s="85" t="str">
        <f>IFERROR(SUM('[1]charges sociales'!CL7:CL9)/SUM(Ratio!HY16:IA16),"")</f>
        <v/>
      </c>
      <c r="HZ36" s="86"/>
      <c r="IA36" s="87"/>
      <c r="IB36" s="91" t="str">
        <f>IFERROR(SUM('[1]charges sociales'!CM7:CM9)/Ratio!IB16,"")</f>
        <v/>
      </c>
      <c r="IC36" s="104"/>
      <c r="ID36" s="104"/>
      <c r="IE36" s="104"/>
      <c r="IF36" s="104"/>
      <c r="IG36" s="104"/>
      <c r="IH36" s="104"/>
      <c r="II36" s="104"/>
      <c r="IJ36" s="104"/>
      <c r="IK36" s="104"/>
      <c r="IL36" s="104"/>
      <c r="IM36" s="104"/>
      <c r="IN36" s="104"/>
      <c r="IO36" s="104"/>
      <c r="IP36" s="104"/>
      <c r="IQ36" s="104"/>
      <c r="IR36" s="104"/>
      <c r="IS36" s="104"/>
      <c r="IT36" s="104"/>
      <c r="IU36" s="104"/>
      <c r="IV36" s="104"/>
      <c r="IW36" s="104"/>
      <c r="IX36" s="104"/>
      <c r="IY36" s="104"/>
      <c r="IZ36" s="104"/>
      <c r="JA36" s="104"/>
      <c r="JB36" s="104"/>
      <c r="JC36" s="104"/>
      <c r="JD36" s="104"/>
      <c r="JE36" s="104"/>
      <c r="JF36" s="104"/>
      <c r="JG36" s="104"/>
      <c r="JH36" s="104"/>
      <c r="JI36" s="104"/>
      <c r="JJ36" s="104"/>
      <c r="JK36" s="104"/>
      <c r="JL36" s="104"/>
      <c r="JM36" s="104"/>
      <c r="JN36" s="104"/>
      <c r="JO36" s="104"/>
      <c r="JP36" s="104"/>
      <c r="JQ36" s="104"/>
      <c r="JR36" s="104"/>
      <c r="JS36" s="104"/>
      <c r="JT36" s="104"/>
      <c r="JU36" s="104"/>
      <c r="JV36" s="104"/>
      <c r="JW36" s="104"/>
      <c r="JX36" s="104"/>
      <c r="JY36" s="104"/>
      <c r="JZ36" s="104"/>
      <c r="KA36" s="104"/>
      <c r="KB36" s="104"/>
      <c r="KC36" s="104"/>
      <c r="KD36" s="104"/>
      <c r="KE36" s="104"/>
    </row>
    <row r="37" spans="1:291" s="163" customFormat="1" ht="15" x14ac:dyDescent="0.25">
      <c r="A37" s="154" t="s">
        <v>37</v>
      </c>
      <c r="B37" s="155">
        <f>[1]Compte_de_resultat!B28/((Ratio!B13*Ratio!B7)+(Ratio!C13*Ratio!C7)+(Ratio!D13*Ratio!D7))</f>
        <v>2.9492521923865325</v>
      </c>
      <c r="C37" s="156"/>
      <c r="D37" s="157"/>
      <c r="E37" s="155">
        <f>[1]Compte_de_resultat!C28/(Ratio!E13*Ratio!E7+Ratio!F13*Ratio!F7+Ratio!G13*Ratio!G7)</f>
        <v>2.230822305232885</v>
      </c>
      <c r="F37" s="156"/>
      <c r="G37" s="157"/>
      <c r="H37" s="155">
        <f>[1]Compte_de_resultat!D28/(Ratio!H13*Ratio!H7+Ratio!I13*Ratio!I7+Ratio!J13*Ratio!J7)</f>
        <v>2.3044585070572863</v>
      </c>
      <c r="I37" s="156"/>
      <c r="J37" s="157"/>
      <c r="K37" s="155">
        <f>[1]Compte_de_resultat!E28/(Ratio!K13*Ratio!K7+Ratio!L13*Ratio!L7+Ratio!N13*Ratio!N7)</f>
        <v>2.3600030032265185</v>
      </c>
      <c r="L37" s="156"/>
      <c r="M37" s="156"/>
      <c r="N37" s="157"/>
      <c r="O37" s="158">
        <f>[1]Compte_de_resultat!F28/(Ratio!O13*Ratio!O7)</f>
        <v>2.3625470745021069</v>
      </c>
      <c r="P37" s="155">
        <f>[1]Compte_de_resultat!G28/(Ratio!P13*Ratio!P7+Ratio!Q13*Ratio!Q7+Ratio!R13*Ratio!R7)</f>
        <v>2.7555819994762194</v>
      </c>
      <c r="Q37" s="156"/>
      <c r="R37" s="157"/>
      <c r="S37" s="155">
        <f>[1]Compte_de_resultat!H28/(Ratio!S13*Ratio!S7+Ratio!T13*Ratio!T7+Ratio!U13*Ratio!U7)</f>
        <v>2.1433328631334181</v>
      </c>
      <c r="T37" s="156"/>
      <c r="U37" s="157"/>
      <c r="V37" s="155">
        <f>[1]Compte_de_resultat!I28/(Ratio!V13*Ratio!V7+Ratio!W13*Ratio!W7+Ratio!X13*Ratio!X7)</f>
        <v>1.7166681369654992</v>
      </c>
      <c r="W37" s="156"/>
      <c r="X37" s="157"/>
      <c r="Y37" s="155">
        <f>[1]Compte_de_resultat!J28/(Ratio!Y13*Ratio!Y7+Ratio!Z13*Ratio!Z7+Ratio!AA13*Ratio!AA7)</f>
        <v>2.0614552298246345</v>
      </c>
      <c r="Z37" s="156"/>
      <c r="AA37" s="157"/>
      <c r="AB37" s="158">
        <f>[1]Compte_de_resultat!K28/(Ratio!AB13*Ratio!AB7)</f>
        <v>1.6120988037701518</v>
      </c>
      <c r="AC37" s="155">
        <f>[1]Compte_de_resultat!L28/(Ratio!AC13*Ratio!AC7+Ratio!AD13*Ratio!AD7+Ratio!AE13*Ratio!AE7)</f>
        <v>2.5373674178479155</v>
      </c>
      <c r="AD37" s="156"/>
      <c r="AE37" s="157"/>
      <c r="AF37" s="155">
        <f>[1]Compte_de_resultat!M28/(Ratio!AF13*Ratio!AF7+Ratio!AG13*Ratio!AG7+Ratio!AH13*Ratio!AH7)</f>
        <v>2.0095496323518507</v>
      </c>
      <c r="AG37" s="156"/>
      <c r="AH37" s="157"/>
      <c r="AI37" s="155">
        <f>[1]Compte_de_resultat!N28/(Ratio!AI13*Ratio!AI7+Ratio!AJ13*Ratio!AJ7+Ratio!AK13*Ratio!AK7)</f>
        <v>0</v>
      </c>
      <c r="AJ37" s="156"/>
      <c r="AK37" s="157"/>
      <c r="AL37" s="155" t="str">
        <f>IFERROR([1]Compte_de_resultat!O28/(Ratio!AL13*Ratio!AL7+Ratio!AM13*Ratio!AM7+Ratio!AN13*Ratio!AN7),"")</f>
        <v/>
      </c>
      <c r="AM37" s="156"/>
      <c r="AN37" s="157"/>
      <c r="AO37" s="159">
        <f>[1]Compte_de_resultat!P28/(Ratio!AO13*Ratio!AO7)</f>
        <v>1.4114504471578853</v>
      </c>
      <c r="AP37" s="155" t="str">
        <f>IFERROR([1]Compte_de_resultat!Q28/(Ratio!AP13*Ratio!AP7+Ratio!AQ13*Ratio!AQ7+Ratio!AR13*Ratio!AR7),"")</f>
        <v/>
      </c>
      <c r="AQ37" s="156"/>
      <c r="AR37" s="157"/>
      <c r="AS37" s="155" t="str">
        <f>IFERROR([1]Compte_de_resultat!R28/(Ratio!AS13*Ratio!AS7+Ratio!AT13*Ratio!AT7+Ratio!AU13*Ratio!AU7),"")</f>
        <v/>
      </c>
      <c r="AT37" s="156"/>
      <c r="AU37" s="157"/>
      <c r="AV37" s="155" t="str">
        <f>IFERROR([1]Compte_de_resultat!S28/(Ratio!AV13*Ratio!AV7+Ratio!AW13*Ratio!AW7+Ratio!AX13*Ratio!AX7),"")</f>
        <v/>
      </c>
      <c r="AW37" s="156"/>
      <c r="AX37" s="156"/>
      <c r="AY37" s="160" t="str">
        <f>IFERROR([1]Compte_de_resultat!T28/(Ratio!AY13*Ratio!AY7+Ratio!AZ13*Ratio!AZ7+Ratio!BA13*Ratio!BA7),"")</f>
        <v/>
      </c>
      <c r="AZ37" s="160"/>
      <c r="BA37" s="160"/>
      <c r="BB37" s="159" t="str">
        <f>IFERROR([1]Compte_de_resultat!U28/(Ratio!BB13*Ratio!BB7),"")</f>
        <v/>
      </c>
      <c r="BC37" s="155" t="str">
        <f>IFERROR([1]Compte_de_resultat!V28/(Ratio!BC13*Ratio!BC7+Ratio!BD13*Ratio!BD7+Ratio!BE13*Ratio!BE7),"")</f>
        <v/>
      </c>
      <c r="BD37" s="156"/>
      <c r="BE37" s="157"/>
      <c r="BF37" s="155" t="str">
        <f>IFERROR([1]Compte_de_resultat!W28/(Ratio!BF13*Ratio!BF7+Ratio!BG13*Ratio!BG7+Ratio!BH13*Ratio!BH7),"")</f>
        <v/>
      </c>
      <c r="BG37" s="156"/>
      <c r="BH37" s="157"/>
      <c r="BI37" s="155" t="str">
        <f>IFERROR([1]Compte_de_resultat!X28/(Ratio!BI13*Ratio!BI7+Ratio!BJ13*Ratio!BJ7+Ratio!BK13*Ratio!BK7),"")</f>
        <v/>
      </c>
      <c r="BJ37" s="156"/>
      <c r="BK37" s="157"/>
      <c r="BL37" s="155" t="str">
        <f>IFERROR([1]Compte_de_resultat!Y28/(Ratio!BL13*Ratio!BL7+Ratio!BM13*Ratio!BM7+Ratio!BN13*Ratio!BN7),"")</f>
        <v/>
      </c>
      <c r="BM37" s="156"/>
      <c r="BN37" s="156"/>
      <c r="BO37" s="158" t="str">
        <f>IFERROR([1]Compte_de_resultat!Z28/(Ratio!BO13*Ratio!BO7),"")</f>
        <v/>
      </c>
      <c r="BP37" s="155" t="str">
        <f>IFERROR([1]Compte_de_resultat!AA28/(Ratio!BP13*Ratio!BP7+Ratio!BQ13*Ratio!BQ7+Ratio!BR13*Ratio!BR7),"")</f>
        <v/>
      </c>
      <c r="BQ37" s="156"/>
      <c r="BR37" s="157"/>
      <c r="BS37" s="155" t="str">
        <f>IFERROR([1]Compte_de_resultat!AB28/(Ratio!BS13*Ratio!BS7+Ratio!BT13*Ratio!BT7+Ratio!BU13*Ratio!BU7),"")</f>
        <v/>
      </c>
      <c r="BT37" s="156"/>
      <c r="BU37" s="157"/>
      <c r="BV37" s="155" t="str">
        <f>IFERROR([1]Compte_de_resultat!AC28/(Ratio!BV13*Ratio!BV7+Ratio!BW13*Ratio!BW7+Ratio!BX13*Ratio!BX7),"")</f>
        <v/>
      </c>
      <c r="BW37" s="156"/>
      <c r="BX37" s="157"/>
      <c r="BY37" s="155" t="str">
        <f>IFERROR([1]Compte_de_resultat!AD28/(Ratio!BY13*Ratio!BY7+Ratio!BZ13*Ratio!BZ7+Ratio!CA13*Ratio!CA7),"")</f>
        <v/>
      </c>
      <c r="BZ37" s="156"/>
      <c r="CA37" s="157"/>
      <c r="CB37" s="158" t="str">
        <f>IFERROR([1]Compte_de_resultat!AE28/(Ratio!CB13*Ratio!CB7),"")</f>
        <v/>
      </c>
      <c r="CC37" s="155" t="str">
        <f>IFERROR([1]Compte_de_resultat!AF28/(Ratio!CC13*Ratio!CC7+Ratio!CD13*Ratio!CD7+Ratio!CE13*Ratio!CE7),"")</f>
        <v/>
      </c>
      <c r="CD37" s="156"/>
      <c r="CE37" s="157"/>
      <c r="CF37" s="155" t="str">
        <f>IFERROR([1]Compte_de_resultat!AG28/(Ratio!CF13*Ratio!CF7+Ratio!CG13*Ratio!CG7+Ratio!CH13*Ratio!CH7),"")</f>
        <v/>
      </c>
      <c r="CG37" s="156"/>
      <c r="CH37" s="157"/>
      <c r="CI37" s="155" t="str">
        <f>IFERROR([1]Compte_de_resultat!AH28/(Ratio!CI13*Ratio!CI7+Ratio!CJ13*Ratio!CJ7+Ratio!CK13*Ratio!CK7),"")</f>
        <v/>
      </c>
      <c r="CJ37" s="156"/>
      <c r="CK37" s="157"/>
      <c r="CL37" s="160" t="str">
        <f>IFERROR([1]Compte_de_resultat!AI28/(Ratio!CL13*Ratio!CL7+Ratio!CM13*Ratio!CM7+Ratio!CN13*Ratio!CN7),"")</f>
        <v/>
      </c>
      <c r="CM37" s="160"/>
      <c r="CN37" s="160"/>
      <c r="CO37" s="159" t="str">
        <f>IFERROR([1]Compte_de_resultat!AJ28/(Ratio!CO13*Ratio!CO7),"")</f>
        <v/>
      </c>
      <c r="CP37" s="155" t="str">
        <f>IFERROR([1]Compte_de_resultat!AK28/(Ratio!CP13*Ratio!CP7+Ratio!CQ13*Ratio!CQ7+Ratio!CR13*Ratio!CR7),"")</f>
        <v/>
      </c>
      <c r="CQ37" s="156"/>
      <c r="CR37" s="157"/>
      <c r="CS37" s="155" t="str">
        <f>IFERROR([1]Compte_de_resultat!AL28/(Ratio!CS13*Ratio!CS7+Ratio!CT13*Ratio!CT7+Ratio!CU13*Ratio!CU7),"")</f>
        <v/>
      </c>
      <c r="CT37" s="156"/>
      <c r="CU37" s="157"/>
      <c r="CV37" s="155" t="str">
        <f>IFERROR([1]Compte_de_resultat!AM28/(Ratio!CV13*Ratio!CV7+Ratio!CW13*Ratio!CW7+Ratio!CX13*Ratio!CX7),"")</f>
        <v/>
      </c>
      <c r="CW37" s="156"/>
      <c r="CX37" s="157"/>
      <c r="CY37" s="155" t="str">
        <f>IFERROR([1]Compte_de_resultat!AN28/(Ratio!CY13*Ratio!CY7+Ratio!CZ13*Ratio!CZ7+Ratio!DA13*Ratio!DA7),"")</f>
        <v/>
      </c>
      <c r="CZ37" s="156"/>
      <c r="DA37" s="156"/>
      <c r="DB37" s="158" t="str">
        <f>IFERROR([1]Compte_de_resultat!AO28/(Ratio!DB13*Ratio!DB7),"")</f>
        <v/>
      </c>
      <c r="DC37" s="155" t="str">
        <f>IFERROR([1]Compte_de_resultat!AP28/(Ratio!DC13*Ratio!DC7+Ratio!DD13*Ratio!DD7+Ratio!DE13*Ratio!DE7),"")</f>
        <v/>
      </c>
      <c r="DD37" s="156"/>
      <c r="DE37" s="157"/>
      <c r="DF37" s="155" t="str">
        <f>IFERROR([1]Compte_de_resultat!AQ28/(Ratio!DF13*Ratio!DF7+Ratio!DG13*Ratio!DG7+Ratio!DH13*Ratio!DH7),"")</f>
        <v/>
      </c>
      <c r="DG37" s="156"/>
      <c r="DH37" s="157"/>
      <c r="DI37" s="155" t="str">
        <f>IFERROR([1]Compte_de_resultat!AR28/(Ratio!DI13*Ratio!DI7+Ratio!DJ13*Ratio!DJ7+Ratio!DK13*Ratio!DK7),"")</f>
        <v/>
      </c>
      <c r="DJ37" s="156"/>
      <c r="DK37" s="157"/>
      <c r="DL37" s="160" t="str">
        <f>IFERROR([1]Compte_de_resultat!AS28/(Ratio!DL13*Ratio!DL7+Ratio!DM13*Ratio!DM7+Ratio!DN13*Ratio!DN7),"")</f>
        <v/>
      </c>
      <c r="DM37" s="160"/>
      <c r="DN37" s="160"/>
      <c r="DO37" s="159" t="str">
        <f>IFERROR([1]Compte_de_resultat!AT28/(Ratio!DO13*Ratio!DO7),"")</f>
        <v/>
      </c>
      <c r="DP37" s="155" t="str">
        <f>IFERROR(SUM('[1]charges sociales'!AU7:AU9)/(Ratio!DP13*Ratio!DP7+Ratio!DQ13*Ratio!DQ7+Ratio!DR13*Ratio!DR7),"")</f>
        <v/>
      </c>
      <c r="DQ37" s="156"/>
      <c r="DR37" s="157"/>
      <c r="DS37" s="155" t="str">
        <f>IFERROR(SUM('[1]charges sociales'!AV7:AV9)/(Ratio!DS13*Ratio!DS7+Ratio!DT13*Ratio!DT7+Ratio!DU13*Ratio!DU7),"")</f>
        <v/>
      </c>
      <c r="DT37" s="156"/>
      <c r="DU37" s="157"/>
      <c r="DV37" s="155" t="str">
        <f>IFERROR(SUM('[1]charges sociales'!AW7:AW9)/(Ratio!DV13*Ratio!DV7+Ratio!DW13*Ratio!DW7+Ratio!DX13*Ratio!DX7),"")</f>
        <v/>
      </c>
      <c r="DW37" s="156"/>
      <c r="DX37" s="157"/>
      <c r="DY37" s="160" t="str">
        <f>IFERROR(SUM('[1]charges sociales'!AX7:AX9)/(Ratio!DX13*Ratio!DX7+Ratio!DY13*Ratio!DY7+Ratio!DZ13*Ratio!DZ7),"")</f>
        <v/>
      </c>
      <c r="DZ37" s="160"/>
      <c r="EA37" s="160"/>
      <c r="EB37" s="159" t="str">
        <f>IFERROR(SUM('[1]charges sociales'!AY7:AY9)/(Ratio!EB13*Ratio!EB7),"")</f>
        <v/>
      </c>
      <c r="EC37" s="155" t="str">
        <f>IFERROR(SUM('[1]charges sociales'!AZ7:AZ9)/(Ratio!EC13*Ratio!EC7+Ratio!ED13*Ratio!ED7+Ratio!EE13*Ratio!EE7),"")</f>
        <v/>
      </c>
      <c r="ED37" s="156"/>
      <c r="EE37" s="157"/>
      <c r="EF37" s="155" t="str">
        <f>IFERROR(SUM('[1]charges sociales'!BA7:BA9)/(Ratio!EF13*Ratio!EF7+Ratio!EG13*Ratio!EG7+Ratio!EH13*Ratio!EH7),"")</f>
        <v/>
      </c>
      <c r="EG37" s="156"/>
      <c r="EH37" s="157"/>
      <c r="EI37" s="155" t="str">
        <f>IFERROR(SUM('[1]charges sociales'!BB7:BB9)/(Ratio!EI13*Ratio!EI7+Ratio!EJ13*Ratio!EJ7+Ratio!EK13*Ratio!EK7),"")</f>
        <v/>
      </c>
      <c r="EJ37" s="156"/>
      <c r="EK37" s="157"/>
      <c r="EL37" s="155" t="str">
        <f>IFERROR(SUM('[1]charges sociales'!BC7:BC9)/(Ratio!EL13*Ratio!EL7+Ratio!EM13*Ratio!EM7+Ratio!EN13*Ratio!EN7),"")</f>
        <v/>
      </c>
      <c r="EM37" s="156"/>
      <c r="EN37" s="157"/>
      <c r="EO37" s="158" t="str">
        <f>IFERROR(SUM('[1]charges sociales'!BD7:BD9)/(Ratio!EO13*Ratio!EO7),"")</f>
        <v/>
      </c>
      <c r="EP37" s="155" t="str">
        <f>IFERROR(SUM('[1]charges sociales'!BE7:BE9)/(Ratio!EP13*Ratio!EP7+Ratio!EQ13*Ratio!EQ7+Ratio!ER13*Ratio!ER7),"")</f>
        <v/>
      </c>
      <c r="EQ37" s="156"/>
      <c r="ER37" s="157"/>
      <c r="ES37" s="155" t="str">
        <f>IFERROR(SUM('[1]charges sociales'!BF7:BF9)/(Ratio!ES13*Ratio!ES7+Ratio!ET13*Ratio!ET7+Ratio!EU13*Ratio!EU7),"")</f>
        <v/>
      </c>
      <c r="ET37" s="156"/>
      <c r="EU37" s="157"/>
      <c r="EV37" s="155" t="str">
        <f>IFERROR(SUM('[1]charges sociales'!BG7:BG9)/(Ratio!EV13*Ratio!EV7+Ratio!EW13*Ratio!EW7+Ratio!EX13*Ratio!EX7),"")</f>
        <v/>
      </c>
      <c r="EW37" s="156"/>
      <c r="EX37" s="157"/>
      <c r="EY37" s="160" t="str">
        <f>IFERROR(SUM('[1]charges sociales'!BH7:BH9)/(Ratio!EY13*Ratio!EY7+Ratio!EZ13*Ratio!EZ7+Ratio!FA13*Ratio!FA7),"")</f>
        <v/>
      </c>
      <c r="EZ37" s="160"/>
      <c r="FA37" s="160"/>
      <c r="FB37" s="159" t="str">
        <f>IFERROR(SUM('[1]charges sociales'!BI7:BI9)/(Ratio!FB13*Ratio!FB7),"")</f>
        <v/>
      </c>
      <c r="FC37" s="155" t="str">
        <f>IFERROR(SUM('[1]charges sociales'!BJ7:BJ9)/(Ratio!FC13*Ratio!FC7+Ratio!FD13*Ratio!FD7+Ratio!FE13*Ratio!FE7),"")</f>
        <v/>
      </c>
      <c r="FD37" s="156"/>
      <c r="FE37" s="157"/>
      <c r="FF37" s="155" t="str">
        <f>IFERROR(SUM('[1]charges sociales'!BJ7:BJ9)/(Ratio!FF13*Ratio!FF7+Ratio!FG13*Ratio!FG7+Ratio!FH13*Ratio!FH7),"")</f>
        <v/>
      </c>
      <c r="FG37" s="156"/>
      <c r="FH37" s="157"/>
      <c r="FI37" s="155" t="str">
        <f>IFERROR(SUM('[1]charges sociales'!BL7:BL9)/(Ratio!FI13*Ratio!FI7+Ratio!FJ13*Ratio!FJ7+Ratio!FK13*Ratio!FK7),"")</f>
        <v/>
      </c>
      <c r="FJ37" s="156"/>
      <c r="FK37" s="157"/>
      <c r="FL37" s="160" t="str">
        <f>IFERROR(SUM('[1]charges sociales'!BM7:BM9)/(Ratio!FL13*Ratio!FL7+Ratio!FM13*Ratio!FM7+Ratio!FN13*Ratio!FN7),"")</f>
        <v/>
      </c>
      <c r="FM37" s="160"/>
      <c r="FN37" s="160"/>
      <c r="FO37" s="158" t="str">
        <f>IFERROR(SUM('[1]charges sociales'!BN7:BN9)/(Ratio!FO13*Ratio!FO7),"")</f>
        <v/>
      </c>
      <c r="FP37" s="155" t="str">
        <f>IFERROR(SUM('[1]charges sociales'!BO7:BO9)/(Ratio!FP13*Ratio!FP7+Ratio!FQ13*Ratio!FQ7+Ratio!FR13*Ratio!FR7),"")</f>
        <v/>
      </c>
      <c r="FQ37" s="156"/>
      <c r="FR37" s="157"/>
      <c r="FS37" s="155" t="str">
        <f>IFERROR(SUM('[1]charges sociales'!BP7:BP9)/(Ratio!FS13*Ratio!FS7+Ratio!FT13*Ratio!FT7+Ratio!FU13*Ratio!FU7),"")</f>
        <v/>
      </c>
      <c r="FT37" s="156"/>
      <c r="FU37" s="157"/>
      <c r="FV37" s="155" t="str">
        <f>IFERROR(SUM('[1]charges sociales'!BQ7:BQ9)/(Ratio!FV13*Ratio!FV7+Ratio!FW13*Ratio!FW7+Ratio!FX13*Ratio!FX7),"")</f>
        <v/>
      </c>
      <c r="FW37" s="156"/>
      <c r="FX37" s="157"/>
      <c r="FY37" s="160" t="str">
        <f>IFERROR(SUM('[1]charges sociales'!BR7:BR9)/(Ratio!FY13*Ratio!FY7+Ratio!FZ13*Ratio!FZ7+Ratio!GA13*Ratio!GA7),"")</f>
        <v/>
      </c>
      <c r="FZ37" s="160"/>
      <c r="GA37" s="160"/>
      <c r="GB37" s="161" t="str">
        <f>IFERROR(SUM('[1]charges sociales'!BS7:BS9)/(GB13*GB7),"")</f>
        <v/>
      </c>
      <c r="GC37" s="155" t="str">
        <f>IFERROR(SUM('[1]charges sociales'!BT7:BT9)/(Ratio!GC13*Ratio!GC7+Ratio!GD13*Ratio!GD7+Ratio!GE13*Ratio!GE7),"")</f>
        <v/>
      </c>
      <c r="GD37" s="156"/>
      <c r="GE37" s="157"/>
      <c r="GF37" s="155" t="str">
        <f>IFERROR(SUM('[1]charges sociales'!BU7:BU9)/(Ratio!GF13*Ratio!GF7+Ratio!GG13*Ratio!GG7+Ratio!GH13*Ratio!GH7),"")</f>
        <v/>
      </c>
      <c r="GG37" s="156"/>
      <c r="GH37" s="157"/>
      <c r="GI37" s="155" t="str">
        <f>IFERROR(SUM('[1]charges sociales'!BV7:BV9)/(Ratio!GI13*Ratio!GI7+Ratio!GJ13*Ratio!GJ7+Ratio!GK13*Ratio!GK7),"")</f>
        <v/>
      </c>
      <c r="GJ37" s="156"/>
      <c r="GK37" s="156"/>
      <c r="GL37" s="160" t="str">
        <f>IFERROR(SUM('[1]charges sociales'!BW7:BW9)/(Ratio!GL13*Ratio!GL7+Ratio!GM13*Ratio!GM7+Ratio!GN13*Ratio!GN7),"")</f>
        <v/>
      </c>
      <c r="GM37" s="160"/>
      <c r="GN37" s="160"/>
      <c r="GO37" s="159" t="str">
        <f>IFERROR(SUM('[1]charges sociales'!BX7:BX9)/(Ratio!GO13*Ratio!GO7),"")</f>
        <v/>
      </c>
      <c r="GP37" s="155" t="str">
        <f>IFERROR(SUM('[1]charges sociales'!BY7:BY9)/(Ratio!GP13*Ratio!GP7+Ratio!GQ13*Ratio!GQ7+Ratio!GR13*Ratio!GR7),"")</f>
        <v/>
      </c>
      <c r="GQ37" s="156"/>
      <c r="GR37" s="157"/>
      <c r="GS37" s="155" t="str">
        <f>IFERROR(SUM('[1]charges sociales'!BZ7:BZ9)/(Ratio!GS13*Ratio!GS7+Ratio!GT13*Ratio!GT7+Ratio!GU13*Ratio!GU7),"")</f>
        <v/>
      </c>
      <c r="GT37" s="156"/>
      <c r="GU37" s="157"/>
      <c r="GV37" s="155" t="str">
        <f>IFERROR(SUM('[1]charges sociales'!CA7:CA9)/(Ratio!GV13*Ratio!GV7+Ratio!GW13*Ratio!GW7+Ratio!GX13*Ratio!GX7),"")</f>
        <v/>
      </c>
      <c r="GW37" s="156"/>
      <c r="GX37" s="157"/>
      <c r="GY37" s="160" t="str">
        <f>IFERROR(SUM('[1]charges sociales'!CB7:CB9)/(Ratio!GY13*Ratio!GY7+Ratio!GZ13*Ratio!GZ7+Ratio!HA13*Ratio!HA7),"")</f>
        <v/>
      </c>
      <c r="GZ37" s="160"/>
      <c r="HA37" s="160"/>
      <c r="HB37" s="162" t="str">
        <f>IFERROR(SUM('[1]charges sociales'!CC7:CC9)/(Ratio!HB13*Ratio!HB7),"")</f>
        <v/>
      </c>
      <c r="HC37" s="155" t="str">
        <f>IFERROR(SUM('[1]charges sociales'!CD7:CD9)/(Ratio!HC13*Ratio!HC7+Ratio!HD13*Ratio!HD7+Ratio!HE13*Ratio!HE7),"")</f>
        <v/>
      </c>
      <c r="HD37" s="156"/>
      <c r="HE37" s="157"/>
      <c r="HF37" s="155" t="str">
        <f>IFERROR(SUM('[1]charges sociales'!CE7:CE9)/(Ratio!HE13*Ratio!HE7+Ratio!HF13*Ratio!HF7+Ratio!HG13*Ratio!HG7),"")</f>
        <v/>
      </c>
      <c r="HG37" s="156"/>
      <c r="HH37" s="157"/>
      <c r="HI37" s="155" t="str">
        <f>IFERROR(SUM('[1]charges sociales'!CF7:CF9)/(Ratio!HI13*Ratio!HI7+Ratio!HJ13*Ratio!HJ7+Ratio!HK13*Ratio!HK7),"")</f>
        <v/>
      </c>
      <c r="HJ37" s="156"/>
      <c r="HK37" s="157"/>
      <c r="HL37" s="160" t="str">
        <f>IFERROR(SUM('[1]charges sociales'!CG7:CG9)/(Ratio!HL13*Ratio!HL7+Ratio!HM13*Ratio!HM7+Ratio!HN13*Ratio!HN7),"")</f>
        <v/>
      </c>
      <c r="HM37" s="160"/>
      <c r="HN37" s="160"/>
      <c r="HO37" s="159" t="str">
        <f>IFERROR(SUM('[1]charges sociales'!CH7:CH9)/(Ratio!HO13*Ratio!HO7),"")</f>
        <v/>
      </c>
      <c r="HP37" s="155" t="str">
        <f>IFERROR(SUM('[1]charges sociales'!CI7:CI9)/(Ratio!HP13*Ratio!HP7+Ratio!HQ13*Ratio!HQ7+Ratio!HR13*Ratio!HR7),"")</f>
        <v/>
      </c>
      <c r="HQ37" s="156"/>
      <c r="HR37" s="157"/>
      <c r="HS37" s="155" t="str">
        <f>IFERROR(SUM('[1]charges sociales'!CJ7:CJ9)/(Ratio!HS13*Ratio!HS7+Ratio!HT13*Ratio!HT7+Ratio!HU13*Ratio!HU7),"")</f>
        <v/>
      </c>
      <c r="HT37" s="156"/>
      <c r="HU37" s="157"/>
      <c r="HV37" s="155" t="str">
        <f>IFERROR(SUM('[1]charges sociales'!CK7:CK9)/(Ratio!HV13*Ratio!HV7+Ratio!HW13*Ratio!HW7+Ratio!HX13*Ratio!HX7),"")</f>
        <v/>
      </c>
      <c r="HW37" s="156"/>
      <c r="HX37" s="157"/>
      <c r="HY37" s="155" t="str">
        <f>IFERROR(SUM('[1]charges sociales'!CL7:CL9)/(Ratio!HY13*Ratio!HY7+Ratio!HZ13*Ratio!HZ7+Ratio!IA13*Ratio!IA7),"")</f>
        <v/>
      </c>
      <c r="HZ37" s="156"/>
      <c r="IA37" s="157"/>
      <c r="IB37" s="158" t="str">
        <f>IFERROR(SUM('[1]charges sociales'!CM7:CM9)/(Ratio!IB13*Ratio!IB7),"")</f>
        <v/>
      </c>
    </row>
    <row r="38" spans="1:291" ht="14.25" customHeight="1" x14ac:dyDescent="0.25">
      <c r="A38" s="125"/>
      <c r="B38" s="125"/>
      <c r="C38" s="125"/>
      <c r="D38" s="125"/>
      <c r="E38" s="125"/>
      <c r="F38" s="125"/>
      <c r="G38" s="125"/>
      <c r="H38" s="125"/>
      <c r="I38" s="125"/>
      <c r="J38" s="125"/>
      <c r="K38" s="125"/>
      <c r="L38" s="125"/>
      <c r="M38" s="125"/>
      <c r="N38" s="125"/>
      <c r="O38" s="125"/>
      <c r="P38" s="125"/>
      <c r="Q38" s="125"/>
      <c r="R38" s="125"/>
      <c r="S38" s="125"/>
      <c r="T38" s="125"/>
      <c r="U38" s="125"/>
      <c r="V38" s="125"/>
      <c r="W38" s="125"/>
      <c r="X38" s="125"/>
      <c r="Y38" s="125"/>
      <c r="Z38" s="125"/>
      <c r="AA38" s="125"/>
      <c r="AB38" s="125"/>
      <c r="AC38" s="125"/>
      <c r="AD38" s="125"/>
      <c r="AE38" s="125"/>
      <c r="AF38" s="125"/>
      <c r="AG38" s="125"/>
      <c r="AH38" s="125"/>
      <c r="AI38" s="125"/>
      <c r="AJ38" s="125"/>
      <c r="AK38" s="125"/>
      <c r="AL38" s="125"/>
      <c r="AM38" s="125"/>
      <c r="AN38" s="125"/>
      <c r="AO38" s="125"/>
      <c r="AP38" s="125"/>
      <c r="AQ38" s="125"/>
      <c r="AR38" s="125"/>
      <c r="AS38" s="125"/>
      <c r="AT38" s="125"/>
      <c r="AU38" s="125"/>
      <c r="AV38" s="125"/>
      <c r="AW38" s="125"/>
      <c r="AX38" s="125"/>
      <c r="AY38" s="164"/>
      <c r="AZ38" s="164"/>
      <c r="BA38" s="164"/>
      <c r="BB38" s="125"/>
      <c r="BC38" s="125"/>
      <c r="BD38" s="125"/>
      <c r="BE38" s="125"/>
      <c r="BF38" s="125"/>
      <c r="BG38" s="125"/>
      <c r="BH38" s="125"/>
      <c r="BI38" s="125"/>
      <c r="BJ38" s="125"/>
      <c r="BK38" s="125"/>
      <c r="BL38" s="125"/>
      <c r="BM38" s="125"/>
      <c r="BN38" s="125"/>
      <c r="BO38" s="125"/>
      <c r="BP38" s="125"/>
      <c r="BQ38" s="125"/>
      <c r="BR38" s="125"/>
      <c r="BS38" s="125"/>
      <c r="BT38" s="125"/>
      <c r="BU38" s="125"/>
      <c r="BV38" s="125"/>
      <c r="BW38" s="125"/>
      <c r="BX38" s="125"/>
      <c r="BY38" s="165"/>
      <c r="BZ38" s="165"/>
      <c r="CA38" s="165"/>
      <c r="CB38" s="125"/>
      <c r="CC38" s="125"/>
      <c r="CD38" s="125"/>
      <c r="CE38" s="125"/>
      <c r="EO38" s="166"/>
      <c r="GY38" s="167"/>
      <c r="GZ38" s="167"/>
      <c r="HA38" s="167"/>
      <c r="IC38" s="168"/>
      <c r="ID38" s="168"/>
      <c r="IE38" s="168"/>
      <c r="IF38" s="168"/>
      <c r="IG38" s="168"/>
      <c r="IH38" s="168"/>
      <c r="II38" s="168"/>
      <c r="IJ38" s="168"/>
      <c r="IK38" s="168"/>
      <c r="IL38" s="168"/>
      <c r="IM38" s="168"/>
      <c r="IN38" s="168"/>
      <c r="IO38" s="168"/>
      <c r="IP38" s="168"/>
      <c r="IQ38" s="168"/>
      <c r="IR38" s="168"/>
      <c r="IS38" s="168"/>
      <c r="IT38" s="168"/>
      <c r="IU38" s="168"/>
      <c r="IV38" s="168"/>
      <c r="IW38" s="168"/>
      <c r="IX38" s="168"/>
      <c r="IY38" s="168"/>
      <c r="IZ38" s="168"/>
      <c r="JA38" s="168"/>
      <c r="JB38" s="168"/>
      <c r="JC38" s="168"/>
      <c r="JD38" s="168"/>
      <c r="JE38" s="168"/>
      <c r="JF38" s="168"/>
      <c r="JG38" s="168"/>
      <c r="JH38" s="168"/>
      <c r="JI38" s="168"/>
      <c r="JJ38" s="168"/>
      <c r="JK38" s="168"/>
      <c r="JL38" s="168"/>
      <c r="JM38" s="168"/>
      <c r="JN38" s="168"/>
      <c r="JO38" s="168"/>
      <c r="JP38" s="168"/>
      <c r="JQ38" s="168"/>
      <c r="JR38" s="168"/>
      <c r="JS38" s="168"/>
      <c r="JT38" s="168"/>
      <c r="JU38" s="168"/>
      <c r="JV38" s="168"/>
      <c r="JW38" s="168"/>
      <c r="JX38" s="168"/>
      <c r="JY38" s="168"/>
      <c r="JZ38" s="168"/>
      <c r="KA38" s="168"/>
      <c r="KB38" s="168"/>
      <c r="KC38" s="168"/>
      <c r="KD38" s="168"/>
      <c r="KE38" s="168"/>
    </row>
    <row r="39" spans="1:291" x14ac:dyDescent="0.2">
      <c r="A39" s="125"/>
      <c r="B39" s="125"/>
      <c r="C39" s="125"/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  <c r="O39" s="125"/>
      <c r="P39" s="125"/>
      <c r="Q39" s="125"/>
      <c r="R39" s="125"/>
      <c r="S39" s="125"/>
      <c r="T39" s="125"/>
      <c r="U39" s="125"/>
      <c r="V39" s="125"/>
      <c r="W39" s="125"/>
      <c r="X39" s="125"/>
      <c r="Y39" s="125"/>
      <c r="Z39" s="125"/>
      <c r="AA39" s="125"/>
      <c r="AB39" s="125"/>
      <c r="AC39" s="125"/>
      <c r="AD39" s="125"/>
      <c r="AE39" s="125"/>
      <c r="AF39" s="125"/>
      <c r="AG39" s="125"/>
      <c r="AH39" s="125"/>
      <c r="AI39" s="125"/>
      <c r="AJ39" s="125"/>
      <c r="AK39" s="125"/>
      <c r="AL39" s="125"/>
      <c r="AM39" s="125"/>
      <c r="AN39" s="125"/>
      <c r="AO39" s="125"/>
      <c r="AP39" s="125"/>
      <c r="AQ39" s="125"/>
      <c r="AR39" s="125"/>
      <c r="AS39" s="125"/>
      <c r="AT39" s="125"/>
      <c r="AU39" s="125"/>
      <c r="AV39" s="125"/>
      <c r="AW39" s="125"/>
      <c r="AX39" s="125"/>
      <c r="AY39" s="125"/>
      <c r="AZ39" s="125"/>
      <c r="BA39" s="125"/>
      <c r="BB39" s="125"/>
      <c r="BC39" s="125"/>
      <c r="BD39" s="125"/>
      <c r="BE39" s="125"/>
      <c r="BF39" s="125"/>
      <c r="BG39" s="125"/>
      <c r="BH39" s="125"/>
      <c r="BI39" s="125"/>
      <c r="BJ39" s="125"/>
      <c r="BK39" s="125"/>
      <c r="BL39" s="125"/>
      <c r="BM39" s="125"/>
      <c r="BN39" s="125"/>
      <c r="BO39" s="125"/>
      <c r="BP39" s="125"/>
      <c r="BQ39" s="125"/>
      <c r="BR39" s="125"/>
      <c r="BS39" s="125"/>
      <c r="BT39" s="125"/>
      <c r="BU39" s="125"/>
      <c r="BV39" s="125"/>
      <c r="BW39" s="125"/>
      <c r="BX39" s="125"/>
      <c r="BY39" s="125"/>
      <c r="BZ39" s="125"/>
      <c r="CA39" s="125"/>
      <c r="CB39" s="125"/>
      <c r="CC39" s="125"/>
      <c r="CD39" s="125"/>
      <c r="CE39" s="125"/>
    </row>
    <row r="40" spans="1:291" x14ac:dyDescent="0.2">
      <c r="A40" s="125"/>
      <c r="B40" s="125"/>
      <c r="C40" s="125"/>
      <c r="D40" s="125"/>
      <c r="E40" s="125"/>
      <c r="F40" s="125"/>
      <c r="G40" s="125"/>
      <c r="H40" s="125"/>
      <c r="I40" s="125"/>
      <c r="J40" s="125"/>
      <c r="K40" s="125"/>
      <c r="L40" s="125"/>
      <c r="M40" s="125"/>
      <c r="N40" s="125"/>
      <c r="O40" s="125"/>
      <c r="P40" s="125"/>
      <c r="Q40" s="125"/>
      <c r="R40" s="125"/>
      <c r="S40" s="125"/>
      <c r="T40" s="125"/>
      <c r="U40" s="125"/>
      <c r="V40" s="125"/>
      <c r="W40" s="125"/>
      <c r="X40" s="125"/>
      <c r="Y40" s="125"/>
      <c r="Z40" s="125"/>
      <c r="AA40" s="125"/>
      <c r="AB40" s="125"/>
      <c r="AC40" s="125"/>
      <c r="AD40" s="125"/>
      <c r="AE40" s="125"/>
      <c r="AF40" s="125"/>
      <c r="AG40" s="125"/>
      <c r="AH40" s="125"/>
      <c r="AI40" s="125"/>
      <c r="AJ40" s="125"/>
      <c r="AK40" s="125"/>
      <c r="AL40" s="125"/>
      <c r="AM40" s="125"/>
      <c r="AN40" s="125"/>
      <c r="AO40" s="125"/>
      <c r="AP40" s="125"/>
      <c r="AQ40" s="125"/>
      <c r="AR40" s="125"/>
      <c r="AS40" s="125"/>
      <c r="AT40" s="125"/>
      <c r="AU40" s="125"/>
      <c r="AV40" s="125"/>
      <c r="AW40" s="125"/>
      <c r="AX40" s="125"/>
      <c r="AY40" s="125"/>
      <c r="AZ40" s="125"/>
      <c r="BA40" s="125"/>
      <c r="BB40" s="125"/>
      <c r="BC40" s="125"/>
      <c r="BD40" s="125"/>
      <c r="BE40" s="125"/>
      <c r="BF40" s="125"/>
      <c r="BG40" s="125"/>
      <c r="BH40" s="125"/>
      <c r="BI40" s="125"/>
      <c r="BJ40" s="125"/>
      <c r="BK40" s="125"/>
      <c r="BL40" s="125"/>
      <c r="BM40" s="125"/>
      <c r="BN40" s="125"/>
      <c r="BO40" s="125"/>
      <c r="BP40" s="125"/>
      <c r="BQ40" s="125"/>
      <c r="BR40" s="125"/>
      <c r="BS40" s="125"/>
      <c r="BT40" s="125"/>
      <c r="BU40" s="125"/>
      <c r="BV40" s="125"/>
      <c r="BW40" s="125"/>
      <c r="BX40" s="125"/>
      <c r="BY40" s="125"/>
      <c r="BZ40" s="125"/>
      <c r="CA40" s="125"/>
      <c r="CB40" s="125"/>
      <c r="CC40" s="125"/>
    </row>
    <row r="166" spans="2:2" x14ac:dyDescent="0.2">
      <c r="B166" s="6">
        <f>Ratio!EC67</f>
        <v>0</v>
      </c>
    </row>
    <row r="185" spans="2:2" x14ac:dyDescent="0.2">
      <c r="B185" s="169">
        <f>Ratio!EP9</f>
        <v>0</v>
      </c>
    </row>
  </sheetData>
  <mergeCells count="656">
    <mergeCell ref="HY37:IA37"/>
    <mergeCell ref="AY38:BA38"/>
    <mergeCell ref="HF37:HH37"/>
    <mergeCell ref="HI37:HK37"/>
    <mergeCell ref="HL37:HN37"/>
    <mergeCell ref="HP37:HR37"/>
    <mergeCell ref="HS37:HU37"/>
    <mergeCell ref="HV37:HX37"/>
    <mergeCell ref="GL37:GN37"/>
    <mergeCell ref="GP37:GR37"/>
    <mergeCell ref="GS37:GU37"/>
    <mergeCell ref="GV37:GX37"/>
    <mergeCell ref="GY37:HA37"/>
    <mergeCell ref="HC37:HE37"/>
    <mergeCell ref="FS37:FU37"/>
    <mergeCell ref="FV37:FX37"/>
    <mergeCell ref="FY37:GA37"/>
    <mergeCell ref="GC37:GE37"/>
    <mergeCell ref="GF37:GH37"/>
    <mergeCell ref="GI37:GK37"/>
    <mergeCell ref="EY37:FA37"/>
    <mergeCell ref="FC37:FE37"/>
    <mergeCell ref="FF37:FH37"/>
    <mergeCell ref="FI37:FK37"/>
    <mergeCell ref="FL37:FN37"/>
    <mergeCell ref="FP37:FR37"/>
    <mergeCell ref="EF37:EH37"/>
    <mergeCell ref="EI37:EK37"/>
    <mergeCell ref="EL37:EN37"/>
    <mergeCell ref="EP37:ER37"/>
    <mergeCell ref="ES37:EU37"/>
    <mergeCell ref="EV37:EX37"/>
    <mergeCell ref="DL37:DN37"/>
    <mergeCell ref="DP37:DR37"/>
    <mergeCell ref="DS37:DU37"/>
    <mergeCell ref="DV37:DX37"/>
    <mergeCell ref="DY37:EA37"/>
    <mergeCell ref="EC37:EE37"/>
    <mergeCell ref="CS37:CU37"/>
    <mergeCell ref="CV37:CX37"/>
    <mergeCell ref="CY37:DA37"/>
    <mergeCell ref="DC37:DE37"/>
    <mergeCell ref="DF37:DH37"/>
    <mergeCell ref="DI37:DK37"/>
    <mergeCell ref="BY37:CA37"/>
    <mergeCell ref="CC37:CE37"/>
    <mergeCell ref="CF37:CH37"/>
    <mergeCell ref="CI37:CK37"/>
    <mergeCell ref="CL37:CN37"/>
    <mergeCell ref="CP37:CR37"/>
    <mergeCell ref="BF37:BH37"/>
    <mergeCell ref="BI37:BK37"/>
    <mergeCell ref="BL37:BN37"/>
    <mergeCell ref="BP37:BR37"/>
    <mergeCell ref="BS37:BU37"/>
    <mergeCell ref="BV37:BX37"/>
    <mergeCell ref="AL37:AN37"/>
    <mergeCell ref="AP37:AR37"/>
    <mergeCell ref="AS37:AU37"/>
    <mergeCell ref="AV37:AX37"/>
    <mergeCell ref="AY37:BA37"/>
    <mergeCell ref="BC37:BE37"/>
    <mergeCell ref="S37:U37"/>
    <mergeCell ref="V37:X37"/>
    <mergeCell ref="Y37:AA37"/>
    <mergeCell ref="AC37:AE37"/>
    <mergeCell ref="AF37:AH37"/>
    <mergeCell ref="AI37:AK37"/>
    <mergeCell ref="HL36:HN36"/>
    <mergeCell ref="HP36:HR36"/>
    <mergeCell ref="HS36:HU36"/>
    <mergeCell ref="HV36:HX36"/>
    <mergeCell ref="HY36:IA36"/>
    <mergeCell ref="B37:D37"/>
    <mergeCell ref="E37:G37"/>
    <mergeCell ref="H37:J37"/>
    <mergeCell ref="K37:N37"/>
    <mergeCell ref="P37:R37"/>
    <mergeCell ref="GS36:GU36"/>
    <mergeCell ref="GV36:GX36"/>
    <mergeCell ref="GY36:HA36"/>
    <mergeCell ref="HC36:HE36"/>
    <mergeCell ref="HF36:HH36"/>
    <mergeCell ref="HI36:HK36"/>
    <mergeCell ref="FY36:GA36"/>
    <mergeCell ref="GC36:GE36"/>
    <mergeCell ref="GF36:GH36"/>
    <mergeCell ref="GI36:GK36"/>
    <mergeCell ref="GL36:GN36"/>
    <mergeCell ref="GP36:GR36"/>
    <mergeCell ref="FF36:FH36"/>
    <mergeCell ref="FI36:FK36"/>
    <mergeCell ref="FL36:FN36"/>
    <mergeCell ref="FP36:FR36"/>
    <mergeCell ref="FS36:FU36"/>
    <mergeCell ref="FV36:FX36"/>
    <mergeCell ref="EL36:EN36"/>
    <mergeCell ref="EP36:ER36"/>
    <mergeCell ref="ES36:EU36"/>
    <mergeCell ref="EV36:EX36"/>
    <mergeCell ref="EY36:FA36"/>
    <mergeCell ref="FC36:FE36"/>
    <mergeCell ref="DS36:DU36"/>
    <mergeCell ref="DV36:DX36"/>
    <mergeCell ref="DY36:EA36"/>
    <mergeCell ref="EC36:EE36"/>
    <mergeCell ref="EF36:EH36"/>
    <mergeCell ref="EI36:EK36"/>
    <mergeCell ref="CY36:DA36"/>
    <mergeCell ref="DC36:DE36"/>
    <mergeCell ref="DF36:DH36"/>
    <mergeCell ref="DI36:DK36"/>
    <mergeCell ref="DL36:DN36"/>
    <mergeCell ref="DP36:DR36"/>
    <mergeCell ref="CF36:CH36"/>
    <mergeCell ref="CI36:CK36"/>
    <mergeCell ref="CL36:CN36"/>
    <mergeCell ref="CP36:CR36"/>
    <mergeCell ref="CS36:CU36"/>
    <mergeCell ref="CV36:CX36"/>
    <mergeCell ref="BL36:BN36"/>
    <mergeCell ref="BP36:BR36"/>
    <mergeCell ref="BS36:BU36"/>
    <mergeCell ref="BV36:BX36"/>
    <mergeCell ref="BY36:CA36"/>
    <mergeCell ref="CC36:CE36"/>
    <mergeCell ref="AS36:AU36"/>
    <mergeCell ref="AV36:AX36"/>
    <mergeCell ref="AY36:BA36"/>
    <mergeCell ref="BC36:BE36"/>
    <mergeCell ref="BF36:BH36"/>
    <mergeCell ref="BI36:BK36"/>
    <mergeCell ref="Y36:AA36"/>
    <mergeCell ref="AC36:AE36"/>
    <mergeCell ref="AF36:AH36"/>
    <mergeCell ref="AI36:AK36"/>
    <mergeCell ref="AL36:AN36"/>
    <mergeCell ref="AP36:AR36"/>
    <mergeCell ref="HS35:HU35"/>
    <mergeCell ref="HV35:HX35"/>
    <mergeCell ref="HY35:IA35"/>
    <mergeCell ref="B36:D36"/>
    <mergeCell ref="E36:G36"/>
    <mergeCell ref="H36:J36"/>
    <mergeCell ref="K36:N36"/>
    <mergeCell ref="P36:R36"/>
    <mergeCell ref="S36:U36"/>
    <mergeCell ref="V36:X36"/>
    <mergeCell ref="GY35:HA35"/>
    <mergeCell ref="HC35:HE35"/>
    <mergeCell ref="HF35:HH35"/>
    <mergeCell ref="HI35:HK35"/>
    <mergeCell ref="HL35:HN35"/>
    <mergeCell ref="HP35:HR35"/>
    <mergeCell ref="GF35:GH35"/>
    <mergeCell ref="GI35:GK35"/>
    <mergeCell ref="GL35:GN35"/>
    <mergeCell ref="GP35:GR35"/>
    <mergeCell ref="GS35:GU35"/>
    <mergeCell ref="GV35:GX35"/>
    <mergeCell ref="FL35:FN35"/>
    <mergeCell ref="FP35:FR35"/>
    <mergeCell ref="FS35:FU35"/>
    <mergeCell ref="FV35:FX35"/>
    <mergeCell ref="FY35:GA35"/>
    <mergeCell ref="GC35:GE35"/>
    <mergeCell ref="ES35:EU35"/>
    <mergeCell ref="EV35:EX35"/>
    <mergeCell ref="EY35:FA35"/>
    <mergeCell ref="FC35:FE35"/>
    <mergeCell ref="FF35:FH35"/>
    <mergeCell ref="FI35:FK35"/>
    <mergeCell ref="DY35:EA35"/>
    <mergeCell ref="EC35:EE35"/>
    <mergeCell ref="EF35:EH35"/>
    <mergeCell ref="EI35:EK35"/>
    <mergeCell ref="EL35:EN35"/>
    <mergeCell ref="EP35:ER35"/>
    <mergeCell ref="DF35:DH35"/>
    <mergeCell ref="DI35:DK35"/>
    <mergeCell ref="DL35:DN35"/>
    <mergeCell ref="DP35:DR35"/>
    <mergeCell ref="DS35:DU35"/>
    <mergeCell ref="DV35:DX35"/>
    <mergeCell ref="CL35:CN35"/>
    <mergeCell ref="CP35:CR35"/>
    <mergeCell ref="CS35:CU35"/>
    <mergeCell ref="CV35:CX35"/>
    <mergeCell ref="CY35:DA35"/>
    <mergeCell ref="DC35:DE35"/>
    <mergeCell ref="BS35:BU35"/>
    <mergeCell ref="BV35:BX35"/>
    <mergeCell ref="BY35:CA35"/>
    <mergeCell ref="CC35:CE35"/>
    <mergeCell ref="CF35:CH35"/>
    <mergeCell ref="CI35:CK35"/>
    <mergeCell ref="AY35:BA35"/>
    <mergeCell ref="BC35:BE35"/>
    <mergeCell ref="BF35:BH35"/>
    <mergeCell ref="BI35:BK35"/>
    <mergeCell ref="BL35:BN35"/>
    <mergeCell ref="BP35:BR35"/>
    <mergeCell ref="AF35:AH35"/>
    <mergeCell ref="AI35:AK35"/>
    <mergeCell ref="AL35:AN35"/>
    <mergeCell ref="AP35:AR35"/>
    <mergeCell ref="AS35:AU35"/>
    <mergeCell ref="AV35:AX35"/>
    <mergeCell ref="HY34:IA34"/>
    <mergeCell ref="B35:D35"/>
    <mergeCell ref="E35:G35"/>
    <mergeCell ref="H35:J35"/>
    <mergeCell ref="K35:N35"/>
    <mergeCell ref="P35:R35"/>
    <mergeCell ref="S35:U35"/>
    <mergeCell ref="V35:X35"/>
    <mergeCell ref="Y35:AA35"/>
    <mergeCell ref="AC35:AE35"/>
    <mergeCell ref="HF34:HH34"/>
    <mergeCell ref="HI34:HK34"/>
    <mergeCell ref="HL34:HN34"/>
    <mergeCell ref="HP34:HR34"/>
    <mergeCell ref="HS34:HU34"/>
    <mergeCell ref="HV34:HX34"/>
    <mergeCell ref="GL34:GN34"/>
    <mergeCell ref="GP34:GR34"/>
    <mergeCell ref="GS34:GU34"/>
    <mergeCell ref="GV34:GX34"/>
    <mergeCell ref="GY34:HA34"/>
    <mergeCell ref="HC34:HE34"/>
    <mergeCell ref="FS34:FU34"/>
    <mergeCell ref="FV34:FX34"/>
    <mergeCell ref="FY34:GA34"/>
    <mergeCell ref="GC34:GE34"/>
    <mergeCell ref="GF34:GH34"/>
    <mergeCell ref="GI34:GK34"/>
    <mergeCell ref="EY34:FA34"/>
    <mergeCell ref="FC34:FE34"/>
    <mergeCell ref="FF34:FH34"/>
    <mergeCell ref="FI34:FK34"/>
    <mergeCell ref="FL34:FN34"/>
    <mergeCell ref="FP34:FR34"/>
    <mergeCell ref="EF34:EH34"/>
    <mergeCell ref="EI34:EK34"/>
    <mergeCell ref="EL34:EN34"/>
    <mergeCell ref="EP34:ER34"/>
    <mergeCell ref="ES34:EU34"/>
    <mergeCell ref="EV34:EX34"/>
    <mergeCell ref="DL34:DN34"/>
    <mergeCell ref="DP34:DR34"/>
    <mergeCell ref="DS34:DU34"/>
    <mergeCell ref="DV34:DX34"/>
    <mergeCell ref="DY34:EA34"/>
    <mergeCell ref="EC34:EE34"/>
    <mergeCell ref="CS34:CU34"/>
    <mergeCell ref="CV34:CX34"/>
    <mergeCell ref="CY34:DA34"/>
    <mergeCell ref="DC34:DE34"/>
    <mergeCell ref="DF34:DH34"/>
    <mergeCell ref="DI34:DK34"/>
    <mergeCell ref="BY34:CA34"/>
    <mergeCell ref="CC34:CE34"/>
    <mergeCell ref="CF34:CH34"/>
    <mergeCell ref="CI34:CK34"/>
    <mergeCell ref="CL34:CN34"/>
    <mergeCell ref="CP34:CR34"/>
    <mergeCell ref="BF34:BH34"/>
    <mergeCell ref="BI34:BK34"/>
    <mergeCell ref="BL34:BN34"/>
    <mergeCell ref="BP34:BR34"/>
    <mergeCell ref="BS34:BU34"/>
    <mergeCell ref="BV34:BX34"/>
    <mergeCell ref="AL34:AN34"/>
    <mergeCell ref="AP34:AR34"/>
    <mergeCell ref="AS34:AU34"/>
    <mergeCell ref="AV34:AX34"/>
    <mergeCell ref="AY34:BA34"/>
    <mergeCell ref="BC34:BE34"/>
    <mergeCell ref="S34:U34"/>
    <mergeCell ref="V34:X34"/>
    <mergeCell ref="Y34:AA34"/>
    <mergeCell ref="AC34:AE34"/>
    <mergeCell ref="AF34:AH34"/>
    <mergeCell ref="AI34:AK34"/>
    <mergeCell ref="HS29:HU29"/>
    <mergeCell ref="HV29:HX29"/>
    <mergeCell ref="HY29:IA29"/>
    <mergeCell ref="A31:A33"/>
    <mergeCell ref="B31:IB33"/>
    <mergeCell ref="B34:D34"/>
    <mergeCell ref="E34:G34"/>
    <mergeCell ref="H34:J34"/>
    <mergeCell ref="K34:N34"/>
    <mergeCell ref="P34:R34"/>
    <mergeCell ref="GY29:HA29"/>
    <mergeCell ref="HC29:HE29"/>
    <mergeCell ref="HF29:HH29"/>
    <mergeCell ref="HI29:HK29"/>
    <mergeCell ref="HL29:HN29"/>
    <mergeCell ref="HP29:HR29"/>
    <mergeCell ref="GF29:GH29"/>
    <mergeCell ref="GI29:GK29"/>
    <mergeCell ref="GL29:GN29"/>
    <mergeCell ref="GP29:GR29"/>
    <mergeCell ref="GS29:GU29"/>
    <mergeCell ref="GV29:GX29"/>
    <mergeCell ref="FL29:FN29"/>
    <mergeCell ref="FP29:FR29"/>
    <mergeCell ref="FS29:FU29"/>
    <mergeCell ref="FV29:FX29"/>
    <mergeCell ref="FY29:GA29"/>
    <mergeCell ref="GC29:GE29"/>
    <mergeCell ref="ES29:EU29"/>
    <mergeCell ref="EV29:EX29"/>
    <mergeCell ref="EY29:FA29"/>
    <mergeCell ref="FC29:FE29"/>
    <mergeCell ref="FF29:FH29"/>
    <mergeCell ref="FI29:FK29"/>
    <mergeCell ref="DY29:EA29"/>
    <mergeCell ref="EC29:EE29"/>
    <mergeCell ref="EF29:EH29"/>
    <mergeCell ref="EI29:EK29"/>
    <mergeCell ref="EL29:EN29"/>
    <mergeCell ref="EP29:ER29"/>
    <mergeCell ref="DF29:DH29"/>
    <mergeCell ref="DI29:DK29"/>
    <mergeCell ref="DL29:DN29"/>
    <mergeCell ref="DP29:DR29"/>
    <mergeCell ref="DS29:DU29"/>
    <mergeCell ref="DV29:DX29"/>
    <mergeCell ref="CL29:CN29"/>
    <mergeCell ref="CP29:CR29"/>
    <mergeCell ref="CS29:CU29"/>
    <mergeCell ref="CV29:CX29"/>
    <mergeCell ref="CY29:DA29"/>
    <mergeCell ref="DC29:DE29"/>
    <mergeCell ref="BS29:BU29"/>
    <mergeCell ref="BV29:BX29"/>
    <mergeCell ref="BY29:CA29"/>
    <mergeCell ref="CC29:CE29"/>
    <mergeCell ref="CF29:CH29"/>
    <mergeCell ref="CI29:CK29"/>
    <mergeCell ref="AY29:BA29"/>
    <mergeCell ref="BC29:BE29"/>
    <mergeCell ref="BF29:BH29"/>
    <mergeCell ref="BI29:BK29"/>
    <mergeCell ref="BL29:BN29"/>
    <mergeCell ref="BP29:BR29"/>
    <mergeCell ref="AF29:AH29"/>
    <mergeCell ref="AI29:AK29"/>
    <mergeCell ref="AL29:AN29"/>
    <mergeCell ref="AP29:AR29"/>
    <mergeCell ref="AS29:AU29"/>
    <mergeCell ref="AV29:AX29"/>
    <mergeCell ref="HY28:IA28"/>
    <mergeCell ref="B29:D29"/>
    <mergeCell ref="E29:G29"/>
    <mergeCell ref="H29:J29"/>
    <mergeCell ref="K29:N29"/>
    <mergeCell ref="P29:R29"/>
    <mergeCell ref="S29:U29"/>
    <mergeCell ref="V29:X29"/>
    <mergeCell ref="Y29:AA29"/>
    <mergeCell ref="AC29:AE29"/>
    <mergeCell ref="HF28:HH28"/>
    <mergeCell ref="HI28:HK28"/>
    <mergeCell ref="HL28:HN28"/>
    <mergeCell ref="HP28:HR28"/>
    <mergeCell ref="HS28:HU28"/>
    <mergeCell ref="HV28:HX28"/>
    <mergeCell ref="GL28:GN28"/>
    <mergeCell ref="GP28:GR28"/>
    <mergeCell ref="GS28:GU28"/>
    <mergeCell ref="GV28:GX28"/>
    <mergeCell ref="GY28:HA28"/>
    <mergeCell ref="HC28:HE28"/>
    <mergeCell ref="FS28:FU28"/>
    <mergeCell ref="FV28:FX28"/>
    <mergeCell ref="FY28:GA28"/>
    <mergeCell ref="GC28:GE28"/>
    <mergeCell ref="GF28:GH28"/>
    <mergeCell ref="GI28:GK28"/>
    <mergeCell ref="EY28:FA28"/>
    <mergeCell ref="FC28:FE28"/>
    <mergeCell ref="FF28:FH28"/>
    <mergeCell ref="FI28:FK28"/>
    <mergeCell ref="FL28:FN28"/>
    <mergeCell ref="FP28:FR28"/>
    <mergeCell ref="EF28:EH28"/>
    <mergeCell ref="EI28:EK28"/>
    <mergeCell ref="EL28:EN28"/>
    <mergeCell ref="EP28:ER28"/>
    <mergeCell ref="ES28:EU28"/>
    <mergeCell ref="EV28:EX28"/>
    <mergeCell ref="DL28:DN28"/>
    <mergeCell ref="DP28:DR28"/>
    <mergeCell ref="DS28:DU28"/>
    <mergeCell ref="DV28:DX28"/>
    <mergeCell ref="DY28:EA28"/>
    <mergeCell ref="EC28:EE28"/>
    <mergeCell ref="CS28:CU28"/>
    <mergeCell ref="CV28:CX28"/>
    <mergeCell ref="CY28:DA28"/>
    <mergeCell ref="DC28:DE28"/>
    <mergeCell ref="DF28:DH28"/>
    <mergeCell ref="DI28:DK28"/>
    <mergeCell ref="BY28:CA28"/>
    <mergeCell ref="CC28:CE28"/>
    <mergeCell ref="CF28:CH28"/>
    <mergeCell ref="CI28:CK28"/>
    <mergeCell ref="CL28:CN28"/>
    <mergeCell ref="CP28:CR28"/>
    <mergeCell ref="BF28:BH28"/>
    <mergeCell ref="BI28:BK28"/>
    <mergeCell ref="BL28:BN28"/>
    <mergeCell ref="BP28:BR28"/>
    <mergeCell ref="BS28:BU28"/>
    <mergeCell ref="BV28:BX28"/>
    <mergeCell ref="AL28:AN28"/>
    <mergeCell ref="AP28:AR28"/>
    <mergeCell ref="AS28:AU28"/>
    <mergeCell ref="AV28:AX28"/>
    <mergeCell ref="AY28:BA28"/>
    <mergeCell ref="BC28:BE28"/>
    <mergeCell ref="S28:U28"/>
    <mergeCell ref="V28:X28"/>
    <mergeCell ref="Y28:AA28"/>
    <mergeCell ref="AC28:AE28"/>
    <mergeCell ref="AF28:AH28"/>
    <mergeCell ref="AI28:AK28"/>
    <mergeCell ref="HL27:HN27"/>
    <mergeCell ref="HP27:HR27"/>
    <mergeCell ref="HS27:HU27"/>
    <mergeCell ref="HV27:HX27"/>
    <mergeCell ref="HY27:IA27"/>
    <mergeCell ref="B28:D28"/>
    <mergeCell ref="E28:G28"/>
    <mergeCell ref="H28:J28"/>
    <mergeCell ref="K28:N28"/>
    <mergeCell ref="P28:R28"/>
    <mergeCell ref="GS27:GU27"/>
    <mergeCell ref="GV27:GX27"/>
    <mergeCell ref="GY27:HA27"/>
    <mergeCell ref="HC27:HE27"/>
    <mergeCell ref="HF27:HH27"/>
    <mergeCell ref="HI27:HK27"/>
    <mergeCell ref="FY27:GA27"/>
    <mergeCell ref="GC27:GE27"/>
    <mergeCell ref="GF27:GH27"/>
    <mergeCell ref="GI27:GK27"/>
    <mergeCell ref="GL27:GN27"/>
    <mergeCell ref="GP27:GR27"/>
    <mergeCell ref="FF27:FH27"/>
    <mergeCell ref="FI27:FK27"/>
    <mergeCell ref="FL27:FN27"/>
    <mergeCell ref="FP27:FR27"/>
    <mergeCell ref="FS27:FU27"/>
    <mergeCell ref="FV27:FX27"/>
    <mergeCell ref="EL27:EN27"/>
    <mergeCell ref="EP27:ER27"/>
    <mergeCell ref="ES27:EU27"/>
    <mergeCell ref="EV27:EX27"/>
    <mergeCell ref="EY27:FA27"/>
    <mergeCell ref="FC27:FE27"/>
    <mergeCell ref="DS27:DU27"/>
    <mergeCell ref="DV27:DX27"/>
    <mergeCell ref="DY27:EA27"/>
    <mergeCell ref="EC27:EE27"/>
    <mergeCell ref="EF27:EH27"/>
    <mergeCell ref="EI27:EK27"/>
    <mergeCell ref="CY27:DA27"/>
    <mergeCell ref="DC27:DE27"/>
    <mergeCell ref="DF27:DH27"/>
    <mergeCell ref="DI27:DK27"/>
    <mergeCell ref="DL27:DN27"/>
    <mergeCell ref="DP27:DR27"/>
    <mergeCell ref="CF27:CH27"/>
    <mergeCell ref="CI27:CK27"/>
    <mergeCell ref="CL27:CN27"/>
    <mergeCell ref="CP27:CR27"/>
    <mergeCell ref="CS27:CU27"/>
    <mergeCell ref="CV27:CX27"/>
    <mergeCell ref="BL27:BN27"/>
    <mergeCell ref="BP27:BR27"/>
    <mergeCell ref="BS27:BU27"/>
    <mergeCell ref="BV27:BX27"/>
    <mergeCell ref="BY27:CA27"/>
    <mergeCell ref="CC27:CE27"/>
    <mergeCell ref="AS27:AU27"/>
    <mergeCell ref="AV27:AX27"/>
    <mergeCell ref="AY27:BA27"/>
    <mergeCell ref="BC27:BE27"/>
    <mergeCell ref="BF27:BH27"/>
    <mergeCell ref="BI27:BK27"/>
    <mergeCell ref="Y27:AA27"/>
    <mergeCell ref="AC27:AE27"/>
    <mergeCell ref="AF27:AH27"/>
    <mergeCell ref="AI27:AK27"/>
    <mergeCell ref="AL27:AN27"/>
    <mergeCell ref="AP27:AR27"/>
    <mergeCell ref="HS26:HU26"/>
    <mergeCell ref="HV26:HX26"/>
    <mergeCell ref="HY26:IA26"/>
    <mergeCell ref="B27:D27"/>
    <mergeCell ref="E27:G27"/>
    <mergeCell ref="H27:J27"/>
    <mergeCell ref="K27:N27"/>
    <mergeCell ref="P27:R27"/>
    <mergeCell ref="S27:U27"/>
    <mergeCell ref="V27:X27"/>
    <mergeCell ref="GY26:HA26"/>
    <mergeCell ref="HC26:HE26"/>
    <mergeCell ref="HF26:HH26"/>
    <mergeCell ref="HI26:HK26"/>
    <mergeCell ref="HL26:HN26"/>
    <mergeCell ref="HP26:HR26"/>
    <mergeCell ref="GF26:GH26"/>
    <mergeCell ref="GI26:GK26"/>
    <mergeCell ref="GL26:GN26"/>
    <mergeCell ref="GP26:GR26"/>
    <mergeCell ref="GS26:GU26"/>
    <mergeCell ref="GV26:GX26"/>
    <mergeCell ref="FL26:FN26"/>
    <mergeCell ref="FP26:FR26"/>
    <mergeCell ref="FS26:FU26"/>
    <mergeCell ref="FV26:FX26"/>
    <mergeCell ref="FY26:GA26"/>
    <mergeCell ref="GC26:GE26"/>
    <mergeCell ref="ES26:EU26"/>
    <mergeCell ref="EV26:EX26"/>
    <mergeCell ref="EY26:FA26"/>
    <mergeCell ref="FC26:FE26"/>
    <mergeCell ref="FF26:FH26"/>
    <mergeCell ref="FI26:FK26"/>
    <mergeCell ref="DY26:EA26"/>
    <mergeCell ref="EC26:EE26"/>
    <mergeCell ref="EF26:EH26"/>
    <mergeCell ref="EI26:EK26"/>
    <mergeCell ref="EL26:EN26"/>
    <mergeCell ref="EP26:ER26"/>
    <mergeCell ref="DF26:DH26"/>
    <mergeCell ref="DI26:DK26"/>
    <mergeCell ref="DL26:DN26"/>
    <mergeCell ref="DP26:DR26"/>
    <mergeCell ref="DS26:DU26"/>
    <mergeCell ref="DV26:DX26"/>
    <mergeCell ref="CL26:CN26"/>
    <mergeCell ref="CP26:CR26"/>
    <mergeCell ref="CS26:CU26"/>
    <mergeCell ref="CV26:CX26"/>
    <mergeCell ref="CY26:DA26"/>
    <mergeCell ref="DC26:DE26"/>
    <mergeCell ref="BS26:BU26"/>
    <mergeCell ref="BV26:BX26"/>
    <mergeCell ref="BY26:CA26"/>
    <mergeCell ref="CC26:CE26"/>
    <mergeCell ref="CF26:CH26"/>
    <mergeCell ref="CI26:CK26"/>
    <mergeCell ref="AY26:BA26"/>
    <mergeCell ref="BC26:BE26"/>
    <mergeCell ref="BF26:BH26"/>
    <mergeCell ref="BI26:BK26"/>
    <mergeCell ref="BL26:BN26"/>
    <mergeCell ref="BP26:BR26"/>
    <mergeCell ref="AF26:AH26"/>
    <mergeCell ref="AI26:AK26"/>
    <mergeCell ref="AL26:AN26"/>
    <mergeCell ref="AP26:AR26"/>
    <mergeCell ref="AS26:AU26"/>
    <mergeCell ref="AV26:AX26"/>
    <mergeCell ref="HY25:IA25"/>
    <mergeCell ref="B26:D26"/>
    <mergeCell ref="E26:G26"/>
    <mergeCell ref="H26:J26"/>
    <mergeCell ref="K26:N26"/>
    <mergeCell ref="P26:R26"/>
    <mergeCell ref="S26:U26"/>
    <mergeCell ref="V26:X26"/>
    <mergeCell ref="Y26:AA26"/>
    <mergeCell ref="AC26:AE26"/>
    <mergeCell ref="HF25:HH25"/>
    <mergeCell ref="HI25:HK25"/>
    <mergeCell ref="HL25:HN25"/>
    <mergeCell ref="HP25:HR25"/>
    <mergeCell ref="HS25:HU25"/>
    <mergeCell ref="HV25:HX25"/>
    <mergeCell ref="GL25:GN25"/>
    <mergeCell ref="GP25:GR25"/>
    <mergeCell ref="GS25:GU25"/>
    <mergeCell ref="GV25:GX25"/>
    <mergeCell ref="GY25:HA25"/>
    <mergeCell ref="HC25:HE25"/>
    <mergeCell ref="FS25:FU25"/>
    <mergeCell ref="FV25:FX25"/>
    <mergeCell ref="FY25:GA25"/>
    <mergeCell ref="GC25:GE25"/>
    <mergeCell ref="GF25:GH25"/>
    <mergeCell ref="GI25:GK25"/>
    <mergeCell ref="EY25:FA25"/>
    <mergeCell ref="FC25:FE25"/>
    <mergeCell ref="FF25:FH25"/>
    <mergeCell ref="FI25:FK25"/>
    <mergeCell ref="FL25:FN25"/>
    <mergeCell ref="FP25:FR25"/>
    <mergeCell ref="EF25:EH25"/>
    <mergeCell ref="EI25:EK25"/>
    <mergeCell ref="EL25:EN25"/>
    <mergeCell ref="EP25:ER25"/>
    <mergeCell ref="ES25:EU25"/>
    <mergeCell ref="EV25:EX25"/>
    <mergeCell ref="DL25:DN25"/>
    <mergeCell ref="DP25:DR25"/>
    <mergeCell ref="DS25:DU25"/>
    <mergeCell ref="DV25:DX25"/>
    <mergeCell ref="DY25:EA25"/>
    <mergeCell ref="EC25:EE25"/>
    <mergeCell ref="CS25:CU25"/>
    <mergeCell ref="CV25:CX25"/>
    <mergeCell ref="CY25:DA25"/>
    <mergeCell ref="DC25:DE25"/>
    <mergeCell ref="DF25:DH25"/>
    <mergeCell ref="DI25:DK25"/>
    <mergeCell ref="BY25:CA25"/>
    <mergeCell ref="CC25:CE25"/>
    <mergeCell ref="CF25:CH25"/>
    <mergeCell ref="CI25:CK25"/>
    <mergeCell ref="CL25:CN25"/>
    <mergeCell ref="CP25:CR25"/>
    <mergeCell ref="BF25:BH25"/>
    <mergeCell ref="BI25:BK25"/>
    <mergeCell ref="BL25:BN25"/>
    <mergeCell ref="BP25:BR25"/>
    <mergeCell ref="BS25:BU25"/>
    <mergeCell ref="BV25:BX25"/>
    <mergeCell ref="AL25:AN25"/>
    <mergeCell ref="AP25:AR25"/>
    <mergeCell ref="AS25:AU25"/>
    <mergeCell ref="AV25:AX25"/>
    <mergeCell ref="AY25:BA25"/>
    <mergeCell ref="BC25:BE25"/>
    <mergeCell ref="S25:U25"/>
    <mergeCell ref="V25:X25"/>
    <mergeCell ref="Y25:AA25"/>
    <mergeCell ref="AC25:AE25"/>
    <mergeCell ref="AF25:AH25"/>
    <mergeCell ref="AI25:AK25"/>
    <mergeCell ref="A1:A3"/>
    <mergeCell ref="O1:IB3"/>
    <mergeCell ref="B14:IB14"/>
    <mergeCell ref="A22:A24"/>
    <mergeCell ref="B22:IB24"/>
    <mergeCell ref="B25:D25"/>
    <mergeCell ref="E25:G25"/>
    <mergeCell ref="H25:J25"/>
    <mergeCell ref="K25:N25"/>
    <mergeCell ref="P25:R25"/>
  </mergeCells>
  <hyperlinks>
    <hyperlink ref="A22" location="Accueil!A1" display="Accueil"/>
    <hyperlink ref="A31" location="Accueil!A1" display="Accueil"/>
  </hyperlinks>
  <pageMargins left="0" right="0" top="0.39409448818897608" bottom="0.39409448818897608" header="0" footer="0"/>
  <pageSetup paperSize="9" fitToWidth="0" fitToHeight="0" orientation="portrait" horizontalDpi="4294967293" verticalDpi="4294967293" r:id="rId1"/>
  <headerFooter>
    <oddHeader>&amp;C&amp;A</oddHeader>
    <oddFooter>&amp;CPage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Indicateurs_mensuel</vt:lpstr>
      <vt:lpstr>Ratio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Jessie Carlier</dc:creator>
  <cp:lastModifiedBy>Jessie Carlier</cp:lastModifiedBy>
  <dcterms:created xsi:type="dcterms:W3CDTF">2015-09-15T10:25:38Z</dcterms:created>
  <dcterms:modified xsi:type="dcterms:W3CDTF">2015-09-15T10:43:26Z</dcterms:modified>
</cp:coreProperties>
</file>