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4760178-5377-4457-8D1F-C97C953F072F}" xr6:coauthVersionLast="45" xr6:coauthVersionMax="45" xr10:uidLastSave="{00000000-0000-0000-0000-000000000000}"/>
  <bookViews>
    <workbookView xWindow="-108" yWindow="-108" windowWidth="20376" windowHeight="12216" xr2:uid="{990C108D-F107-4B34-B827-389FC9AC3358}"/>
  </bookViews>
  <sheets>
    <sheet name="Donnéesorties" sheetId="1" r:id="rId1"/>
    <sheet name="Extraction" sheetId="3" r:id="rId2"/>
    <sheet name="Liste déroulante" sheetId="2" r:id="rId3"/>
  </sheets>
  <definedNames>
    <definedName name="_xlnm._FilterDatabase" localSheetId="0" hidden="1">Donnéesorties!$A$1:$L$8</definedName>
    <definedName name="Charge_N°">OFFSET('Liste déroulante'!$C$2,0,0,COUNTA('Liste déroulante'!$C:$C)-1)</definedName>
    <definedName name="Chargement_batterie">OFFSET('Liste déroulante'!$A$2,0,0,COUNTA('Liste déroulante'!$A:$A)-1)</definedName>
    <definedName name="_xlnm.Criteria" localSheetId="1">Extraction!$AC$2:$AJ$3</definedName>
    <definedName name="Déroulante_extraction">OFFSET('Liste déroulante'!$E$2,0,0,COUNTA('Liste déroulante'!$E:$E)-1)</definedName>
    <definedName name="_xlnm.Extract" localSheetId="1">Extraction!$B$2:$I$2</definedName>
    <definedName name="_xlnm.Print_Area" localSheetId="0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K8" i="1"/>
  <c r="L7" i="1"/>
  <c r="K7" i="1"/>
  <c r="L28" i="3" l="1"/>
  <c r="L2" i="1" l="1"/>
  <c r="L3" i="1"/>
  <c r="L4" i="1"/>
  <c r="L5" i="1"/>
  <c r="L6" i="1"/>
  <c r="L11" i="3" l="1"/>
  <c r="K6" i="1" l="1"/>
  <c r="K5" i="1"/>
  <c r="K4" i="1"/>
  <c r="K3" i="1"/>
  <c r="K2" i="1"/>
  <c r="AD3" i="3" l="1"/>
  <c r="P22" i="3" l="1"/>
  <c r="L22" i="3" l="1"/>
  <c r="N11" i="3" l="1"/>
  <c r="N2" i="1" l="1"/>
  <c r="N22" i="3" l="1"/>
  <c r="O2" i="1" l="1"/>
  <c r="P2" i="1" l="1"/>
  <c r="P11" i="3" s="1"/>
</calcChain>
</file>

<file path=xl/sharedStrings.xml><?xml version="1.0" encoding="utf-8"?>
<sst xmlns="http://schemas.openxmlformats.org/spreadsheetml/2006/main" count="58" uniqueCount="34">
  <si>
    <t>Date</t>
  </si>
  <si>
    <t>% consommé pendant la sortie</t>
  </si>
  <si>
    <t>Chargement batterie</t>
  </si>
  <si>
    <t>Nombres de charges à 100%</t>
  </si>
  <si>
    <t>Nombres de charges à 50%</t>
  </si>
  <si>
    <t>Nombres de charges total</t>
  </si>
  <si>
    <t xml:space="preserve">Km au départ </t>
  </si>
  <si>
    <t xml:space="preserve">% au départ </t>
  </si>
  <si>
    <t xml:space="preserve">Distance parcourue </t>
  </si>
  <si>
    <t>Charge N°</t>
  </si>
  <si>
    <t>Nombres de chargements de la batterie</t>
  </si>
  <si>
    <t xml:space="preserve">% chargement de la batterie </t>
  </si>
  <si>
    <t xml:space="preserve">Km total à l'arrivée </t>
  </si>
  <si>
    <t>Ratio % au km en (%)</t>
  </si>
  <si>
    <t>Charge  restante à l'arrivée en (%)</t>
  </si>
  <si>
    <t>Kilométrage total du vélo</t>
  </si>
  <si>
    <t>Total parcouru avec la même batterie</t>
  </si>
  <si>
    <t>Moyenne consommée avec la même batterie (%)</t>
  </si>
  <si>
    <t>Déroulante extraction</t>
  </si>
  <si>
    <t>Nombre de sorties avec la même batterie</t>
  </si>
  <si>
    <t>Nombre de Charges totale</t>
  </si>
  <si>
    <t>Gain d'altitude</t>
  </si>
  <si>
    <t>Données Technniques</t>
  </si>
  <si>
    <t>Données de(s) sortie(s) à vélo</t>
  </si>
  <si>
    <t>0,00 Km</t>
  </si>
  <si>
    <t>27,36 Km</t>
  </si>
  <si>
    <t>53,30 Km</t>
  </si>
  <si>
    <t>72,15 Km</t>
  </si>
  <si>
    <t>108,68 Km</t>
  </si>
  <si>
    <t>134,25 Km</t>
  </si>
  <si>
    <t>Dénivelée totale</t>
  </si>
  <si>
    <t>Nombre de sorties totales</t>
  </si>
  <si>
    <t>146,00 Km</t>
  </si>
  <si>
    <t>191,00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</si>
</sst>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##0.00&quot; Km&quot;"/>
    <numFmt numFmtId="165" formatCode="#,##0&quot;%&quot;"/>
    <numFmt numFmtId="166" formatCode="#,##0.00&quot;%&quot;"/>
    <numFmt numFmtId="167" formatCode="###0.00&quot; m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6600FF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63377788628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vertical="top" wrapText="1"/>
    </xf>
    <xf numFmtId="10" fontId="0" fillId="0" borderId="0" xfId="0" applyNumberFormat="1"/>
    <xf numFmtId="0" fontId="1" fillId="0" borderId="1" xfId="0" applyNumberFormat="1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NumberFormat="1"/>
    <xf numFmtId="2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vertical="top" wrapText="1"/>
    </xf>
    <xf numFmtId="0" fontId="0" fillId="0" borderId="0" xfId="0" applyNumberFormat="1" applyAlignment="1">
      <alignment horizontal="center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0" fontId="0" fillId="0" borderId="0" xfId="0" applyAlignment="1">
      <alignment vertical="top"/>
    </xf>
    <xf numFmtId="0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Fill="1" applyBorder="1"/>
    <xf numFmtId="0" fontId="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4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5" xfId="1" applyNumberFormat="1" applyFont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1" fillId="0" borderId="6" xfId="0" applyFont="1" applyBorder="1" applyAlignment="1">
      <alignment vertical="top" wrapText="1"/>
    </xf>
    <xf numFmtId="2" fontId="1" fillId="0" borderId="7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  <xf numFmtId="164" fontId="1" fillId="0" borderId="7" xfId="0" applyNumberFormat="1" applyFont="1" applyBorder="1" applyAlignment="1">
      <alignment vertical="top" wrapText="1"/>
    </xf>
    <xf numFmtId="2" fontId="1" fillId="0" borderId="8" xfId="0" applyNumberFormat="1" applyFont="1" applyBorder="1" applyAlignment="1">
      <alignment vertical="top" wrapText="1"/>
    </xf>
    <xf numFmtId="166" fontId="0" fillId="0" borderId="0" xfId="1" applyNumberFormat="1" applyFont="1" applyAlignment="1">
      <alignment horizontal="left" vertical="center" indent="1"/>
    </xf>
    <xf numFmtId="0" fontId="3" fillId="0" borderId="2" xfId="0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 wrapText="1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/>
    </xf>
    <xf numFmtId="164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6" fontId="0" fillId="0" borderId="0" xfId="1" applyNumberFormat="1" applyFont="1" applyBorder="1" applyAlignment="1">
      <alignment horizontal="left" vertical="center" indent="1"/>
    </xf>
    <xf numFmtId="0" fontId="1" fillId="0" borderId="0" xfId="0" applyFont="1" applyBorder="1" applyAlignment="1">
      <alignment vertical="top" wrapText="1"/>
    </xf>
    <xf numFmtId="2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top" wrapText="1"/>
    </xf>
    <xf numFmtId="164" fontId="1" fillId="0" borderId="0" xfId="0" applyNumberFormat="1" applyFont="1" applyBorder="1" applyAlignment="1">
      <alignment vertical="top" wrapText="1"/>
    </xf>
    <xf numFmtId="0" fontId="3" fillId="0" borderId="0" xfId="0" applyFont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166" fontId="0" fillId="0" borderId="0" xfId="1" applyNumberFormat="1" applyFont="1" applyFill="1" applyAlignment="1">
      <alignment horizontal="left" vertical="center" indent="1"/>
    </xf>
    <xf numFmtId="0" fontId="0" fillId="0" borderId="0" xfId="0" applyFill="1"/>
    <xf numFmtId="166" fontId="0" fillId="0" borderId="0" xfId="1" applyNumberFormat="1" applyFont="1" applyFill="1" applyBorder="1" applyAlignment="1">
      <alignment horizontal="left" vertical="center" indent="1"/>
    </xf>
    <xf numFmtId="0" fontId="0" fillId="0" borderId="0" xfId="0" applyFill="1" applyAlignment="1">
      <alignment vertical="top"/>
    </xf>
    <xf numFmtId="0" fontId="1" fillId="0" borderId="0" xfId="0" applyFont="1" applyFill="1" applyBorder="1" applyAlignment="1">
      <alignment vertical="top" wrapText="1"/>
    </xf>
    <xf numFmtId="2" fontId="1" fillId="0" borderId="0" xfId="0" applyNumberFormat="1" applyFont="1" applyFill="1" applyBorder="1" applyAlignment="1">
      <alignment vertical="top" wrapText="1"/>
    </xf>
    <xf numFmtId="0" fontId="1" fillId="0" borderId="0" xfId="0" applyNumberFormat="1" applyFont="1" applyFill="1" applyBorder="1" applyAlignment="1">
      <alignment vertical="top" wrapText="1"/>
    </xf>
    <xf numFmtId="164" fontId="1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applyFill="1" applyBorder="1"/>
    <xf numFmtId="0" fontId="0" fillId="0" borderId="0" xfId="0" applyFill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164" fontId="5" fillId="3" borderId="9" xfId="0" applyNumberFormat="1" applyFont="1" applyFill="1" applyBorder="1" applyAlignment="1">
      <alignment horizontal="center" vertical="center"/>
    </xf>
    <xf numFmtId="164" fontId="5" fillId="3" borderId="10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5" fillId="3" borderId="8" xfId="0" applyNumberFormat="1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1" fillId="0" borderId="12" xfId="0" quotePrefix="1" applyNumberFormat="1" applyFont="1" applyBorder="1" applyAlignment="1">
      <alignment horizontal="center" vertical="center" wrapText="1"/>
    </xf>
    <xf numFmtId="164" fontId="1" fillId="0" borderId="13" xfId="0" quotePrefix="1" applyNumberFormat="1" applyFont="1" applyBorder="1" applyAlignment="1">
      <alignment horizontal="center" vertical="center" wrapText="1"/>
    </xf>
    <xf numFmtId="167" fontId="9" fillId="2" borderId="0" xfId="0" applyNumberFormat="1" applyFont="1" applyFill="1" applyAlignment="1">
      <alignment horizontal="center" vertical="center"/>
    </xf>
    <xf numFmtId="164" fontId="9" fillId="3" borderId="9" xfId="0" applyNumberFormat="1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164" fontId="9" fillId="3" borderId="11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164" fontId="9" fillId="3" borderId="14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 wrapText="1"/>
    </xf>
    <xf numFmtId="0" fontId="11" fillId="2" borderId="0" xfId="0" applyNumberFormat="1" applyFont="1" applyFill="1" applyAlignment="1">
      <alignment horizontal="center" vertical="center"/>
    </xf>
    <xf numFmtId="0" fontId="9" fillId="2" borderId="0" xfId="0" applyNumberFormat="1" applyFont="1" applyFill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9" fillId="2" borderId="0" xfId="0" applyNumberFormat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&quot;%&quot;"/>
      <alignment horizontal="left" vertical="center" textRotation="0" wrapText="0" indent="1" justifyLastLine="0" shrinkToFit="0" readingOrder="0"/>
    </dxf>
    <dxf>
      <numFmt numFmtId="165" formatCode="#,##0&quot;%&quot;"/>
      <alignment horizontal="center" vertical="center" textRotation="0" wrapText="0" indent="0" justifyLastLine="0" shrinkToFit="0" readingOrder="0"/>
    </dxf>
    <dxf>
      <numFmt numFmtId="165" formatCode="#,##0&quot;%&quot;"/>
      <alignment horizontal="center" vertical="center" textRotation="0" wrapText="0" indent="0" justifyLastLine="0" shrinkToFit="0" readingOrder="0"/>
    </dxf>
    <dxf>
      <numFmt numFmtId="167" formatCode="###0.00&quot; m&quot;"/>
      <alignment horizontal="center" vertical="center" textRotation="0" wrapText="0" indent="0" justifyLastLine="0" shrinkToFit="0" readingOrder="0"/>
    </dxf>
    <dxf>
      <numFmt numFmtId="164" formatCode="###0.00&quot; Km&quot;"/>
      <alignment horizontal="center" vertical="center" textRotation="0" wrapText="0" indent="0" justifyLastLine="0" shrinkToFit="0" readingOrder="0"/>
    </dxf>
    <dxf>
      <numFmt numFmtId="165" formatCode="#,##0&quot;%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6" formatCode="#,##0.00&quot;%&quot;"/>
      <alignment horizontal="left" vertical="center" textRotation="0" wrapText="0" relativeIndent="1" justifyLastLine="0" shrinkToFit="0" readingOrder="0"/>
      <border diagonalUp="0" diagonalDown="0">
        <left/>
        <right style="thin">
          <color auto="1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&quot;%&quot;"/>
      <alignment horizontal="center" vertical="center" textRotation="0" wrapText="0" indent="0" justifyLastLine="0" shrinkToFit="0" readingOrder="0"/>
    </dxf>
    <dxf>
      <numFmt numFmtId="165" formatCode="#,##0&quot;%&quot;"/>
      <alignment horizontal="center" vertical="center" textRotation="0" wrapText="0" indent="0" justifyLastLine="0" shrinkToFit="0" readingOrder="0"/>
    </dxf>
    <dxf>
      <numFmt numFmtId="165" formatCode="#,##0&quot;%&quot;"/>
      <alignment horizontal="center" vertical="center" textRotation="0" wrapText="0" indent="0" justifyLastLine="0" shrinkToFit="0" readingOrder="0"/>
    </dxf>
    <dxf>
      <numFmt numFmtId="164" formatCode="###0.00&quot; Km&quot;"/>
      <alignment horizontal="center" vertical="center" textRotation="0" wrapText="0" indent="0" justifyLastLine="0" shrinkToFit="0" readingOrder="0"/>
    </dxf>
    <dxf>
      <numFmt numFmtId="167" formatCode="###0.00&quot; m&quot;"/>
      <alignment horizontal="center" vertical="center" textRotation="0" wrapText="0" indent="0" justifyLastLine="0" shrinkToFit="0" readingOrder="0"/>
    </dxf>
    <dxf>
      <numFmt numFmtId="164" formatCode="###0.00&quot; Km&quot;"/>
      <alignment horizontal="center" vertical="center" textRotation="0" indent="0" justifyLastLine="0" shrinkToFit="0" readingOrder="0"/>
    </dxf>
    <dxf>
      <numFmt numFmtId="165" formatCode="#,##0&quot;%&quot;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border diagonalUp="0" diagonalDown="0">
        <left style="thin">
          <color auto="1"/>
        </left>
        <right/>
        <top/>
        <bottom/>
        <vertical/>
        <horizontal/>
      </border>
    </dxf>
    <dxf>
      <border>
        <bottom style="thin">
          <color auto="1"/>
        </bottom>
      </border>
    </dxf>
    <dxf>
      <font>
        <b/>
      </font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 xr9:uid="{73FBDBAE-6E70-45E1-A491-DB4DF6F622B2}">
      <tableStyleElement type="wholeTable" dxfId="26"/>
    </tableStyle>
  </tableStyles>
  <colors>
    <mruColors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342900</xdr:colOff>
      <xdr:row>1</xdr:row>
      <xdr:rowOff>15240</xdr:rowOff>
    </xdr:from>
    <xdr:to>
      <xdr:col>15</xdr:col>
      <xdr:colOff>7620</xdr:colOff>
      <xdr:row>2</xdr:row>
      <xdr:rowOff>0</xdr:rowOff>
    </xdr:to>
    <xdr:sp macro="[0]!Module2.Extr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6D9839-CF6F-4A72-A0B7-362CBE4C3E8A}"/>
            </a:ext>
          </a:extLst>
        </xdr:cNvPr>
        <xdr:cNvSpPr/>
      </xdr:nvSpPr>
      <xdr:spPr>
        <a:xfrm>
          <a:off x="3368040" y="205740"/>
          <a:ext cx="2156460" cy="525780"/>
        </a:xfrm>
        <a:prstGeom prst="round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Extraction</a:t>
          </a:r>
        </a:p>
      </xdr:txBody>
    </xdr:sp>
    <xdr:clientData/>
  </xdr:twoCellAnchor>
  <xdr:twoCellAnchor>
    <xdr:from>
      <xdr:col>11</xdr:col>
      <xdr:colOff>7620</xdr:colOff>
      <xdr:row>20</xdr:row>
      <xdr:rowOff>91440</xdr:rowOff>
    </xdr:from>
    <xdr:to>
      <xdr:col>12</xdr:col>
      <xdr:colOff>22860</xdr:colOff>
      <xdr:row>23</xdr:row>
      <xdr:rowOff>22860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FA75E58-81E6-4BF6-8E46-2DD8FA52BD1F}"/>
            </a:ext>
          </a:extLst>
        </xdr:cNvPr>
        <xdr:cNvSpPr/>
      </xdr:nvSpPr>
      <xdr:spPr>
        <a:xfrm>
          <a:off x="1021080" y="2247900"/>
          <a:ext cx="1714500" cy="381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7620</xdr:colOff>
      <xdr:row>21</xdr:row>
      <xdr:rowOff>0</xdr:rowOff>
    </xdr:from>
    <xdr:to>
      <xdr:col>16</xdr:col>
      <xdr:colOff>0</xdr:colOff>
      <xdr:row>23</xdr:row>
      <xdr:rowOff>7620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7FE745-F209-43C3-963E-D441C7734D0E}"/>
            </a:ext>
          </a:extLst>
        </xdr:cNvPr>
        <xdr:cNvSpPr/>
      </xdr:nvSpPr>
      <xdr:spPr>
        <a:xfrm>
          <a:off x="8755380" y="2392680"/>
          <a:ext cx="1706880" cy="3581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6600FF"/>
            </a:solidFill>
          </a:endParaRPr>
        </a:p>
      </xdr:txBody>
    </xdr:sp>
    <xdr:clientData/>
  </xdr:twoCellAnchor>
  <xdr:twoCellAnchor>
    <xdr:from>
      <xdr:col>11</xdr:col>
      <xdr:colOff>0</xdr:colOff>
      <xdr:row>10</xdr:row>
      <xdr:rowOff>0</xdr:rowOff>
    </xdr:from>
    <xdr:to>
      <xdr:col>12</xdr:col>
      <xdr:colOff>7620</xdr:colOff>
      <xdr:row>12</xdr:row>
      <xdr:rowOff>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7E31A64-A9FE-4153-B222-DD980AF2CFD1}"/>
            </a:ext>
          </a:extLst>
        </xdr:cNvPr>
        <xdr:cNvSpPr/>
      </xdr:nvSpPr>
      <xdr:spPr>
        <a:xfrm>
          <a:off x="5021580" y="2095500"/>
          <a:ext cx="1699260" cy="24384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10</xdr:row>
      <xdr:rowOff>7620</xdr:rowOff>
    </xdr:from>
    <xdr:to>
      <xdr:col>14</xdr:col>
      <xdr:colOff>0</xdr:colOff>
      <xdr:row>12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3493FF6-6730-472D-969C-B4EEDDE93FBE}"/>
            </a:ext>
          </a:extLst>
        </xdr:cNvPr>
        <xdr:cNvSpPr/>
      </xdr:nvSpPr>
      <xdr:spPr>
        <a:xfrm>
          <a:off x="3505200" y="1363980"/>
          <a:ext cx="1699260" cy="3429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784860</xdr:colOff>
      <xdr:row>21</xdr:row>
      <xdr:rowOff>0</xdr:rowOff>
    </xdr:from>
    <xdr:to>
      <xdr:col>14</xdr:col>
      <xdr:colOff>22860</xdr:colOff>
      <xdr:row>23</xdr:row>
      <xdr:rowOff>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3C71A41-20ED-46FA-9829-A04945AFE2E4}"/>
            </a:ext>
          </a:extLst>
        </xdr:cNvPr>
        <xdr:cNvSpPr/>
      </xdr:nvSpPr>
      <xdr:spPr>
        <a:xfrm>
          <a:off x="8397240" y="2392680"/>
          <a:ext cx="1082040" cy="35052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0</xdr:colOff>
      <xdr:row>10</xdr:row>
      <xdr:rowOff>0</xdr:rowOff>
    </xdr:from>
    <xdr:to>
      <xdr:col>16</xdr:col>
      <xdr:colOff>7620</xdr:colOff>
      <xdr:row>12</xdr:row>
      <xdr:rowOff>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A3A5102D-1296-4398-AFAE-9C346CF68EFB}"/>
            </a:ext>
          </a:extLst>
        </xdr:cNvPr>
        <xdr:cNvSpPr/>
      </xdr:nvSpPr>
      <xdr:spPr>
        <a:xfrm>
          <a:off x="8717280" y="1432560"/>
          <a:ext cx="1722120" cy="36576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7620</xdr:colOff>
      <xdr:row>27</xdr:row>
      <xdr:rowOff>7620</xdr:rowOff>
    </xdr:from>
    <xdr:to>
      <xdr:col>12</xdr:col>
      <xdr:colOff>22860</xdr:colOff>
      <xdr:row>29</xdr:row>
      <xdr:rowOff>22860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EFCDB97-CEAD-46B0-8FE5-F6BDAA632E66}"/>
            </a:ext>
          </a:extLst>
        </xdr:cNvPr>
        <xdr:cNvSpPr/>
      </xdr:nvSpPr>
      <xdr:spPr>
        <a:xfrm>
          <a:off x="1021080" y="3314700"/>
          <a:ext cx="1714500" cy="36576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7620</xdr:colOff>
      <xdr:row>1</xdr:row>
      <xdr:rowOff>15240</xdr:rowOff>
    </xdr:from>
    <xdr:to>
      <xdr:col>13</xdr:col>
      <xdr:colOff>15240</xdr:colOff>
      <xdr:row>1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FA4A9722-7540-48BA-A3DB-40D203EE9AB0}"/>
            </a:ext>
          </a:extLst>
        </xdr:cNvPr>
        <xdr:cNvSpPr/>
      </xdr:nvSpPr>
      <xdr:spPr>
        <a:xfrm>
          <a:off x="2240280" y="205740"/>
          <a:ext cx="800100" cy="51816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13</xdr:row>
      <xdr:rowOff>160020</xdr:rowOff>
    </xdr:from>
    <xdr:to>
      <xdr:col>17</xdr:col>
      <xdr:colOff>7620</xdr:colOff>
      <xdr:row>30</xdr:row>
      <xdr:rowOff>7620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9585AC7-67A5-4398-A0E5-E6358391A101}"/>
            </a:ext>
          </a:extLst>
        </xdr:cNvPr>
        <xdr:cNvSpPr/>
      </xdr:nvSpPr>
      <xdr:spPr>
        <a:xfrm>
          <a:off x="228600" y="2468880"/>
          <a:ext cx="7200900" cy="2552700"/>
        </a:xfrm>
        <a:prstGeom prst="round2DiagRect">
          <a:avLst/>
        </a:prstGeom>
        <a:noFill/>
        <a:ln w="28575">
          <a:solidFill>
            <a:srgbClr val="66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2</xdr:row>
      <xdr:rowOff>91440</xdr:rowOff>
    </xdr:from>
    <xdr:to>
      <xdr:col>16</xdr:col>
      <xdr:colOff>198120</xdr:colOff>
      <xdr:row>12</xdr:row>
      <xdr:rowOff>91440</xdr:rowOff>
    </xdr:to>
    <xdr:sp macro="" textlink="">
      <xdr:nvSpPr>
        <xdr:cNvPr id="14" name="Rectangle : avec coins arrondis en diagonale 13">
          <a:extLst>
            <a:ext uri="{FF2B5EF4-FFF2-40B4-BE49-F238E27FC236}">
              <a16:creationId xmlns:a16="http://schemas.microsoft.com/office/drawing/2014/main" id="{F15BE7E5-46A2-41E5-AF0A-EE0CD25753FF}"/>
            </a:ext>
          </a:extLst>
        </xdr:cNvPr>
        <xdr:cNvSpPr/>
      </xdr:nvSpPr>
      <xdr:spPr>
        <a:xfrm>
          <a:off x="236220" y="822960"/>
          <a:ext cx="7178040" cy="1478280"/>
        </a:xfrm>
        <a:prstGeom prst="round2DiagRect">
          <a:avLst/>
        </a:prstGeom>
        <a:noFill/>
        <a:ln w="28575">
          <a:solidFill>
            <a:srgbClr val="FF0000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0C530-3E5A-438D-9B9B-2327A7DD7C83}" name="Tableau1" displayName="Tableau1" ref="A1:L8" totalsRowShown="0" headerRowDxfId="25" headerRowBorderDxfId="24">
  <tableColumns count="12">
    <tableColumn id="1" xr3:uid="{F128D4EE-9EB8-4443-9D9C-778F342D40C7}" name="Date" dataDxfId="23"/>
    <tableColumn id="2" xr3:uid="{BA0D0011-AF53-4331-BA68-4AAE78BA9AF9}" name="Charge N°" dataDxfId="22"/>
    <tableColumn id="3" xr3:uid="{097D2BE5-8754-43FD-9D2E-EEE2E1A7D94C}" name="Km au départ " dataDxfId="21"/>
    <tableColumn id="4" xr3:uid="{7183F445-A135-489E-ABA7-42E2AEC2F7A8}" name="% au départ " dataDxfId="20"/>
    <tableColumn id="5" xr3:uid="{EB826F8B-FDCC-40BA-BB91-D81F6DE30A6C}" name="Distance parcourue " dataDxfId="19"/>
    <tableColumn id="13" xr3:uid="{AABEEE56-28B6-4775-8067-A267CD5756C0}" name="Gain d'altitude" dataDxfId="18"/>
    <tableColumn id="6" xr3:uid="{00083045-101D-4517-B76E-DBC56AECCB1D}" name="Km total à l'arrivée " dataDxfId="17">
      <calculatedColumnFormula>SUM(Tableau1[[#This Row],[Km au départ ]],Tableau1[[#This Row],[Distance parcourue ]])</calculatedColumnFormula>
    </tableColumn>
    <tableColumn id="7" xr3:uid="{7117882B-2C22-4FB5-BB8C-EE9D606488DE}" name="Charge  restante à l'arrivée en (%)" dataDxfId="16"/>
    <tableColumn id="8" xr3:uid="{00F2E140-400E-4F65-B24A-90F715D238F7}" name="% consommé pendant la sortie" dataDxfId="15">
      <calculatedColumnFormula>SUM(Tableau1[[#This Row],[% au départ ]]-Tableau1[[#This Row],[Charge  restante à l''arrivée en (%)]])</calculatedColumnFormula>
    </tableColumn>
    <tableColumn id="9" xr3:uid="{E0B40D0A-6902-4FB6-B6A8-C347B0FB0A2B}" name="% chargement de la batterie " dataDxfId="14"/>
    <tableColumn id="10" xr3:uid="{EB16FCB1-3FC6-4F00-ABEC-334DB9994A00}" name="Nombres de chargements de la batterie" dataDxfId="13">
      <calculatedColumnFormula>IF(J2=99,1,
IF(J2=50,0.5,
IF(J2=0,"")))</calculatedColumnFormula>
    </tableColumn>
    <tableColumn id="11" xr3:uid="{76F4B9FF-342B-4C3A-A39B-3FD4A8A90E3F}" name="Ratio % au km en (%)" dataDxfId="12" dataCellStyle="Pourcentage">
      <calculatedColumnFormula>SUM(Tableau1[% consommé pendant la sortie]/Tableau1[[Distance parcourue ]])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B7E97D-2DF3-4681-91DE-9D0DFC955A1F}" name="Tableau2" displayName="Tableau2" ref="B2:I9" totalsRowShown="0" headerRowDxfId="11" dataDxfId="9" headerRowBorderDxfId="10" tableBorderDxfId="8">
  <tableColumns count="8">
    <tableColumn id="1" xr3:uid="{9BB85459-8B67-4B1E-9B13-D34D94A27DCA}" name="Date" dataDxfId="7"/>
    <tableColumn id="2" xr3:uid="{EB93A703-887D-4F81-82F9-4759C9EC2D4A}" name="Charge N°" dataDxfId="6"/>
    <tableColumn id="3" xr3:uid="{8331D04C-6B11-4FFB-9BD3-28051E92240C}" name="% au départ " dataDxfId="5"/>
    <tableColumn id="4" xr3:uid="{E47B79E4-714B-4DBA-ADFA-BB7553DEFBD9}" name="Distance parcourue " dataDxfId="4"/>
    <tableColumn id="9" xr3:uid="{EBDBC5F3-1183-4A84-A122-940FFE23BD45}" name="Gain d'altitude" dataDxfId="3"/>
    <tableColumn id="5" xr3:uid="{6704A19D-0D04-42FE-95BB-F504B5A4F852}" name="Charge  restante à l'arrivée en (%)" dataDxfId="2"/>
    <tableColumn id="6" xr3:uid="{034079F7-6756-4DE3-BBC3-9A21179C706C}" name="% consommé pendant la sortie" dataDxfId="1"/>
    <tableColumn id="7" xr3:uid="{88CD99E1-04FD-411A-9B07-0521E835ED42}" name="Ratio % au km en (%)" dataDxfId="0" dataCellStyle="Pourcentag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30E4-139C-4354-894B-051D582683B4}">
  <sheetPr codeName="Feuil1"/>
  <dimension ref="A1:P17"/>
  <sheetViews>
    <sheetView showGridLines="0" tabSelected="1"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G16" sqref="G16"/>
    </sheetView>
  </sheetViews>
  <sheetFormatPr baseColWidth="10" defaultRowHeight="14.4" x14ac:dyDescent="0.3"/>
  <cols>
    <col min="1" max="1" width="10.5546875" style="3" bestFit="1" customWidth="1"/>
    <col min="2" max="2" width="6.88671875" style="1" bestFit="1" customWidth="1"/>
    <col min="3" max="3" width="9.44140625" style="2" bestFit="1" customWidth="1"/>
    <col min="4" max="4" width="6.5546875" style="1" bestFit="1" customWidth="1"/>
    <col min="5" max="5" width="9.6640625" style="2" bestFit="1" customWidth="1"/>
    <col min="6" max="6" width="9.33203125" style="2" customWidth="1"/>
    <col min="7" max="7" width="10.44140625" style="1" bestFit="1" customWidth="1"/>
    <col min="8" max="8" width="10.21875" style="1" bestFit="1" customWidth="1"/>
    <col min="9" max="9" width="10.33203125" style="1" bestFit="1" customWidth="1"/>
    <col min="10" max="10" width="11.109375" style="3" bestFit="1" customWidth="1"/>
    <col min="11" max="11" width="12" style="2" bestFit="1" customWidth="1"/>
    <col min="12" max="12" width="11" style="2" customWidth="1"/>
    <col min="13" max="13" width="10" style="1" customWidth="1"/>
    <col min="14" max="14" width="15.33203125" style="1" hidden="1" customWidth="1"/>
    <col min="15" max="15" width="15.33203125" style="2" hidden="1" customWidth="1"/>
    <col min="16" max="16" width="11.5546875" style="3" hidden="1" customWidth="1"/>
    <col min="17" max="16384" width="11.5546875" style="3"/>
  </cols>
  <sheetData>
    <row r="1" spans="1:16" s="4" customFormat="1" ht="57.6" customHeight="1" x14ac:dyDescent="0.3">
      <c r="A1" s="22" t="s">
        <v>0</v>
      </c>
      <c r="B1" s="21" t="s">
        <v>9</v>
      </c>
      <c r="C1" s="21" t="s">
        <v>6</v>
      </c>
      <c r="D1" s="20" t="s">
        <v>7</v>
      </c>
      <c r="E1" s="23" t="s">
        <v>8</v>
      </c>
      <c r="F1" s="42" t="s">
        <v>21</v>
      </c>
      <c r="G1" s="21" t="s">
        <v>12</v>
      </c>
      <c r="H1" s="20" t="s">
        <v>14</v>
      </c>
      <c r="I1" s="20" t="s">
        <v>1</v>
      </c>
      <c r="J1" s="20" t="s">
        <v>11</v>
      </c>
      <c r="K1" s="21" t="s">
        <v>10</v>
      </c>
      <c r="L1" s="21" t="s">
        <v>13</v>
      </c>
      <c r="M1" s="7"/>
      <c r="N1" s="9" t="s">
        <v>3</v>
      </c>
      <c r="O1" s="10" t="s">
        <v>4</v>
      </c>
      <c r="P1" s="10" t="s">
        <v>5</v>
      </c>
    </row>
    <row r="2" spans="1:16" ht="15.6" x14ac:dyDescent="0.3">
      <c r="A2" s="29">
        <v>43762</v>
      </c>
      <c r="B2" s="1">
        <v>1</v>
      </c>
      <c r="C2" s="2" t="s">
        <v>24</v>
      </c>
      <c r="D2" s="32">
        <v>99</v>
      </c>
      <c r="E2" s="31">
        <v>27.36</v>
      </c>
      <c r="F2" s="43">
        <v>377</v>
      </c>
      <c r="G2" s="31" t="s">
        <v>25</v>
      </c>
      <c r="H2" s="32">
        <v>74</v>
      </c>
      <c r="I2" s="32">
        <v>25</v>
      </c>
      <c r="J2" s="32">
        <v>99</v>
      </c>
      <c r="K2" s="1">
        <f t="shared" ref="K2" si="0">IF(J2=99,1,
IF(J2=50,0.5,
IF(J2=0,"")))</f>
        <v>1</v>
      </c>
      <c r="L2" s="33">
        <f>SUM(Tableau1[% consommé pendant la sortie]/Tableau1[[Distance parcourue ]])</f>
        <v>0.91374269005847952</v>
      </c>
      <c r="M2" s="6"/>
      <c r="N2" s="11">
        <f>COUNTIF(Tableau1[% chargement de la batterie ],"99")</f>
        <v>3</v>
      </c>
      <c r="O2" s="11">
        <f>COUNTIF(Tableau1[Nombres de chargements de la batterie],"0,50")</f>
        <v>0</v>
      </c>
      <c r="P2" s="12">
        <f>SUM(N2:O2)</f>
        <v>3</v>
      </c>
    </row>
    <row r="3" spans="1:16" x14ac:dyDescent="0.3">
      <c r="A3" s="29">
        <v>43763</v>
      </c>
      <c r="B3" s="1">
        <v>1</v>
      </c>
      <c r="C3" s="2" t="s">
        <v>25</v>
      </c>
      <c r="D3" s="32">
        <v>74</v>
      </c>
      <c r="E3" s="31">
        <v>26.3</v>
      </c>
      <c r="F3" s="43">
        <v>292</v>
      </c>
      <c r="G3" s="31" t="s">
        <v>26</v>
      </c>
      <c r="H3" s="32">
        <v>49</v>
      </c>
      <c r="I3" s="32">
        <v>25</v>
      </c>
      <c r="J3" s="32"/>
      <c r="K3" s="1" t="str">
        <f t="shared" ref="K3:K6" si="1">IF(J3=99,1,
IF(J3=50,0.5,
IF(J3=0,"")))</f>
        <v/>
      </c>
      <c r="L3" s="33">
        <f>SUM(Tableau1[% consommé pendant la sortie]/Tableau1[[Distance parcourue ]])</f>
        <v>0.95057034220532322</v>
      </c>
      <c r="M3" s="5"/>
      <c r="N3"/>
      <c r="O3"/>
      <c r="P3"/>
    </row>
    <row r="4" spans="1:16" x14ac:dyDescent="0.3">
      <c r="A4" s="29">
        <v>43764</v>
      </c>
      <c r="B4" s="1">
        <v>1</v>
      </c>
      <c r="C4" s="2" t="s">
        <v>26</v>
      </c>
      <c r="D4" s="32">
        <v>49</v>
      </c>
      <c r="E4" s="31">
        <v>19.149999999999999</v>
      </c>
      <c r="F4" s="43">
        <v>173</v>
      </c>
      <c r="G4" s="31" t="s">
        <v>27</v>
      </c>
      <c r="H4" s="32">
        <v>8</v>
      </c>
      <c r="I4" s="32">
        <v>41</v>
      </c>
      <c r="J4" s="32"/>
      <c r="K4" s="1" t="str">
        <f t="shared" si="1"/>
        <v/>
      </c>
      <c r="L4" s="33">
        <f>SUM(Tableau1[% consommé pendant la sortie]/Tableau1[[Distance parcourue ]])</f>
        <v>2.1409921671018277</v>
      </c>
      <c r="M4" s="5"/>
      <c r="N4"/>
      <c r="O4"/>
      <c r="P4"/>
    </row>
    <row r="5" spans="1:16" ht="14.4" customHeight="1" x14ac:dyDescent="0.3">
      <c r="A5" s="29">
        <v>43765</v>
      </c>
      <c r="B5" s="1">
        <v>2</v>
      </c>
      <c r="C5" s="2" t="s">
        <v>27</v>
      </c>
      <c r="D5" s="32">
        <v>99</v>
      </c>
      <c r="E5" s="31">
        <v>36.68</v>
      </c>
      <c r="F5" s="43">
        <v>416</v>
      </c>
      <c r="G5" s="31" t="s">
        <v>28</v>
      </c>
      <c r="H5" s="32">
        <v>48</v>
      </c>
      <c r="I5" s="32">
        <v>51</v>
      </c>
      <c r="J5" s="32">
        <v>99</v>
      </c>
      <c r="K5" s="1">
        <f t="shared" si="1"/>
        <v>1</v>
      </c>
      <c r="L5" s="33">
        <f>SUM(Tableau1[% consommé pendant la sortie]/Tableau1[[Distance parcourue ]])</f>
        <v>1.3904034896401309</v>
      </c>
      <c r="M5" s="5"/>
      <c r="N5"/>
      <c r="O5" s="1"/>
      <c r="P5"/>
    </row>
    <row r="6" spans="1:16" x14ac:dyDescent="0.3">
      <c r="A6" s="29">
        <v>43766</v>
      </c>
      <c r="B6" s="1">
        <v>2</v>
      </c>
      <c r="C6" s="2" t="s">
        <v>28</v>
      </c>
      <c r="D6" s="32">
        <v>48</v>
      </c>
      <c r="E6" s="31">
        <v>26.25</v>
      </c>
      <c r="F6" s="43">
        <v>357</v>
      </c>
      <c r="G6" s="31" t="s">
        <v>29</v>
      </c>
      <c r="H6" s="32">
        <v>4</v>
      </c>
      <c r="I6" s="32">
        <v>44</v>
      </c>
      <c r="J6" s="32"/>
      <c r="K6" s="1" t="str">
        <f t="shared" si="1"/>
        <v/>
      </c>
      <c r="L6" s="33">
        <f>SUM(Tableau1[% consommé pendant la sortie]/Tableau1[[Distance parcourue ]])</f>
        <v>1.6761904761904762</v>
      </c>
      <c r="M6" s="5"/>
      <c r="N6"/>
      <c r="O6" s="1"/>
      <c r="P6"/>
    </row>
    <row r="7" spans="1:16" x14ac:dyDescent="0.3">
      <c r="A7" s="29">
        <v>44170</v>
      </c>
      <c r="B7" s="1">
        <v>3</v>
      </c>
      <c r="C7" s="2" t="s">
        <v>29</v>
      </c>
      <c r="D7" s="32">
        <v>99</v>
      </c>
      <c r="E7" s="31">
        <v>12</v>
      </c>
      <c r="F7" s="43">
        <v>3</v>
      </c>
      <c r="G7" s="31" t="s">
        <v>32</v>
      </c>
      <c r="H7" s="32">
        <v>56</v>
      </c>
      <c r="I7" s="32">
        <v>43</v>
      </c>
      <c r="J7" s="32">
        <v>99</v>
      </c>
      <c r="K7" s="1">
        <f>IF(J7=99,1,
IF(J7=50,0.5,
IF(J7=0,"")))</f>
        <v>1</v>
      </c>
      <c r="L7" s="33">
        <f>SUM(Tableau1[% consommé pendant la sortie]/Tableau1[[Distance parcourue ]])</f>
        <v>3.5833333333333335</v>
      </c>
      <c r="M7" s="5"/>
      <c r="N7"/>
      <c r="O7" s="8"/>
      <c r="P7"/>
    </row>
    <row r="8" spans="1:16" x14ac:dyDescent="0.3">
      <c r="A8" s="29">
        <v>44170</v>
      </c>
      <c r="B8" s="1">
        <v>3</v>
      </c>
      <c r="C8" s="2" t="s">
        <v>32</v>
      </c>
      <c r="D8" s="32">
        <v>56</v>
      </c>
      <c r="E8" s="31">
        <v>45</v>
      </c>
      <c r="F8" s="43">
        <v>89</v>
      </c>
      <c r="G8" s="31" t="s">
        <v>33</v>
      </c>
      <c r="H8" s="32">
        <v>6</v>
      </c>
      <c r="I8" s="32">
        <v>50</v>
      </c>
      <c r="J8" s="32"/>
      <c r="K8" s="1" t="str">
        <f>IF(J8=99,1,
IF(J8=50,0.5,
IF(J8=0,"")))</f>
        <v/>
      </c>
      <c r="L8" s="33">
        <f>SUM(Tableau1[% consommé pendant la sortie]/Tableau1[[Distance parcourue ]])</f>
        <v>1.1111111111111112</v>
      </c>
      <c r="M8" s="5"/>
      <c r="N8"/>
      <c r="O8"/>
      <c r="P8"/>
    </row>
    <row r="9" spans="1:16" x14ac:dyDescent="0.3">
      <c r="M9" s="2"/>
      <c r="O9" s="1"/>
      <c r="P9" s="2"/>
    </row>
    <row r="10" spans="1:16" x14ac:dyDescent="0.3">
      <c r="M10" s="2"/>
      <c r="O10" s="1"/>
      <c r="P10" s="2"/>
    </row>
    <row r="11" spans="1:16" x14ac:dyDescent="0.3">
      <c r="M11" s="2"/>
      <c r="O11" s="1"/>
      <c r="P11" s="2"/>
    </row>
    <row r="12" spans="1:16" x14ac:dyDescent="0.3">
      <c r="M12" s="2"/>
      <c r="O12" s="1"/>
      <c r="P12" s="2"/>
    </row>
    <row r="13" spans="1:16" x14ac:dyDescent="0.3">
      <c r="M13" s="2"/>
      <c r="O13" s="1"/>
      <c r="P13" s="2"/>
    </row>
    <row r="14" spans="1:16" x14ac:dyDescent="0.3">
      <c r="M14" s="2"/>
      <c r="O14" s="1"/>
      <c r="P14" s="2"/>
    </row>
    <row r="15" spans="1:16" x14ac:dyDescent="0.3">
      <c r="M15" s="2"/>
      <c r="O15" s="1"/>
      <c r="P15" s="2"/>
    </row>
    <row r="16" spans="1:16" x14ac:dyDescent="0.3">
      <c r="M16" s="2"/>
      <c r="O16" s="1"/>
      <c r="P16" s="2"/>
    </row>
    <row r="17" spans="13:16" x14ac:dyDescent="0.3">
      <c r="M17" s="2"/>
      <c r="O17" s="1"/>
      <c r="P17" s="2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115" orientation="landscape" horizontalDpi="4294967293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4F971-B77B-41D4-87AA-5F0314FD2BC6}">
  <sheetPr codeName="Feuil3"/>
  <dimension ref="B1:AL37"/>
  <sheetViews>
    <sheetView showGridLines="0" workbookViewId="0">
      <selection activeCell="M2" sqref="M2"/>
    </sheetView>
  </sheetViews>
  <sheetFormatPr baseColWidth="10" defaultRowHeight="14.4" x14ac:dyDescent="0.3"/>
  <cols>
    <col min="1" max="1" width="3.21875" customWidth="1"/>
    <col min="2" max="2" width="10.77734375" hidden="1" customWidth="1"/>
    <col min="3" max="3" width="6.6640625" hidden="1" customWidth="1"/>
    <col min="4" max="4" width="7.109375" hidden="1" customWidth="1"/>
    <col min="5" max="5" width="9.5546875" style="30" hidden="1" customWidth="1"/>
    <col min="6" max="6" width="8.88671875" hidden="1" customWidth="1"/>
    <col min="7" max="7" width="12.44140625" hidden="1" customWidth="1"/>
    <col min="8" max="8" width="12.21875" hidden="1" customWidth="1"/>
    <col min="9" max="9" width="8.88671875" hidden="1" customWidth="1"/>
    <col min="10" max="10" width="3.33203125" customWidth="1"/>
    <col min="11" max="11" width="3" customWidth="1"/>
    <col min="12" max="12" width="24.77734375" style="28" customWidth="1"/>
    <col min="14" max="14" width="24.77734375" style="28" customWidth="1"/>
    <col min="16" max="16" width="24.77734375" style="28" customWidth="1"/>
    <col min="17" max="17" width="3" customWidth="1"/>
    <col min="18" max="19" width="0" hidden="1" customWidth="1"/>
    <col min="20" max="26" width="11.5546875" hidden="1" customWidth="1"/>
    <col min="27" max="36" width="0" hidden="1" customWidth="1"/>
  </cols>
  <sheetData>
    <row r="1" spans="2:36" ht="7.95" customHeight="1" thickBot="1" x14ac:dyDescent="0.35"/>
    <row r="2" spans="2:36" s="19" customFormat="1" ht="42.6" customHeight="1" thickTop="1" thickBot="1" x14ac:dyDescent="0.35">
      <c r="B2" s="35" t="s">
        <v>0</v>
      </c>
      <c r="C2" s="36" t="s">
        <v>9</v>
      </c>
      <c r="D2" s="37" t="s">
        <v>7</v>
      </c>
      <c r="E2" s="38" t="s">
        <v>8</v>
      </c>
      <c r="F2" s="38" t="s">
        <v>21</v>
      </c>
      <c r="G2" s="37" t="s">
        <v>14</v>
      </c>
      <c r="H2" s="37" t="s">
        <v>1</v>
      </c>
      <c r="I2" s="39" t="s">
        <v>13</v>
      </c>
      <c r="J2" s="53"/>
      <c r="L2" s="41" t="s">
        <v>9</v>
      </c>
      <c r="M2" s="49">
        <v>3</v>
      </c>
      <c r="N2" s="44"/>
      <c r="P2" s="44"/>
      <c r="AC2" s="17" t="s">
        <v>0</v>
      </c>
      <c r="AD2" s="14" t="s">
        <v>9</v>
      </c>
      <c r="AE2" s="15" t="s">
        <v>7</v>
      </c>
      <c r="AF2" s="18" t="s">
        <v>8</v>
      </c>
      <c r="AG2" s="18" t="s">
        <v>21</v>
      </c>
      <c r="AH2" s="15" t="s">
        <v>14</v>
      </c>
      <c r="AI2" s="15" t="s">
        <v>1</v>
      </c>
      <c r="AJ2" s="14" t="s">
        <v>13</v>
      </c>
    </row>
    <row r="3" spans="2:36" s="66" customFormat="1" ht="13.95" customHeight="1" thickTop="1" x14ac:dyDescent="0.3">
      <c r="B3" s="29">
        <v>44170</v>
      </c>
      <c r="C3" s="1">
        <v>3</v>
      </c>
      <c r="D3" s="32">
        <v>99</v>
      </c>
      <c r="E3" s="31">
        <v>12</v>
      </c>
      <c r="F3" s="43">
        <v>3</v>
      </c>
      <c r="G3" s="32">
        <v>56</v>
      </c>
      <c r="H3" s="32">
        <v>43</v>
      </c>
      <c r="I3" s="33">
        <v>3.5833333333333335</v>
      </c>
      <c r="J3" s="65"/>
      <c r="L3" s="71"/>
      <c r="M3" s="57"/>
      <c r="N3" s="72"/>
      <c r="P3" s="72"/>
      <c r="AC3" s="67"/>
      <c r="AD3" s="73">
        <f>IF(M2="","",M2)</f>
        <v>3</v>
      </c>
      <c r="AE3" s="69"/>
      <c r="AF3" s="70"/>
      <c r="AG3" s="69"/>
      <c r="AH3" s="69"/>
      <c r="AI3" s="68"/>
    </row>
    <row r="4" spans="2:36" s="19" customFormat="1" ht="13.95" customHeight="1" x14ac:dyDescent="0.3">
      <c r="B4" s="29">
        <v>44170</v>
      </c>
      <c r="C4" s="1">
        <v>3</v>
      </c>
      <c r="D4" s="32">
        <v>56</v>
      </c>
      <c r="E4" s="31">
        <v>45</v>
      </c>
      <c r="F4" s="43">
        <v>89</v>
      </c>
      <c r="G4" s="32">
        <v>6</v>
      </c>
      <c r="H4" s="32">
        <v>50</v>
      </c>
      <c r="I4" s="33">
        <v>1.1111111111111112</v>
      </c>
      <c r="J4" s="51"/>
      <c r="L4" s="56"/>
      <c r="M4" s="57"/>
      <c r="N4" s="44"/>
      <c r="P4" s="44"/>
      <c r="AC4" s="52"/>
      <c r="AD4" s="53"/>
      <c r="AE4" s="54"/>
      <c r="AF4" s="55"/>
      <c r="AG4" s="54"/>
      <c r="AH4" s="54"/>
      <c r="AI4" s="53"/>
    </row>
    <row r="5" spans="2:36" s="19" customFormat="1" ht="13.95" customHeight="1" x14ac:dyDescent="0.3">
      <c r="B5" s="29"/>
      <c r="C5" s="1"/>
      <c r="D5" s="32"/>
      <c r="E5" s="31"/>
      <c r="F5" s="43"/>
      <c r="G5" s="32"/>
      <c r="H5" s="32"/>
      <c r="I5" s="33"/>
      <c r="J5" s="51"/>
      <c r="L5" s="80" t="s">
        <v>22</v>
      </c>
      <c r="M5" s="81"/>
      <c r="N5" s="81"/>
      <c r="O5" s="81"/>
      <c r="P5" s="82"/>
      <c r="AC5" s="52"/>
      <c r="AD5" s="53"/>
      <c r="AE5" s="54"/>
      <c r="AF5" s="55"/>
      <c r="AG5" s="54"/>
      <c r="AH5" s="54"/>
      <c r="AI5" s="53"/>
    </row>
    <row r="6" spans="2:36" s="19" customFormat="1" ht="13.95" customHeight="1" x14ac:dyDescent="0.3">
      <c r="B6" s="29"/>
      <c r="C6" s="1"/>
      <c r="D6" s="32"/>
      <c r="E6" s="31"/>
      <c r="F6" s="43"/>
      <c r="G6" s="32"/>
      <c r="H6" s="32"/>
      <c r="I6" s="33"/>
      <c r="J6" s="51"/>
      <c r="L6" s="83"/>
      <c r="M6" s="84"/>
      <c r="N6" s="84"/>
      <c r="O6" s="84"/>
      <c r="P6" s="85"/>
      <c r="AC6" s="52"/>
      <c r="AD6" s="53"/>
      <c r="AE6" s="54"/>
      <c r="AF6" s="55"/>
      <c r="AG6" s="54"/>
      <c r="AH6" s="54"/>
      <c r="AI6" s="53"/>
    </row>
    <row r="7" spans="2:36" ht="13.95" customHeight="1" thickBot="1" x14ac:dyDescent="0.35">
      <c r="B7" s="29"/>
      <c r="C7" s="1"/>
      <c r="D7" s="32"/>
      <c r="E7" s="31"/>
      <c r="F7" s="43"/>
      <c r="G7" s="32"/>
      <c r="H7" s="32"/>
      <c r="I7" s="33"/>
      <c r="J7" s="51"/>
      <c r="M7" s="48"/>
      <c r="AD7" s="3"/>
    </row>
    <row r="8" spans="2:36" ht="13.95" customHeight="1" thickTop="1" x14ac:dyDescent="0.3">
      <c r="B8" s="29"/>
      <c r="C8" s="1"/>
      <c r="D8" s="32"/>
      <c r="E8" s="31"/>
      <c r="F8" s="43"/>
      <c r="G8" s="32"/>
      <c r="H8" s="32"/>
      <c r="I8" s="33"/>
      <c r="J8" s="51"/>
      <c r="L8" s="100" t="s">
        <v>15</v>
      </c>
      <c r="N8" s="86" t="s">
        <v>31</v>
      </c>
      <c r="P8" s="86" t="s">
        <v>20</v>
      </c>
    </row>
    <row r="9" spans="2:36" ht="13.95" customHeight="1" thickBot="1" x14ac:dyDescent="0.35">
      <c r="B9" s="29"/>
      <c r="C9" s="1"/>
      <c r="D9" s="32"/>
      <c r="E9" s="31"/>
      <c r="F9" s="43"/>
      <c r="G9" s="32"/>
      <c r="H9" s="32"/>
      <c r="I9" s="33"/>
      <c r="J9" s="51"/>
      <c r="L9" s="101"/>
      <c r="N9" s="95"/>
      <c r="P9" s="95"/>
    </row>
    <row r="10" spans="2:36" ht="7.95" customHeight="1" thickTop="1" x14ac:dyDescent="0.3">
      <c r="B10" s="50"/>
      <c r="C10" s="1"/>
      <c r="D10" s="32"/>
      <c r="E10" s="31"/>
      <c r="F10" s="43"/>
      <c r="G10" s="32"/>
      <c r="H10" s="32"/>
      <c r="I10" s="51"/>
      <c r="J10" s="51"/>
      <c r="L10" s="24"/>
      <c r="N10" s="45"/>
      <c r="P10" s="45"/>
    </row>
    <row r="11" spans="2:36" s="64" customFormat="1" ht="13.95" customHeight="1" x14ac:dyDescent="0.3">
      <c r="B11" s="58"/>
      <c r="C11" s="59"/>
      <c r="D11" s="60"/>
      <c r="E11" s="61"/>
      <c r="F11" s="62"/>
      <c r="G11" s="60"/>
      <c r="H11" s="60"/>
      <c r="I11" s="63"/>
      <c r="J11" s="63"/>
      <c r="L11" s="99" t="str">
        <f>LOOKUP("z",Donnéesorties!G:G)</f>
        <v>191,00 Km</v>
      </c>
      <c r="N11" s="96">
        <f>COUNTA(Tableau1[[Distance parcourue ]])</f>
        <v>7</v>
      </c>
      <c r="P11" s="96">
        <f>Donnéesorties!P2</f>
        <v>3</v>
      </c>
    </row>
    <row r="12" spans="2:36" ht="13.95" customHeight="1" x14ac:dyDescent="0.3">
      <c r="B12" s="34"/>
      <c r="C12" s="1"/>
      <c r="D12" s="32"/>
      <c r="E12" s="31"/>
      <c r="F12" s="43"/>
      <c r="G12" s="32"/>
      <c r="H12" s="32"/>
      <c r="I12" s="40"/>
      <c r="J12" s="40"/>
      <c r="L12" s="99"/>
      <c r="N12" s="96"/>
      <c r="P12" s="96"/>
    </row>
    <row r="13" spans="2:36" s="64" customFormat="1" ht="7.95" customHeight="1" x14ac:dyDescent="0.3">
      <c r="B13" s="58"/>
      <c r="C13" s="59"/>
      <c r="D13" s="60"/>
      <c r="E13" s="61"/>
      <c r="F13" s="62"/>
      <c r="G13" s="60"/>
      <c r="H13" s="60"/>
      <c r="I13" s="63"/>
      <c r="J13" s="63"/>
      <c r="L13" s="46"/>
      <c r="N13" s="47"/>
      <c r="P13" s="47"/>
    </row>
    <row r="14" spans="2:36" ht="7.95" customHeight="1" x14ac:dyDescent="0.3">
      <c r="B14" s="34"/>
      <c r="C14" s="1"/>
      <c r="D14" s="32"/>
      <c r="E14" s="31"/>
      <c r="F14" s="43"/>
      <c r="G14" s="32"/>
      <c r="H14" s="32"/>
      <c r="I14" s="40"/>
      <c r="J14" s="40"/>
      <c r="L14" s="46"/>
      <c r="N14" s="47"/>
      <c r="P14" s="47"/>
    </row>
    <row r="15" spans="2:36" ht="10.050000000000001" customHeight="1" x14ac:dyDescent="0.3">
      <c r="B15" s="34"/>
      <c r="C15" s="1"/>
      <c r="D15" s="32"/>
      <c r="E15" s="31"/>
      <c r="F15" s="43"/>
      <c r="G15" s="32"/>
      <c r="H15" s="32"/>
      <c r="I15" s="40"/>
      <c r="J15" s="40"/>
      <c r="L15" s="46"/>
      <c r="N15" s="47"/>
      <c r="P15" s="47"/>
    </row>
    <row r="16" spans="2:36" ht="13.95" customHeight="1" x14ac:dyDescent="0.3">
      <c r="B16" s="34"/>
      <c r="C16" s="1"/>
      <c r="D16" s="32"/>
      <c r="E16" s="31"/>
      <c r="F16" s="43"/>
      <c r="G16" s="32"/>
      <c r="H16" s="32"/>
      <c r="I16" s="40"/>
      <c r="J16" s="40"/>
      <c r="L16" s="89" t="s">
        <v>23</v>
      </c>
      <c r="M16" s="90"/>
      <c r="N16" s="90"/>
      <c r="O16" s="90"/>
      <c r="P16" s="91"/>
    </row>
    <row r="17" spans="2:38" ht="13.95" customHeight="1" x14ac:dyDescent="0.3">
      <c r="B17" s="34"/>
      <c r="C17" s="1"/>
      <c r="D17" s="32"/>
      <c r="E17" s="31"/>
      <c r="F17" s="43"/>
      <c r="G17" s="32"/>
      <c r="H17" s="32"/>
      <c r="I17" s="40"/>
      <c r="J17" s="40"/>
      <c r="L17" s="92"/>
      <c r="M17" s="93"/>
      <c r="N17" s="93"/>
      <c r="O17" s="93"/>
      <c r="P17" s="94"/>
    </row>
    <row r="18" spans="2:38" ht="7.95" customHeight="1" thickBot="1" x14ac:dyDescent="0.35">
      <c r="B18" s="34"/>
      <c r="C18" s="1"/>
      <c r="D18" s="32"/>
      <c r="E18" s="31"/>
      <c r="F18" s="43"/>
      <c r="G18" s="32"/>
      <c r="H18" s="32"/>
      <c r="I18" s="40"/>
      <c r="J18" s="40"/>
    </row>
    <row r="19" spans="2:38" ht="13.95" customHeight="1" thickTop="1" x14ac:dyDescent="0.3">
      <c r="B19" s="34"/>
      <c r="C19" s="1"/>
      <c r="D19" s="32"/>
      <c r="E19" s="31"/>
      <c r="F19" s="43"/>
      <c r="G19" s="32"/>
      <c r="H19" s="32"/>
      <c r="I19" s="40"/>
      <c r="J19" s="40"/>
      <c r="L19" s="86" t="s">
        <v>16</v>
      </c>
      <c r="N19" s="86" t="s">
        <v>17</v>
      </c>
      <c r="P19" s="86" t="s">
        <v>19</v>
      </c>
    </row>
    <row r="20" spans="2:38" ht="13.95" customHeight="1" thickBot="1" x14ac:dyDescent="0.35">
      <c r="E20"/>
      <c r="L20" s="87"/>
      <c r="N20" s="87"/>
      <c r="P20" s="87"/>
      <c r="AL20" s="74"/>
    </row>
    <row r="21" spans="2:38" ht="7.95" customHeight="1" thickTop="1" x14ac:dyDescent="0.3">
      <c r="E21"/>
      <c r="N21" s="45"/>
    </row>
    <row r="22" spans="2:38" ht="9" customHeight="1" x14ac:dyDescent="0.3">
      <c r="E22"/>
      <c r="L22" s="102">
        <f>SUM(E:E)</f>
        <v>57</v>
      </c>
      <c r="N22" s="98">
        <f>AVERAGE(H:H)</f>
        <v>46.5</v>
      </c>
      <c r="P22" s="97">
        <f>COUNTIF(Tableau2[Charge N°],M2)</f>
        <v>2</v>
      </c>
    </row>
    <row r="23" spans="2:38" ht="9" customHeight="1" x14ac:dyDescent="0.3">
      <c r="E23"/>
      <c r="L23" s="102"/>
      <c r="N23" s="98"/>
      <c r="P23" s="97"/>
    </row>
    <row r="24" spans="2:38" ht="13.95" customHeight="1" thickBot="1" x14ac:dyDescent="0.35"/>
    <row r="25" spans="2:38" ht="9" customHeight="1" thickTop="1" x14ac:dyDescent="0.3">
      <c r="L25" s="86" t="s">
        <v>30</v>
      </c>
    </row>
    <row r="26" spans="2:38" ht="9" customHeight="1" thickBot="1" x14ac:dyDescent="0.35">
      <c r="L26" s="87"/>
    </row>
    <row r="27" spans="2:38" ht="7.95" customHeight="1" thickTop="1" x14ac:dyDescent="0.3"/>
    <row r="28" spans="2:38" ht="9" customHeight="1" x14ac:dyDescent="0.3">
      <c r="L28" s="88">
        <f>SUM(Tableau2[Gain d''altitude])</f>
        <v>92</v>
      </c>
    </row>
    <row r="29" spans="2:38" ht="9" customHeight="1" x14ac:dyDescent="0.3">
      <c r="L29" s="88"/>
    </row>
    <row r="30" spans="2:38" ht="7.95" customHeight="1" x14ac:dyDescent="0.3"/>
    <row r="31" spans="2:38" ht="13.95" customHeight="1" x14ac:dyDescent="0.3"/>
    <row r="32" spans="2:38" ht="13.95" customHeight="1" x14ac:dyDescent="0.3"/>
    <row r="33" spans="5:5" ht="13.95" customHeight="1" x14ac:dyDescent="0.3"/>
    <row r="37" spans="5:5" x14ac:dyDescent="0.3">
      <c r="E37"/>
    </row>
  </sheetData>
  <mergeCells count="16">
    <mergeCell ref="L5:P6"/>
    <mergeCell ref="L25:L26"/>
    <mergeCell ref="L28:L29"/>
    <mergeCell ref="L16:P17"/>
    <mergeCell ref="P19:P20"/>
    <mergeCell ref="N8:N9"/>
    <mergeCell ref="N11:N12"/>
    <mergeCell ref="P22:P23"/>
    <mergeCell ref="P8:P9"/>
    <mergeCell ref="P11:P12"/>
    <mergeCell ref="N22:N23"/>
    <mergeCell ref="N19:N20"/>
    <mergeCell ref="L11:L12"/>
    <mergeCell ref="L8:L9"/>
    <mergeCell ref="L19:L20"/>
    <mergeCell ref="L22:L23"/>
  </mergeCells>
  <dataValidations count="1">
    <dataValidation type="list" allowBlank="1" showInputMessage="1" showErrorMessage="1" sqref="M2:M3" xr:uid="{9EB07AF5-1A9C-45FD-A718-A01A3DB3D6E1}">
      <formula1>Déroulante_extraction</formula1>
    </dataValidation>
  </dataValidations>
  <pageMargins left="0.7" right="0.7" top="0.75" bottom="0.75" header="0.3" footer="0.3"/>
  <pageSetup paperSize="9" orientation="portrait" horizontalDpi="4294967293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93EAD-325D-47EF-8CB0-175598E07992}">
  <sheetPr codeName="Feuil2"/>
  <dimension ref="A1:E36"/>
  <sheetViews>
    <sheetView workbookViewId="0">
      <selection activeCell="G28" sqref="G28"/>
    </sheetView>
  </sheetViews>
  <sheetFormatPr baseColWidth="10" defaultRowHeight="14.4" x14ac:dyDescent="0.3"/>
  <cols>
    <col min="1" max="1" width="17.88671875" style="13" bestFit="1" customWidth="1"/>
    <col min="2" max="2" width="2.44140625" customWidth="1"/>
    <col min="3" max="3" width="11.5546875" style="75"/>
    <col min="4" max="4" width="2.77734375" customWidth="1"/>
    <col min="5" max="5" width="21.109375" style="76" customWidth="1"/>
  </cols>
  <sheetData>
    <row r="1" spans="1:5" x14ac:dyDescent="0.3">
      <c r="A1" s="25" t="s">
        <v>2</v>
      </c>
      <c r="C1" s="26" t="s">
        <v>9</v>
      </c>
      <c r="E1" s="77" t="s">
        <v>18</v>
      </c>
    </row>
    <row r="2" spans="1:5" x14ac:dyDescent="0.3">
      <c r="A2" s="16">
        <v>99</v>
      </c>
      <c r="C2" s="27">
        <v>25</v>
      </c>
      <c r="E2" s="78">
        <v>1</v>
      </c>
    </row>
    <row r="3" spans="1:5" x14ac:dyDescent="0.3">
      <c r="A3" s="16">
        <v>50</v>
      </c>
      <c r="C3" s="27">
        <v>26</v>
      </c>
      <c r="E3" s="78">
        <v>2</v>
      </c>
    </row>
    <row r="4" spans="1:5" x14ac:dyDescent="0.3">
      <c r="A4" s="16"/>
      <c r="C4" s="27">
        <v>27</v>
      </c>
      <c r="E4" s="78">
        <v>3</v>
      </c>
    </row>
    <row r="5" spans="1:5" x14ac:dyDescent="0.3">
      <c r="A5" s="16"/>
      <c r="C5" s="27">
        <v>28</v>
      </c>
      <c r="E5" s="78">
        <v>4</v>
      </c>
    </row>
    <row r="6" spans="1:5" x14ac:dyDescent="0.3">
      <c r="C6" s="27">
        <v>29</v>
      </c>
      <c r="E6" s="78">
        <v>5</v>
      </c>
    </row>
    <row r="7" spans="1:5" x14ac:dyDescent="0.3">
      <c r="C7" s="27">
        <v>30</v>
      </c>
      <c r="E7" s="78">
        <v>6</v>
      </c>
    </row>
    <row r="8" spans="1:5" x14ac:dyDescent="0.3">
      <c r="C8" s="27">
        <v>31</v>
      </c>
      <c r="E8" s="78">
        <v>7</v>
      </c>
    </row>
    <row r="9" spans="1:5" x14ac:dyDescent="0.3">
      <c r="C9" s="27">
        <v>32</v>
      </c>
      <c r="E9" s="78">
        <v>8</v>
      </c>
    </row>
    <row r="10" spans="1:5" x14ac:dyDescent="0.3">
      <c r="C10" s="27">
        <v>33</v>
      </c>
      <c r="E10" s="78">
        <v>9</v>
      </c>
    </row>
    <row r="11" spans="1:5" x14ac:dyDescent="0.3">
      <c r="C11" s="27">
        <v>34</v>
      </c>
      <c r="E11" s="78">
        <v>10</v>
      </c>
    </row>
    <row r="12" spans="1:5" x14ac:dyDescent="0.3">
      <c r="C12" s="27">
        <v>35</v>
      </c>
      <c r="E12" s="78">
        <v>11</v>
      </c>
    </row>
    <row r="13" spans="1:5" x14ac:dyDescent="0.3">
      <c r="C13" s="27">
        <v>36</v>
      </c>
      <c r="E13" s="78">
        <v>12</v>
      </c>
    </row>
    <row r="14" spans="1:5" x14ac:dyDescent="0.3">
      <c r="E14" s="78">
        <v>13</v>
      </c>
    </row>
    <row r="15" spans="1:5" x14ac:dyDescent="0.3">
      <c r="E15" s="78">
        <v>14</v>
      </c>
    </row>
    <row r="16" spans="1:5" x14ac:dyDescent="0.3">
      <c r="E16" s="78">
        <v>15</v>
      </c>
    </row>
    <row r="17" spans="5:5" x14ac:dyDescent="0.3">
      <c r="E17" s="78">
        <v>16</v>
      </c>
    </row>
    <row r="18" spans="5:5" x14ac:dyDescent="0.3">
      <c r="E18" s="78">
        <v>17</v>
      </c>
    </row>
    <row r="19" spans="5:5" x14ac:dyDescent="0.3">
      <c r="E19" s="78">
        <v>18</v>
      </c>
    </row>
    <row r="20" spans="5:5" x14ac:dyDescent="0.3">
      <c r="E20" s="78">
        <v>19</v>
      </c>
    </row>
    <row r="21" spans="5:5" x14ac:dyDescent="0.3">
      <c r="E21" s="78">
        <v>20</v>
      </c>
    </row>
    <row r="22" spans="5:5" x14ac:dyDescent="0.3">
      <c r="E22" s="78">
        <v>21</v>
      </c>
    </row>
    <row r="23" spans="5:5" x14ac:dyDescent="0.3">
      <c r="E23" s="78">
        <v>22</v>
      </c>
    </row>
    <row r="24" spans="5:5" x14ac:dyDescent="0.3">
      <c r="E24" s="78">
        <v>23</v>
      </c>
    </row>
    <row r="25" spans="5:5" x14ac:dyDescent="0.3">
      <c r="E25" s="78">
        <v>24</v>
      </c>
    </row>
    <row r="26" spans="5:5" x14ac:dyDescent="0.3">
      <c r="E26" s="78">
        <v>25</v>
      </c>
    </row>
    <row r="27" spans="5:5" x14ac:dyDescent="0.3">
      <c r="E27" s="79">
        <v>26</v>
      </c>
    </row>
    <row r="28" spans="5:5" x14ac:dyDescent="0.3">
      <c r="E28" s="78">
        <v>27</v>
      </c>
    </row>
    <row r="29" spans="5:5" x14ac:dyDescent="0.3">
      <c r="E29" s="79">
        <v>28</v>
      </c>
    </row>
    <row r="30" spans="5:5" x14ac:dyDescent="0.3">
      <c r="E30" s="78">
        <v>29</v>
      </c>
    </row>
    <row r="31" spans="5:5" x14ac:dyDescent="0.3">
      <c r="E31" s="79">
        <v>30</v>
      </c>
    </row>
    <row r="32" spans="5:5" x14ac:dyDescent="0.3">
      <c r="E32" s="78">
        <v>31</v>
      </c>
    </row>
    <row r="33" spans="5:5" x14ac:dyDescent="0.3">
      <c r="E33" s="79">
        <v>32</v>
      </c>
    </row>
    <row r="34" spans="5:5" x14ac:dyDescent="0.3">
      <c r="E34" s="78">
        <v>33</v>
      </c>
    </row>
    <row r="35" spans="5:5" x14ac:dyDescent="0.3">
      <c r="E35" s="79">
        <v>34</v>
      </c>
    </row>
    <row r="36" spans="5:5" x14ac:dyDescent="0.3">
      <c r="E36" s="78">
        <v>35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Donnéesorties</vt:lpstr>
      <vt:lpstr>Extraction</vt:lpstr>
      <vt:lpstr>Liste déroulante</vt:lpstr>
      <vt:lpstr>Extraction!Criteres</vt:lpstr>
      <vt:lpstr>Extraction!Extraire</vt:lpstr>
      <vt:lpstr>Donnéesorties!Zone_d_impression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2019-12-24T15:51:59Z</cp:lastPrinted>
  <dcterms:created xsi:type="dcterms:W3CDTF">2019-09-12T18:45:10Z</dcterms:created>
  <dcterms:modified xsi:type="dcterms:W3CDTF">2020-12-09T15:50:24Z</dcterms:modified>
</cp:coreProperties>
</file>