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6"/>
  </bookViews>
  <sheets>
    <sheet name="Effectif" sheetId="1" r:id="rId1"/>
    <sheet name="ASE" sheetId="8" r:id="rId2"/>
    <sheet name="Bus" sheetId="9" r:id="rId3"/>
    <sheet name="Médical" sheetId="5" r:id="rId4"/>
    <sheet name="Régularisation" sheetId="7" r:id="rId5"/>
    <sheet name="Scolaire" sheetId="6" r:id="rId6"/>
    <sheet name="Feuille Classeur" sheetId="11" r:id="rId7"/>
    <sheet name="Veilleurs" sheetId="12" r:id="rId8"/>
    <sheet name="Impression" sheetId="4" r:id="rId9"/>
    <sheet name="Paramètres" sheetId="2" r:id="rId10"/>
  </sheets>
  <definedNames>
    <definedName name="A._BRIAND">Paramètres!$E$25:$E$27</definedName>
    <definedName name="A._FRERET">Paramètres!$C$2:$C$3</definedName>
    <definedName name="A._HEBERT">Paramètres!$E$31:$E$33</definedName>
    <definedName name="CFA">Paramètres!$G$26:$G$38</definedName>
    <definedName name="Choix">Paramètres!$L$2:$L$3</definedName>
    <definedName name="Classe_de_CFA">Paramètres!$G$25:$G$37</definedName>
    <definedName name="College">Paramètres!$A$20:$A$24</definedName>
    <definedName name="D._CHAHARANE">Paramètres!$D$2:$D$3</definedName>
    <definedName name="E._MOULINET">Paramètres!$E$2:$E$3</definedName>
    <definedName name="EDUCATEUR">Paramètres!$J$2:$J$6</definedName>
    <definedName name="FRERET">Paramètres!$C$2:$C$3</definedName>
    <definedName name="G._POLITZER">Paramètres!$C$21:$C$24</definedName>
    <definedName name="H._DUNANT">Paramètres!$C$28:$C$31</definedName>
    <definedName name="HORTICOLE">Paramètres!$E$37:$E$39</definedName>
    <definedName name="IEF">Paramètres!$A$2:$A$7</definedName>
    <definedName name="_xlnm.Print_Titles" localSheetId="8">Impression!$1:$1</definedName>
    <definedName name="J._CADIN">Paramètres!$F$2:$F$3</definedName>
    <definedName name="J._JAURES">Paramètres!$C$35:$C$38</definedName>
    <definedName name="L._SEDAR_SENGHOR">Paramètres!$E$43:$E$45</definedName>
    <definedName name="liste_jeune">Effectif!$C$4:$C$64</definedName>
    <definedName name="Lycee">Paramètres!$A$28:$A$32</definedName>
    <definedName name="M._LEROY">Paramètres!$E$49:$E$51</definedName>
    <definedName name="NAVARRE">Paramètres!$C$42:$C$45</definedName>
    <definedName name="P._BERT">Paramètres!$C$49:$C$52</definedName>
    <definedName name="PAMIE">Paramètres!$H$7:$H$11</definedName>
    <definedName name="S._LACOSTE">Paramètres!$G$2:$G$3</definedName>
    <definedName name="SCOLAIRE">Paramètres!$N$2:$N$5</definedName>
    <definedName name="Scolarite">Paramètres!$A$11:$A$16</definedName>
    <definedName name="Titre">Paramètres!$C$7:$C$11</definedName>
    <definedName name="V._LECUYER">Paramètres!$H$2:$H$3</definedName>
    <definedName name="_xlnm.Print_Area" localSheetId="8">Tableau5[#All]</definedName>
    <definedName name="_xlnm.Print_Area" localSheetId="7">Veilleurs!$A$1:$I$62</definedName>
  </definedNames>
  <calcPr calcId="152511"/>
</workbook>
</file>

<file path=xl/calcChain.xml><?xml version="1.0" encoding="utf-8"?>
<calcChain xmlns="http://schemas.openxmlformats.org/spreadsheetml/2006/main">
  <c r="D5" i="11" l="1"/>
  <c r="D4" i="11"/>
  <c r="F49" i="1" l="1"/>
  <c r="F47" i="1"/>
  <c r="F4" i="1"/>
  <c r="F11" i="1"/>
  <c r="F24" i="1"/>
  <c r="F48" i="1"/>
  <c r="F35" i="1"/>
  <c r="F29" i="1"/>
  <c r="F39" i="11"/>
  <c r="C24" i="11"/>
  <c r="C23" i="11"/>
  <c r="C20" i="11"/>
  <c r="P54" i="1"/>
  <c r="P10" i="1"/>
  <c r="P42" i="1"/>
  <c r="P59" i="1" l="1"/>
  <c r="E11" i="1" l="1"/>
  <c r="F44" i="1"/>
  <c r="I34" i="1"/>
  <c r="I56" i="1"/>
  <c r="E22" i="4" l="1"/>
  <c r="A3" i="4"/>
  <c r="B3" i="4"/>
  <c r="C3" i="4"/>
  <c r="E3" i="4"/>
  <c r="F3" i="4"/>
  <c r="G3" i="4"/>
  <c r="H3" i="4"/>
  <c r="A4" i="4"/>
  <c r="B4" i="4"/>
  <c r="C4" i="4"/>
  <c r="E4" i="4"/>
  <c r="F4" i="4"/>
  <c r="G4" i="4"/>
  <c r="H4" i="4"/>
  <c r="A5" i="4"/>
  <c r="B5" i="4"/>
  <c r="C5" i="4"/>
  <c r="E5" i="4"/>
  <c r="F5" i="4"/>
  <c r="G5" i="4"/>
  <c r="H5" i="4"/>
  <c r="A6" i="4"/>
  <c r="B6" i="4"/>
  <c r="C6" i="4"/>
  <c r="E6" i="4"/>
  <c r="F6" i="4"/>
  <c r="G6" i="4"/>
  <c r="H6" i="4"/>
  <c r="A7" i="4"/>
  <c r="B7" i="4"/>
  <c r="C7" i="4"/>
  <c r="E7" i="4"/>
  <c r="F7" i="4"/>
  <c r="G7" i="4"/>
  <c r="H7" i="4"/>
  <c r="A8" i="4"/>
  <c r="B8" i="4"/>
  <c r="C8" i="4"/>
  <c r="E8" i="4"/>
  <c r="F8" i="4"/>
  <c r="G8" i="4"/>
  <c r="H8" i="4"/>
  <c r="A9" i="4"/>
  <c r="B9" i="4"/>
  <c r="C9" i="4"/>
  <c r="E9" i="4"/>
  <c r="F9" i="4"/>
  <c r="G9" i="4"/>
  <c r="H9" i="4"/>
  <c r="A10" i="4"/>
  <c r="B10" i="4"/>
  <c r="C10" i="4"/>
  <c r="E10" i="4"/>
  <c r="F10" i="4"/>
  <c r="G10" i="4"/>
  <c r="H10" i="4"/>
  <c r="A11" i="4"/>
  <c r="B11" i="4"/>
  <c r="C11" i="4"/>
  <c r="E11" i="4"/>
  <c r="F11" i="4"/>
  <c r="G11" i="4"/>
  <c r="H11" i="4"/>
  <c r="A12" i="4"/>
  <c r="B12" i="4"/>
  <c r="C12" i="4"/>
  <c r="E12" i="4"/>
  <c r="F12" i="4"/>
  <c r="G12" i="4"/>
  <c r="H12" i="4"/>
  <c r="A13" i="4"/>
  <c r="B13" i="4"/>
  <c r="C13" i="4"/>
  <c r="E13" i="4"/>
  <c r="F13" i="4"/>
  <c r="G13" i="4"/>
  <c r="H13" i="4"/>
  <c r="A14" i="4"/>
  <c r="B14" i="4"/>
  <c r="C14" i="4"/>
  <c r="E14" i="4"/>
  <c r="F14" i="4"/>
  <c r="G14" i="4"/>
  <c r="H14" i="4"/>
  <c r="A15" i="4"/>
  <c r="B15" i="4"/>
  <c r="C15" i="4"/>
  <c r="E15" i="4"/>
  <c r="F15" i="4"/>
  <c r="G15" i="4"/>
  <c r="H15" i="4"/>
  <c r="A16" i="4"/>
  <c r="B16" i="4"/>
  <c r="C16" i="4"/>
  <c r="E16" i="4"/>
  <c r="F16" i="4"/>
  <c r="G16" i="4"/>
  <c r="H16" i="4"/>
  <c r="A17" i="4"/>
  <c r="B17" i="4"/>
  <c r="C17" i="4"/>
  <c r="E17" i="4"/>
  <c r="F17" i="4"/>
  <c r="G17" i="4"/>
  <c r="H17" i="4"/>
  <c r="A18" i="4"/>
  <c r="B18" i="4"/>
  <c r="C18" i="4"/>
  <c r="E18" i="4"/>
  <c r="F18" i="4"/>
  <c r="G18" i="4"/>
  <c r="H18" i="4"/>
  <c r="A19" i="4"/>
  <c r="B19" i="4"/>
  <c r="C19" i="4"/>
  <c r="E19" i="4"/>
  <c r="F19" i="4"/>
  <c r="G19" i="4"/>
  <c r="H19" i="4"/>
  <c r="A20" i="4"/>
  <c r="B20" i="4"/>
  <c r="C20" i="4"/>
  <c r="E20" i="4"/>
  <c r="F20" i="4"/>
  <c r="G20" i="4"/>
  <c r="H20" i="4"/>
  <c r="A21" i="4"/>
  <c r="B21" i="4"/>
  <c r="C21" i="4"/>
  <c r="E21" i="4"/>
  <c r="F21" i="4"/>
  <c r="G21" i="4"/>
  <c r="H21" i="4"/>
  <c r="A22" i="4"/>
  <c r="B22" i="4"/>
  <c r="C22" i="4"/>
  <c r="F22" i="4"/>
  <c r="G22" i="4"/>
  <c r="H22" i="4"/>
  <c r="A23" i="4"/>
  <c r="B23" i="4"/>
  <c r="C23" i="4"/>
  <c r="E23" i="4"/>
  <c r="F23" i="4"/>
  <c r="G23" i="4"/>
  <c r="H23" i="4"/>
  <c r="A24" i="4"/>
  <c r="B24" i="4"/>
  <c r="C24" i="4"/>
  <c r="E24" i="4"/>
  <c r="F24" i="4"/>
  <c r="G24" i="4"/>
  <c r="H24" i="4"/>
  <c r="A25" i="4"/>
  <c r="B25" i="4"/>
  <c r="C25" i="4"/>
  <c r="E25" i="4"/>
  <c r="F25" i="4"/>
  <c r="G25" i="4"/>
  <c r="H25" i="4"/>
  <c r="A26" i="4"/>
  <c r="B26" i="4"/>
  <c r="C26" i="4"/>
  <c r="E26" i="4"/>
  <c r="F26" i="4"/>
  <c r="G26" i="4"/>
  <c r="H26" i="4"/>
  <c r="A27" i="4"/>
  <c r="B27" i="4"/>
  <c r="C27" i="4"/>
  <c r="E27" i="4"/>
  <c r="F27" i="4"/>
  <c r="G27" i="4"/>
  <c r="H27" i="4"/>
  <c r="A28" i="4"/>
  <c r="B28" i="4"/>
  <c r="C28" i="4"/>
  <c r="E28" i="4"/>
  <c r="F28" i="4"/>
  <c r="G28" i="4"/>
  <c r="H28" i="4"/>
  <c r="A29" i="4"/>
  <c r="B29" i="4"/>
  <c r="C29" i="4"/>
  <c r="E29" i="4"/>
  <c r="F29" i="4"/>
  <c r="G29" i="4"/>
  <c r="H29" i="4"/>
  <c r="A30" i="4"/>
  <c r="B30" i="4"/>
  <c r="C30" i="4"/>
  <c r="E30" i="4"/>
  <c r="F30" i="4"/>
  <c r="G30" i="4"/>
  <c r="H30" i="4"/>
  <c r="A31" i="4"/>
  <c r="B31" i="4"/>
  <c r="C31" i="4"/>
  <c r="E31" i="4"/>
  <c r="F31" i="4"/>
  <c r="G31" i="4"/>
  <c r="H31" i="4"/>
  <c r="A32" i="4"/>
  <c r="B32" i="4"/>
  <c r="C32" i="4"/>
  <c r="E32" i="4"/>
  <c r="F32" i="4"/>
  <c r="G32" i="4"/>
  <c r="H32" i="4"/>
  <c r="A33" i="4"/>
  <c r="B33" i="4"/>
  <c r="C33" i="4"/>
  <c r="E33" i="4"/>
  <c r="F33" i="4"/>
  <c r="G33" i="4"/>
  <c r="H33" i="4"/>
  <c r="A34" i="4"/>
  <c r="B34" i="4"/>
  <c r="C34" i="4"/>
  <c r="E34" i="4"/>
  <c r="F34" i="4"/>
  <c r="G34" i="4"/>
  <c r="H34" i="4"/>
  <c r="A35" i="4"/>
  <c r="B35" i="4"/>
  <c r="C35" i="4"/>
  <c r="E35" i="4"/>
  <c r="F35" i="4"/>
  <c r="G35" i="4"/>
  <c r="H35" i="4"/>
  <c r="A36" i="4"/>
  <c r="B36" i="4"/>
  <c r="C36" i="4"/>
  <c r="E36" i="4"/>
  <c r="F36" i="4"/>
  <c r="G36" i="4"/>
  <c r="H36" i="4"/>
  <c r="A37" i="4"/>
  <c r="B37" i="4"/>
  <c r="C37" i="4"/>
  <c r="E37" i="4"/>
  <c r="F37" i="4"/>
  <c r="G37" i="4"/>
  <c r="H37" i="4"/>
  <c r="A38" i="4"/>
  <c r="B38" i="4"/>
  <c r="C38" i="4"/>
  <c r="E38" i="4"/>
  <c r="F38" i="4"/>
  <c r="G38" i="4"/>
  <c r="H38" i="4"/>
  <c r="A39" i="4"/>
  <c r="B39" i="4"/>
  <c r="C39" i="4"/>
  <c r="E39" i="4"/>
  <c r="F39" i="4"/>
  <c r="G39" i="4"/>
  <c r="H39" i="4"/>
  <c r="A40" i="4"/>
  <c r="B40" i="4"/>
  <c r="C40" i="4"/>
  <c r="E40" i="4"/>
  <c r="F40" i="4"/>
  <c r="G40" i="4"/>
  <c r="H40" i="4"/>
  <c r="A41" i="4"/>
  <c r="B41" i="4"/>
  <c r="C41" i="4"/>
  <c r="E41" i="4"/>
  <c r="F41" i="4"/>
  <c r="G41" i="4"/>
  <c r="H41" i="4"/>
  <c r="A42" i="4"/>
  <c r="B42" i="4"/>
  <c r="C42" i="4"/>
  <c r="E42" i="4"/>
  <c r="F42" i="4"/>
  <c r="G42" i="4"/>
  <c r="H42" i="4"/>
  <c r="A43" i="4"/>
  <c r="B43" i="4"/>
  <c r="C43" i="4"/>
  <c r="E43" i="4"/>
  <c r="F43" i="4"/>
  <c r="G43" i="4"/>
  <c r="H43" i="4"/>
  <c r="A44" i="4"/>
  <c r="B44" i="4"/>
  <c r="C44" i="4"/>
  <c r="E44" i="4"/>
  <c r="F44" i="4"/>
  <c r="G44" i="4"/>
  <c r="H44" i="4"/>
  <c r="A45" i="4"/>
  <c r="B45" i="4"/>
  <c r="C45" i="4"/>
  <c r="E45" i="4"/>
  <c r="F45" i="4"/>
  <c r="G45" i="4"/>
  <c r="H45" i="4"/>
  <c r="A46" i="4"/>
  <c r="B46" i="4"/>
  <c r="C46" i="4"/>
  <c r="E46" i="4"/>
  <c r="F46" i="4"/>
  <c r="G46" i="4"/>
  <c r="H46" i="4"/>
  <c r="A47" i="4"/>
  <c r="B47" i="4"/>
  <c r="C47" i="4"/>
  <c r="E47" i="4"/>
  <c r="F47" i="4"/>
  <c r="G47" i="4"/>
  <c r="H47" i="4"/>
  <c r="A48" i="4"/>
  <c r="B48" i="4"/>
  <c r="C48" i="4"/>
  <c r="E48" i="4"/>
  <c r="F48" i="4"/>
  <c r="G48" i="4"/>
  <c r="H48" i="4"/>
  <c r="A49" i="4"/>
  <c r="B49" i="4"/>
  <c r="C49" i="4"/>
  <c r="E49" i="4"/>
  <c r="F49" i="4"/>
  <c r="G49" i="4"/>
  <c r="H49" i="4"/>
  <c r="A50" i="4"/>
  <c r="B50" i="4"/>
  <c r="C50" i="4"/>
  <c r="E50" i="4"/>
  <c r="F50" i="4"/>
  <c r="G50" i="4"/>
  <c r="H50" i="4"/>
  <c r="A51" i="4"/>
  <c r="B51" i="4"/>
  <c r="C51" i="4"/>
  <c r="E51" i="4"/>
  <c r="F51" i="4"/>
  <c r="G51" i="4"/>
  <c r="H51" i="4"/>
  <c r="A52" i="4"/>
  <c r="B52" i="4"/>
  <c r="C52" i="4"/>
  <c r="E52" i="4"/>
  <c r="F52" i="4"/>
  <c r="G52" i="4"/>
  <c r="H52" i="4"/>
  <c r="A53" i="4"/>
  <c r="B53" i="4"/>
  <c r="C53" i="4"/>
  <c r="E53" i="4"/>
  <c r="F53" i="4"/>
  <c r="G53" i="4"/>
  <c r="H53" i="4"/>
  <c r="A54" i="4"/>
  <c r="B54" i="4"/>
  <c r="C54" i="4"/>
  <c r="E54" i="4"/>
  <c r="F54" i="4"/>
  <c r="G54" i="4"/>
  <c r="H54" i="4"/>
  <c r="A55" i="4"/>
  <c r="B55" i="4"/>
  <c r="C55" i="4"/>
  <c r="E55" i="4"/>
  <c r="F55" i="4"/>
  <c r="G55" i="4"/>
  <c r="H55" i="4"/>
  <c r="A56" i="4"/>
  <c r="B56" i="4"/>
  <c r="C56" i="4"/>
  <c r="E56" i="4"/>
  <c r="F56" i="4"/>
  <c r="G56" i="4"/>
  <c r="H56" i="4"/>
  <c r="A57" i="4"/>
  <c r="B57" i="4"/>
  <c r="C57" i="4"/>
  <c r="E57" i="4"/>
  <c r="F57" i="4"/>
  <c r="G57" i="4"/>
  <c r="H57" i="4"/>
  <c r="A58" i="4"/>
  <c r="B58" i="4"/>
  <c r="C58" i="4"/>
  <c r="E58" i="4"/>
  <c r="F58" i="4"/>
  <c r="G58" i="4"/>
  <c r="H58" i="4"/>
  <c r="A59" i="4"/>
  <c r="B59" i="4"/>
  <c r="C59" i="4"/>
  <c r="E59" i="4"/>
  <c r="F59" i="4"/>
  <c r="G59" i="4"/>
  <c r="H59" i="4"/>
  <c r="A60" i="4"/>
  <c r="B60" i="4"/>
  <c r="C60" i="4"/>
  <c r="E60" i="4"/>
  <c r="F60" i="4"/>
  <c r="G60" i="4"/>
  <c r="H60" i="4"/>
  <c r="A2" i="4"/>
  <c r="B2" i="4"/>
  <c r="C2" i="4"/>
  <c r="E2" i="4"/>
  <c r="F2" i="4"/>
  <c r="G2" i="4"/>
  <c r="H2" i="4"/>
  <c r="Q17" i="1"/>
  <c r="Q32" i="1"/>
  <c r="E14" i="9"/>
  <c r="C14" i="8"/>
  <c r="A14" i="6" l="1"/>
  <c r="B14" i="6"/>
  <c r="C14" i="6"/>
  <c r="E14" i="6"/>
  <c r="F14" i="6"/>
  <c r="G14" i="6"/>
  <c r="H14" i="6"/>
  <c r="I14" i="6"/>
  <c r="A15" i="6"/>
  <c r="B15" i="6"/>
  <c r="C15" i="6"/>
  <c r="E15" i="6"/>
  <c r="F15" i="6"/>
  <c r="G15" i="6"/>
  <c r="H15" i="6"/>
  <c r="I15" i="6"/>
  <c r="A16" i="6"/>
  <c r="B16" i="6"/>
  <c r="C16" i="6"/>
  <c r="E16" i="6"/>
  <c r="F16" i="6"/>
  <c r="G16" i="6"/>
  <c r="H16" i="6"/>
  <c r="I16" i="6"/>
  <c r="A17" i="6"/>
  <c r="B17" i="6"/>
  <c r="C17" i="6"/>
  <c r="E17" i="6"/>
  <c r="F17" i="6"/>
  <c r="G17" i="6"/>
  <c r="H17" i="6"/>
  <c r="I17" i="6"/>
  <c r="A18" i="6"/>
  <c r="B18" i="6"/>
  <c r="C18" i="6"/>
  <c r="E18" i="6"/>
  <c r="F18" i="6"/>
  <c r="G18" i="6"/>
  <c r="H18" i="6"/>
  <c r="I18" i="6"/>
  <c r="A19" i="6"/>
  <c r="B19" i="6"/>
  <c r="C19" i="6"/>
  <c r="E19" i="6"/>
  <c r="F19" i="6"/>
  <c r="G19" i="6"/>
  <c r="H19" i="6"/>
  <c r="I19" i="6"/>
  <c r="A20" i="6"/>
  <c r="B20" i="6"/>
  <c r="C20" i="6"/>
  <c r="E20" i="6"/>
  <c r="F20" i="6"/>
  <c r="G20" i="6"/>
  <c r="H20" i="6"/>
  <c r="I20" i="6"/>
  <c r="A21" i="6"/>
  <c r="B21" i="6"/>
  <c r="C21" i="6"/>
  <c r="E21" i="6"/>
  <c r="F21" i="6"/>
  <c r="G21" i="6"/>
  <c r="H21" i="6"/>
  <c r="I21" i="6"/>
  <c r="A22" i="6"/>
  <c r="B22" i="6"/>
  <c r="C22" i="6"/>
  <c r="E22" i="6"/>
  <c r="F22" i="6"/>
  <c r="G22" i="6"/>
  <c r="H22" i="6"/>
  <c r="I22" i="6"/>
  <c r="A23" i="6"/>
  <c r="B23" i="6"/>
  <c r="C23" i="6"/>
  <c r="E23" i="6"/>
  <c r="F23" i="6"/>
  <c r="G23" i="6"/>
  <c r="H23" i="6"/>
  <c r="I23" i="6"/>
  <c r="A24" i="6"/>
  <c r="B24" i="6"/>
  <c r="C24" i="6"/>
  <c r="E24" i="6"/>
  <c r="F24" i="6"/>
  <c r="G24" i="6"/>
  <c r="H24" i="6"/>
  <c r="I24" i="6"/>
  <c r="A25" i="6"/>
  <c r="B25" i="6"/>
  <c r="C25" i="6"/>
  <c r="E25" i="6"/>
  <c r="F25" i="6"/>
  <c r="G25" i="6"/>
  <c r="H25" i="6"/>
  <c r="I25" i="6"/>
  <c r="A26" i="6"/>
  <c r="B26" i="6"/>
  <c r="C26" i="6"/>
  <c r="E26" i="6"/>
  <c r="F26" i="6"/>
  <c r="G26" i="6"/>
  <c r="H26" i="6"/>
  <c r="I26" i="6"/>
  <c r="A27" i="6"/>
  <c r="B27" i="6"/>
  <c r="C27" i="6"/>
  <c r="E27" i="6"/>
  <c r="F27" i="6"/>
  <c r="G27" i="6"/>
  <c r="H27" i="6"/>
  <c r="I27" i="6"/>
  <c r="A28" i="6"/>
  <c r="B28" i="6"/>
  <c r="C28" i="6"/>
  <c r="E28" i="6"/>
  <c r="F28" i="6"/>
  <c r="G28" i="6"/>
  <c r="H28" i="6"/>
  <c r="I28" i="6"/>
  <c r="A29" i="6"/>
  <c r="B29" i="6"/>
  <c r="C29" i="6"/>
  <c r="E29" i="6"/>
  <c r="F29" i="6"/>
  <c r="G29" i="6"/>
  <c r="H29" i="6"/>
  <c r="I29" i="6"/>
  <c r="A30" i="6"/>
  <c r="B30" i="6"/>
  <c r="C30" i="6"/>
  <c r="E30" i="6"/>
  <c r="F30" i="6"/>
  <c r="G30" i="6"/>
  <c r="H30" i="6"/>
  <c r="I30" i="6"/>
  <c r="A31" i="6"/>
  <c r="B31" i="6"/>
  <c r="C31" i="6"/>
  <c r="E31" i="6"/>
  <c r="F31" i="6"/>
  <c r="G31" i="6"/>
  <c r="H31" i="6"/>
  <c r="I31" i="6"/>
  <c r="A32" i="6"/>
  <c r="B32" i="6"/>
  <c r="C32" i="6"/>
  <c r="E32" i="6"/>
  <c r="F32" i="6"/>
  <c r="G32" i="6"/>
  <c r="H32" i="6"/>
  <c r="I32" i="6"/>
  <c r="A33" i="6"/>
  <c r="B33" i="6"/>
  <c r="C33" i="6"/>
  <c r="E33" i="6"/>
  <c r="F33" i="6"/>
  <c r="G33" i="6"/>
  <c r="H33" i="6"/>
  <c r="I33" i="6"/>
  <c r="A34" i="6"/>
  <c r="B34" i="6"/>
  <c r="C34" i="6"/>
  <c r="E34" i="6"/>
  <c r="F34" i="6"/>
  <c r="G34" i="6"/>
  <c r="H34" i="6"/>
  <c r="I34" i="6"/>
  <c r="A35" i="6"/>
  <c r="B35" i="6"/>
  <c r="C35" i="6"/>
  <c r="E35" i="6"/>
  <c r="F35" i="6"/>
  <c r="G35" i="6"/>
  <c r="H35" i="6"/>
  <c r="I35" i="6"/>
  <c r="A36" i="6"/>
  <c r="B36" i="6"/>
  <c r="C36" i="6"/>
  <c r="E36" i="6"/>
  <c r="F36" i="6"/>
  <c r="G36" i="6"/>
  <c r="H36" i="6"/>
  <c r="I36" i="6"/>
  <c r="A37" i="6"/>
  <c r="B37" i="6"/>
  <c r="C37" i="6"/>
  <c r="E37" i="6"/>
  <c r="F37" i="6"/>
  <c r="G37" i="6"/>
  <c r="H37" i="6"/>
  <c r="I37" i="6"/>
  <c r="A38" i="6"/>
  <c r="B38" i="6"/>
  <c r="C38" i="6"/>
  <c r="E38" i="6"/>
  <c r="F38" i="6"/>
  <c r="G38" i="6"/>
  <c r="H38" i="6"/>
  <c r="I38" i="6"/>
  <c r="A39" i="6"/>
  <c r="B39" i="6"/>
  <c r="C39" i="6"/>
  <c r="E39" i="6"/>
  <c r="F39" i="6"/>
  <c r="G39" i="6"/>
  <c r="H39" i="6"/>
  <c r="I39" i="6"/>
  <c r="A40" i="6"/>
  <c r="B40" i="6"/>
  <c r="C40" i="6"/>
  <c r="E40" i="6"/>
  <c r="F40" i="6"/>
  <c r="G40" i="6"/>
  <c r="H40" i="6"/>
  <c r="I40" i="6"/>
  <c r="A41" i="6"/>
  <c r="B41" i="6"/>
  <c r="C41" i="6"/>
  <c r="E41" i="6"/>
  <c r="F41" i="6"/>
  <c r="G41" i="6"/>
  <c r="H41" i="6"/>
  <c r="I41" i="6"/>
  <c r="A42" i="6"/>
  <c r="B42" i="6"/>
  <c r="C42" i="6"/>
  <c r="E42" i="6"/>
  <c r="F42" i="6"/>
  <c r="G42" i="6"/>
  <c r="H42" i="6"/>
  <c r="I42" i="6"/>
  <c r="A43" i="6"/>
  <c r="B43" i="6"/>
  <c r="C43" i="6"/>
  <c r="E43" i="6"/>
  <c r="F43" i="6"/>
  <c r="G43" i="6"/>
  <c r="H43" i="6"/>
  <c r="I43" i="6"/>
  <c r="A44" i="6"/>
  <c r="B44" i="6"/>
  <c r="C44" i="6"/>
  <c r="E44" i="6"/>
  <c r="F44" i="6"/>
  <c r="G44" i="6"/>
  <c r="H44" i="6"/>
  <c r="I44" i="6"/>
  <c r="A45" i="6"/>
  <c r="B45" i="6"/>
  <c r="C45" i="6"/>
  <c r="E45" i="6"/>
  <c r="F45" i="6"/>
  <c r="G45" i="6"/>
  <c r="H45" i="6"/>
  <c r="I45" i="6"/>
  <c r="A46" i="6"/>
  <c r="B46" i="6"/>
  <c r="C46" i="6"/>
  <c r="E46" i="6"/>
  <c r="F46" i="6"/>
  <c r="G46" i="6"/>
  <c r="H46" i="6"/>
  <c r="I46" i="6"/>
  <c r="A47" i="6"/>
  <c r="B47" i="6"/>
  <c r="C47" i="6"/>
  <c r="E47" i="6"/>
  <c r="F47" i="6"/>
  <c r="G47" i="6"/>
  <c r="H47" i="6"/>
  <c r="I47" i="6"/>
  <c r="A48" i="6"/>
  <c r="B48" i="6"/>
  <c r="C48" i="6"/>
  <c r="E48" i="6"/>
  <c r="F48" i="6"/>
  <c r="G48" i="6"/>
  <c r="H48" i="6"/>
  <c r="I48" i="6"/>
  <c r="A49" i="6"/>
  <c r="B49" i="6"/>
  <c r="C49" i="6"/>
  <c r="E49" i="6"/>
  <c r="F49" i="6"/>
  <c r="G49" i="6"/>
  <c r="H49" i="6"/>
  <c r="I49" i="6"/>
  <c r="A50" i="6"/>
  <c r="B50" i="6"/>
  <c r="C50" i="6"/>
  <c r="E50" i="6"/>
  <c r="F50" i="6"/>
  <c r="G50" i="6"/>
  <c r="H50" i="6"/>
  <c r="I50" i="6"/>
  <c r="A51" i="6"/>
  <c r="B51" i="6"/>
  <c r="C51" i="6"/>
  <c r="E51" i="6"/>
  <c r="F51" i="6"/>
  <c r="G51" i="6"/>
  <c r="H51" i="6"/>
  <c r="I51" i="6"/>
  <c r="A52" i="6"/>
  <c r="B52" i="6"/>
  <c r="C52" i="6"/>
  <c r="E52" i="6"/>
  <c r="F52" i="6"/>
  <c r="G52" i="6"/>
  <c r="H52" i="6"/>
  <c r="I52" i="6"/>
  <c r="A53" i="6"/>
  <c r="B53" i="6"/>
  <c r="C53" i="6"/>
  <c r="E53" i="6"/>
  <c r="F53" i="6"/>
  <c r="G53" i="6"/>
  <c r="H53" i="6"/>
  <c r="I53" i="6"/>
  <c r="A54" i="6"/>
  <c r="B54" i="6"/>
  <c r="C54" i="6"/>
  <c r="E54" i="6"/>
  <c r="F54" i="6"/>
  <c r="G54" i="6"/>
  <c r="H54" i="6"/>
  <c r="I54" i="6"/>
  <c r="A55" i="6"/>
  <c r="B55" i="6"/>
  <c r="C55" i="6"/>
  <c r="E55" i="6"/>
  <c r="F55" i="6"/>
  <c r="G55" i="6"/>
  <c r="H55" i="6"/>
  <c r="I55" i="6"/>
  <c r="A56" i="6"/>
  <c r="B56" i="6"/>
  <c r="C56" i="6"/>
  <c r="E56" i="6"/>
  <c r="F56" i="6"/>
  <c r="G56" i="6"/>
  <c r="H56" i="6"/>
  <c r="I56" i="6"/>
  <c r="A57" i="6"/>
  <c r="B57" i="6"/>
  <c r="C57" i="6"/>
  <c r="E57" i="6"/>
  <c r="F57" i="6"/>
  <c r="G57" i="6"/>
  <c r="H57" i="6"/>
  <c r="I57" i="6"/>
  <c r="A58" i="6"/>
  <c r="B58" i="6"/>
  <c r="C58" i="6"/>
  <c r="E58" i="6"/>
  <c r="F58" i="6"/>
  <c r="G58" i="6"/>
  <c r="H58" i="6"/>
  <c r="I58" i="6"/>
  <c r="A59" i="6"/>
  <c r="B59" i="6"/>
  <c r="C59" i="6"/>
  <c r="E59" i="6"/>
  <c r="F59" i="6"/>
  <c r="G59" i="6"/>
  <c r="H59" i="6"/>
  <c r="I59" i="6"/>
  <c r="A60" i="6"/>
  <c r="B60" i="6"/>
  <c r="C60" i="6"/>
  <c r="E60" i="6"/>
  <c r="F60" i="6"/>
  <c r="G60" i="6"/>
  <c r="H60" i="6"/>
  <c r="I60" i="6"/>
  <c r="A61" i="6"/>
  <c r="B61" i="6"/>
  <c r="C61" i="6"/>
  <c r="E61" i="6"/>
  <c r="F61" i="6"/>
  <c r="G61" i="6"/>
  <c r="H61" i="6"/>
  <c r="I61" i="6"/>
  <c r="A62" i="6"/>
  <c r="B62" i="6"/>
  <c r="C62" i="6"/>
  <c r="E62" i="6"/>
  <c r="F62" i="6"/>
  <c r="G62" i="6"/>
  <c r="H62" i="6"/>
  <c r="I62" i="6"/>
  <c r="C3" i="7"/>
  <c r="E3" i="7"/>
  <c r="F3" i="7"/>
  <c r="G3" i="7"/>
  <c r="H3" i="7"/>
  <c r="I3" i="7"/>
  <c r="J3" i="7"/>
  <c r="C4" i="7"/>
  <c r="E4" i="7"/>
  <c r="F4" i="7"/>
  <c r="G4" i="7"/>
  <c r="H4" i="7"/>
  <c r="I4" i="7"/>
  <c r="J4" i="7"/>
  <c r="C5" i="7"/>
  <c r="E5" i="7"/>
  <c r="F5" i="7"/>
  <c r="G5" i="7"/>
  <c r="H5" i="7"/>
  <c r="I5" i="7"/>
  <c r="J5" i="7"/>
  <c r="C6" i="7"/>
  <c r="E6" i="7"/>
  <c r="F6" i="7"/>
  <c r="G6" i="7"/>
  <c r="H6" i="7"/>
  <c r="I6" i="7"/>
  <c r="J6" i="7"/>
  <c r="C7" i="7"/>
  <c r="E7" i="7"/>
  <c r="F7" i="7"/>
  <c r="G7" i="7"/>
  <c r="H7" i="7"/>
  <c r="I7" i="7"/>
  <c r="J7" i="7"/>
  <c r="C8" i="7"/>
  <c r="E8" i="7"/>
  <c r="F8" i="7"/>
  <c r="G8" i="7"/>
  <c r="H8" i="7"/>
  <c r="I8" i="7"/>
  <c r="J8" i="7"/>
  <c r="C9" i="7"/>
  <c r="E9" i="7"/>
  <c r="F9" i="7"/>
  <c r="G9" i="7"/>
  <c r="H9" i="7"/>
  <c r="I9" i="7"/>
  <c r="J9" i="7"/>
  <c r="C10" i="7"/>
  <c r="E10" i="7"/>
  <c r="F10" i="7"/>
  <c r="G10" i="7"/>
  <c r="H10" i="7"/>
  <c r="I10" i="7"/>
  <c r="J10" i="7"/>
  <c r="C11" i="7"/>
  <c r="E11" i="7"/>
  <c r="F11" i="7"/>
  <c r="G11" i="7"/>
  <c r="H11" i="7"/>
  <c r="I11" i="7"/>
  <c r="J11" i="7"/>
  <c r="C12" i="7"/>
  <c r="E12" i="7"/>
  <c r="F12" i="7"/>
  <c r="G12" i="7"/>
  <c r="H12" i="7"/>
  <c r="I12" i="7"/>
  <c r="J12" i="7"/>
  <c r="C13" i="7"/>
  <c r="E13" i="7"/>
  <c r="F13" i="7"/>
  <c r="G13" i="7"/>
  <c r="H13" i="7"/>
  <c r="I13" i="7"/>
  <c r="J13" i="7"/>
  <c r="C14" i="7"/>
  <c r="E14" i="7"/>
  <c r="F14" i="7"/>
  <c r="G14" i="7"/>
  <c r="H14" i="7"/>
  <c r="I14" i="7"/>
  <c r="J14" i="7"/>
  <c r="C15" i="7"/>
  <c r="E15" i="7"/>
  <c r="F15" i="7"/>
  <c r="G15" i="7"/>
  <c r="H15" i="7"/>
  <c r="I15" i="7"/>
  <c r="J15" i="7"/>
  <c r="C16" i="7"/>
  <c r="E16" i="7"/>
  <c r="F16" i="7"/>
  <c r="G16" i="7"/>
  <c r="H16" i="7"/>
  <c r="I16" i="7"/>
  <c r="J16" i="7"/>
  <c r="C17" i="7"/>
  <c r="E17" i="7"/>
  <c r="F17" i="7"/>
  <c r="G17" i="7"/>
  <c r="H17" i="7"/>
  <c r="I17" i="7"/>
  <c r="J17" i="7"/>
  <c r="C18" i="7"/>
  <c r="E18" i="7"/>
  <c r="F18" i="7"/>
  <c r="G18" i="7"/>
  <c r="H18" i="7"/>
  <c r="I18" i="7"/>
  <c r="J18" i="7"/>
  <c r="C19" i="7"/>
  <c r="E19" i="7"/>
  <c r="F19" i="7"/>
  <c r="G19" i="7"/>
  <c r="H19" i="7"/>
  <c r="I19" i="7"/>
  <c r="J19" i="7"/>
  <c r="C20" i="7"/>
  <c r="E20" i="7"/>
  <c r="F20" i="7"/>
  <c r="G20" i="7"/>
  <c r="H20" i="7"/>
  <c r="I20" i="7"/>
  <c r="J20" i="7"/>
  <c r="C21" i="7"/>
  <c r="E21" i="7"/>
  <c r="F21" i="7"/>
  <c r="G21" i="7"/>
  <c r="H21" i="7"/>
  <c r="I21" i="7"/>
  <c r="J21" i="7"/>
  <c r="C22" i="7"/>
  <c r="E22" i="7"/>
  <c r="F22" i="7"/>
  <c r="G22" i="7"/>
  <c r="H22" i="7"/>
  <c r="I22" i="7"/>
  <c r="J22" i="7"/>
  <c r="C23" i="7"/>
  <c r="E23" i="7"/>
  <c r="F23" i="7"/>
  <c r="G23" i="7"/>
  <c r="H23" i="7"/>
  <c r="I23" i="7"/>
  <c r="J23" i="7"/>
  <c r="C24" i="7"/>
  <c r="E24" i="7"/>
  <c r="F24" i="7"/>
  <c r="G24" i="7"/>
  <c r="H24" i="7"/>
  <c r="I24" i="7"/>
  <c r="J24" i="7"/>
  <c r="C25" i="7"/>
  <c r="E25" i="7"/>
  <c r="F25" i="7"/>
  <c r="G25" i="7"/>
  <c r="H25" i="7"/>
  <c r="I25" i="7"/>
  <c r="J25" i="7"/>
  <c r="C26" i="7"/>
  <c r="E26" i="7"/>
  <c r="F26" i="7"/>
  <c r="G26" i="7"/>
  <c r="H26" i="7"/>
  <c r="I26" i="7"/>
  <c r="J26" i="7"/>
  <c r="C27" i="7"/>
  <c r="E27" i="7"/>
  <c r="F27" i="7"/>
  <c r="G27" i="7"/>
  <c r="H27" i="7"/>
  <c r="I27" i="7"/>
  <c r="J27" i="7"/>
  <c r="C28" i="7"/>
  <c r="E28" i="7"/>
  <c r="F28" i="7"/>
  <c r="G28" i="7"/>
  <c r="H28" i="7"/>
  <c r="I28" i="7"/>
  <c r="J28" i="7"/>
  <c r="C29" i="7"/>
  <c r="E29" i="7"/>
  <c r="F29" i="7"/>
  <c r="G29" i="7"/>
  <c r="H29" i="7"/>
  <c r="I29" i="7"/>
  <c r="J29" i="7"/>
  <c r="C30" i="7"/>
  <c r="E30" i="7"/>
  <c r="F30" i="7"/>
  <c r="G30" i="7"/>
  <c r="H30" i="7"/>
  <c r="I30" i="7"/>
  <c r="J30" i="7"/>
  <c r="C31" i="7"/>
  <c r="E31" i="7"/>
  <c r="F31" i="7"/>
  <c r="G31" i="7"/>
  <c r="H31" i="7"/>
  <c r="I31" i="7"/>
  <c r="J31" i="7"/>
  <c r="C32" i="7"/>
  <c r="E32" i="7"/>
  <c r="F32" i="7"/>
  <c r="G32" i="7"/>
  <c r="H32" i="7"/>
  <c r="I32" i="7"/>
  <c r="J32" i="7"/>
  <c r="C33" i="7"/>
  <c r="E33" i="7"/>
  <c r="F33" i="7"/>
  <c r="G33" i="7"/>
  <c r="H33" i="7"/>
  <c r="I33" i="7"/>
  <c r="J33" i="7"/>
  <c r="C34" i="7"/>
  <c r="E34" i="7"/>
  <c r="F34" i="7"/>
  <c r="G34" i="7"/>
  <c r="H34" i="7"/>
  <c r="I34" i="7"/>
  <c r="J34" i="7"/>
  <c r="C35" i="7"/>
  <c r="E35" i="7"/>
  <c r="F35" i="7"/>
  <c r="G35" i="7"/>
  <c r="H35" i="7"/>
  <c r="I35" i="7"/>
  <c r="J35" i="7"/>
  <c r="C36" i="7"/>
  <c r="E36" i="7"/>
  <c r="F36" i="7"/>
  <c r="G36" i="7"/>
  <c r="H36" i="7"/>
  <c r="I36" i="7"/>
  <c r="J36" i="7"/>
  <c r="C37" i="7"/>
  <c r="E37" i="7"/>
  <c r="F37" i="7"/>
  <c r="G37" i="7"/>
  <c r="H37" i="7"/>
  <c r="I37" i="7"/>
  <c r="J37" i="7"/>
  <c r="C38" i="7"/>
  <c r="E38" i="7"/>
  <c r="F38" i="7"/>
  <c r="G38" i="7"/>
  <c r="H38" i="7"/>
  <c r="I38" i="7"/>
  <c r="J38" i="7"/>
  <c r="C39" i="7"/>
  <c r="E39" i="7"/>
  <c r="F39" i="7"/>
  <c r="G39" i="7"/>
  <c r="H39" i="7"/>
  <c r="I39" i="7"/>
  <c r="J39" i="7"/>
  <c r="C40" i="7"/>
  <c r="E40" i="7"/>
  <c r="F40" i="7"/>
  <c r="G40" i="7"/>
  <c r="H40" i="7"/>
  <c r="I40" i="7"/>
  <c r="J40" i="7"/>
  <c r="C41" i="7"/>
  <c r="E41" i="7"/>
  <c r="F41" i="7"/>
  <c r="G41" i="7"/>
  <c r="H41" i="7"/>
  <c r="I41" i="7"/>
  <c r="J41" i="7"/>
  <c r="C42" i="7"/>
  <c r="E42" i="7"/>
  <c r="F42" i="7"/>
  <c r="G42" i="7"/>
  <c r="H42" i="7"/>
  <c r="I42" i="7"/>
  <c r="J42" i="7"/>
  <c r="C43" i="7"/>
  <c r="E43" i="7"/>
  <c r="F43" i="7"/>
  <c r="G43" i="7"/>
  <c r="H43" i="7"/>
  <c r="I43" i="7"/>
  <c r="J43" i="7"/>
  <c r="C44" i="7"/>
  <c r="E44" i="7"/>
  <c r="F44" i="7"/>
  <c r="G44" i="7"/>
  <c r="H44" i="7"/>
  <c r="I44" i="7"/>
  <c r="J44" i="7"/>
  <c r="C45" i="7"/>
  <c r="E45" i="7"/>
  <c r="F45" i="7"/>
  <c r="G45" i="7"/>
  <c r="H45" i="7"/>
  <c r="I45" i="7"/>
  <c r="J45" i="7"/>
  <c r="C46" i="7"/>
  <c r="E46" i="7"/>
  <c r="F46" i="7"/>
  <c r="G46" i="7"/>
  <c r="H46" i="7"/>
  <c r="I46" i="7"/>
  <c r="J46" i="7"/>
  <c r="C47" i="7"/>
  <c r="E47" i="7"/>
  <c r="F47" i="7"/>
  <c r="G47" i="7"/>
  <c r="H47" i="7"/>
  <c r="I47" i="7"/>
  <c r="J47" i="7"/>
  <c r="C48" i="7"/>
  <c r="E48" i="7"/>
  <c r="F48" i="7"/>
  <c r="G48" i="7"/>
  <c r="H48" i="7"/>
  <c r="I48" i="7"/>
  <c r="J48" i="7"/>
  <c r="C49" i="7"/>
  <c r="E49" i="7"/>
  <c r="F49" i="7"/>
  <c r="G49" i="7"/>
  <c r="H49" i="7"/>
  <c r="I49" i="7"/>
  <c r="J49" i="7"/>
  <c r="C50" i="7"/>
  <c r="E50" i="7"/>
  <c r="F50" i="7"/>
  <c r="G50" i="7"/>
  <c r="H50" i="7"/>
  <c r="I50" i="7"/>
  <c r="J50" i="7"/>
  <c r="C51" i="7"/>
  <c r="E51" i="7"/>
  <c r="F51" i="7"/>
  <c r="G51" i="7"/>
  <c r="H51" i="7"/>
  <c r="I51" i="7"/>
  <c r="J51" i="7"/>
  <c r="C52" i="7"/>
  <c r="E52" i="7"/>
  <c r="F52" i="7"/>
  <c r="G52" i="7"/>
  <c r="H52" i="7"/>
  <c r="I52" i="7"/>
  <c r="J52" i="7"/>
  <c r="C53" i="7"/>
  <c r="E53" i="7"/>
  <c r="F53" i="7"/>
  <c r="G53" i="7"/>
  <c r="H53" i="7"/>
  <c r="I53" i="7"/>
  <c r="J53" i="7"/>
  <c r="C54" i="7"/>
  <c r="E54" i="7"/>
  <c r="F54" i="7"/>
  <c r="G54" i="7"/>
  <c r="H54" i="7"/>
  <c r="I54" i="7"/>
  <c r="J54" i="7"/>
  <c r="C55" i="7"/>
  <c r="E55" i="7"/>
  <c r="F55" i="7"/>
  <c r="G55" i="7"/>
  <c r="H55" i="7"/>
  <c r="I55" i="7"/>
  <c r="J55" i="7"/>
  <c r="C56" i="7"/>
  <c r="E56" i="7"/>
  <c r="F56" i="7"/>
  <c r="G56" i="7"/>
  <c r="H56" i="7"/>
  <c r="I56" i="7"/>
  <c r="J56" i="7"/>
  <c r="C57" i="7"/>
  <c r="E57" i="7"/>
  <c r="F57" i="7"/>
  <c r="G57" i="7"/>
  <c r="H57" i="7"/>
  <c r="I57" i="7"/>
  <c r="J57" i="7"/>
  <c r="C58" i="7"/>
  <c r="E58" i="7"/>
  <c r="F58" i="7"/>
  <c r="G58" i="7"/>
  <c r="H58" i="7"/>
  <c r="I58" i="7"/>
  <c r="J58" i="7"/>
  <c r="C59" i="7"/>
  <c r="E59" i="7"/>
  <c r="F59" i="7"/>
  <c r="G59" i="7"/>
  <c r="H59" i="7"/>
  <c r="I59" i="7"/>
  <c r="J59" i="7"/>
  <c r="C60" i="7"/>
  <c r="E60" i="7"/>
  <c r="F60" i="7"/>
  <c r="G60" i="7"/>
  <c r="H60" i="7"/>
  <c r="I60" i="7"/>
  <c r="J60" i="7"/>
  <c r="D3" i="5"/>
  <c r="E3" i="5"/>
  <c r="F3" i="5"/>
  <c r="D4" i="5"/>
  <c r="E4" i="5"/>
  <c r="F4" i="5"/>
  <c r="D5" i="5"/>
  <c r="E5" i="5"/>
  <c r="F5" i="5"/>
  <c r="D6" i="5"/>
  <c r="E6" i="5"/>
  <c r="F6" i="5"/>
  <c r="D7" i="5"/>
  <c r="E7" i="5"/>
  <c r="F7" i="5"/>
  <c r="D8" i="5"/>
  <c r="E8" i="5"/>
  <c r="F8" i="5"/>
  <c r="D9" i="5"/>
  <c r="E9" i="5"/>
  <c r="F9" i="5"/>
  <c r="D10" i="5"/>
  <c r="E10" i="5"/>
  <c r="F10" i="5"/>
  <c r="D11" i="5"/>
  <c r="E11" i="5"/>
  <c r="F11" i="5"/>
  <c r="D12" i="5"/>
  <c r="E12" i="5"/>
  <c r="F12" i="5"/>
  <c r="D13" i="5"/>
  <c r="E13" i="5"/>
  <c r="F13" i="5"/>
  <c r="D14" i="5"/>
  <c r="E14" i="5"/>
  <c r="F14" i="5"/>
  <c r="D15" i="5"/>
  <c r="E15" i="5"/>
  <c r="F15" i="5"/>
  <c r="D16" i="5"/>
  <c r="E16" i="5"/>
  <c r="F16" i="5"/>
  <c r="D17" i="5"/>
  <c r="E17" i="5"/>
  <c r="F17" i="5"/>
  <c r="D18" i="5"/>
  <c r="E18" i="5"/>
  <c r="F18" i="5"/>
  <c r="D19" i="5"/>
  <c r="E19" i="5"/>
  <c r="F19" i="5"/>
  <c r="D20" i="5"/>
  <c r="E20" i="5"/>
  <c r="F20" i="5"/>
  <c r="D21" i="5"/>
  <c r="E21" i="5"/>
  <c r="F21" i="5"/>
  <c r="D22" i="5"/>
  <c r="E22" i="5"/>
  <c r="F22" i="5"/>
  <c r="D23" i="5"/>
  <c r="E23" i="5"/>
  <c r="F23" i="5"/>
  <c r="D24" i="5"/>
  <c r="E24" i="5"/>
  <c r="F24" i="5"/>
  <c r="D25" i="5"/>
  <c r="E25" i="5"/>
  <c r="F25" i="5"/>
  <c r="D26" i="5"/>
  <c r="E26" i="5"/>
  <c r="F26" i="5"/>
  <c r="D27" i="5"/>
  <c r="E27" i="5"/>
  <c r="F27" i="5"/>
  <c r="D28" i="5"/>
  <c r="E28" i="5"/>
  <c r="F28" i="5"/>
  <c r="D29" i="5"/>
  <c r="E29" i="5"/>
  <c r="F29" i="5"/>
  <c r="D30" i="5"/>
  <c r="E30" i="5"/>
  <c r="F30" i="5"/>
  <c r="D31" i="5"/>
  <c r="E31" i="5"/>
  <c r="F31" i="5"/>
  <c r="D32" i="5"/>
  <c r="E32" i="5"/>
  <c r="F32" i="5"/>
  <c r="D33" i="5"/>
  <c r="E33" i="5"/>
  <c r="F33" i="5"/>
  <c r="D34" i="5"/>
  <c r="E34" i="5"/>
  <c r="F34" i="5"/>
  <c r="D35" i="5"/>
  <c r="E35" i="5"/>
  <c r="F35" i="5"/>
  <c r="D36" i="5"/>
  <c r="E36" i="5"/>
  <c r="F36" i="5"/>
  <c r="D37" i="5"/>
  <c r="E37" i="5"/>
  <c r="F37" i="5"/>
  <c r="D38" i="5"/>
  <c r="E38" i="5"/>
  <c r="F38" i="5"/>
  <c r="D39" i="5"/>
  <c r="E39" i="5"/>
  <c r="F39" i="5"/>
  <c r="D40" i="5"/>
  <c r="E40" i="5"/>
  <c r="F40" i="5"/>
  <c r="D41" i="5"/>
  <c r="E41" i="5"/>
  <c r="F41" i="5"/>
  <c r="D42" i="5"/>
  <c r="E42" i="5"/>
  <c r="F42" i="5"/>
  <c r="D43" i="5"/>
  <c r="E43" i="5"/>
  <c r="F43" i="5"/>
  <c r="D44" i="5"/>
  <c r="E44" i="5"/>
  <c r="F44" i="5"/>
  <c r="D45" i="5"/>
  <c r="E45" i="5"/>
  <c r="F45" i="5"/>
  <c r="D46" i="5"/>
  <c r="E46" i="5"/>
  <c r="F46" i="5"/>
  <c r="D47" i="5"/>
  <c r="E47" i="5"/>
  <c r="F47" i="5"/>
  <c r="D48" i="5"/>
  <c r="E48" i="5"/>
  <c r="F48" i="5"/>
  <c r="D49" i="5"/>
  <c r="E49" i="5"/>
  <c r="F49" i="5"/>
  <c r="D50" i="5"/>
  <c r="E50" i="5"/>
  <c r="F50" i="5"/>
  <c r="D51" i="5"/>
  <c r="E51" i="5"/>
  <c r="F51" i="5"/>
  <c r="D52" i="5"/>
  <c r="E52" i="5"/>
  <c r="F52" i="5"/>
  <c r="D53" i="5"/>
  <c r="E53" i="5"/>
  <c r="F53" i="5"/>
  <c r="D54" i="5"/>
  <c r="E54" i="5"/>
  <c r="F54" i="5"/>
  <c r="D55" i="5"/>
  <c r="E55" i="5"/>
  <c r="F55" i="5"/>
  <c r="D56" i="5"/>
  <c r="E56" i="5"/>
  <c r="F56" i="5"/>
  <c r="D57" i="5"/>
  <c r="E57" i="5"/>
  <c r="F57" i="5"/>
  <c r="D58" i="5"/>
  <c r="E58" i="5"/>
  <c r="F58" i="5"/>
  <c r="D59" i="5"/>
  <c r="E59" i="5"/>
  <c r="F59" i="5"/>
  <c r="D60" i="5"/>
  <c r="E60" i="5"/>
  <c r="F60" i="5"/>
  <c r="E2" i="5"/>
  <c r="F2" i="5"/>
  <c r="E60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C14" i="9"/>
  <c r="C14" i="5"/>
  <c r="C2" i="9"/>
  <c r="C3" i="9"/>
  <c r="C4" i="9"/>
  <c r="C5" i="9"/>
  <c r="C6" i="9"/>
  <c r="C7" i="9"/>
  <c r="C8" i="9"/>
  <c r="C9" i="9"/>
  <c r="C10" i="9"/>
  <c r="C11" i="9"/>
  <c r="C12" i="9"/>
  <c r="C13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J46" i="1" l="1"/>
  <c r="J32" i="1"/>
  <c r="E46" i="1"/>
  <c r="E32" i="1"/>
  <c r="C11" i="12"/>
  <c r="B11" i="12"/>
  <c r="AA17" i="1"/>
  <c r="J17" i="1"/>
  <c r="I17" i="1"/>
  <c r="F17" i="1"/>
  <c r="E17" i="1"/>
  <c r="C17" i="1"/>
  <c r="AA42" i="1"/>
  <c r="J42" i="1"/>
  <c r="I42" i="1"/>
  <c r="F42" i="1"/>
  <c r="E42" i="1"/>
  <c r="C42" i="1"/>
  <c r="P44" i="1"/>
  <c r="Q44" i="1"/>
  <c r="AA44" i="1"/>
  <c r="B23" i="12"/>
  <c r="C23" i="12"/>
  <c r="D23" i="12"/>
  <c r="B7" i="12"/>
  <c r="C7" i="12"/>
  <c r="D7" i="12"/>
  <c r="B43" i="12"/>
  <c r="C43" i="12"/>
  <c r="D43" i="12"/>
  <c r="B41" i="12"/>
  <c r="C41" i="12"/>
  <c r="D41" i="12"/>
  <c r="B53" i="12"/>
  <c r="C53" i="12"/>
  <c r="D53" i="12"/>
  <c r="B49" i="12"/>
  <c r="C49" i="12"/>
  <c r="D49" i="12"/>
  <c r="B45" i="12"/>
  <c r="C45" i="12"/>
  <c r="D45" i="12"/>
  <c r="B17" i="12"/>
  <c r="C17" i="12"/>
  <c r="D17" i="12"/>
  <c r="B19" i="12"/>
  <c r="C19" i="12"/>
  <c r="D19" i="12"/>
  <c r="B13" i="12"/>
  <c r="C13" i="12"/>
  <c r="D13" i="12"/>
  <c r="B14" i="12"/>
  <c r="C14" i="12"/>
  <c r="D14" i="12"/>
  <c r="B60" i="12"/>
  <c r="C60" i="12"/>
  <c r="D60" i="12"/>
  <c r="D11" i="12"/>
  <c r="B50" i="12"/>
  <c r="C50" i="12"/>
  <c r="D50" i="12"/>
  <c r="B26" i="12"/>
  <c r="C26" i="12"/>
  <c r="D26" i="12"/>
  <c r="B28" i="12"/>
  <c r="C28" i="12"/>
  <c r="D28" i="12"/>
  <c r="B56" i="12"/>
  <c r="C56" i="12"/>
  <c r="D56" i="12"/>
  <c r="B39" i="12"/>
  <c r="C39" i="12"/>
  <c r="D39" i="12"/>
  <c r="B42" i="12"/>
  <c r="C42" i="12"/>
  <c r="D42" i="12"/>
  <c r="B32" i="12"/>
  <c r="C32" i="12"/>
  <c r="D32" i="12"/>
  <c r="B15" i="12"/>
  <c r="C15" i="12"/>
  <c r="D15" i="12"/>
  <c r="B24" i="12"/>
  <c r="C24" i="12"/>
  <c r="D24" i="12"/>
  <c r="B47" i="12"/>
  <c r="C47" i="12"/>
  <c r="D47" i="12"/>
  <c r="B5" i="12"/>
  <c r="C5" i="12"/>
  <c r="D5" i="12"/>
  <c r="B6" i="12"/>
  <c r="C6" i="12"/>
  <c r="D6" i="12"/>
  <c r="B2" i="12"/>
  <c r="C2" i="12"/>
  <c r="D2" i="12"/>
  <c r="B8" i="12"/>
  <c r="C8" i="12"/>
  <c r="D8" i="12"/>
  <c r="B31" i="12"/>
  <c r="C31" i="12"/>
  <c r="D31" i="12"/>
  <c r="B29" i="12"/>
  <c r="C29" i="12"/>
  <c r="D29" i="12"/>
  <c r="B20" i="12"/>
  <c r="C20" i="12"/>
  <c r="D20" i="12"/>
  <c r="B25" i="12"/>
  <c r="C25" i="12"/>
  <c r="D25" i="12"/>
  <c r="B54" i="12"/>
  <c r="C54" i="12"/>
  <c r="D54" i="12"/>
  <c r="B57" i="12"/>
  <c r="C57" i="12"/>
  <c r="D57" i="12"/>
  <c r="B59" i="12"/>
  <c r="C59" i="12"/>
  <c r="D59" i="12"/>
  <c r="B10" i="12"/>
  <c r="C10" i="12"/>
  <c r="D10" i="12"/>
  <c r="B9" i="12"/>
  <c r="C9" i="12"/>
  <c r="D9" i="12"/>
  <c r="B44" i="12"/>
  <c r="C44" i="12"/>
  <c r="D44" i="12"/>
  <c r="B61" i="12"/>
  <c r="C61" i="12"/>
  <c r="D61" i="12"/>
  <c r="B18" i="12"/>
  <c r="C18" i="12"/>
  <c r="D18" i="12"/>
  <c r="B16" i="12"/>
  <c r="C16" i="12"/>
  <c r="D16" i="12"/>
  <c r="B40" i="12"/>
  <c r="C40" i="12"/>
  <c r="D40" i="12"/>
  <c r="B27" i="12"/>
  <c r="C27" i="12"/>
  <c r="D27" i="12"/>
  <c r="B22" i="12"/>
  <c r="C22" i="12"/>
  <c r="D22" i="12"/>
  <c r="B33" i="12"/>
  <c r="C33" i="12"/>
  <c r="D33" i="12"/>
  <c r="B12" i="12"/>
  <c r="C12" i="12"/>
  <c r="D12" i="12"/>
  <c r="B35" i="12"/>
  <c r="C35" i="12"/>
  <c r="D35" i="12"/>
  <c r="B51" i="12"/>
  <c r="C51" i="12"/>
  <c r="D51" i="12"/>
  <c r="B58" i="12"/>
  <c r="C58" i="12"/>
  <c r="D58" i="12"/>
  <c r="B55" i="12"/>
  <c r="C55" i="12"/>
  <c r="D55" i="12"/>
  <c r="B3" i="12"/>
  <c r="C3" i="12"/>
  <c r="D3" i="12"/>
  <c r="B34" i="12"/>
  <c r="C34" i="12"/>
  <c r="D34" i="12"/>
  <c r="B62" i="12"/>
  <c r="C62" i="12"/>
  <c r="D62" i="12"/>
  <c r="B36" i="12"/>
  <c r="C36" i="12"/>
  <c r="D36" i="12"/>
  <c r="B38" i="12"/>
  <c r="C38" i="12"/>
  <c r="D38" i="12"/>
  <c r="B48" i="12"/>
  <c r="C48" i="12"/>
  <c r="D48" i="12"/>
  <c r="B37" i="12"/>
  <c r="C37" i="12"/>
  <c r="D37" i="12"/>
  <c r="B30" i="12"/>
  <c r="C30" i="12"/>
  <c r="D30" i="12"/>
  <c r="B52" i="12"/>
  <c r="C52" i="12"/>
  <c r="D52" i="12"/>
  <c r="B46" i="12"/>
  <c r="C46" i="12"/>
  <c r="D46" i="12"/>
  <c r="B4" i="12"/>
  <c r="C4" i="12"/>
  <c r="D4" i="12"/>
  <c r="B21" i="12"/>
  <c r="C21" i="12"/>
  <c r="D21" i="12"/>
  <c r="J22" i="1" l="1"/>
  <c r="G1" i="11"/>
  <c r="J44" i="1" l="1"/>
  <c r="J10" i="1"/>
  <c r="C32" i="1"/>
  <c r="F32" i="1"/>
  <c r="I32" i="1"/>
  <c r="P32" i="1"/>
  <c r="AA32" i="1"/>
  <c r="F22" i="1"/>
  <c r="C64" i="1"/>
  <c r="F64" i="1"/>
  <c r="I64" i="1"/>
  <c r="P64" i="1"/>
  <c r="AA64" i="1"/>
  <c r="J59" i="1"/>
  <c r="F54" i="1" l="1"/>
  <c r="E54" i="1"/>
  <c r="E44" i="1"/>
  <c r="D11" i="11"/>
  <c r="F14" i="11" l="1"/>
  <c r="G14" i="11"/>
  <c r="C21" i="11"/>
  <c r="B15" i="11"/>
  <c r="D10" i="11"/>
  <c r="D9" i="11"/>
  <c r="C40" i="1"/>
  <c r="C41" i="1"/>
  <c r="C45" i="1"/>
  <c r="C55" i="1"/>
  <c r="C43" i="1"/>
  <c r="C27" i="1"/>
  <c r="C28" i="1"/>
  <c r="C18" i="1"/>
  <c r="C16" i="1"/>
  <c r="C58" i="1"/>
  <c r="C61" i="1"/>
  <c r="C7" i="1"/>
  <c r="C9" i="1"/>
  <c r="C46" i="1"/>
  <c r="C51" i="1"/>
  <c r="C57" i="1"/>
  <c r="C49" i="1"/>
  <c r="C33" i="1"/>
  <c r="C38" i="1"/>
  <c r="C39" i="1"/>
  <c r="C5" i="1"/>
  <c r="C44" i="1"/>
  <c r="C47" i="1"/>
  <c r="C12" i="1"/>
  <c r="C60" i="1"/>
  <c r="C4" i="1"/>
  <c r="C13" i="1"/>
  <c r="C50" i="1"/>
  <c r="C22" i="1"/>
  <c r="C6" i="1"/>
  <c r="C63" i="1"/>
  <c r="C54" i="1"/>
  <c r="C24" i="1"/>
  <c r="C11" i="1"/>
  <c r="C37" i="1"/>
  <c r="C20" i="1"/>
  <c r="C48" i="1"/>
  <c r="C34" i="1"/>
  <c r="C21" i="1"/>
  <c r="C30" i="1"/>
  <c r="C8" i="1"/>
  <c r="C35" i="1"/>
  <c r="C62" i="1"/>
  <c r="C14" i="1"/>
  <c r="C53" i="1"/>
  <c r="C15" i="1"/>
  <c r="C19" i="1"/>
  <c r="C26" i="1"/>
  <c r="C29" i="1"/>
  <c r="C52" i="1"/>
  <c r="C56" i="1"/>
  <c r="C25" i="1"/>
  <c r="C36" i="1"/>
  <c r="C23" i="1"/>
  <c r="C59" i="1"/>
  <c r="C10" i="1"/>
  <c r="C31" i="1"/>
  <c r="A64" i="11"/>
  <c r="H69" i="2" l="1"/>
  <c r="D3" i="9"/>
  <c r="E3" i="9"/>
  <c r="D4" i="9"/>
  <c r="E4" i="9"/>
  <c r="D5" i="9"/>
  <c r="E5" i="9"/>
  <c r="D6" i="9"/>
  <c r="E6" i="9"/>
  <c r="D7" i="9"/>
  <c r="E7" i="9"/>
  <c r="D8" i="9"/>
  <c r="E8" i="9"/>
  <c r="D9" i="9"/>
  <c r="E9" i="9"/>
  <c r="D10" i="9"/>
  <c r="E10" i="9"/>
  <c r="D11" i="9"/>
  <c r="E11" i="9"/>
  <c r="D12" i="9"/>
  <c r="E12" i="9"/>
  <c r="D13" i="9"/>
  <c r="E13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2" i="9"/>
  <c r="D2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52" i="9"/>
  <c r="A52" i="9"/>
  <c r="B51" i="9"/>
  <c r="A51" i="9"/>
  <c r="B50" i="9"/>
  <c r="A50" i="9"/>
  <c r="B49" i="9"/>
  <c r="A49" i="9"/>
  <c r="B48" i="9"/>
  <c r="A48" i="9"/>
  <c r="B47" i="9"/>
  <c r="A47" i="9"/>
  <c r="B46" i="9"/>
  <c r="A46" i="9"/>
  <c r="B45" i="9"/>
  <c r="A45" i="9"/>
  <c r="B44" i="9"/>
  <c r="A44" i="9"/>
  <c r="B43" i="9"/>
  <c r="A43" i="9"/>
  <c r="B42" i="9"/>
  <c r="A42" i="9"/>
  <c r="B41" i="9"/>
  <c r="A41" i="9"/>
  <c r="B40" i="9"/>
  <c r="A40" i="9"/>
  <c r="B39" i="9"/>
  <c r="A39" i="9"/>
  <c r="B38" i="9"/>
  <c r="A38" i="9"/>
  <c r="B37" i="9"/>
  <c r="A37" i="9"/>
  <c r="B36" i="9"/>
  <c r="A36" i="9"/>
  <c r="B35" i="9"/>
  <c r="A35" i="9"/>
  <c r="B34" i="9"/>
  <c r="A34" i="9"/>
  <c r="B33" i="9"/>
  <c r="A33" i="9"/>
  <c r="B32" i="9"/>
  <c r="A32" i="9"/>
  <c r="B31" i="9"/>
  <c r="A31" i="9"/>
  <c r="B30" i="9"/>
  <c r="A30" i="9"/>
  <c r="B29" i="9"/>
  <c r="A29" i="9"/>
  <c r="B28" i="9"/>
  <c r="A28" i="9"/>
  <c r="B27" i="9"/>
  <c r="A27" i="9"/>
  <c r="B26" i="9"/>
  <c r="A26" i="9"/>
  <c r="B25" i="9"/>
  <c r="A25" i="9"/>
  <c r="B24" i="9"/>
  <c r="A24" i="9"/>
  <c r="B23" i="9"/>
  <c r="A23" i="9"/>
  <c r="B22" i="9"/>
  <c r="A22" i="9"/>
  <c r="B21" i="9"/>
  <c r="A21" i="9"/>
  <c r="B20" i="9"/>
  <c r="A20" i="9"/>
  <c r="B19" i="9"/>
  <c r="A19" i="9"/>
  <c r="B18" i="9"/>
  <c r="A18" i="9"/>
  <c r="B17" i="9"/>
  <c r="A17" i="9"/>
  <c r="B16" i="9"/>
  <c r="A16" i="9"/>
  <c r="B15" i="9"/>
  <c r="A15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5" i="9"/>
  <c r="A5" i="9"/>
  <c r="B4" i="9"/>
  <c r="A4" i="9"/>
  <c r="B3" i="9"/>
  <c r="A3" i="9"/>
  <c r="B2" i="9"/>
  <c r="A2" i="9"/>
  <c r="B14" i="9"/>
  <c r="A14" i="9"/>
  <c r="B60" i="9"/>
  <c r="A60" i="9"/>
  <c r="H5" i="8"/>
  <c r="I5" i="8"/>
  <c r="H3" i="8"/>
  <c r="I3" i="8"/>
  <c r="H4" i="8"/>
  <c r="I4" i="8"/>
  <c r="H7" i="8"/>
  <c r="I7" i="8"/>
  <c r="H6" i="8"/>
  <c r="I6" i="8"/>
  <c r="H8" i="8"/>
  <c r="I8" i="8"/>
  <c r="H9" i="8"/>
  <c r="I9" i="8"/>
  <c r="H10" i="8"/>
  <c r="I10" i="8"/>
  <c r="H12" i="8"/>
  <c r="I12" i="8"/>
  <c r="H11" i="8"/>
  <c r="I11" i="8"/>
  <c r="H13" i="8"/>
  <c r="I13" i="8"/>
  <c r="H15" i="8"/>
  <c r="I15" i="8"/>
  <c r="H16" i="8"/>
  <c r="I16" i="8"/>
  <c r="H18" i="8"/>
  <c r="I18" i="8"/>
  <c r="H17" i="8"/>
  <c r="I17" i="8"/>
  <c r="H19" i="8"/>
  <c r="I19" i="8"/>
  <c r="H20" i="8"/>
  <c r="I20" i="8"/>
  <c r="H21" i="8"/>
  <c r="I21" i="8"/>
  <c r="H23" i="8"/>
  <c r="I23" i="8"/>
  <c r="H24" i="8"/>
  <c r="I24" i="8"/>
  <c r="H22" i="8"/>
  <c r="I22" i="8"/>
  <c r="H25" i="8"/>
  <c r="I25" i="8"/>
  <c r="H26" i="8"/>
  <c r="I26" i="8"/>
  <c r="H27" i="8"/>
  <c r="I27" i="8"/>
  <c r="H28" i="8"/>
  <c r="I28" i="8"/>
  <c r="H29" i="8"/>
  <c r="I29" i="8"/>
  <c r="H30" i="8"/>
  <c r="I30" i="8"/>
  <c r="H31" i="8"/>
  <c r="I31" i="8"/>
  <c r="H32" i="8"/>
  <c r="I32" i="8"/>
  <c r="H33" i="8"/>
  <c r="I33" i="8"/>
  <c r="H34" i="8"/>
  <c r="I34" i="8"/>
  <c r="H35" i="8"/>
  <c r="I35" i="8"/>
  <c r="H36" i="8"/>
  <c r="I36" i="8"/>
  <c r="H37" i="8"/>
  <c r="I37" i="8"/>
  <c r="H38" i="8"/>
  <c r="I38" i="8"/>
  <c r="H39" i="8"/>
  <c r="I39" i="8"/>
  <c r="H40" i="8"/>
  <c r="I40" i="8"/>
  <c r="H41" i="8"/>
  <c r="I41" i="8"/>
  <c r="H42" i="8"/>
  <c r="I42" i="8"/>
  <c r="H43" i="8"/>
  <c r="I43" i="8"/>
  <c r="H44" i="8"/>
  <c r="I44" i="8"/>
  <c r="H45" i="8"/>
  <c r="I45" i="8"/>
  <c r="H46" i="8"/>
  <c r="I46" i="8"/>
  <c r="H48" i="8"/>
  <c r="I48" i="8"/>
  <c r="H47" i="8"/>
  <c r="I47" i="8"/>
  <c r="H49" i="8"/>
  <c r="I49" i="8"/>
  <c r="H50" i="8"/>
  <c r="I50" i="8"/>
  <c r="H51" i="8"/>
  <c r="I51" i="8"/>
  <c r="H52" i="8"/>
  <c r="I52" i="8"/>
  <c r="H53" i="8"/>
  <c r="I53" i="8"/>
  <c r="H55" i="8"/>
  <c r="I55" i="8"/>
  <c r="H57" i="8"/>
  <c r="I57" i="8"/>
  <c r="H56" i="8"/>
  <c r="I56" i="8"/>
  <c r="H54" i="8"/>
  <c r="I54" i="8"/>
  <c r="H58" i="8"/>
  <c r="I58" i="8"/>
  <c r="H59" i="8"/>
  <c r="I59" i="8"/>
  <c r="I2" i="8"/>
  <c r="H2" i="8"/>
  <c r="F2" i="8"/>
  <c r="F5" i="8"/>
  <c r="F3" i="8"/>
  <c r="F4" i="8"/>
  <c r="F7" i="8"/>
  <c r="F6" i="8"/>
  <c r="F8" i="8"/>
  <c r="F9" i="8"/>
  <c r="F10" i="8"/>
  <c r="F12" i="8"/>
  <c r="F11" i="8"/>
  <c r="F13" i="8"/>
  <c r="F15" i="8"/>
  <c r="F16" i="8"/>
  <c r="F18" i="8"/>
  <c r="F17" i="8"/>
  <c r="F19" i="8"/>
  <c r="F20" i="8"/>
  <c r="F21" i="8"/>
  <c r="F23" i="8"/>
  <c r="F24" i="8"/>
  <c r="F22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8" i="8"/>
  <c r="F47" i="8"/>
  <c r="F49" i="8"/>
  <c r="F50" i="8"/>
  <c r="F51" i="8"/>
  <c r="F52" i="8"/>
  <c r="F53" i="8"/>
  <c r="F55" i="8"/>
  <c r="F57" i="8"/>
  <c r="F56" i="8"/>
  <c r="F54" i="8"/>
  <c r="F58" i="8"/>
  <c r="F59" i="8"/>
  <c r="E5" i="8"/>
  <c r="E3" i="8"/>
  <c r="E4" i="8"/>
  <c r="E7" i="8"/>
  <c r="E6" i="8"/>
  <c r="E8" i="8"/>
  <c r="E9" i="8"/>
  <c r="E10" i="8"/>
  <c r="E12" i="8"/>
  <c r="E11" i="8"/>
  <c r="E13" i="8"/>
  <c r="E15" i="8"/>
  <c r="E16" i="8"/>
  <c r="E18" i="8"/>
  <c r="E17" i="8"/>
  <c r="E19" i="8"/>
  <c r="E20" i="8"/>
  <c r="E21" i="8"/>
  <c r="E23" i="8"/>
  <c r="E24" i="8"/>
  <c r="E22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8" i="8"/>
  <c r="E47" i="8"/>
  <c r="E49" i="8"/>
  <c r="E50" i="8"/>
  <c r="E51" i="8"/>
  <c r="E52" i="8"/>
  <c r="E53" i="8"/>
  <c r="E55" i="8"/>
  <c r="E57" i="8"/>
  <c r="E56" i="8"/>
  <c r="E54" i="8"/>
  <c r="E58" i="8"/>
  <c r="E59" i="8"/>
  <c r="E2" i="8"/>
  <c r="C59" i="8"/>
  <c r="B59" i="8"/>
  <c r="A59" i="8"/>
  <c r="C58" i="8"/>
  <c r="B58" i="8"/>
  <c r="A58" i="8"/>
  <c r="C54" i="8"/>
  <c r="B54" i="8"/>
  <c r="A54" i="8"/>
  <c r="C56" i="8"/>
  <c r="B56" i="8"/>
  <c r="A56" i="8"/>
  <c r="C57" i="8"/>
  <c r="B57" i="8"/>
  <c r="A57" i="8"/>
  <c r="C55" i="8"/>
  <c r="B55" i="8"/>
  <c r="A55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7" i="8"/>
  <c r="B47" i="8"/>
  <c r="A47" i="8"/>
  <c r="C48" i="8"/>
  <c r="B48" i="8"/>
  <c r="A48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2" i="8"/>
  <c r="B22" i="8"/>
  <c r="A22" i="8"/>
  <c r="C24" i="8"/>
  <c r="B24" i="8"/>
  <c r="A24" i="8"/>
  <c r="C23" i="8"/>
  <c r="B23" i="8"/>
  <c r="A23" i="8"/>
  <c r="C21" i="8"/>
  <c r="B21" i="8"/>
  <c r="A21" i="8"/>
  <c r="C20" i="8"/>
  <c r="B20" i="8"/>
  <c r="A20" i="8"/>
  <c r="C19" i="8"/>
  <c r="B19" i="8"/>
  <c r="A19" i="8"/>
  <c r="C17" i="8"/>
  <c r="B17" i="8"/>
  <c r="A17" i="8"/>
  <c r="C18" i="8"/>
  <c r="B18" i="8"/>
  <c r="A18" i="8"/>
  <c r="C16" i="8"/>
  <c r="B16" i="8"/>
  <c r="A16" i="8"/>
  <c r="C15" i="8"/>
  <c r="B15" i="8"/>
  <c r="A15" i="8"/>
  <c r="C13" i="8"/>
  <c r="B13" i="8"/>
  <c r="A13" i="8"/>
  <c r="C11" i="8"/>
  <c r="B11" i="8"/>
  <c r="A11" i="8"/>
  <c r="C12" i="8"/>
  <c r="B12" i="8"/>
  <c r="A12" i="8"/>
  <c r="C10" i="8"/>
  <c r="B10" i="8"/>
  <c r="A10" i="8"/>
  <c r="C9" i="8"/>
  <c r="B9" i="8"/>
  <c r="A9" i="8"/>
  <c r="C8" i="8"/>
  <c r="B8" i="8"/>
  <c r="A8" i="8"/>
  <c r="C6" i="8"/>
  <c r="B6" i="8"/>
  <c r="A6" i="8"/>
  <c r="C7" i="8"/>
  <c r="B7" i="8"/>
  <c r="A7" i="8"/>
  <c r="C4" i="8"/>
  <c r="B4" i="8"/>
  <c r="A4" i="8"/>
  <c r="C3" i="8"/>
  <c r="B3" i="8"/>
  <c r="A3" i="8"/>
  <c r="C5" i="8"/>
  <c r="B5" i="8"/>
  <c r="A5" i="8"/>
  <c r="C2" i="8"/>
  <c r="B2" i="8"/>
  <c r="A2" i="8"/>
  <c r="B14" i="8"/>
  <c r="A14" i="8"/>
  <c r="C60" i="8"/>
  <c r="B60" i="8"/>
  <c r="A60" i="8"/>
  <c r="E2" i="7"/>
  <c r="G2" i="7"/>
  <c r="H2" i="7"/>
  <c r="I2" i="7"/>
  <c r="J2" i="7"/>
  <c r="F2" i="7"/>
  <c r="B59" i="7"/>
  <c r="A59" i="7"/>
  <c r="B58" i="7"/>
  <c r="A58" i="7"/>
  <c r="B57" i="7"/>
  <c r="A57" i="7"/>
  <c r="B56" i="7"/>
  <c r="A56" i="7"/>
  <c r="B55" i="7"/>
  <c r="A55" i="7"/>
  <c r="B54" i="7"/>
  <c r="A54" i="7"/>
  <c r="B53" i="7"/>
  <c r="A53" i="7"/>
  <c r="B52" i="7"/>
  <c r="A52" i="7"/>
  <c r="B51" i="7"/>
  <c r="A51" i="7"/>
  <c r="B50" i="7"/>
  <c r="A50" i="7"/>
  <c r="B49" i="7"/>
  <c r="A49" i="7"/>
  <c r="B48" i="7"/>
  <c r="A48" i="7"/>
  <c r="B47" i="7"/>
  <c r="A47" i="7"/>
  <c r="B46" i="7"/>
  <c r="A46" i="7"/>
  <c r="B45" i="7"/>
  <c r="A45" i="7"/>
  <c r="B44" i="7"/>
  <c r="A44" i="7"/>
  <c r="B43" i="7"/>
  <c r="A43" i="7"/>
  <c r="B42" i="7"/>
  <c r="A42" i="7"/>
  <c r="B41" i="7"/>
  <c r="A41" i="7"/>
  <c r="B40" i="7"/>
  <c r="A40" i="7"/>
  <c r="B39" i="7"/>
  <c r="A39" i="7"/>
  <c r="B38" i="7"/>
  <c r="A38" i="7"/>
  <c r="B37" i="7"/>
  <c r="A37" i="7"/>
  <c r="B36" i="7"/>
  <c r="A36" i="7"/>
  <c r="B35" i="7"/>
  <c r="A35" i="7"/>
  <c r="B34" i="7"/>
  <c r="A34" i="7"/>
  <c r="B33" i="7"/>
  <c r="A33" i="7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4" i="7"/>
  <c r="A4" i="7"/>
  <c r="B3" i="7"/>
  <c r="A3" i="7"/>
  <c r="C2" i="7"/>
  <c r="B2" i="7"/>
  <c r="A2" i="7"/>
  <c r="B14" i="7"/>
  <c r="A14" i="7"/>
  <c r="B60" i="7"/>
  <c r="A60" i="7"/>
  <c r="H9" i="6"/>
  <c r="I9" i="6"/>
  <c r="H10" i="6"/>
  <c r="I10" i="6"/>
  <c r="H11" i="6"/>
  <c r="I11" i="6"/>
  <c r="H12" i="6"/>
  <c r="I12" i="6"/>
  <c r="H13" i="6"/>
  <c r="I13" i="6"/>
  <c r="H2" i="6"/>
  <c r="I2" i="6"/>
  <c r="H3" i="6"/>
  <c r="I3" i="6"/>
  <c r="H4" i="6"/>
  <c r="I4" i="6"/>
  <c r="H5" i="6"/>
  <c r="I5" i="6"/>
  <c r="H6" i="6"/>
  <c r="I6" i="6"/>
  <c r="H7" i="6"/>
  <c r="I7" i="6"/>
  <c r="G9" i="6"/>
  <c r="G10" i="6"/>
  <c r="G11" i="6"/>
  <c r="G12" i="6"/>
  <c r="G13" i="6"/>
  <c r="G2" i="6"/>
  <c r="G3" i="6"/>
  <c r="G4" i="6"/>
  <c r="G5" i="6"/>
  <c r="G6" i="6"/>
  <c r="G7" i="6"/>
  <c r="F9" i="6"/>
  <c r="F10" i="6"/>
  <c r="F11" i="6"/>
  <c r="F12" i="6"/>
  <c r="F13" i="6"/>
  <c r="F2" i="6"/>
  <c r="F3" i="6"/>
  <c r="F4" i="6"/>
  <c r="F5" i="6"/>
  <c r="F6" i="6"/>
  <c r="F7" i="6"/>
  <c r="F8" i="6"/>
  <c r="G8" i="6"/>
  <c r="H8" i="6"/>
  <c r="I8" i="6"/>
  <c r="E3" i="6"/>
  <c r="E4" i="6"/>
  <c r="E5" i="6"/>
  <c r="E6" i="6"/>
  <c r="E7" i="6"/>
  <c r="E8" i="6"/>
  <c r="E9" i="6"/>
  <c r="E10" i="6"/>
  <c r="E11" i="6"/>
  <c r="E12" i="6"/>
  <c r="E13" i="6"/>
  <c r="E2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C3" i="6"/>
  <c r="B3" i="6"/>
  <c r="A3" i="6"/>
  <c r="C2" i="6"/>
  <c r="B2" i="6"/>
  <c r="A2" i="6"/>
  <c r="B14" i="5"/>
  <c r="A14" i="5"/>
  <c r="D2" i="5"/>
  <c r="C59" i="5"/>
  <c r="B59" i="5"/>
  <c r="A59" i="5"/>
  <c r="C58" i="5"/>
  <c r="B58" i="5"/>
  <c r="A58" i="5"/>
  <c r="C57" i="5"/>
  <c r="B57" i="5"/>
  <c r="A57" i="5"/>
  <c r="C56" i="5"/>
  <c r="B56" i="5"/>
  <c r="A56" i="5"/>
  <c r="C55" i="5"/>
  <c r="B55" i="5"/>
  <c r="A55" i="5"/>
  <c r="C54" i="5"/>
  <c r="B54" i="5"/>
  <c r="A54" i="5"/>
  <c r="C53" i="5"/>
  <c r="B53" i="5"/>
  <c r="A53" i="5"/>
  <c r="C52" i="5"/>
  <c r="B52" i="5"/>
  <c r="A52" i="5"/>
  <c r="C51" i="5"/>
  <c r="B51" i="5"/>
  <c r="A51" i="5"/>
  <c r="C50" i="5"/>
  <c r="B50" i="5"/>
  <c r="A50" i="5"/>
  <c r="C49" i="5"/>
  <c r="B49" i="5"/>
  <c r="A49" i="5"/>
  <c r="C48" i="5"/>
  <c r="B48" i="5"/>
  <c r="A48" i="5"/>
  <c r="C47" i="5"/>
  <c r="B47" i="5"/>
  <c r="A47" i="5"/>
  <c r="C46" i="5"/>
  <c r="B46" i="5"/>
  <c r="A46" i="5"/>
  <c r="C45" i="5"/>
  <c r="B45" i="5"/>
  <c r="A45" i="5"/>
  <c r="C44" i="5"/>
  <c r="B44" i="5"/>
  <c r="A44" i="5"/>
  <c r="C43" i="5"/>
  <c r="B43" i="5"/>
  <c r="A43" i="5"/>
  <c r="C42" i="5"/>
  <c r="B42" i="5"/>
  <c r="A42" i="5"/>
  <c r="C41" i="5"/>
  <c r="B41" i="5"/>
  <c r="A41" i="5"/>
  <c r="C40" i="5"/>
  <c r="B40" i="5"/>
  <c r="A40" i="5"/>
  <c r="C39" i="5"/>
  <c r="B39" i="5"/>
  <c r="A39" i="5"/>
  <c r="C38" i="5"/>
  <c r="B38" i="5"/>
  <c r="A38" i="5"/>
  <c r="C37" i="5"/>
  <c r="B37" i="5"/>
  <c r="A37" i="5"/>
  <c r="C36" i="5"/>
  <c r="B36" i="5"/>
  <c r="A36" i="5"/>
  <c r="C35" i="5"/>
  <c r="B35" i="5"/>
  <c r="A35" i="5"/>
  <c r="C34" i="5"/>
  <c r="B34" i="5"/>
  <c r="A34" i="5"/>
  <c r="C33" i="5"/>
  <c r="B33" i="5"/>
  <c r="A33" i="5"/>
  <c r="C32" i="5"/>
  <c r="B32" i="5"/>
  <c r="A32" i="5"/>
  <c r="C31" i="5"/>
  <c r="B31" i="5"/>
  <c r="A31" i="5"/>
  <c r="C30" i="5"/>
  <c r="B30" i="5"/>
  <c r="A30" i="5"/>
  <c r="C29" i="5"/>
  <c r="B29" i="5"/>
  <c r="A29" i="5"/>
  <c r="C28" i="5"/>
  <c r="B28" i="5"/>
  <c r="A28" i="5"/>
  <c r="C27" i="5"/>
  <c r="B27" i="5"/>
  <c r="A27" i="5"/>
  <c r="C26" i="5"/>
  <c r="B26" i="5"/>
  <c r="A26" i="5"/>
  <c r="C25" i="5"/>
  <c r="B25" i="5"/>
  <c r="A25" i="5"/>
  <c r="C24" i="5"/>
  <c r="B24" i="5"/>
  <c r="A24" i="5"/>
  <c r="C23" i="5"/>
  <c r="B23" i="5"/>
  <c r="A23" i="5"/>
  <c r="C22" i="5"/>
  <c r="B22" i="5"/>
  <c r="A22" i="5"/>
  <c r="C21" i="5"/>
  <c r="B21" i="5"/>
  <c r="A21" i="5"/>
  <c r="C20" i="5"/>
  <c r="B20" i="5"/>
  <c r="A20" i="5"/>
  <c r="C19" i="5"/>
  <c r="B19" i="5"/>
  <c r="A19" i="5"/>
  <c r="C18" i="5"/>
  <c r="B18" i="5"/>
  <c r="A18" i="5"/>
  <c r="C17" i="5"/>
  <c r="B17" i="5"/>
  <c r="A17" i="5"/>
  <c r="C16" i="5"/>
  <c r="B16" i="5"/>
  <c r="A16" i="5"/>
  <c r="C15" i="5"/>
  <c r="B15" i="5"/>
  <c r="A15" i="5"/>
  <c r="C13" i="5"/>
  <c r="B13" i="5"/>
  <c r="A13" i="5"/>
  <c r="C12" i="5"/>
  <c r="B12" i="5"/>
  <c r="A12" i="5"/>
  <c r="C11" i="5"/>
  <c r="B11" i="5"/>
  <c r="A11" i="5"/>
  <c r="C10" i="5"/>
  <c r="B10" i="5"/>
  <c r="A10" i="5"/>
  <c r="C9" i="5"/>
  <c r="B9" i="5"/>
  <c r="A9" i="5"/>
  <c r="C8" i="5"/>
  <c r="B8" i="5"/>
  <c r="A8" i="5"/>
  <c r="C7" i="5"/>
  <c r="B7" i="5"/>
  <c r="A7" i="5"/>
  <c r="C6" i="5"/>
  <c r="B6" i="5"/>
  <c r="A6" i="5"/>
  <c r="C5" i="5"/>
  <c r="B5" i="5"/>
  <c r="A5" i="5"/>
  <c r="C4" i="5"/>
  <c r="B4" i="5"/>
  <c r="A4" i="5"/>
  <c r="C3" i="5"/>
  <c r="B3" i="5"/>
  <c r="A3" i="5"/>
  <c r="C2" i="5"/>
  <c r="B2" i="5"/>
  <c r="A2" i="5"/>
  <c r="C60" i="5"/>
  <c r="B60" i="5"/>
  <c r="A60" i="5"/>
  <c r="E59" i="1"/>
  <c r="E10" i="1"/>
  <c r="F59" i="1"/>
  <c r="F10" i="1"/>
  <c r="J54" i="1"/>
  <c r="P47" i="1" l="1"/>
  <c r="I44" i="1"/>
  <c r="I54" i="1"/>
  <c r="I59" i="1"/>
  <c r="I10" i="1"/>
  <c r="AA54" i="1"/>
  <c r="AA59" i="1"/>
  <c r="AA10" i="1"/>
  <c r="I40" i="1"/>
  <c r="I41" i="1"/>
  <c r="I45" i="1"/>
  <c r="I55" i="1"/>
  <c r="I43" i="1"/>
  <c r="I27" i="1"/>
  <c r="I28" i="1"/>
  <c r="I18" i="1"/>
  <c r="I16" i="1"/>
  <c r="I58" i="1"/>
  <c r="I61" i="1"/>
  <c r="I7" i="1"/>
  <c r="I9" i="1"/>
  <c r="I46" i="1"/>
  <c r="I51" i="1"/>
  <c r="I57" i="1"/>
  <c r="I49" i="1"/>
  <c r="I33" i="1"/>
  <c r="I38" i="1"/>
  <c r="I39" i="1"/>
  <c r="I5" i="1"/>
  <c r="I47" i="1"/>
  <c r="I12" i="1"/>
  <c r="I60" i="1"/>
  <c r="I4" i="1"/>
  <c r="I13" i="1"/>
  <c r="I50" i="1"/>
  <c r="I22" i="1"/>
  <c r="I6" i="1"/>
  <c r="I63" i="1"/>
  <c r="I24" i="1"/>
  <c r="I11" i="1"/>
  <c r="I37" i="1"/>
  <c r="I20" i="1"/>
  <c r="I48" i="1"/>
  <c r="I21" i="1"/>
  <c r="I30" i="1"/>
  <c r="I8" i="1"/>
  <c r="I35" i="1"/>
  <c r="I62" i="1"/>
  <c r="I14" i="1"/>
  <c r="I53" i="1"/>
  <c r="I15" i="1"/>
  <c r="I19" i="1"/>
  <c r="I26" i="1"/>
  <c r="I29" i="1"/>
  <c r="I52" i="1"/>
  <c r="I25" i="1"/>
  <c r="I36" i="1"/>
  <c r="I23" i="1"/>
  <c r="AA40" i="1"/>
  <c r="AA41" i="1"/>
  <c r="AA45" i="1"/>
  <c r="AA55" i="1"/>
  <c r="AA43" i="1"/>
  <c r="AA27" i="1"/>
  <c r="AA28" i="1"/>
  <c r="AA18" i="1"/>
  <c r="AA16" i="1"/>
  <c r="AA58" i="1"/>
  <c r="AA61" i="1"/>
  <c r="AA7" i="1"/>
  <c r="AA9" i="1"/>
  <c r="AA46" i="1"/>
  <c r="AA51" i="1"/>
  <c r="AA57" i="1"/>
  <c r="AA49" i="1"/>
  <c r="AA33" i="1"/>
  <c r="AA38" i="1"/>
  <c r="AA39" i="1"/>
  <c r="AA5" i="1"/>
  <c r="AA47" i="1"/>
  <c r="AA12" i="1"/>
  <c r="AA60" i="1"/>
  <c r="AA4" i="1"/>
  <c r="AA13" i="1"/>
  <c r="AA50" i="1"/>
  <c r="AA22" i="1"/>
  <c r="AA6" i="1"/>
  <c r="AA63" i="1"/>
  <c r="AA24" i="1"/>
  <c r="AA11" i="1"/>
  <c r="AA37" i="1"/>
  <c r="AA20" i="1"/>
  <c r="AA48" i="1"/>
  <c r="AA34" i="1"/>
  <c r="AA21" i="1"/>
  <c r="AA30" i="1"/>
  <c r="AA8" i="1"/>
  <c r="AA35" i="1"/>
  <c r="AA62" i="1"/>
  <c r="AA14" i="1"/>
  <c r="AA53" i="1"/>
  <c r="AA15" i="1"/>
  <c r="AA19" i="1"/>
  <c r="AA26" i="1"/>
  <c r="AA29" i="1"/>
  <c r="AA52" i="1"/>
  <c r="AA56" i="1"/>
  <c r="AA25" i="1"/>
  <c r="AA36" i="1"/>
  <c r="AA23" i="1"/>
  <c r="J54" i="8" l="1"/>
  <c r="J40" i="8"/>
  <c r="J52" i="8"/>
  <c r="J32" i="8"/>
  <c r="J39" i="8"/>
  <c r="J33" i="8"/>
  <c r="J36" i="8"/>
  <c r="J30" i="8"/>
  <c r="J27" i="8"/>
  <c r="J18" i="8"/>
  <c r="J45" i="8"/>
  <c r="J37" i="8"/>
  <c r="J44" i="8"/>
  <c r="J35" i="8"/>
  <c r="J51" i="8"/>
  <c r="J8" i="8"/>
  <c r="J49" i="8"/>
  <c r="J53" i="8"/>
  <c r="J47" i="8"/>
  <c r="J31" i="8"/>
  <c r="J56" i="8"/>
  <c r="J55" i="8"/>
  <c r="J11" i="8"/>
  <c r="J24" i="8"/>
  <c r="J41" i="8"/>
  <c r="J23" i="8"/>
  <c r="J15" i="8"/>
  <c r="J22" i="8"/>
  <c r="J4" i="8"/>
  <c r="J48" i="8"/>
  <c r="J12" i="8"/>
  <c r="J57" i="8"/>
  <c r="J46" i="8"/>
  <c r="J38" i="8"/>
  <c r="J29" i="8"/>
  <c r="J21" i="8"/>
  <c r="J19" i="8"/>
  <c r="J59" i="8"/>
  <c r="J34" i="8"/>
  <c r="J20" i="8"/>
  <c r="J16" i="8"/>
  <c r="J58" i="8"/>
  <c r="J50" i="8"/>
  <c r="J17" i="8"/>
  <c r="F21" i="2"/>
  <c r="F20" i="2"/>
  <c r="AA31" i="1" l="1"/>
  <c r="J6" i="8" s="1"/>
  <c r="J28" i="8" l="1"/>
  <c r="J43" i="8"/>
  <c r="J26" i="8"/>
  <c r="J13" i="8"/>
  <c r="J42" i="8"/>
  <c r="J7" i="8"/>
  <c r="J10" i="8"/>
  <c r="J3" i="8"/>
  <c r="J2" i="8"/>
  <c r="J9" i="8"/>
  <c r="J5" i="8"/>
  <c r="J25" i="8"/>
  <c r="Q41" i="1"/>
  <c r="Q45" i="1"/>
  <c r="Q55" i="1"/>
  <c r="Q40" i="1"/>
  <c r="Q31" i="1"/>
  <c r="Q43" i="1"/>
  <c r="Q27" i="1"/>
  <c r="Q28" i="1"/>
  <c r="Q58" i="1"/>
  <c r="Q16" i="1"/>
  <c r="Q18" i="1"/>
  <c r="Q61" i="1"/>
  <c r="Q7" i="1"/>
  <c r="Q46" i="1"/>
  <c r="Q51" i="1"/>
  <c r="Q9" i="1"/>
  <c r="Q57" i="1"/>
  <c r="Q49" i="1"/>
  <c r="Q33" i="1"/>
  <c r="Q39" i="1"/>
  <c r="Q38" i="1"/>
  <c r="Q5" i="1"/>
  <c r="Q47" i="1"/>
  <c r="Q12" i="1"/>
  <c r="Q60" i="1"/>
  <c r="Q4" i="1"/>
  <c r="Q13" i="1"/>
  <c r="Q50" i="1"/>
  <c r="Q22" i="1"/>
  <c r="Q6" i="1"/>
  <c r="Q63" i="1"/>
  <c r="Q24" i="1"/>
  <c r="Q11" i="1"/>
  <c r="Q37" i="1"/>
  <c r="Q20" i="1"/>
  <c r="Q48" i="1"/>
  <c r="Q34" i="1"/>
  <c r="Q21" i="1"/>
  <c r="Q30" i="1"/>
  <c r="Q8" i="1"/>
  <c r="Q35" i="1"/>
  <c r="Q62" i="1"/>
  <c r="Q14" i="1"/>
  <c r="Q53" i="1"/>
  <c r="Q15" i="1"/>
  <c r="Q19" i="1"/>
  <c r="Q26" i="1"/>
  <c r="Q29" i="1"/>
  <c r="Q52" i="1"/>
  <c r="Q56" i="1"/>
  <c r="Q25" i="1"/>
  <c r="Q36" i="1"/>
  <c r="Q23" i="1"/>
  <c r="P8" i="1" l="1"/>
  <c r="F43" i="1" l="1"/>
  <c r="P41" i="1" l="1"/>
  <c r="P31" i="1"/>
  <c r="P45" i="1"/>
  <c r="P40" i="1"/>
  <c r="P55" i="1"/>
  <c r="P43" i="1"/>
  <c r="P27" i="1"/>
  <c r="P28" i="1"/>
  <c r="P18" i="1"/>
  <c r="P16" i="1"/>
  <c r="P58" i="1"/>
  <c r="P61" i="1"/>
  <c r="P7" i="1"/>
  <c r="P9" i="1"/>
  <c r="P46" i="1"/>
  <c r="P51" i="1"/>
  <c r="P57" i="1"/>
  <c r="P49" i="1"/>
  <c r="P33" i="1"/>
  <c r="P39" i="1"/>
  <c r="P38" i="1"/>
  <c r="P5" i="1"/>
  <c r="P12" i="1"/>
  <c r="P60" i="1"/>
  <c r="P4" i="1"/>
  <c r="P13" i="1"/>
  <c r="P50" i="1"/>
  <c r="P22" i="1"/>
  <c r="P6" i="1"/>
  <c r="P63" i="1"/>
  <c r="P24" i="1"/>
  <c r="P11" i="1"/>
  <c r="P37" i="1"/>
  <c r="P20" i="1"/>
  <c r="P48" i="1"/>
  <c r="P34" i="1"/>
  <c r="P21" i="1"/>
  <c r="P30" i="1"/>
  <c r="P35" i="1"/>
  <c r="P62" i="1"/>
  <c r="P14" i="1"/>
  <c r="P53" i="1"/>
  <c r="P15" i="1"/>
  <c r="P19" i="1"/>
  <c r="P26" i="1"/>
  <c r="P29" i="1"/>
  <c r="P52" i="1"/>
  <c r="P56" i="1"/>
  <c r="P25" i="1"/>
  <c r="P36" i="1"/>
  <c r="P23" i="1"/>
  <c r="G26" i="8" l="1"/>
  <c r="G42" i="8"/>
  <c r="G54" i="8"/>
  <c r="G49" i="8"/>
  <c r="G4" i="8"/>
  <c r="G34" i="8"/>
  <c r="G51" i="8"/>
  <c r="G7" i="8"/>
  <c r="G39" i="8"/>
  <c r="G38" i="8"/>
  <c r="G23" i="8"/>
  <c r="G53" i="8"/>
  <c r="G59" i="8"/>
  <c r="G33" i="8"/>
  <c r="G15" i="8"/>
  <c r="G58" i="8"/>
  <c r="G50" i="8"/>
  <c r="G41" i="8"/>
  <c r="G13" i="8"/>
  <c r="G30" i="8"/>
  <c r="G21" i="8"/>
  <c r="G5" i="8"/>
  <c r="G56" i="8"/>
  <c r="G18" i="8"/>
  <c r="G24" i="8"/>
  <c r="G22" i="8"/>
  <c r="G40" i="8"/>
  <c r="G16" i="8"/>
  <c r="G31" i="8"/>
  <c r="G12" i="8"/>
  <c r="G47" i="8"/>
  <c r="G48" i="8"/>
  <c r="G11" i="8"/>
  <c r="G3" i="8"/>
  <c r="G57" i="8"/>
  <c r="G46" i="8"/>
  <c r="G37" i="8"/>
  <c r="G28" i="8"/>
  <c r="G19" i="8"/>
  <c r="G9" i="8"/>
  <c r="G55" i="8"/>
  <c r="G44" i="8"/>
  <c r="G35" i="8"/>
  <c r="G25" i="8"/>
  <c r="G20" i="8"/>
  <c r="G27" i="8"/>
  <c r="G8" i="8"/>
  <c r="G10" i="8"/>
  <c r="G29" i="8"/>
  <c r="G52" i="8"/>
  <c r="G43" i="8"/>
  <c r="G17" i="8"/>
  <c r="G6" i="8"/>
  <c r="G32" i="8"/>
  <c r="G45" i="8"/>
  <c r="G2" i="8"/>
  <c r="G36" i="8"/>
  <c r="E27" i="1"/>
  <c r="F27" i="1"/>
  <c r="J27" i="1"/>
  <c r="I31" i="1" l="1"/>
  <c r="E55" i="1"/>
  <c r="J40" i="1"/>
  <c r="J58" i="1"/>
  <c r="J7" i="1"/>
  <c r="J9" i="1"/>
  <c r="J57" i="1"/>
  <c r="J47" i="1"/>
  <c r="J12" i="1"/>
  <c r="J60" i="1"/>
  <c r="J50" i="1"/>
  <c r="J6" i="1"/>
  <c r="J8" i="1"/>
  <c r="J62" i="1"/>
  <c r="J19" i="1"/>
  <c r="J25" i="1"/>
  <c r="J45" i="1"/>
  <c r="J16" i="1"/>
  <c r="J51" i="1"/>
  <c r="J23" i="1"/>
  <c r="J11" i="1"/>
  <c r="J34" i="1"/>
  <c r="J21" i="1"/>
  <c r="J14" i="1"/>
  <c r="J53" i="1"/>
  <c r="J26" i="1"/>
  <c r="J29" i="1"/>
  <c r="J61" i="1"/>
  <c r="J5" i="1"/>
  <c r="J4" i="1"/>
  <c r="J33" i="1"/>
  <c r="J35" i="1"/>
  <c r="J15" i="1"/>
  <c r="J52" i="1"/>
  <c r="J39" i="1"/>
  <c r="J43" i="1"/>
  <c r="J20" i="1"/>
  <c r="J41" i="1"/>
  <c r="J31" i="1"/>
  <c r="J28" i="1"/>
  <c r="J38" i="1"/>
  <c r="J13" i="1"/>
  <c r="J63" i="1"/>
  <c r="J24" i="1"/>
  <c r="J37" i="1"/>
  <c r="J48" i="1"/>
  <c r="J30" i="1"/>
  <c r="J56" i="1"/>
  <c r="J36" i="1"/>
  <c r="J18" i="1"/>
  <c r="J49" i="1"/>
  <c r="J55" i="1"/>
  <c r="F62" i="1" l="1"/>
  <c r="F55" i="1"/>
  <c r="F40" i="1"/>
  <c r="F58" i="1"/>
  <c r="F7" i="1"/>
  <c r="F9" i="1"/>
  <c r="F57" i="1"/>
  <c r="F12" i="1"/>
  <c r="F6" i="1"/>
  <c r="F8" i="1"/>
  <c r="F19" i="1"/>
  <c r="F25" i="1"/>
  <c r="F45" i="1"/>
  <c r="F16" i="1"/>
  <c r="F51" i="1"/>
  <c r="F23" i="1"/>
  <c r="F34" i="1"/>
  <c r="F21" i="1"/>
  <c r="F14" i="1"/>
  <c r="F53" i="1"/>
  <c r="F26" i="1"/>
  <c r="F61" i="1"/>
  <c r="F46" i="1"/>
  <c r="F5" i="1"/>
  <c r="F33" i="1"/>
  <c r="F15" i="1"/>
  <c r="F52" i="1"/>
  <c r="F39" i="1"/>
  <c r="F20" i="1"/>
  <c r="F41" i="1"/>
  <c r="F31" i="1"/>
  <c r="F28" i="1"/>
  <c r="F38" i="1"/>
  <c r="F13" i="1"/>
  <c r="F63" i="1"/>
  <c r="F37" i="1"/>
  <c r="F30" i="1"/>
  <c r="F56" i="1"/>
  <c r="F36" i="1"/>
  <c r="F18" i="1"/>
  <c r="F60" i="1"/>
  <c r="F50" i="1"/>
  <c r="E50" i="1"/>
  <c r="E62" i="1"/>
  <c r="E40" i="1"/>
  <c r="E58" i="1"/>
  <c r="E7" i="1"/>
  <c r="E9" i="1"/>
  <c r="E57" i="1"/>
  <c r="E47" i="1"/>
  <c r="E12" i="1"/>
  <c r="E6" i="1"/>
  <c r="E8" i="1"/>
  <c r="E19" i="1"/>
  <c r="E25" i="1"/>
  <c r="E45" i="1"/>
  <c r="E16" i="1"/>
  <c r="E51" i="1"/>
  <c r="E23" i="1"/>
  <c r="D62" i="6" s="1"/>
  <c r="E22" i="1"/>
  <c r="E34" i="1"/>
  <c r="E21" i="1"/>
  <c r="E14" i="1"/>
  <c r="E53" i="1"/>
  <c r="E26" i="1"/>
  <c r="E29" i="1"/>
  <c r="E61" i="1"/>
  <c r="E5" i="1"/>
  <c r="E4" i="1"/>
  <c r="E33" i="1"/>
  <c r="E35" i="1"/>
  <c r="E15" i="1"/>
  <c r="E52" i="1"/>
  <c r="E39" i="1"/>
  <c r="E43" i="1"/>
  <c r="E20" i="1"/>
  <c r="E41" i="1"/>
  <c r="E31" i="1"/>
  <c r="E28" i="1"/>
  <c r="E38" i="1"/>
  <c r="E13" i="1"/>
  <c r="E63" i="1"/>
  <c r="E24" i="1"/>
  <c r="E37" i="1"/>
  <c r="E48" i="1"/>
  <c r="D42" i="4" s="1"/>
  <c r="E30" i="1"/>
  <c r="E56" i="1"/>
  <c r="E36" i="1"/>
  <c r="E18" i="1"/>
  <c r="E49" i="1"/>
  <c r="E60" i="1"/>
  <c r="D60" i="4" l="1"/>
  <c r="D13" i="4"/>
  <c r="D9" i="4"/>
  <c r="D53" i="4"/>
  <c r="D45" i="4"/>
  <c r="D36" i="4"/>
  <c r="D7" i="4"/>
  <c r="D14" i="4"/>
  <c r="D4" i="4"/>
  <c r="D43" i="4"/>
  <c r="D15" i="4"/>
  <c r="D52" i="4"/>
  <c r="D55" i="4"/>
  <c r="D51" i="4"/>
  <c r="D10" i="4"/>
  <c r="D3" i="4"/>
  <c r="D44" i="7"/>
  <c r="D44" i="6"/>
  <c r="D44" i="4"/>
  <c r="D16" i="4"/>
  <c r="D48" i="4"/>
  <c r="D57" i="4"/>
  <c r="D21" i="4"/>
  <c r="D40" i="4"/>
  <c r="D41" i="4"/>
  <c r="D11" i="4"/>
  <c r="D31" i="4"/>
  <c r="D2" i="4"/>
  <c r="D47" i="4"/>
  <c r="D5" i="4"/>
  <c r="D26" i="4"/>
  <c r="D59" i="4"/>
  <c r="D46" i="4"/>
  <c r="D33" i="4"/>
  <c r="D56" i="4"/>
  <c r="D50" i="6"/>
  <c r="D50" i="4"/>
  <c r="D50" i="7"/>
  <c r="D58" i="4"/>
  <c r="D49" i="4"/>
  <c r="D61" i="6"/>
  <c r="D54" i="4"/>
  <c r="D6" i="4"/>
  <c r="D19" i="4"/>
  <c r="D23" i="4"/>
  <c r="D18" i="4"/>
  <c r="D17" i="4"/>
  <c r="D39" i="4"/>
  <c r="D25" i="4"/>
  <c r="D35" i="4"/>
  <c r="D34" i="4"/>
  <c r="D30" i="4"/>
  <c r="D22" i="4"/>
  <c r="D29" i="4"/>
  <c r="D32" i="4"/>
  <c r="D38" i="4"/>
  <c r="D37" i="4"/>
  <c r="D28" i="4"/>
  <c r="D27" i="4"/>
  <c r="D27" i="7"/>
  <c r="D27" i="6"/>
  <c r="D24" i="4"/>
  <c r="D20" i="4"/>
  <c r="D12" i="7"/>
  <c r="D12" i="4"/>
  <c r="D8" i="7"/>
  <c r="D8" i="4"/>
  <c r="D9" i="7"/>
  <c r="D5" i="7"/>
  <c r="D4" i="7"/>
  <c r="D7" i="7"/>
  <c r="D19" i="7"/>
  <c r="D19" i="6"/>
  <c r="D11" i="7"/>
  <c r="D3" i="7"/>
  <c r="D13" i="7"/>
  <c r="D34" i="7"/>
  <c r="D34" i="6"/>
  <c r="D37" i="7"/>
  <c r="D37" i="6"/>
  <c r="D18" i="7"/>
  <c r="D18" i="6"/>
  <c r="D10" i="7"/>
  <c r="D15" i="7"/>
  <c r="D15" i="6"/>
  <c r="D6" i="7"/>
  <c r="D56" i="7"/>
  <c r="D56" i="6"/>
  <c r="D49" i="7"/>
  <c r="D49" i="6"/>
  <c r="D52" i="7"/>
  <c r="D52" i="6"/>
  <c r="D17" i="7"/>
  <c r="D17" i="6"/>
  <c r="D24" i="7"/>
  <c r="D24" i="6"/>
  <c r="D45" i="7"/>
  <c r="D45" i="6"/>
  <c r="D60" i="7"/>
  <c r="D60" i="6"/>
  <c r="D14" i="7"/>
  <c r="D14" i="6"/>
  <c r="D31" i="7"/>
  <c r="D31" i="6"/>
  <c r="D43" i="7"/>
  <c r="D43" i="6"/>
  <c r="D55" i="7"/>
  <c r="D55" i="6"/>
  <c r="D46" i="7"/>
  <c r="D46" i="6"/>
  <c r="D39" i="7"/>
  <c r="D39" i="6"/>
  <c r="D47" i="7"/>
  <c r="D47" i="6"/>
  <c r="D40" i="7"/>
  <c r="D40" i="6"/>
  <c r="D38" i="7"/>
  <c r="D38" i="6"/>
  <c r="D25" i="7"/>
  <c r="D25" i="6"/>
  <c r="D35" i="7"/>
  <c r="D35" i="6"/>
  <c r="D51" i="7"/>
  <c r="D51" i="6"/>
  <c r="D30" i="7"/>
  <c r="D30" i="6"/>
  <c r="D23" i="7"/>
  <c r="D23" i="6"/>
  <c r="D29" i="7"/>
  <c r="D29" i="6"/>
  <c r="D32" i="7"/>
  <c r="D32" i="6"/>
  <c r="D41" i="7"/>
  <c r="D41" i="6"/>
  <c r="D21" i="7"/>
  <c r="D21" i="6"/>
  <c r="D33" i="7"/>
  <c r="D33" i="6"/>
  <c r="D59" i="7"/>
  <c r="D59" i="6"/>
  <c r="D57" i="7"/>
  <c r="D57" i="6"/>
  <c r="D16" i="7"/>
  <c r="D16" i="6"/>
  <c r="D28" i="7"/>
  <c r="D28" i="6"/>
  <c r="D42" i="7"/>
  <c r="D42" i="6"/>
  <c r="D26" i="7"/>
  <c r="D26" i="6"/>
  <c r="D36" i="7"/>
  <c r="D36" i="6"/>
  <c r="D58" i="7"/>
  <c r="D58" i="6"/>
  <c r="D22" i="7"/>
  <c r="D22" i="6"/>
  <c r="D54" i="7"/>
  <c r="D54" i="6"/>
  <c r="D53" i="7"/>
  <c r="D53" i="6"/>
  <c r="D48" i="7"/>
  <c r="D48" i="6"/>
  <c r="D20" i="7"/>
  <c r="D20" i="6"/>
  <c r="D14" i="8"/>
  <c r="D60" i="8"/>
  <c r="D26" i="8"/>
  <c r="D36" i="8"/>
  <c r="D4" i="6"/>
  <c r="D16" i="8"/>
  <c r="D8" i="6"/>
  <c r="D8" i="8"/>
  <c r="D3" i="8"/>
  <c r="D7" i="8"/>
  <c r="D25" i="8"/>
  <c r="D45" i="8"/>
  <c r="D58" i="8"/>
  <c r="D44" i="8"/>
  <c r="D9" i="8"/>
  <c r="D46" i="8"/>
  <c r="D50" i="8"/>
  <c r="D10" i="8"/>
  <c r="D21" i="8"/>
  <c r="D5" i="8"/>
  <c r="D29" i="8"/>
  <c r="D39" i="8"/>
  <c r="D4" i="8"/>
  <c r="D30" i="8"/>
  <c r="D43" i="8"/>
  <c r="D54" i="8"/>
  <c r="D15" i="8"/>
  <c r="D42" i="8"/>
  <c r="D38" i="8"/>
  <c r="D41" i="8"/>
  <c r="D49" i="8"/>
  <c r="D48" i="8"/>
  <c r="D52" i="8"/>
  <c r="D18" i="8"/>
  <c r="D11" i="8"/>
  <c r="D31" i="8"/>
  <c r="D24" i="8"/>
  <c r="D13" i="8"/>
  <c r="D33" i="8"/>
  <c r="D34" i="8"/>
  <c r="D47" i="8"/>
  <c r="D19" i="8"/>
  <c r="D40" i="8"/>
  <c r="D6" i="8"/>
  <c r="D23" i="8"/>
  <c r="D56" i="8"/>
  <c r="D57" i="8"/>
  <c r="D59" i="8"/>
  <c r="D28" i="8"/>
  <c r="D32" i="8"/>
  <c r="D22" i="8"/>
  <c r="D37" i="8"/>
  <c r="D12" i="8"/>
  <c r="D35" i="8"/>
  <c r="D2" i="7"/>
  <c r="D2" i="8"/>
  <c r="D53" i="8"/>
  <c r="D20" i="8"/>
  <c r="D51" i="8"/>
  <c r="D55" i="8"/>
  <c r="D17" i="8"/>
  <c r="D27" i="8"/>
  <c r="D6" i="6"/>
  <c r="D3" i="6"/>
  <c r="D9" i="6"/>
  <c r="D10" i="6"/>
  <c r="D5" i="6"/>
  <c r="D11" i="6"/>
  <c r="D7" i="6"/>
  <c r="D2" i="6"/>
  <c r="D12" i="6"/>
  <c r="D13" i="6"/>
  <c r="B1" i="1"/>
</calcChain>
</file>

<file path=xl/sharedStrings.xml><?xml version="1.0" encoding="utf-8"?>
<sst xmlns="http://schemas.openxmlformats.org/spreadsheetml/2006/main" count="1315" uniqueCount="273">
  <si>
    <t>Point Situation</t>
  </si>
  <si>
    <t>Nom</t>
  </si>
  <si>
    <t>Prénom</t>
  </si>
  <si>
    <t>Date de naissance</t>
  </si>
  <si>
    <t>Âge</t>
  </si>
  <si>
    <t>IEF</t>
  </si>
  <si>
    <t>AG</t>
  </si>
  <si>
    <t>CMU</t>
  </si>
  <si>
    <t>Collège</t>
  </si>
  <si>
    <t>CFA</t>
  </si>
  <si>
    <t>Lycée</t>
  </si>
  <si>
    <t>Lieu d'apprentissage</t>
  </si>
  <si>
    <t>Passeport</t>
  </si>
  <si>
    <t>Extrait acte de naissance</t>
  </si>
  <si>
    <t>Jugement supplétif</t>
  </si>
  <si>
    <t>Chambre</t>
  </si>
  <si>
    <t>00/00/0055</t>
  </si>
  <si>
    <t>00/00/0056</t>
  </si>
  <si>
    <t>00/00/0062</t>
  </si>
  <si>
    <t>Vamougne</t>
  </si>
  <si>
    <t>Date de majorité</t>
  </si>
  <si>
    <t>C. ADIANE</t>
  </si>
  <si>
    <t>P. HENISSART</t>
  </si>
  <si>
    <t>A. STEE</t>
  </si>
  <si>
    <t>L. POILPRE</t>
  </si>
  <si>
    <t>P. HERVE</t>
  </si>
  <si>
    <t>E. GROSSET JANIN</t>
  </si>
  <si>
    <t>C. BEZEAU</t>
  </si>
  <si>
    <t>K. MAURICE PEROUMAL</t>
  </si>
  <si>
    <t>S. DE LYE</t>
  </si>
  <si>
    <t>P. MARION</t>
  </si>
  <si>
    <t>Sabil</t>
  </si>
  <si>
    <t>Zaker</t>
  </si>
  <si>
    <t>Shamin</t>
  </si>
  <si>
    <t>Abou</t>
  </si>
  <si>
    <t>Oumar</t>
  </si>
  <si>
    <t>Alain</t>
  </si>
  <si>
    <t>Abdoulye</t>
  </si>
  <si>
    <t>Abdul</t>
  </si>
  <si>
    <t>Brahima</t>
  </si>
  <si>
    <t>A._FRERET</t>
  </si>
  <si>
    <t>D._CHAHARANE</t>
  </si>
  <si>
    <t>E._MOULINET</t>
  </si>
  <si>
    <t>J._CADIN</t>
  </si>
  <si>
    <t>S._LACOSTE</t>
  </si>
  <si>
    <t>V._LECUYER</t>
  </si>
  <si>
    <t>H._LETESSIER</t>
  </si>
  <si>
    <t>B._BOQUET</t>
  </si>
  <si>
    <t>L._GUIGNARD</t>
  </si>
  <si>
    <t>ES</t>
  </si>
  <si>
    <t>CIP</t>
  </si>
  <si>
    <t>Educateurs</t>
  </si>
  <si>
    <t>Educateur(trice)</t>
  </si>
  <si>
    <t>Choix</t>
  </si>
  <si>
    <t>Oui</t>
  </si>
  <si>
    <t>Non</t>
  </si>
  <si>
    <t>Statut</t>
  </si>
  <si>
    <t>Date d'arrivée en France</t>
  </si>
  <si>
    <t>Scolaire</t>
  </si>
  <si>
    <t>Autre</t>
  </si>
  <si>
    <t>Scolarité</t>
  </si>
  <si>
    <t>Demande de titre</t>
  </si>
  <si>
    <t>Titre de séjour</t>
  </si>
  <si>
    <t>Travailleur temporaire</t>
  </si>
  <si>
    <t>Nationalité</t>
  </si>
  <si>
    <t>Asile</t>
  </si>
  <si>
    <t>Vie privée et familiale</t>
  </si>
  <si>
    <t>Etudiant</t>
  </si>
  <si>
    <t>Jossim</t>
  </si>
  <si>
    <t>Nayem</t>
  </si>
  <si>
    <t>Sadio</t>
  </si>
  <si>
    <t>Richard</t>
  </si>
  <si>
    <t>Javed</t>
  </si>
  <si>
    <t>Akil</t>
  </si>
  <si>
    <t>Mamadou</t>
  </si>
  <si>
    <t>Hamidullah</t>
  </si>
  <si>
    <t>Amara</t>
  </si>
  <si>
    <t>Sanassy</t>
  </si>
  <si>
    <t>Kaka</t>
  </si>
  <si>
    <t>Madou</t>
  </si>
  <si>
    <t>Youssef</t>
  </si>
  <si>
    <t>Abdoulaye</t>
  </si>
  <si>
    <t>Abdalah</t>
  </si>
  <si>
    <t>Ayouba</t>
  </si>
  <si>
    <t>Salia</t>
  </si>
  <si>
    <t>Mahbub</t>
  </si>
  <si>
    <t>Khalidou</t>
  </si>
  <si>
    <t>Mamadou Mouctar</t>
  </si>
  <si>
    <t>Ali</t>
  </si>
  <si>
    <t>Zoumana</t>
  </si>
  <si>
    <t>Joris</t>
  </si>
  <si>
    <t>Mamadou Lamini</t>
  </si>
  <si>
    <t>Rehan</t>
  </si>
  <si>
    <t>Mahabubur</t>
  </si>
  <si>
    <t>Sire</t>
  </si>
  <si>
    <t>Bangladais</t>
  </si>
  <si>
    <t>Date d'arrivée au DAMA</t>
  </si>
  <si>
    <t>00/00/0078</t>
  </si>
  <si>
    <t>00/00/0079</t>
  </si>
  <si>
    <t>00/00/0082</t>
  </si>
  <si>
    <t>00/00/0084</t>
  </si>
  <si>
    <t>00/00/0099</t>
  </si>
  <si>
    <t>Mauritanien</t>
  </si>
  <si>
    <t>Guinéen</t>
  </si>
  <si>
    <t>Boubacar</t>
  </si>
  <si>
    <t>Ivoirien</t>
  </si>
  <si>
    <t>Malien</t>
  </si>
  <si>
    <t>Congolais</t>
  </si>
  <si>
    <t>Tunisien</t>
  </si>
  <si>
    <t>Pakistanais</t>
  </si>
  <si>
    <t>Afghan</t>
  </si>
  <si>
    <t>Gambien</t>
  </si>
  <si>
    <t>00/08/2019</t>
  </si>
  <si>
    <t>Burkinais</t>
  </si>
  <si>
    <t>Souleymane</t>
  </si>
  <si>
    <t>Khachik</t>
  </si>
  <si>
    <t>Arménien</t>
  </si>
  <si>
    <t>Thierno Abdoulye</t>
  </si>
  <si>
    <t>Mail</t>
  </si>
  <si>
    <t>Mail AG</t>
  </si>
  <si>
    <t>alexandra.stee@eure.fr</t>
  </si>
  <si>
    <t>emilie.grosset-janin@eure.fr</t>
  </si>
  <si>
    <t>kamila.maurice-peroumal@eure.fr</t>
  </si>
  <si>
    <t>laura.poilpre@eure.fr</t>
  </si>
  <si>
    <t>pascaline.henissart@eure.fr</t>
  </si>
  <si>
    <t>pascale.herve@eure.fr</t>
  </si>
  <si>
    <t>celine.adiane@eure.fr</t>
  </si>
  <si>
    <t>ase-vernon27@eure.fr</t>
  </si>
  <si>
    <t>sandrine.de-lye@eure.fr</t>
  </si>
  <si>
    <t>Carte consulaire</t>
  </si>
  <si>
    <t>Envoyer mail</t>
  </si>
  <si>
    <t>Date d'envoi</t>
  </si>
  <si>
    <t>31//11/2018</t>
  </si>
  <si>
    <t>Md Numan</t>
  </si>
  <si>
    <t>Mamadi</t>
  </si>
  <si>
    <t>ATJM</t>
  </si>
  <si>
    <t>Date de fin d'ATJM</t>
  </si>
  <si>
    <t>Md Shablu Shuhan</t>
  </si>
  <si>
    <t>Etablissement</t>
  </si>
  <si>
    <t>Fin d'autorisation de travail</t>
  </si>
  <si>
    <t>Fin CMU</t>
  </si>
  <si>
    <t>SCOLARITE</t>
  </si>
  <si>
    <t>Lycee_Professionnel</t>
  </si>
  <si>
    <t>Lycee</t>
  </si>
  <si>
    <t>College</t>
  </si>
  <si>
    <t>Neant</t>
  </si>
  <si>
    <t>NAVARRE</t>
  </si>
  <si>
    <t>HORTICOLE</t>
  </si>
  <si>
    <t>Carte de bus</t>
  </si>
  <si>
    <t>Fin de validité</t>
  </si>
  <si>
    <t>Bus</t>
  </si>
  <si>
    <t>Au mois</t>
  </si>
  <si>
    <t>Au trimestre</t>
  </si>
  <si>
    <t>Date</t>
  </si>
  <si>
    <t>Mamadou Saliou</t>
  </si>
  <si>
    <t>Golam Sarowa</t>
  </si>
  <si>
    <t>3éme FLS</t>
  </si>
  <si>
    <t>4éme</t>
  </si>
  <si>
    <t>3éme</t>
  </si>
  <si>
    <t>4éme FLS</t>
  </si>
  <si>
    <t>2nde</t>
  </si>
  <si>
    <t>1ère</t>
  </si>
  <si>
    <t>Terminale</t>
  </si>
  <si>
    <t>Tourneur-fraiseur</t>
  </si>
  <si>
    <t>Serrurier Métallier</t>
  </si>
  <si>
    <t>Cuisinier</t>
  </si>
  <si>
    <t>Serveur</t>
  </si>
  <si>
    <t>Mécanicien</t>
  </si>
  <si>
    <t>Pâtissier</t>
  </si>
  <si>
    <t>Boulanger</t>
  </si>
  <si>
    <t>Plaquiste</t>
  </si>
  <si>
    <t>Carreleur</t>
  </si>
  <si>
    <t>Peintre</t>
  </si>
  <si>
    <t>Electricien</t>
  </si>
  <si>
    <t>G._POLITZER</t>
  </si>
  <si>
    <t>H._DUNANT</t>
  </si>
  <si>
    <t>J._JAURES</t>
  </si>
  <si>
    <t>P._BERT</t>
  </si>
  <si>
    <t>A_ BRIAND</t>
  </si>
  <si>
    <t>A._HEBERT</t>
  </si>
  <si>
    <t>L._SEDAR_SENGHOR</t>
  </si>
  <si>
    <t>M._LEROY</t>
  </si>
  <si>
    <t>A._BRIAND</t>
  </si>
  <si>
    <t>Classe_de_CFA</t>
  </si>
  <si>
    <t>Néant</t>
  </si>
  <si>
    <t>Maçon</t>
  </si>
  <si>
    <t>Plombier</t>
  </si>
  <si>
    <t>Classe</t>
  </si>
  <si>
    <t>Date Renouvellement d'ATJM</t>
  </si>
  <si>
    <t>O. FERET</t>
  </si>
  <si>
    <t>oceane.feret@eure.fr</t>
  </si>
  <si>
    <t>Mohemd Mouké</t>
  </si>
  <si>
    <t>Sangueleme Aboubacar Emmanuel</t>
  </si>
  <si>
    <t>Clat</t>
  </si>
  <si>
    <t>Fin de CMU</t>
  </si>
  <si>
    <t>CLAT</t>
  </si>
  <si>
    <t>Né le :</t>
  </si>
  <si>
    <t>Nationnalité :</t>
  </si>
  <si>
    <t>Sexe</t>
  </si>
  <si>
    <t>Tél :</t>
  </si>
  <si>
    <t>Entrée en France :</t>
  </si>
  <si>
    <t>Entrée au DAMA :</t>
  </si>
  <si>
    <t>Adresse actuelle :</t>
  </si>
  <si>
    <t>DAMA</t>
  </si>
  <si>
    <t>61, rue Saint GERMAIN</t>
  </si>
  <si>
    <t>27000 EVREUX</t>
  </si>
  <si>
    <t>Educateur référant :</t>
  </si>
  <si>
    <t>Formation :</t>
  </si>
  <si>
    <t>RESPONSABLE LEGAL</t>
  </si>
  <si>
    <t>Réfèrent PAMIE :</t>
  </si>
  <si>
    <t>Mail :</t>
  </si>
  <si>
    <t>Téléphone :</t>
  </si>
  <si>
    <t>Assistante de gestion :</t>
  </si>
  <si>
    <t>IEF :</t>
  </si>
  <si>
    <t>MESURE DE PROTECTION</t>
  </si>
  <si>
    <t>AUTORISATION</t>
  </si>
  <si>
    <t>Autorisation d'opérer :</t>
  </si>
  <si>
    <t>Autorisation à l'image :</t>
  </si>
  <si>
    <t>Autorisation de sortie :</t>
  </si>
  <si>
    <t>SANTE</t>
  </si>
  <si>
    <t>Numéro de sécu :</t>
  </si>
  <si>
    <t>CMU :</t>
  </si>
  <si>
    <t>Acceuil :</t>
  </si>
  <si>
    <t>Nom Prénom</t>
  </si>
  <si>
    <t>MNA</t>
  </si>
  <si>
    <t>Masculin</t>
  </si>
  <si>
    <t>Fin d'APJM  :</t>
  </si>
  <si>
    <t>Référent PAMIE</t>
  </si>
  <si>
    <t>RIB / Compte</t>
  </si>
  <si>
    <t>PAMIE</t>
  </si>
  <si>
    <t>A. FOLLET</t>
  </si>
  <si>
    <t>C. DIEU</t>
  </si>
  <si>
    <t>D. ZABUKOVEC</t>
  </si>
  <si>
    <t>C. DESPEROIS</t>
  </si>
  <si>
    <t>L. COSNIER</t>
  </si>
  <si>
    <t>Mohamed Kader</t>
  </si>
  <si>
    <t>Bakary</t>
  </si>
  <si>
    <t>NON OCCUPEE</t>
  </si>
  <si>
    <t>Ahmed</t>
  </si>
  <si>
    <t>17/03/20202</t>
  </si>
  <si>
    <t>21h</t>
  </si>
  <si>
    <t>00h</t>
  </si>
  <si>
    <t>03h</t>
  </si>
  <si>
    <t>06h</t>
  </si>
  <si>
    <t>REZ DE CHAUSSEE</t>
  </si>
  <si>
    <t>1ER ETAGE</t>
  </si>
  <si>
    <t>2EME ETAGE</t>
  </si>
  <si>
    <t>3EME ETAGE</t>
  </si>
  <si>
    <t>Observation</t>
  </si>
  <si>
    <t>Uriel Adama</t>
  </si>
  <si>
    <t>Evaluation CIO</t>
  </si>
  <si>
    <t>USIN'EURE</t>
  </si>
  <si>
    <t>L'Ardoise Normande</t>
  </si>
  <si>
    <t>Le Bistrot</t>
  </si>
  <si>
    <t>AH Auto</t>
  </si>
  <si>
    <t>00/00/0063</t>
  </si>
  <si>
    <t>AM Auto</t>
  </si>
  <si>
    <t>Saint Honoré</t>
  </si>
  <si>
    <t>THER</t>
  </si>
  <si>
    <t>Bergrest</t>
  </si>
  <si>
    <t>Punjab Rana</t>
  </si>
  <si>
    <t>La Gazette</t>
  </si>
  <si>
    <t>Le Palais de Josephine</t>
  </si>
  <si>
    <t>Le Revetement Moderne</t>
  </si>
  <si>
    <t>La Chapelle</t>
  </si>
  <si>
    <t>KF Services</t>
  </si>
  <si>
    <t>Age d'arrivée</t>
  </si>
  <si>
    <t>APF Entreprise</t>
  </si>
  <si>
    <t>Mohammad</t>
  </si>
  <si>
    <t>Ibrahima</t>
  </si>
  <si>
    <t>Biba</t>
  </si>
  <si>
    <t>Mesure 4</t>
  </si>
  <si>
    <t>1 Abdalah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</si>
</sst>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rgb="FF141414"/>
      <name val="Calibri"/>
      <family val="2"/>
      <scheme val="minor"/>
    </font>
    <font>
      <sz val="12"/>
      <color rgb="FF303030"/>
      <name val="Arial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141414"/>
      <name val="Calibri"/>
      <family val="2"/>
      <scheme val="minor"/>
    </font>
    <font>
      <sz val="12"/>
      <color rgb="FF303030"/>
      <name val="Arial"/>
      <family val="2"/>
    </font>
    <font>
      <b/>
      <sz val="22"/>
      <color theme="1"/>
      <name val="Calibri"/>
      <family val="2"/>
      <scheme val="minor"/>
    </font>
    <font>
      <b/>
      <sz val="8"/>
      <color rgb="FF3F3F3F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medium">
        <color auto="1"/>
      </left>
      <right style="dashed">
        <color auto="1"/>
      </right>
      <top/>
      <bottom style="thin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/>
      <right style="dashed">
        <color auto="1"/>
      </right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2" borderId="2" applyNumberFormat="0" applyAlignment="0" applyProtection="0"/>
  </cellStyleXfs>
  <cellXfs count="1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6" fillId="2" borderId="16" xfId="2" applyFont="1" applyBorder="1" applyAlignment="1" applyProtection="1">
      <alignment horizontal="center" vertical="center"/>
      <protection locked="0"/>
    </xf>
    <xf numFmtId="0" fontId="6" fillId="2" borderId="17" xfId="2" applyFont="1" applyBorder="1" applyAlignment="1" applyProtection="1">
      <alignment horizontal="center" vertical="center"/>
      <protection locked="0"/>
    </xf>
    <xf numFmtId="14" fontId="3" fillId="0" borderId="17" xfId="0" applyNumberFormat="1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  <protection locked="0"/>
    </xf>
    <xf numFmtId="14" fontId="7" fillId="0" borderId="17" xfId="0" applyNumberFormat="1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</xf>
    <xf numFmtId="14" fontId="3" fillId="0" borderId="17" xfId="0" applyNumberFormat="1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7" xfId="0" applyNumberFormat="1" applyFont="1" applyBorder="1" applyAlignment="1" applyProtection="1">
      <alignment horizontal="center" vertical="center"/>
    </xf>
    <xf numFmtId="49" fontId="3" fillId="0" borderId="17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</xf>
    <xf numFmtId="14" fontId="0" fillId="0" borderId="17" xfId="0" applyNumberFormat="1" applyFont="1" applyBorder="1" applyAlignment="1">
      <alignment horizont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14" fontId="9" fillId="3" borderId="14" xfId="0" applyNumberFormat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4" fillId="0" borderId="1" xfId="1" applyBorder="1" applyAlignment="1">
      <alignment horizontal="left"/>
    </xf>
    <xf numFmtId="49" fontId="0" fillId="0" borderId="1" xfId="0" quotePrefix="1" applyNumberFormat="1" applyBorder="1" applyAlignment="1">
      <alignment horizontal="left"/>
    </xf>
    <xf numFmtId="14" fontId="0" fillId="0" borderId="1" xfId="0" quotePrefix="1" applyNumberFormat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0" fillId="0" borderId="0" xfId="0" quotePrefix="1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2" borderId="16" xfId="2" applyFont="1" applyBorder="1" applyAlignment="1" applyProtection="1">
      <alignment horizontal="center" vertical="center"/>
      <protection locked="0"/>
    </xf>
    <xf numFmtId="14" fontId="15" fillId="0" borderId="17" xfId="0" applyNumberFormat="1" applyFont="1" applyBorder="1" applyAlignment="1" applyProtection="1">
      <alignment horizontal="center" vertical="center"/>
    </xf>
    <xf numFmtId="0" fontId="16" fillId="0" borderId="17" xfId="0" applyFont="1" applyBorder="1" applyAlignment="1" applyProtection="1">
      <alignment horizontal="center" vertical="center"/>
    </xf>
    <xf numFmtId="0" fontId="16" fillId="0" borderId="17" xfId="0" applyFont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horizontal="center" vertical="center"/>
    </xf>
    <xf numFmtId="14" fontId="15" fillId="0" borderId="17" xfId="0" applyNumberFormat="1" applyFont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5" fillId="0" borderId="17" xfId="0" applyNumberFormat="1" applyFont="1" applyBorder="1" applyAlignment="1" applyProtection="1">
      <alignment horizontal="center" vertical="center"/>
    </xf>
    <xf numFmtId="49" fontId="15" fillId="0" borderId="17" xfId="0" applyNumberFormat="1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9" fillId="2" borderId="17" xfId="2" applyFont="1" applyBorder="1" applyAlignment="1" applyProtection="1">
      <alignment horizontal="center" vertical="center"/>
      <protection locked="0"/>
    </xf>
    <xf numFmtId="0" fontId="19" fillId="2" borderId="17" xfId="2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 textRotation="180" shrinkToFit="1"/>
    </xf>
    <xf numFmtId="0" fontId="1" fillId="0" borderId="25" xfId="0" applyFont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6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1" fillId="6" borderId="17" xfId="0" applyFont="1" applyFill="1" applyBorder="1" applyAlignment="1">
      <alignment horizontal="center" vertical="center" shrinkToFit="1"/>
    </xf>
    <xf numFmtId="0" fontId="20" fillId="6" borderId="17" xfId="0" applyFont="1" applyFill="1" applyBorder="1" applyAlignment="1">
      <alignment horizontal="center" vertical="center" shrinkToFit="1"/>
    </xf>
    <xf numFmtId="0" fontId="20" fillId="6" borderId="18" xfId="0" applyFont="1" applyFill="1" applyBorder="1" applyAlignment="1">
      <alignment horizontal="center" vertical="center" shrinkToFit="1"/>
    </xf>
    <xf numFmtId="0" fontId="20" fillId="6" borderId="27" xfId="0" applyFont="1" applyFill="1" applyBorder="1" applyAlignment="1">
      <alignment horizontal="center" vertical="center" shrinkToFit="1"/>
    </xf>
    <xf numFmtId="0" fontId="1" fillId="7" borderId="17" xfId="0" applyFont="1" applyFill="1" applyBorder="1" applyAlignment="1">
      <alignment horizontal="center" vertical="center" shrinkToFit="1"/>
    </xf>
    <xf numFmtId="0" fontId="0" fillId="7" borderId="17" xfId="0" applyFill="1" applyBorder="1" applyAlignment="1">
      <alignment horizontal="center" vertical="center" shrinkToFit="1"/>
    </xf>
    <xf numFmtId="0" fontId="0" fillId="7" borderId="18" xfId="0" applyFill="1" applyBorder="1" applyAlignment="1">
      <alignment horizontal="center" vertical="center" shrinkToFit="1"/>
    </xf>
    <xf numFmtId="0" fontId="0" fillId="7" borderId="27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textRotation="180" shrinkToFit="1"/>
    </xf>
    <xf numFmtId="0" fontId="1" fillId="0" borderId="0" xfId="0" applyFont="1" applyAlignment="1">
      <alignment horizontal="center" vertical="center" shrinkToFit="1"/>
    </xf>
    <xf numFmtId="0" fontId="1" fillId="8" borderId="17" xfId="0" applyFont="1" applyFill="1" applyBorder="1" applyAlignment="1">
      <alignment horizontal="center" vertical="center" shrinkToFit="1"/>
    </xf>
    <xf numFmtId="0" fontId="0" fillId="8" borderId="17" xfId="0" applyFill="1" applyBorder="1" applyAlignment="1">
      <alignment horizontal="center" vertical="center" shrinkToFit="1"/>
    </xf>
    <xf numFmtId="0" fontId="0" fillId="8" borderId="18" xfId="0" applyFill="1" applyBorder="1" applyAlignment="1">
      <alignment horizontal="center" vertical="center" shrinkToFit="1"/>
    </xf>
    <xf numFmtId="0" fontId="0" fillId="8" borderId="27" xfId="0" applyFill="1" applyBorder="1" applyAlignment="1">
      <alignment horizontal="center" vertical="center" shrinkToFit="1"/>
    </xf>
    <xf numFmtId="0" fontId="3" fillId="0" borderId="18" xfId="0" applyFont="1" applyBorder="1" applyAlignment="1" applyProtection="1">
      <alignment horizontal="center" vertical="center"/>
      <protection locked="0"/>
    </xf>
    <xf numFmtId="0" fontId="9" fillId="3" borderId="13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Border="1"/>
    <xf numFmtId="14" fontId="9" fillId="3" borderId="22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/>
    <xf numFmtId="14" fontId="9" fillId="3" borderId="2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7" borderId="17" xfId="0" applyFont="1" applyFill="1" applyBorder="1" applyAlignment="1">
      <alignment horizontal="center" vertical="center" shrinkToFit="1"/>
    </xf>
    <xf numFmtId="0" fontId="1" fillId="6" borderId="17" xfId="0" applyFont="1" applyFill="1" applyBorder="1" applyAlignment="1">
      <alignment horizontal="center" vertical="center" shrinkToFit="1"/>
    </xf>
    <xf numFmtId="0" fontId="0" fillId="6" borderId="17" xfId="0" applyFill="1" applyBorder="1" applyAlignment="1">
      <alignment horizontal="center" vertical="center" shrinkToFit="1"/>
    </xf>
    <xf numFmtId="0" fontId="0" fillId="6" borderId="18" xfId="0" applyFill="1" applyBorder="1" applyAlignment="1">
      <alignment horizontal="center" vertical="center" shrinkToFit="1"/>
    </xf>
    <xf numFmtId="0" fontId="0" fillId="6" borderId="27" xfId="0" applyFill="1" applyBorder="1" applyAlignment="1">
      <alignment horizontal="center" vertical="center" shrinkToFit="1"/>
    </xf>
    <xf numFmtId="0" fontId="21" fillId="9" borderId="17" xfId="0" applyFont="1" applyFill="1" applyBorder="1" applyAlignment="1">
      <alignment horizontal="center" vertical="center" shrinkToFit="1"/>
    </xf>
    <xf numFmtId="0" fontId="20" fillId="9" borderId="17" xfId="0" applyFont="1" applyFill="1" applyBorder="1" applyAlignment="1">
      <alignment horizontal="center" vertical="center" shrinkToFit="1"/>
    </xf>
    <xf numFmtId="0" fontId="20" fillId="9" borderId="18" xfId="0" applyFont="1" applyFill="1" applyBorder="1" applyAlignment="1">
      <alignment horizontal="center" vertical="center" shrinkToFit="1"/>
    </xf>
    <xf numFmtId="0" fontId="20" fillId="9" borderId="27" xfId="0" applyFont="1" applyFill="1" applyBorder="1" applyAlignment="1">
      <alignment horizontal="center" vertical="center" shrinkToFit="1"/>
    </xf>
    <xf numFmtId="0" fontId="1" fillId="9" borderId="17" xfId="0" applyFont="1" applyFill="1" applyBorder="1" applyAlignment="1">
      <alignment horizontal="center" vertical="center" shrinkToFit="1"/>
    </xf>
    <xf numFmtId="0" fontId="0" fillId="9" borderId="17" xfId="0" applyFill="1" applyBorder="1" applyAlignment="1">
      <alignment horizontal="center" vertical="center" shrinkToFit="1"/>
    </xf>
    <xf numFmtId="0" fontId="0" fillId="9" borderId="18" xfId="0" applyFill="1" applyBorder="1" applyAlignment="1">
      <alignment horizontal="center" vertical="center" shrinkToFit="1"/>
    </xf>
    <xf numFmtId="0" fontId="0" fillId="9" borderId="27" xfId="0" applyFill="1" applyBorder="1" applyAlignment="1">
      <alignment horizontal="center" vertical="center" shrinkToFit="1"/>
    </xf>
    <xf numFmtId="0" fontId="21" fillId="8" borderId="17" xfId="0" applyFont="1" applyFill="1" applyBorder="1" applyAlignment="1">
      <alignment horizontal="center" vertical="center" shrinkToFit="1"/>
    </xf>
    <xf numFmtId="0" fontId="20" fillId="8" borderId="17" xfId="0" applyFont="1" applyFill="1" applyBorder="1" applyAlignment="1">
      <alignment horizontal="center" vertical="center" shrinkToFit="1"/>
    </xf>
    <xf numFmtId="0" fontId="20" fillId="8" borderId="18" xfId="0" applyFont="1" applyFill="1" applyBorder="1" applyAlignment="1">
      <alignment horizontal="center" vertical="center" shrinkToFit="1"/>
    </xf>
    <xf numFmtId="0" fontId="20" fillId="8" borderId="27" xfId="0" applyFont="1" applyFill="1" applyBorder="1" applyAlignment="1">
      <alignment horizontal="center" vertical="center" shrinkToFit="1"/>
    </xf>
    <xf numFmtId="0" fontId="21" fillId="7" borderId="17" xfId="0" applyFont="1" applyFill="1" applyBorder="1" applyAlignment="1">
      <alignment horizontal="center" vertical="center" shrinkToFit="1"/>
    </xf>
    <xf numFmtId="0" fontId="20" fillId="7" borderId="17" xfId="0" applyFont="1" applyFill="1" applyBorder="1" applyAlignment="1">
      <alignment horizontal="center" vertical="center" shrinkToFit="1"/>
    </xf>
    <xf numFmtId="0" fontId="20" fillId="7" borderId="18" xfId="0" applyFont="1" applyFill="1" applyBorder="1" applyAlignment="1">
      <alignment horizontal="center" vertical="center" shrinkToFit="1"/>
    </xf>
    <xf numFmtId="0" fontId="20" fillId="7" borderId="27" xfId="0" applyFont="1" applyFill="1" applyBorder="1" applyAlignment="1">
      <alignment horizontal="center" vertical="center" shrinkToFit="1"/>
    </xf>
    <xf numFmtId="0" fontId="1" fillId="7" borderId="18" xfId="0" applyFont="1" applyFill="1" applyBorder="1" applyAlignment="1">
      <alignment horizontal="center" vertical="center" shrinkToFit="1"/>
    </xf>
    <xf numFmtId="0" fontId="1" fillId="7" borderId="27" xfId="0" applyFont="1" applyFill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4" borderId="8" xfId="0" applyNumberFormat="1" applyFont="1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0" xfId="0" applyFon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8" borderId="28" xfId="0" applyFont="1" applyFill="1" applyBorder="1" applyAlignment="1">
      <alignment horizontal="center" vertical="center" shrinkToFit="1"/>
    </xf>
    <xf numFmtId="0" fontId="0" fillId="8" borderId="28" xfId="0" applyFill="1" applyBorder="1" applyAlignment="1">
      <alignment horizontal="center" vertical="center" shrinkToFit="1"/>
    </xf>
    <xf numFmtId="0" fontId="0" fillId="8" borderId="31" xfId="0" applyFill="1" applyBorder="1" applyAlignment="1">
      <alignment horizontal="center" vertical="center" shrinkToFit="1"/>
    </xf>
    <xf numFmtId="0" fontId="0" fillId="8" borderId="29" xfId="0" applyFill="1" applyBorder="1" applyAlignment="1">
      <alignment horizontal="center" vertical="center" shrinkToFit="1"/>
    </xf>
    <xf numFmtId="0" fontId="12" fillId="0" borderId="0" xfId="0" applyFont="1" applyBorder="1" applyAlignment="1" applyProtection="1">
      <alignment horizontal="center" vertical="center"/>
      <protection locked="0"/>
    </xf>
    <xf numFmtId="14" fontId="13" fillId="0" borderId="0" xfId="0" applyNumberFormat="1" applyFont="1" applyBorder="1" applyAlignment="1" applyProtection="1">
      <alignment horizontal="left" vertical="center"/>
    </xf>
    <xf numFmtId="0" fontId="1" fillId="4" borderId="7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8" fillId="4" borderId="0" xfId="0" applyFont="1" applyFill="1" applyAlignment="1">
      <alignment horizontal="left"/>
    </xf>
    <xf numFmtId="0" fontId="11" fillId="4" borderId="10" xfId="0" applyFont="1" applyFill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5" borderId="32" xfId="0" applyFill="1" applyBorder="1" applyAlignment="1">
      <alignment horizontal="center" vertical="center" textRotation="180" shrinkToFit="1"/>
    </xf>
    <xf numFmtId="0" fontId="0" fillId="5" borderId="33" xfId="0" applyFill="1" applyBorder="1" applyAlignment="1">
      <alignment horizontal="center" vertical="center" textRotation="180" shrinkToFit="1"/>
    </xf>
    <xf numFmtId="0" fontId="0" fillId="5" borderId="34" xfId="0" applyFill="1" applyBorder="1" applyAlignment="1">
      <alignment horizontal="center" vertical="center" textRotation="180" shrinkToFit="1"/>
    </xf>
    <xf numFmtId="0" fontId="20" fillId="6" borderId="32" xfId="0" applyFont="1" applyFill="1" applyBorder="1" applyAlignment="1">
      <alignment horizontal="center" vertical="center" textRotation="180" shrinkToFit="1"/>
    </xf>
    <xf numFmtId="0" fontId="20" fillId="6" borderId="33" xfId="0" applyFont="1" applyFill="1" applyBorder="1" applyAlignment="1">
      <alignment horizontal="center" vertical="center" textRotation="180" shrinkToFit="1"/>
    </xf>
    <xf numFmtId="0" fontId="0" fillId="8" borderId="36" xfId="0" applyFill="1" applyBorder="1" applyAlignment="1">
      <alignment horizontal="center" vertical="center" textRotation="180" shrinkToFit="1"/>
    </xf>
    <xf numFmtId="0" fontId="0" fillId="8" borderId="13" xfId="0" applyFill="1" applyBorder="1" applyAlignment="1">
      <alignment horizontal="center" vertical="center" textRotation="180" shrinkToFit="1"/>
    </xf>
    <xf numFmtId="0" fontId="0" fillId="7" borderId="32" xfId="0" applyFill="1" applyBorder="1" applyAlignment="1">
      <alignment horizontal="center" vertical="center" textRotation="180" shrinkToFit="1"/>
    </xf>
    <xf numFmtId="0" fontId="0" fillId="7" borderId="33" xfId="0" applyFill="1" applyBorder="1" applyAlignment="1">
      <alignment horizontal="center" vertical="center" textRotation="180" shrinkToFit="1"/>
    </xf>
    <xf numFmtId="0" fontId="0" fillId="7" borderId="35" xfId="0" applyFill="1" applyBorder="1" applyAlignment="1">
      <alignment horizontal="center" vertical="center" textRotation="180" shrinkToFit="1"/>
    </xf>
    <xf numFmtId="0" fontId="0" fillId="6" borderId="0" xfId="0" applyFill="1" applyBorder="1" applyAlignment="1">
      <alignment horizontal="left"/>
    </xf>
    <xf numFmtId="14" fontId="0" fillId="6" borderId="0" xfId="0" applyNumberFormat="1" applyFill="1" applyBorder="1" applyAlignment="1">
      <alignment horizontal="left"/>
    </xf>
  </cellXfs>
  <cellStyles count="3">
    <cellStyle name="Lien hypertexte" xfId="1" builtinId="8"/>
    <cellStyle name="Normal" xfId="0" builtinId="0"/>
    <cellStyle name="Sortie" xfId="2" builtinId="21"/>
  </cellStyles>
  <dxfs count="143"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alignment horizontal="center" vertical="center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fill>
        <patternFill>
          <bgColor theme="6" tint="0.59996337778862885"/>
        </patternFill>
      </fill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30" formatCode="@"/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0303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41414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41414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41414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41414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3F3F3F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  <protection locked="0" hidden="0"/>
    </dxf>
    <dxf>
      <fill>
        <patternFill>
          <bgColor theme="0" tint="-0.499984740745262"/>
        </patternFill>
      </fill>
      <border>
        <top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499984740745262"/>
        </patternFill>
      </fill>
      <border>
        <top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</xdr:row>
      <xdr:rowOff>0</xdr:rowOff>
    </xdr:from>
    <xdr:to>
      <xdr:col>8</xdr:col>
      <xdr:colOff>590550</xdr:colOff>
      <xdr:row>1</xdr:row>
      <xdr:rowOff>333375</xdr:rowOff>
    </xdr:to>
    <xdr:sp macro="[0]!Envoyer" textlink="">
      <xdr:nvSpPr>
        <xdr:cNvPr id="7" name="Rectangle à coins arrondis 6"/>
        <xdr:cNvSpPr/>
      </xdr:nvSpPr>
      <xdr:spPr>
        <a:xfrm>
          <a:off x="6210300" y="1238250"/>
          <a:ext cx="1352550" cy="333375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Envoyer Mail AG</a:t>
          </a:r>
        </a:p>
      </xdr:txBody>
    </xdr:sp>
    <xdr:clientData/>
  </xdr:twoCellAnchor>
  <xdr:twoCellAnchor>
    <xdr:from>
      <xdr:col>8</xdr:col>
      <xdr:colOff>685800</xdr:colOff>
      <xdr:row>1</xdr:row>
      <xdr:rowOff>0</xdr:rowOff>
    </xdr:from>
    <xdr:to>
      <xdr:col>9</xdr:col>
      <xdr:colOff>895350</xdr:colOff>
      <xdr:row>1</xdr:row>
      <xdr:rowOff>333375</xdr:rowOff>
    </xdr:to>
    <xdr:sp macro="[0]!EnvoiPage" textlink="">
      <xdr:nvSpPr>
        <xdr:cNvPr id="8" name="Rectangle à coins arrondis 7"/>
        <xdr:cNvSpPr/>
      </xdr:nvSpPr>
      <xdr:spPr>
        <a:xfrm>
          <a:off x="7658100" y="1238250"/>
          <a:ext cx="1352550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Envoyer Effectif</a:t>
          </a:r>
        </a:p>
      </xdr:txBody>
    </xdr:sp>
    <xdr:clientData/>
  </xdr:twoCellAnchor>
  <xdr:twoCellAnchor>
    <xdr:from>
      <xdr:col>10</xdr:col>
      <xdr:colOff>47625</xdr:colOff>
      <xdr:row>1</xdr:row>
      <xdr:rowOff>0</xdr:rowOff>
    </xdr:from>
    <xdr:to>
      <xdr:col>12</xdr:col>
      <xdr:colOff>9525</xdr:colOff>
      <xdr:row>1</xdr:row>
      <xdr:rowOff>333375</xdr:rowOff>
    </xdr:to>
    <xdr:sp macro="ATJM" textlink="">
      <xdr:nvSpPr>
        <xdr:cNvPr id="9" name="Rectangle à coins arrondis 8"/>
        <xdr:cNvSpPr/>
      </xdr:nvSpPr>
      <xdr:spPr>
        <a:xfrm>
          <a:off x="12525375" y="200025"/>
          <a:ext cx="1885950" cy="3333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</a:t>
          </a:r>
          <a:r>
            <a:rPr lang="fr-FR" sz="1200" b="1" baseline="0"/>
            <a:t> Evénement ATJM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3:AM64" totalsRowShown="0" headerRowDxfId="132" dataDxfId="130" headerRowBorderDxfId="131" tableBorderDxfId="129" totalsRowBorderDxfId="128">
  <autoFilter ref="A3:AM64"/>
  <sortState ref="A4:AM64">
    <sortCondition ref="B3:B64"/>
  </sortState>
  <tableColumns count="39">
    <tableColumn id="1" name="Nom" dataDxfId="127" dataCellStyle="Sortie"/>
    <tableColumn id="2" name="Prénom" dataDxfId="126" dataCellStyle="Sortie"/>
    <tableColumn id="39" name="Nom Prénom" dataDxfId="125" dataCellStyle="Sortie">
      <calculatedColumnFormula>CONCATENATE(A4," ",B4)</calculatedColumnFormula>
    </tableColumn>
    <tableColumn id="3" name="Date de naissance" dataDxfId="124"/>
    <tableColumn id="4" name="Âge" dataDxfId="123"/>
    <tableColumn id="5" name="Statut" dataDxfId="122">
      <calculatedColumnFormula>IF(D4&gt;0,IF(YEAR(DATE(YEAR(D4)+18,MONTH(D4),DAY(D4)))&gt;=YEAR(TODAY()),"Mineur","Majeur"))</calculatedColumnFormula>
    </tableColumn>
    <tableColumn id="6" name="Nationalité" dataDxfId="121"/>
    <tableColumn id="7" name="Date d'arrivée en France" dataDxfId="120"/>
    <tableColumn id="8" name="Age d'arrivée" dataDxfId="119">
      <calculatedColumnFormula>INT((H4-D4)/365.25)&amp; " ans "&amp;MONTH(H4-D4)-1&amp;" mois "</calculatedColumnFormula>
    </tableColumn>
    <tableColumn id="9" name="Date de majorité" dataDxfId="118"/>
    <tableColumn id="10" name="Date d'arrivée au DAMA" dataDxfId="117"/>
    <tableColumn id="11" name="Educateur(trice)" dataDxfId="116"/>
    <tableColumn id="12" name="Chambre" dataDxfId="115"/>
    <tableColumn id="13" name="IEF" dataDxfId="114"/>
    <tableColumn id="14" name="AG" dataDxfId="113"/>
    <tableColumn id="15" name="Mail AG" dataDxfId="112">
      <calculatedColumnFormula>IF(O4="","",VLOOKUP(TEXT(O4,"@"),Paramètres!$E$6:$F$17,2,0))</calculatedColumnFormula>
    </tableColumn>
    <tableColumn id="26" name="Envoyer mail" dataDxfId="111"/>
    <tableColumn id="27" name="Date d'envoi" dataDxfId="110"/>
    <tableColumn id="16" name="CMU" dataDxfId="109"/>
    <tableColumn id="34" name="Fin CMU" dataDxfId="108"/>
    <tableColumn id="38" name="Clat" dataDxfId="107"/>
    <tableColumn id="17" name="RIB / Compte" dataDxfId="106"/>
    <tableColumn id="35" name="Carte de bus" dataDxfId="105"/>
    <tableColumn id="36" name="Fin de validité" dataDxfId="104"/>
    <tableColumn id="28" name="ATJM" dataDxfId="103"/>
    <tableColumn id="29" name="Date de fin d'ATJM" dataDxfId="102"/>
    <tableColumn id="30" name="Date Renouvellement d'ATJM" dataDxfId="101">
      <calculatedColumnFormula>EDATE(Z4,-1)</calculatedColumnFormula>
    </tableColumn>
    <tableColumn id="18" name="Extrait acte de naissance" dataDxfId="100"/>
    <tableColumn id="19" name="Jugement supplétif" dataDxfId="99"/>
    <tableColumn id="24" name="Carte consulaire" dataDxfId="98"/>
    <tableColumn id="20" name="Passeport" dataDxfId="97"/>
    <tableColumn id="25" name="Référent PAMIE" dataDxfId="96"/>
    <tableColumn id="21" name="Demande de titre" dataDxfId="95"/>
    <tableColumn id="40" name="Evaluation CIO" dataDxfId="94"/>
    <tableColumn id="22" name="Scolarité" dataDxfId="93"/>
    <tableColumn id="32" name="Etablissement" dataDxfId="92">
      <calculatedColumnFormula>INDIRECT(AI4)</calculatedColumnFormula>
    </tableColumn>
    <tableColumn id="37" name="Classe" dataDxfId="91">
      <calculatedColumnFormula>INDIRECT(AJ3)</calculatedColumnFormula>
    </tableColumn>
    <tableColumn id="33" name="Fin d'autorisation de travail" dataDxfId="90"/>
    <tableColumn id="23" name="Lieu d'apprentissage" dataDxfId="8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1:J60" totalsRowShown="0" headerRowDxfId="88" dataDxfId="86" headerRowBorderDxfId="87" tableBorderDxfId="85" totalsRowBorderDxfId="84">
  <autoFilter ref="A1:J60"/>
  <sortState ref="A2:J63">
    <sortCondition ref="A1:A63"/>
  </sortState>
  <tableColumns count="10">
    <tableColumn id="1" name="Nom" dataDxfId="83"/>
    <tableColumn id="2" name="Prénom" dataDxfId="82"/>
    <tableColumn id="3" name="Date de naissance" dataDxfId="81"/>
    <tableColumn id="4" name="Âge" dataDxfId="80"/>
    <tableColumn id="5" name="IEF" dataDxfId="79"/>
    <tableColumn id="6" name="AG" dataDxfId="78"/>
    <tableColumn id="7" name="Mail AG" dataDxfId="77"/>
    <tableColumn id="8" name="ATJM" dataDxfId="76"/>
    <tableColumn id="9" name="Date de fin d'ATJM" dataDxfId="75"/>
    <tableColumn id="10" name="Date Renouvellement d'ATJM" dataDxfId="7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A1:E60" totalsRowShown="0" headerRowDxfId="73" dataDxfId="71" headerRowBorderDxfId="72" tableBorderDxfId="70" totalsRowBorderDxfId="69">
  <autoFilter ref="A1:E60"/>
  <sortState ref="A2:F63">
    <sortCondition ref="A1:A63"/>
  </sortState>
  <tableColumns count="5">
    <tableColumn id="1" name="Nom" dataDxfId="68"/>
    <tableColumn id="2" name="Prénom" dataDxfId="67"/>
    <tableColumn id="3" name="Date de naissance" dataDxfId="66"/>
    <tableColumn id="5" name="Carte de bus" dataDxfId="65"/>
    <tableColumn id="6" name="Fin de validité" dataDxfId="6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F60" totalsRowShown="0" headerRowDxfId="63" dataDxfId="61" headerRowBorderDxfId="62" tableBorderDxfId="60" totalsRowBorderDxfId="59">
  <autoFilter ref="A1:F60"/>
  <sortState ref="A2:G64">
    <sortCondition ref="A1:A64"/>
  </sortState>
  <tableColumns count="6">
    <tableColumn id="1" name="Nom" dataDxfId="58"/>
    <tableColumn id="2" name="Prénom" dataDxfId="57"/>
    <tableColumn id="3" name="Date de naissance" dataDxfId="56"/>
    <tableColumn id="5" name="CMU" dataDxfId="55"/>
    <tableColumn id="6" name="Fin de CMU" dataDxfId="54"/>
    <tableColumn id="7" name="CLAT" dataDxfId="5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1:J60" totalsRowShown="0" headerRowDxfId="52" dataDxfId="50" headerRowBorderDxfId="51" tableBorderDxfId="49" totalsRowBorderDxfId="48">
  <autoFilter ref="A1:J60"/>
  <sortState ref="A2:J63">
    <sortCondition ref="A1:A63"/>
  </sortState>
  <tableColumns count="10">
    <tableColumn id="1" name="Nom" dataDxfId="47"/>
    <tableColumn id="2" name="Prénom" dataDxfId="46"/>
    <tableColumn id="3" name="Date de naissance" dataDxfId="45">
      <calculatedColumnFormula>Effectif!D4</calculatedColumnFormula>
    </tableColumn>
    <tableColumn id="4" name="Âge" dataDxfId="44">
      <calculatedColumnFormula>Effectif!E4</calculatedColumnFormula>
    </tableColumn>
    <tableColumn id="5" name="Extrait acte de naissance" dataDxfId="43">
      <calculatedColumnFormula>Effectif!AB4</calculatedColumnFormula>
    </tableColumn>
    <tableColumn id="6" name="Jugement supplétif" dataDxfId="42">
      <calculatedColumnFormula>Effectif!AC4</calculatedColumnFormula>
    </tableColumn>
    <tableColumn id="7" name="Carte consulaire" dataDxfId="41">
      <calculatedColumnFormula>Effectif!AD4</calculatedColumnFormula>
    </tableColumn>
    <tableColumn id="8" name="Passeport" dataDxfId="40">
      <calculatedColumnFormula>Effectif!AE4</calculatedColumnFormula>
    </tableColumn>
    <tableColumn id="9" name="Référent PAMIE" dataDxfId="39">
      <calculatedColumnFormula>Effectif!AF4</calculatedColumnFormula>
    </tableColumn>
    <tableColumn id="10" name="Demande de titre" dataDxfId="38">
      <calculatedColumnFormula>Effectif!AG4</calculatedColumnFormula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1:I62" totalsRowShown="0" headerRowDxfId="37" dataDxfId="35" headerRowBorderDxfId="36" tableBorderDxfId="34" totalsRowBorderDxfId="33">
  <autoFilter ref="A1:I62"/>
  <sortState ref="A2:I63">
    <sortCondition ref="A1:A63"/>
  </sortState>
  <tableColumns count="9">
    <tableColumn id="1" name="Nom" dataDxfId="32"/>
    <tableColumn id="2" name="Prénom" dataDxfId="31"/>
    <tableColumn id="3" name="Date de naissance" dataDxfId="30"/>
    <tableColumn id="4" name="Âge" dataDxfId="29"/>
    <tableColumn id="5" name="Scolarité" dataDxfId="28"/>
    <tableColumn id="6" name="Etablissement" dataDxfId="27"/>
    <tableColumn id="7" name="Classe" dataDxfId="26"/>
    <tableColumn id="8" name="Fin d'autorisation de travail" dataDxfId="25"/>
    <tableColumn id="9" name="Lieu d'apprentissage" dataDxfId="24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I62" totalsRowShown="0" headerRowDxfId="22" dataDxfId="21">
  <autoFilter ref="B1:I62"/>
  <sortState ref="B2:I62">
    <sortCondition ref="D1:D62"/>
  </sortState>
  <tableColumns count="8">
    <tableColumn id="1" name="Nom" dataDxfId="20">
      <calculatedColumnFormula>Effectif!A4</calculatedColumnFormula>
    </tableColumn>
    <tableColumn id="2" name="Prénom" dataDxfId="19">
      <calculatedColumnFormula>Effectif!B4</calculatedColumnFormula>
    </tableColumn>
    <tableColumn id="13" name="Chambre" dataDxfId="18">
      <calculatedColumnFormula>Effectif!M4</calculatedColumnFormula>
    </tableColumn>
    <tableColumn id="14" name="21h" dataDxfId="17"/>
    <tableColumn id="15" name="00h" dataDxfId="16"/>
    <tableColumn id="16" name="03h" dataDxfId="15"/>
    <tableColumn id="19" name="06h" dataDxfId="14"/>
    <tableColumn id="17" name="Observation" dataDxfId="13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5" name="Tableau5" displayName="Tableau5" ref="A1:H60" totalsRowShown="0" headerRowDxfId="12" dataDxfId="10" headerRowBorderDxfId="11" tableBorderDxfId="9" totalsRowBorderDxfId="8">
  <autoFilter ref="A1:H60"/>
  <sortState ref="A2:H60">
    <sortCondition ref="A1:A60"/>
  </sortState>
  <tableColumns count="8">
    <tableColumn id="1" name="Nom" dataDxfId="7">
      <calculatedColumnFormula>Effectif!A4</calculatedColumnFormula>
    </tableColumn>
    <tableColumn id="2" name="Prénom" dataDxfId="6">
      <calculatedColumnFormula>Effectif!B4</calculatedColumnFormula>
    </tableColumn>
    <tableColumn id="3" name="Date de naissance" dataDxfId="5">
      <calculatedColumnFormula>Effectif!D4</calculatedColumnFormula>
    </tableColumn>
    <tableColumn id="4" name="Âge" dataDxfId="4">
      <calculatedColumnFormula>Effectif!E4</calculatedColumnFormula>
    </tableColumn>
    <tableColumn id="6" name="Nationalité" dataDxfId="3">
      <calculatedColumnFormula>Effectif!G4</calculatedColumnFormula>
    </tableColumn>
    <tableColumn id="10" name="Date d'arrivée au DAMA" dataDxfId="2">
      <calculatedColumnFormula>Effectif!K4</calculatedColumnFormula>
    </tableColumn>
    <tableColumn id="12" name="Chambre" dataDxfId="1">
      <calculatedColumnFormula>Effectif!M4</calculatedColumnFormula>
    </tableColumn>
    <tableColumn id="13" name="IEF" dataDxfId="0">
      <calculatedColumnFormula>Effectif!N4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celine.adiane@eure.fr" TargetMode="External"/><Relationship Id="rId3" Type="http://schemas.openxmlformats.org/officeDocument/2006/relationships/hyperlink" Target="mailto:kamila.maurice-peroumal@eure.fr" TargetMode="External"/><Relationship Id="rId7" Type="http://schemas.openxmlformats.org/officeDocument/2006/relationships/hyperlink" Target="mailto:pascale.herve@eure.fr" TargetMode="External"/><Relationship Id="rId12" Type="http://schemas.openxmlformats.org/officeDocument/2006/relationships/printerSettings" Target="../printerSettings/printerSettings8.bin"/><Relationship Id="rId2" Type="http://schemas.openxmlformats.org/officeDocument/2006/relationships/hyperlink" Target="mailto:emilie.grosset-janin@eure.fr" TargetMode="External"/><Relationship Id="rId1" Type="http://schemas.openxmlformats.org/officeDocument/2006/relationships/hyperlink" Target="mailto:alexandra.stee@eure.fr" TargetMode="External"/><Relationship Id="rId6" Type="http://schemas.openxmlformats.org/officeDocument/2006/relationships/hyperlink" Target="mailto:pascaline.henissart@eure.fr" TargetMode="External"/><Relationship Id="rId11" Type="http://schemas.openxmlformats.org/officeDocument/2006/relationships/hyperlink" Target="mailto:ase-vernon27@eure.fr" TargetMode="External"/><Relationship Id="rId5" Type="http://schemas.openxmlformats.org/officeDocument/2006/relationships/hyperlink" Target="mailto:oceane.feret@eure.fr" TargetMode="External"/><Relationship Id="rId10" Type="http://schemas.openxmlformats.org/officeDocument/2006/relationships/hyperlink" Target="mailto:sandrine.de-lye@eure.fr" TargetMode="External"/><Relationship Id="rId4" Type="http://schemas.openxmlformats.org/officeDocument/2006/relationships/hyperlink" Target="mailto:laura.poilpre@eure.fr" TargetMode="External"/><Relationship Id="rId9" Type="http://schemas.openxmlformats.org/officeDocument/2006/relationships/hyperlink" Target="mailto:ase-vernon27@eur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4"/>
  <sheetViews>
    <sheetView topLeftCell="A2" workbookViewId="0">
      <pane xSplit="1" topLeftCell="B1" activePane="topRight" state="frozen"/>
      <selection activeCell="E2" sqref="E2"/>
      <selection pane="topRight" activeCell="C4" sqref="C4"/>
    </sheetView>
  </sheetViews>
  <sheetFormatPr baseColWidth="10" defaultColWidth="9.5703125" defaultRowHeight="15.75" x14ac:dyDescent="0.25"/>
  <cols>
    <col min="1" max="1" width="20.140625" style="5" bestFit="1" customWidth="1"/>
    <col min="2" max="2" width="35.5703125" style="5" customWidth="1"/>
    <col min="3" max="3" width="32.140625" style="5" customWidth="1"/>
    <col min="4" max="4" width="13.7109375" style="5" bestFit="1" customWidth="1"/>
    <col min="5" max="5" width="9.28515625" style="5" bestFit="1" customWidth="1"/>
    <col min="6" max="6" width="11.7109375" style="5" bestFit="1" customWidth="1"/>
    <col min="7" max="7" width="14" style="5" bestFit="1" customWidth="1"/>
    <col min="8" max="8" width="16.5703125" style="5" customWidth="1"/>
    <col min="9" max="9" width="17.28515625" style="5" bestFit="1" customWidth="1"/>
    <col min="10" max="10" width="13.85546875" style="5" bestFit="1" customWidth="1"/>
    <col min="11" max="11" width="14.85546875" style="5" bestFit="1" customWidth="1"/>
    <col min="12" max="12" width="14" style="5" bestFit="1" customWidth="1"/>
    <col min="13" max="13" width="13.140625" style="5" bestFit="1" customWidth="1"/>
    <col min="14" max="14" width="16.140625" style="5" bestFit="1" customWidth="1"/>
    <col min="15" max="15" width="23.7109375" style="5" bestFit="1" customWidth="1"/>
    <col min="16" max="16" width="33.28515625" style="5" bestFit="1" customWidth="1"/>
    <col min="17" max="17" width="13.5703125" style="5" bestFit="1" customWidth="1"/>
    <col min="18" max="18" width="12.85546875" style="5" bestFit="1" customWidth="1"/>
    <col min="19" max="19" width="10.140625" style="5" bestFit="1" customWidth="1"/>
    <col min="20" max="20" width="13.5703125" style="5" bestFit="1" customWidth="1"/>
    <col min="21" max="21" width="8.7109375" style="5" bestFit="1" customWidth="1"/>
    <col min="22" max="22" width="13.140625" style="5" bestFit="1" customWidth="1"/>
    <col min="23" max="24" width="12.85546875" style="5" bestFit="1" customWidth="1"/>
    <col min="25" max="25" width="10.85546875" style="5" bestFit="1" customWidth="1"/>
    <col min="26" max="26" width="16.28515625" style="5" bestFit="1" customWidth="1"/>
    <col min="27" max="27" width="20.42578125" style="5" customWidth="1"/>
    <col min="28" max="28" width="14.85546875" style="5" bestFit="1" customWidth="1"/>
    <col min="29" max="29" width="15.5703125" style="5" bestFit="1" customWidth="1"/>
    <col min="30" max="30" width="15.140625" style="5" bestFit="1" customWidth="1"/>
    <col min="31" max="31" width="12" style="5" bestFit="1" customWidth="1"/>
    <col min="32" max="32" width="21.140625" style="5" bestFit="1" customWidth="1"/>
    <col min="33" max="33" width="21.85546875" style="5" bestFit="1" customWidth="1"/>
    <col min="34" max="34" width="17.28515625" style="5" bestFit="1" customWidth="1"/>
    <col min="35" max="36" width="20.42578125" style="5" bestFit="1" customWidth="1"/>
    <col min="37" max="37" width="18" style="5" bestFit="1" customWidth="1"/>
    <col min="38" max="38" width="19.7109375" style="5" customWidth="1"/>
    <col min="39" max="39" width="24" style="5" bestFit="1" customWidth="1"/>
    <col min="40" max="16384" width="9.5703125" style="5"/>
  </cols>
  <sheetData>
    <row r="1" spans="1:40" hidden="1" x14ac:dyDescent="0.25">
      <c r="A1" s="7" t="s">
        <v>153</v>
      </c>
      <c r="B1" s="142">
        <f ca="1">TODAY()</f>
        <v>43914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</row>
    <row r="2" spans="1:40" ht="28.5" customHeight="1" x14ac:dyDescent="0.25">
      <c r="A2" s="141" t="s">
        <v>0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</row>
    <row r="3" spans="1:40" s="8" customFormat="1" ht="47.25" x14ac:dyDescent="0.25">
      <c r="A3" s="10" t="s">
        <v>1</v>
      </c>
      <c r="B3" s="11" t="s">
        <v>2</v>
      </c>
      <c r="C3" s="11" t="s">
        <v>223</v>
      </c>
      <c r="D3" s="11" t="s">
        <v>3</v>
      </c>
      <c r="E3" s="11" t="s">
        <v>4</v>
      </c>
      <c r="F3" s="11" t="s">
        <v>56</v>
      </c>
      <c r="G3" s="11" t="s">
        <v>64</v>
      </c>
      <c r="H3" s="11" t="s">
        <v>57</v>
      </c>
      <c r="I3" s="11" t="s">
        <v>266</v>
      </c>
      <c r="J3" s="11" t="s">
        <v>20</v>
      </c>
      <c r="K3" s="11" t="s">
        <v>96</v>
      </c>
      <c r="L3" s="11" t="s">
        <v>52</v>
      </c>
      <c r="M3" s="11" t="s">
        <v>15</v>
      </c>
      <c r="N3" s="11" t="s">
        <v>5</v>
      </c>
      <c r="O3" s="11" t="s">
        <v>6</v>
      </c>
      <c r="P3" s="11" t="s">
        <v>119</v>
      </c>
      <c r="Q3" s="11" t="s">
        <v>130</v>
      </c>
      <c r="R3" s="11" t="s">
        <v>131</v>
      </c>
      <c r="S3" s="11" t="s">
        <v>7</v>
      </c>
      <c r="T3" s="11" t="s">
        <v>140</v>
      </c>
      <c r="U3" s="11" t="s">
        <v>193</v>
      </c>
      <c r="V3" s="11" t="s">
        <v>228</v>
      </c>
      <c r="W3" s="11" t="s">
        <v>148</v>
      </c>
      <c r="X3" s="11" t="s">
        <v>149</v>
      </c>
      <c r="Y3" s="11" t="s">
        <v>135</v>
      </c>
      <c r="Z3" s="11" t="s">
        <v>136</v>
      </c>
      <c r="AA3" s="11" t="s">
        <v>188</v>
      </c>
      <c r="AB3" s="11" t="s">
        <v>13</v>
      </c>
      <c r="AC3" s="11" t="s">
        <v>14</v>
      </c>
      <c r="AD3" s="11" t="s">
        <v>129</v>
      </c>
      <c r="AE3" s="11" t="s">
        <v>12</v>
      </c>
      <c r="AF3" s="11" t="s">
        <v>227</v>
      </c>
      <c r="AG3" s="11" t="s">
        <v>61</v>
      </c>
      <c r="AH3" s="11" t="s">
        <v>250</v>
      </c>
      <c r="AI3" s="11" t="s">
        <v>60</v>
      </c>
      <c r="AJ3" s="11" t="s">
        <v>138</v>
      </c>
      <c r="AK3" s="11" t="s">
        <v>187</v>
      </c>
      <c r="AL3" s="11" t="s">
        <v>139</v>
      </c>
      <c r="AM3" s="12" t="s">
        <v>11</v>
      </c>
    </row>
    <row r="4" spans="1:40" x14ac:dyDescent="0.25">
      <c r="A4" s="13">
        <v>1</v>
      </c>
      <c r="B4" s="14" t="s">
        <v>82</v>
      </c>
      <c r="C4" s="63" t="str">
        <f t="shared" ref="C4:C35" si="0">CONCATENATE(A4," ",B4)</f>
        <v>1 Abdalah</v>
      </c>
      <c r="D4" s="15">
        <v>37235</v>
      </c>
      <c r="E4" s="16">
        <f t="shared" ref="E4:E35" ca="1" si="1">IF(D4&gt;0,IF(DATE(YEAR(TODAY()),MONTH(D4),DAY(D4))&lt;=TODAY(),YEAR(TODAY())-YEAR(D4),YEAR(TODAY())-YEAR(D4)-1),"")</f>
        <v>18</v>
      </c>
      <c r="F4" s="16" t="str">
        <f t="shared" ref="F4:F35" ca="1" si="2">IF(D4&gt;0,IF(YEAR(DATE(YEAR(D4)+18,MONTH(D4),DAY(D4)))&gt;=YEAR(TODAY()),"Mineur","Majeur"))</f>
        <v>Majeur</v>
      </c>
      <c r="G4" s="17" t="s">
        <v>106</v>
      </c>
      <c r="H4" s="17"/>
      <c r="I4" s="19" t="e">
        <f t="shared" ref="I4:I35" si="3">INT((H4-D4)/365.25)&amp; " ans "&amp;MONTH(H4-D4)-1&amp;" mois "</f>
        <v>#NUM!</v>
      </c>
      <c r="J4" s="15" t="str">
        <f t="shared" ref="J4:J35" si="4">(DAY(D4)&amp;"/"&amp;MONTH(D4)&amp;"/"&amp;YEAR(D4)+18)</f>
        <v>10/12/2019</v>
      </c>
      <c r="K4" s="20" t="s">
        <v>97</v>
      </c>
      <c r="L4" s="20" t="s">
        <v>47</v>
      </c>
      <c r="M4" s="21">
        <v>214</v>
      </c>
      <c r="N4" s="21" t="s">
        <v>43</v>
      </c>
      <c r="O4" s="21"/>
      <c r="P4" s="22" t="str">
        <f>IF(O4="","",VLOOKUP(TEXT(O4,"@"),Paramètres!$E$6:$F$17,2,0))</f>
        <v/>
      </c>
      <c r="Q4" s="22" t="str">
        <f>IF(AND(Tableau3[[#This Row],[CMU]]="Oui",Tableau3[[#This Row],[RIB / Compte]]="Oui")=TRUE,"Non","Oui")</f>
        <v>Oui</v>
      </c>
      <c r="R4" s="15"/>
      <c r="S4" s="21" t="s">
        <v>55</v>
      </c>
      <c r="T4" s="20"/>
      <c r="U4" s="21" t="s">
        <v>55</v>
      </c>
      <c r="V4" s="21" t="s">
        <v>55</v>
      </c>
      <c r="W4" s="23" t="s">
        <v>184</v>
      </c>
      <c r="X4" s="21"/>
      <c r="Y4" s="21" t="s">
        <v>54</v>
      </c>
      <c r="Z4" s="20">
        <v>43982</v>
      </c>
      <c r="AA4" s="15">
        <f t="shared" ref="AA4:AA35" si="5">EDATE(Z4,-1)</f>
        <v>43951</v>
      </c>
      <c r="AB4" s="21" t="s">
        <v>54</v>
      </c>
      <c r="AC4" s="21" t="s">
        <v>54</v>
      </c>
      <c r="AD4" s="21" t="s">
        <v>54</v>
      </c>
      <c r="AE4" s="21" t="s">
        <v>55</v>
      </c>
      <c r="AF4" s="21" t="s">
        <v>231</v>
      </c>
      <c r="AG4" s="21"/>
      <c r="AH4" s="21" t="s">
        <v>54</v>
      </c>
      <c r="AI4" s="21" t="s">
        <v>9</v>
      </c>
      <c r="AJ4" s="21" t="s">
        <v>185</v>
      </c>
      <c r="AK4" s="21"/>
      <c r="AL4" s="20">
        <v>44000</v>
      </c>
      <c r="AM4" s="24" t="s">
        <v>258</v>
      </c>
      <c r="AN4" s="9"/>
    </row>
    <row r="5" spans="1:40" x14ac:dyDescent="0.25">
      <c r="A5" s="13">
        <v>2</v>
      </c>
      <c r="B5" s="14" t="s">
        <v>81</v>
      </c>
      <c r="C5" s="63" t="str">
        <f t="shared" si="0"/>
        <v>2 Abdoulaye</v>
      </c>
      <c r="D5" s="15">
        <v>38085</v>
      </c>
      <c r="E5" s="16">
        <f t="shared" ca="1" si="1"/>
        <v>15</v>
      </c>
      <c r="F5" s="16" t="str">
        <f t="shared" ca="1" si="2"/>
        <v>Mineur</v>
      </c>
      <c r="G5" s="17" t="s">
        <v>106</v>
      </c>
      <c r="H5" s="18">
        <v>43374</v>
      </c>
      <c r="I5" s="19" t="str">
        <f t="shared" si="3"/>
        <v xml:space="preserve">14 ans 5 mois </v>
      </c>
      <c r="J5" s="15" t="str">
        <f t="shared" si="4"/>
        <v>8/4/2022</v>
      </c>
      <c r="K5" s="20">
        <v>43434</v>
      </c>
      <c r="L5" s="20" t="s">
        <v>47</v>
      </c>
      <c r="M5" s="21">
        <v>309</v>
      </c>
      <c r="N5" s="21" t="s">
        <v>42</v>
      </c>
      <c r="O5" s="21" t="s">
        <v>25</v>
      </c>
      <c r="P5" s="22" t="str">
        <f>IF(O5="","",VLOOKUP(TEXT(O5,"@"),Paramètres!$E$6:$F$17,2,0))</f>
        <v>pascale.herve@eure.fr</v>
      </c>
      <c r="Q5" s="22" t="str">
        <f>IF(AND(Tableau3[[#This Row],[CMU]]="Oui",Tableau3[[#This Row],[RIB / Compte]]="Oui")=TRUE,"Non","Oui")</f>
        <v>Oui</v>
      </c>
      <c r="R5" s="15"/>
      <c r="S5" s="21" t="s">
        <v>54</v>
      </c>
      <c r="T5" s="20">
        <v>44036</v>
      </c>
      <c r="U5" s="21" t="s">
        <v>55</v>
      </c>
      <c r="V5" s="21" t="s">
        <v>55</v>
      </c>
      <c r="W5" s="23" t="s">
        <v>184</v>
      </c>
      <c r="X5" s="21"/>
      <c r="Y5" s="21" t="s">
        <v>55</v>
      </c>
      <c r="Z5" s="20"/>
      <c r="AA5" s="15" t="e">
        <f t="shared" si="5"/>
        <v>#NUM!</v>
      </c>
      <c r="AB5" s="21" t="s">
        <v>54</v>
      </c>
      <c r="AC5" s="21" t="s">
        <v>55</v>
      </c>
      <c r="AD5" s="21" t="s">
        <v>55</v>
      </c>
      <c r="AE5" s="21" t="s">
        <v>55</v>
      </c>
      <c r="AF5" s="21"/>
      <c r="AG5" s="21"/>
      <c r="AH5" s="21" t="s">
        <v>54</v>
      </c>
      <c r="AI5" s="21" t="s">
        <v>144</v>
      </c>
      <c r="AJ5" s="21" t="s">
        <v>174</v>
      </c>
      <c r="AK5" s="21" t="s">
        <v>158</v>
      </c>
      <c r="AL5" s="20"/>
      <c r="AM5" s="24"/>
      <c r="AN5" s="9"/>
    </row>
    <row r="6" spans="1:40" x14ac:dyDescent="0.25">
      <c r="A6" s="13">
        <v>3</v>
      </c>
      <c r="B6" s="14" t="s">
        <v>81</v>
      </c>
      <c r="C6" s="63" t="str">
        <f t="shared" si="0"/>
        <v>3 Abdoulaye</v>
      </c>
      <c r="D6" s="15">
        <v>38228</v>
      </c>
      <c r="E6" s="16">
        <f t="shared" ca="1" si="1"/>
        <v>15</v>
      </c>
      <c r="F6" s="16" t="str">
        <f t="shared" ca="1" si="2"/>
        <v>Mineur</v>
      </c>
      <c r="G6" s="17" t="s">
        <v>106</v>
      </c>
      <c r="H6" s="17"/>
      <c r="I6" s="19" t="e">
        <f t="shared" si="3"/>
        <v>#NUM!</v>
      </c>
      <c r="J6" s="15" t="str">
        <f t="shared" si="4"/>
        <v>29/8/2022</v>
      </c>
      <c r="K6" s="20">
        <v>43788</v>
      </c>
      <c r="L6" s="20" t="s">
        <v>46</v>
      </c>
      <c r="M6" s="21">
        <v>108</v>
      </c>
      <c r="N6" s="21" t="s">
        <v>42</v>
      </c>
      <c r="O6" s="21" t="s">
        <v>25</v>
      </c>
      <c r="P6" s="22" t="str">
        <f>IF(O6="","",VLOOKUP(TEXT(O6,"@"),Paramètres!$E$6:$F$17,2,0))</f>
        <v>pascale.herve@eure.fr</v>
      </c>
      <c r="Q6" s="22" t="str">
        <f>IF(AND(Tableau3[[#This Row],[CMU]]="Oui",Tableau3[[#This Row],[RIB / Compte]]="Oui")=TRUE,"Non","Oui")</f>
        <v>Oui</v>
      </c>
      <c r="R6" s="15"/>
      <c r="S6" s="21" t="s">
        <v>54</v>
      </c>
      <c r="T6" s="20">
        <v>44043</v>
      </c>
      <c r="U6" s="21" t="s">
        <v>54</v>
      </c>
      <c r="V6" s="21" t="s">
        <v>55</v>
      </c>
      <c r="W6" s="23" t="s">
        <v>184</v>
      </c>
      <c r="X6" s="21"/>
      <c r="Y6" s="21" t="s">
        <v>55</v>
      </c>
      <c r="Z6" s="20"/>
      <c r="AA6" s="15" t="e">
        <f t="shared" si="5"/>
        <v>#NUM!</v>
      </c>
      <c r="AB6" s="21" t="s">
        <v>54</v>
      </c>
      <c r="AC6" s="21" t="s">
        <v>54</v>
      </c>
      <c r="AD6" s="21" t="s">
        <v>55</v>
      </c>
      <c r="AE6" s="21" t="s">
        <v>55</v>
      </c>
      <c r="AF6" s="21" t="s">
        <v>233</v>
      </c>
      <c r="AG6" s="21"/>
      <c r="AH6" s="21" t="s">
        <v>54</v>
      </c>
      <c r="AI6" s="21" t="s">
        <v>144</v>
      </c>
      <c r="AJ6" s="21" t="s">
        <v>174</v>
      </c>
      <c r="AK6" s="21" t="s">
        <v>156</v>
      </c>
      <c r="AL6" s="20"/>
      <c r="AM6" s="24"/>
      <c r="AN6" s="9"/>
    </row>
    <row r="7" spans="1:40" x14ac:dyDescent="0.25">
      <c r="A7" s="13">
        <v>4</v>
      </c>
      <c r="B7" s="14" t="s">
        <v>37</v>
      </c>
      <c r="C7" s="63" t="str">
        <f t="shared" si="0"/>
        <v>4 Abdoulye</v>
      </c>
      <c r="D7" s="15">
        <v>38040</v>
      </c>
      <c r="E7" s="16">
        <f t="shared" ca="1" si="1"/>
        <v>16</v>
      </c>
      <c r="F7" s="16" t="str">
        <f t="shared" ca="1" si="2"/>
        <v>Mineur</v>
      </c>
      <c r="G7" s="17" t="s">
        <v>103</v>
      </c>
      <c r="H7" s="18">
        <v>43497</v>
      </c>
      <c r="I7" s="19" t="str">
        <f t="shared" si="3"/>
        <v xml:space="preserve">14 ans 11 mois </v>
      </c>
      <c r="J7" s="15" t="str">
        <f t="shared" si="4"/>
        <v>23/2/2022</v>
      </c>
      <c r="K7" s="20">
        <v>43788</v>
      </c>
      <c r="L7" s="20" t="s">
        <v>46</v>
      </c>
      <c r="M7" s="21">
        <v>117</v>
      </c>
      <c r="N7" s="21" t="s">
        <v>40</v>
      </c>
      <c r="O7" s="21" t="s">
        <v>23</v>
      </c>
      <c r="P7" s="22" t="str">
        <f>IF(O7="","",VLOOKUP(TEXT(O7,"@"),Paramètres!$E$6:$F$17,2,0))</f>
        <v>alexandra.stee@eure.fr</v>
      </c>
      <c r="Q7" s="22" t="str">
        <f>IF(AND(Tableau3[[#This Row],[CMU]]="Oui",Tableau3[[#This Row],[RIB / Compte]]="Oui")=TRUE,"Non","Oui")</f>
        <v>Non</v>
      </c>
      <c r="R7" s="15"/>
      <c r="S7" s="21" t="s">
        <v>54</v>
      </c>
      <c r="T7" s="20">
        <v>44243</v>
      </c>
      <c r="U7" s="21" t="s">
        <v>55</v>
      </c>
      <c r="V7" s="21" t="s">
        <v>54</v>
      </c>
      <c r="W7" s="23" t="s">
        <v>184</v>
      </c>
      <c r="X7" s="21"/>
      <c r="Y7" s="21" t="s">
        <v>55</v>
      </c>
      <c r="Z7" s="20"/>
      <c r="AA7" s="15" t="e">
        <f t="shared" si="5"/>
        <v>#NUM!</v>
      </c>
      <c r="AB7" s="21" t="s">
        <v>55</v>
      </c>
      <c r="AC7" s="21" t="s">
        <v>55</v>
      </c>
      <c r="AD7" s="21" t="s">
        <v>55</v>
      </c>
      <c r="AE7" s="21" t="s">
        <v>55</v>
      </c>
      <c r="AF7" s="21"/>
      <c r="AG7" s="21"/>
      <c r="AH7" s="21" t="s">
        <v>54</v>
      </c>
      <c r="AI7" s="21" t="s">
        <v>9</v>
      </c>
      <c r="AJ7" s="21"/>
      <c r="AK7" s="21"/>
      <c r="AL7" s="20"/>
      <c r="AM7" s="24"/>
      <c r="AN7" s="9"/>
    </row>
    <row r="8" spans="1:40" x14ac:dyDescent="0.25">
      <c r="A8" s="13">
        <v>5</v>
      </c>
      <c r="B8" s="14" t="s">
        <v>38</v>
      </c>
      <c r="C8" s="63" t="str">
        <f t="shared" si="0"/>
        <v>5 Abdul</v>
      </c>
      <c r="D8" s="15">
        <v>37719</v>
      </c>
      <c r="E8" s="16">
        <f t="shared" ca="1" si="1"/>
        <v>16</v>
      </c>
      <c r="F8" s="16" t="str">
        <f t="shared" ca="1" si="2"/>
        <v>Mineur</v>
      </c>
      <c r="G8" s="17" t="s">
        <v>109</v>
      </c>
      <c r="H8" s="18">
        <v>43637</v>
      </c>
      <c r="I8" s="19" t="str">
        <f t="shared" si="3"/>
        <v xml:space="preserve">16 ans 2 mois </v>
      </c>
      <c r="J8" s="15" t="str">
        <f t="shared" si="4"/>
        <v>8/4/2021</v>
      </c>
      <c r="K8" s="20">
        <v>43833</v>
      </c>
      <c r="L8" s="20" t="s">
        <v>46</v>
      </c>
      <c r="M8" s="21">
        <v>122</v>
      </c>
      <c r="N8" s="21" t="s">
        <v>40</v>
      </c>
      <c r="O8" s="21" t="s">
        <v>23</v>
      </c>
      <c r="P8" s="22" t="str">
        <f>IF(O8="","",VLOOKUP(TEXT(O8,"@"),Paramètres!$E$6:$F$17,2,0))</f>
        <v>alexandra.stee@eure.fr</v>
      </c>
      <c r="Q8" s="22" t="str">
        <f>IF(AND(Tableau3[[#This Row],[CMU]]="Oui",Tableau3[[#This Row],[RIB / Compte]]="Oui")=TRUE,"Non","Oui")</f>
        <v>Oui</v>
      </c>
      <c r="R8" s="15"/>
      <c r="S8" s="21" t="s">
        <v>55</v>
      </c>
      <c r="T8" s="20"/>
      <c r="U8" s="21" t="s">
        <v>55</v>
      </c>
      <c r="V8" s="21" t="s">
        <v>55</v>
      </c>
      <c r="W8" s="23" t="s">
        <v>184</v>
      </c>
      <c r="X8" s="21"/>
      <c r="Y8" s="21" t="s">
        <v>55</v>
      </c>
      <c r="Z8" s="20"/>
      <c r="AA8" s="15" t="e">
        <f t="shared" si="5"/>
        <v>#NUM!</v>
      </c>
      <c r="AB8" s="21" t="s">
        <v>54</v>
      </c>
      <c r="AC8" s="21" t="s">
        <v>55</v>
      </c>
      <c r="AD8" s="21" t="s">
        <v>55</v>
      </c>
      <c r="AE8" s="21" t="s">
        <v>55</v>
      </c>
      <c r="AF8" s="21"/>
      <c r="AG8" s="21"/>
      <c r="AH8" s="21" t="s">
        <v>55</v>
      </c>
      <c r="AI8" s="21" t="s">
        <v>145</v>
      </c>
      <c r="AJ8" s="21"/>
      <c r="AK8" s="21"/>
      <c r="AL8" s="20"/>
      <c r="AM8" s="24"/>
      <c r="AN8" s="9"/>
    </row>
    <row r="9" spans="1:40" x14ac:dyDescent="0.25">
      <c r="A9" s="13">
        <v>6</v>
      </c>
      <c r="B9" s="14" t="s">
        <v>34</v>
      </c>
      <c r="C9" s="63" t="str">
        <f t="shared" si="0"/>
        <v>6 Abou</v>
      </c>
      <c r="D9" s="15">
        <v>37965</v>
      </c>
      <c r="E9" s="16">
        <f t="shared" ca="1" si="1"/>
        <v>16</v>
      </c>
      <c r="F9" s="16" t="str">
        <f t="shared" ca="1" si="2"/>
        <v>Mineur</v>
      </c>
      <c r="G9" s="17" t="s">
        <v>103</v>
      </c>
      <c r="H9" s="18">
        <v>43647</v>
      </c>
      <c r="I9" s="19" t="str">
        <f t="shared" si="3"/>
        <v xml:space="preserve">15 ans 6 mois </v>
      </c>
      <c r="J9" s="15" t="str">
        <f t="shared" si="4"/>
        <v>10/12/2021</v>
      </c>
      <c r="K9" s="20" t="s">
        <v>18</v>
      </c>
      <c r="L9" s="20" t="s">
        <v>46</v>
      </c>
      <c r="M9" s="21">
        <v>119</v>
      </c>
      <c r="N9" s="21" t="s">
        <v>41</v>
      </c>
      <c r="O9" s="21" t="s">
        <v>24</v>
      </c>
      <c r="P9" s="22" t="str">
        <f>IF(O9="","",VLOOKUP(TEXT(O9,"@"),Paramètres!$E$6:$F$17,2,0))</f>
        <v>laura.poilpre@eure.fr</v>
      </c>
      <c r="Q9" s="22" t="str">
        <f>IF(AND(Tableau3[[#This Row],[CMU]]="Oui",Tableau3[[#This Row],[RIB / Compte]]="Oui")=TRUE,"Non","Oui")</f>
        <v>Oui</v>
      </c>
      <c r="R9" s="15"/>
      <c r="S9" s="21" t="s">
        <v>54</v>
      </c>
      <c r="T9" s="20">
        <v>44056</v>
      </c>
      <c r="U9" s="21" t="s">
        <v>55</v>
      </c>
      <c r="V9" s="21" t="s">
        <v>55</v>
      </c>
      <c r="W9" s="23" t="s">
        <v>184</v>
      </c>
      <c r="X9" s="21"/>
      <c r="Y9" s="21" t="s">
        <v>55</v>
      </c>
      <c r="Z9" s="20"/>
      <c r="AA9" s="15" t="e">
        <f t="shared" si="5"/>
        <v>#NUM!</v>
      </c>
      <c r="AB9" s="21" t="s">
        <v>55</v>
      </c>
      <c r="AC9" s="21" t="s">
        <v>55</v>
      </c>
      <c r="AD9" s="21" t="s">
        <v>55</v>
      </c>
      <c r="AE9" s="21" t="s">
        <v>55</v>
      </c>
      <c r="AF9" s="21" t="s">
        <v>230</v>
      </c>
      <c r="AG9" s="21"/>
      <c r="AH9" s="21" t="s">
        <v>54</v>
      </c>
      <c r="AI9" s="21" t="s">
        <v>9</v>
      </c>
      <c r="AJ9" s="21" t="s">
        <v>167</v>
      </c>
      <c r="AK9" s="21"/>
      <c r="AL9" s="20"/>
      <c r="AM9" s="24" t="s">
        <v>254</v>
      </c>
      <c r="AN9" s="9"/>
    </row>
    <row r="10" spans="1:40" x14ac:dyDescent="0.25">
      <c r="A10" s="13">
        <v>7</v>
      </c>
      <c r="B10" s="14" t="s">
        <v>238</v>
      </c>
      <c r="C10" s="63" t="str">
        <f t="shared" si="0"/>
        <v>7 Ahmed</v>
      </c>
      <c r="D10" s="15">
        <v>38157</v>
      </c>
      <c r="E10" s="16">
        <f t="shared" ca="1" si="1"/>
        <v>15</v>
      </c>
      <c r="F10" s="16" t="str">
        <f t="shared" ca="1" si="2"/>
        <v>Mineur</v>
      </c>
      <c r="G10" s="17" t="s">
        <v>95</v>
      </c>
      <c r="H10" s="18">
        <v>43843</v>
      </c>
      <c r="I10" s="19" t="str">
        <f t="shared" si="3"/>
        <v xml:space="preserve">15 ans 6 mois </v>
      </c>
      <c r="J10" s="15" t="str">
        <f t="shared" si="4"/>
        <v>19/6/2022</v>
      </c>
      <c r="K10" s="20" t="s">
        <v>239</v>
      </c>
      <c r="L10" s="20" t="s">
        <v>49</v>
      </c>
      <c r="M10" s="21">
        <v>305</v>
      </c>
      <c r="N10" s="21" t="s">
        <v>5</v>
      </c>
      <c r="O10" s="21"/>
      <c r="P10" s="22" t="str">
        <f>IF(O10="","",VLOOKUP(TEXT(O10,"@"),Paramètres!$E$6:$F$17,2,0))</f>
        <v/>
      </c>
      <c r="Q10" s="22"/>
      <c r="R10" s="15"/>
      <c r="S10" s="21" t="s">
        <v>55</v>
      </c>
      <c r="T10" s="20"/>
      <c r="U10" s="21" t="s">
        <v>55</v>
      </c>
      <c r="V10" s="21" t="s">
        <v>55</v>
      </c>
      <c r="W10" s="23" t="s">
        <v>184</v>
      </c>
      <c r="X10" s="21"/>
      <c r="Y10" s="21" t="s">
        <v>55</v>
      </c>
      <c r="Z10" s="20"/>
      <c r="AA10" s="15" t="e">
        <f t="shared" si="5"/>
        <v>#NUM!</v>
      </c>
      <c r="AB10" s="21" t="s">
        <v>55</v>
      </c>
      <c r="AC10" s="21" t="s">
        <v>55</v>
      </c>
      <c r="AD10" s="21" t="s">
        <v>55</v>
      </c>
      <c r="AE10" s="21" t="s">
        <v>55</v>
      </c>
      <c r="AF10" s="21"/>
      <c r="AG10" s="21"/>
      <c r="AH10" s="21" t="s">
        <v>55</v>
      </c>
      <c r="AI10" s="21" t="s">
        <v>145</v>
      </c>
      <c r="AJ10" s="21"/>
      <c r="AK10" s="21"/>
      <c r="AL10" s="20"/>
      <c r="AM10" s="24"/>
      <c r="AN10" s="9"/>
    </row>
    <row r="11" spans="1:40" x14ac:dyDescent="0.25">
      <c r="A11" s="13">
        <v>8</v>
      </c>
      <c r="B11" s="14" t="s">
        <v>73</v>
      </c>
      <c r="C11" s="63" t="str">
        <f t="shared" si="0"/>
        <v>8 Akil</v>
      </c>
      <c r="D11" s="15">
        <v>37249</v>
      </c>
      <c r="E11" s="16">
        <f t="shared" ca="1" si="1"/>
        <v>18</v>
      </c>
      <c r="F11" s="16" t="str">
        <f t="shared" ca="1" si="2"/>
        <v>Majeur</v>
      </c>
      <c r="G11" s="17" t="s">
        <v>108</v>
      </c>
      <c r="H11" s="18">
        <v>43246</v>
      </c>
      <c r="I11" s="19" t="str">
        <f t="shared" si="3"/>
        <v xml:space="preserve">16 ans 5 mois </v>
      </c>
      <c r="J11" s="15" t="str">
        <f t="shared" si="4"/>
        <v>24/12/2019</v>
      </c>
      <c r="K11" s="20">
        <v>43434</v>
      </c>
      <c r="L11" s="20" t="s">
        <v>48</v>
      </c>
      <c r="M11" s="21">
        <v>308</v>
      </c>
      <c r="N11" s="21" t="s">
        <v>40</v>
      </c>
      <c r="O11" s="21" t="s">
        <v>189</v>
      </c>
      <c r="P11" s="22" t="str">
        <f>IF(O11="","",VLOOKUP(TEXT(O11,"@"),Paramètres!$E$6:$F$17,2,0))</f>
        <v>oceane.feret@eure.fr</v>
      </c>
      <c r="Q11" s="22" t="str">
        <f>IF(AND(Tableau3[[#This Row],[CMU]]="Oui",Tableau3[[#This Row],[RIB / Compte]]="Oui")=TRUE,"Non","Oui")</f>
        <v>Non</v>
      </c>
      <c r="R11" s="15"/>
      <c r="S11" s="21" t="s">
        <v>54</v>
      </c>
      <c r="T11" s="20">
        <v>43904</v>
      </c>
      <c r="U11" s="21" t="s">
        <v>54</v>
      </c>
      <c r="V11" s="21" t="s">
        <v>54</v>
      </c>
      <c r="W11" s="23" t="s">
        <v>184</v>
      </c>
      <c r="X11" s="21"/>
      <c r="Y11" s="21" t="s">
        <v>55</v>
      </c>
      <c r="Z11" s="20"/>
      <c r="AA11" s="15" t="e">
        <f t="shared" si="5"/>
        <v>#NUM!</v>
      </c>
      <c r="AB11" s="21" t="s">
        <v>54</v>
      </c>
      <c r="AC11" s="21" t="s">
        <v>54</v>
      </c>
      <c r="AD11" s="21" t="s">
        <v>54</v>
      </c>
      <c r="AE11" s="21" t="s">
        <v>55</v>
      </c>
      <c r="AF11" s="21"/>
      <c r="AG11" s="21" t="s">
        <v>63</v>
      </c>
      <c r="AH11" s="21" t="s">
        <v>54</v>
      </c>
      <c r="AI11" s="21" t="s">
        <v>145</v>
      </c>
      <c r="AJ11" s="21"/>
      <c r="AK11" s="21"/>
      <c r="AL11" s="20"/>
      <c r="AM11" s="24"/>
      <c r="AN11" s="9"/>
    </row>
    <row r="12" spans="1:40" x14ac:dyDescent="0.25">
      <c r="A12" s="13">
        <v>9</v>
      </c>
      <c r="B12" s="14" t="s">
        <v>36</v>
      </c>
      <c r="C12" s="63" t="str">
        <f t="shared" si="0"/>
        <v>9 Alain</v>
      </c>
      <c r="D12" s="15">
        <v>37377</v>
      </c>
      <c r="E12" s="16">
        <f t="shared" ca="1" si="1"/>
        <v>17</v>
      </c>
      <c r="F12" s="16" t="str">
        <f t="shared" ca="1" si="2"/>
        <v>Mineur</v>
      </c>
      <c r="G12" s="17" t="s">
        <v>103</v>
      </c>
      <c r="H12" s="18">
        <v>43040</v>
      </c>
      <c r="I12" s="19" t="str">
        <f t="shared" si="3"/>
        <v xml:space="preserve">15 ans 6 mois </v>
      </c>
      <c r="J12" s="15" t="str">
        <f t="shared" si="4"/>
        <v>1/5/2020</v>
      </c>
      <c r="K12" s="20">
        <v>43846</v>
      </c>
      <c r="L12" s="20" t="s">
        <v>46</v>
      </c>
      <c r="M12" s="21">
        <v>303</v>
      </c>
      <c r="N12" s="21" t="s">
        <v>45</v>
      </c>
      <c r="O12" s="21"/>
      <c r="P12" s="22" t="str">
        <f>IF(O12="","",VLOOKUP(TEXT(O12,"@"),Paramètres!$E$6:$F$17,2,0))</f>
        <v/>
      </c>
      <c r="Q12" s="22" t="str">
        <f>IF(AND(Tableau3[[#This Row],[CMU]]="Oui",Tableau3[[#This Row],[RIB / Compte]]="Oui")=TRUE,"Non","Oui")</f>
        <v>Non</v>
      </c>
      <c r="R12" s="15"/>
      <c r="S12" s="21" t="s">
        <v>54</v>
      </c>
      <c r="T12" s="20">
        <v>44161</v>
      </c>
      <c r="U12" s="21" t="s">
        <v>54</v>
      </c>
      <c r="V12" s="21" t="s">
        <v>54</v>
      </c>
      <c r="W12" s="23" t="s">
        <v>184</v>
      </c>
      <c r="X12" s="21"/>
      <c r="Y12" s="21" t="s">
        <v>55</v>
      </c>
      <c r="Z12" s="20"/>
      <c r="AA12" s="15" t="e">
        <f t="shared" si="5"/>
        <v>#NUM!</v>
      </c>
      <c r="AB12" s="21" t="s">
        <v>55</v>
      </c>
      <c r="AC12" s="21" t="s">
        <v>55</v>
      </c>
      <c r="AD12" s="21" t="s">
        <v>55</v>
      </c>
      <c r="AE12" s="21" t="s">
        <v>55</v>
      </c>
      <c r="AF12" s="21"/>
      <c r="AG12" s="21"/>
      <c r="AH12" s="21" t="s">
        <v>55</v>
      </c>
      <c r="AI12" s="21" t="s">
        <v>145</v>
      </c>
      <c r="AJ12" s="21"/>
      <c r="AK12" s="21"/>
      <c r="AL12" s="20"/>
      <c r="AM12" s="24"/>
      <c r="AN12" s="9"/>
    </row>
    <row r="13" spans="1:40" x14ac:dyDescent="0.25">
      <c r="A13" s="13">
        <v>10</v>
      </c>
      <c r="B13" s="14" t="s">
        <v>88</v>
      </c>
      <c r="C13" s="63" t="str">
        <f t="shared" si="0"/>
        <v>10 Ali</v>
      </c>
      <c r="D13" s="15">
        <v>37986</v>
      </c>
      <c r="E13" s="16">
        <f t="shared" ca="1" si="1"/>
        <v>16</v>
      </c>
      <c r="F13" s="16" t="str">
        <f t="shared" ca="1" si="2"/>
        <v>Mineur</v>
      </c>
      <c r="G13" s="17" t="s">
        <v>110</v>
      </c>
      <c r="H13" s="18">
        <v>43647</v>
      </c>
      <c r="I13" s="19" t="str">
        <f t="shared" si="3"/>
        <v xml:space="preserve">15 ans 6 mois </v>
      </c>
      <c r="J13" s="15" t="str">
        <f t="shared" si="4"/>
        <v>31/12/2021</v>
      </c>
      <c r="K13" s="20" t="s">
        <v>98</v>
      </c>
      <c r="L13" s="20" t="s">
        <v>46</v>
      </c>
      <c r="M13" s="21">
        <v>3</v>
      </c>
      <c r="N13" s="21" t="s">
        <v>43</v>
      </c>
      <c r="O13" s="21" t="s">
        <v>28</v>
      </c>
      <c r="P13" s="22" t="str">
        <f>IF(O13="","",VLOOKUP(TEXT(O13,"@"),Paramètres!$E$6:$F$17,2,0))</f>
        <v>kamila.maurice-peroumal@eure.fr</v>
      </c>
      <c r="Q13" s="22" t="str">
        <f>IF(AND(Tableau3[[#This Row],[CMU]]="Oui",Tableau3[[#This Row],[RIB / Compte]]="Oui")=TRUE,"Non","Oui")</f>
        <v>Oui</v>
      </c>
      <c r="R13" s="15"/>
      <c r="S13" s="21" t="s">
        <v>54</v>
      </c>
      <c r="T13" s="20">
        <v>44166</v>
      </c>
      <c r="U13" s="21" t="s">
        <v>54</v>
      </c>
      <c r="V13" s="21" t="s">
        <v>55</v>
      </c>
      <c r="W13" s="23" t="s">
        <v>184</v>
      </c>
      <c r="X13" s="21"/>
      <c r="Y13" s="21" t="s">
        <v>55</v>
      </c>
      <c r="Z13" s="20"/>
      <c r="AA13" s="15" t="e">
        <f t="shared" si="5"/>
        <v>#NUM!</v>
      </c>
      <c r="AB13" s="21" t="s">
        <v>55</v>
      </c>
      <c r="AC13" s="21" t="s">
        <v>55</v>
      </c>
      <c r="AD13" s="21" t="s">
        <v>55</v>
      </c>
      <c r="AE13" s="21" t="s">
        <v>55</v>
      </c>
      <c r="AF13" s="21"/>
      <c r="AG13" s="21"/>
      <c r="AH13" s="21" t="s">
        <v>54</v>
      </c>
      <c r="AI13" s="21" t="s">
        <v>144</v>
      </c>
      <c r="AJ13" s="21" t="s">
        <v>174</v>
      </c>
      <c r="AK13" s="21" t="s">
        <v>156</v>
      </c>
      <c r="AL13" s="20"/>
      <c r="AM13" s="24"/>
      <c r="AN13" s="9"/>
    </row>
    <row r="14" spans="1:40" x14ac:dyDescent="0.25">
      <c r="A14" s="13">
        <v>11</v>
      </c>
      <c r="B14" s="14" t="s">
        <v>76</v>
      </c>
      <c r="C14" s="63" t="str">
        <f t="shared" si="0"/>
        <v>11 Amara</v>
      </c>
      <c r="D14" s="15">
        <v>37443</v>
      </c>
      <c r="E14" s="16">
        <f t="shared" ca="1" si="1"/>
        <v>17</v>
      </c>
      <c r="F14" s="16" t="str">
        <f t="shared" ca="1" si="2"/>
        <v>Mineur</v>
      </c>
      <c r="G14" s="17" t="s">
        <v>103</v>
      </c>
      <c r="H14" s="18">
        <v>43221</v>
      </c>
      <c r="I14" s="19" t="str">
        <f t="shared" si="3"/>
        <v xml:space="preserve">15 ans 9 mois </v>
      </c>
      <c r="J14" s="15" t="str">
        <f t="shared" si="4"/>
        <v>6/7/2020</v>
      </c>
      <c r="K14" s="20">
        <v>43434</v>
      </c>
      <c r="L14" s="20" t="s">
        <v>48</v>
      </c>
      <c r="M14" s="21">
        <v>103</v>
      </c>
      <c r="N14" s="21" t="s">
        <v>41</v>
      </c>
      <c r="O14" s="21"/>
      <c r="P14" s="22" t="str">
        <f>IF(O14="","",VLOOKUP(TEXT(O14,"@"),Paramètres!$E$6:$F$17,2,0))</f>
        <v/>
      </c>
      <c r="Q14" s="22" t="str">
        <f>IF(AND(Tableau3[[#This Row],[CMU]]="Oui",Tableau3[[#This Row],[RIB / Compte]]="Oui")=TRUE,"Non","Oui")</f>
        <v>Oui</v>
      </c>
      <c r="R14" s="15"/>
      <c r="S14" s="21" t="s">
        <v>54</v>
      </c>
      <c r="T14" s="20">
        <v>44166</v>
      </c>
      <c r="U14" s="21" t="s">
        <v>55</v>
      </c>
      <c r="V14" s="21" t="s">
        <v>55</v>
      </c>
      <c r="W14" s="23" t="s">
        <v>184</v>
      </c>
      <c r="X14" s="21"/>
      <c r="Y14" s="21" t="s">
        <v>55</v>
      </c>
      <c r="Z14" s="20"/>
      <c r="AA14" s="15" t="e">
        <f t="shared" si="5"/>
        <v>#NUM!</v>
      </c>
      <c r="AB14" s="21" t="s">
        <v>54</v>
      </c>
      <c r="AC14" s="21" t="s">
        <v>54</v>
      </c>
      <c r="AD14" s="21" t="s">
        <v>54</v>
      </c>
      <c r="AE14" s="21" t="s">
        <v>55</v>
      </c>
      <c r="AF14" s="21"/>
      <c r="AG14" s="21"/>
      <c r="AH14" s="21" t="s">
        <v>55</v>
      </c>
      <c r="AI14" s="21" t="s">
        <v>145</v>
      </c>
      <c r="AJ14" s="21"/>
      <c r="AK14" s="21"/>
      <c r="AL14" s="20"/>
      <c r="AM14" s="24"/>
      <c r="AN14" s="9"/>
    </row>
    <row r="15" spans="1:40" x14ac:dyDescent="0.25">
      <c r="A15" s="13">
        <v>12</v>
      </c>
      <c r="B15" s="14" t="s">
        <v>83</v>
      </c>
      <c r="C15" s="63" t="str">
        <f t="shared" si="0"/>
        <v>12 Ayouba</v>
      </c>
      <c r="D15" s="15">
        <v>37531</v>
      </c>
      <c r="E15" s="16">
        <f t="shared" ca="1" si="1"/>
        <v>17</v>
      </c>
      <c r="F15" s="16" t="str">
        <f t="shared" ca="1" si="2"/>
        <v>Mineur</v>
      </c>
      <c r="G15" s="17" t="s">
        <v>103</v>
      </c>
      <c r="H15" s="17"/>
      <c r="I15" s="19" t="e">
        <f t="shared" si="3"/>
        <v>#NUM!</v>
      </c>
      <c r="J15" s="15" t="str">
        <f t="shared" si="4"/>
        <v>2/10/2020</v>
      </c>
      <c r="K15" s="20">
        <v>43509</v>
      </c>
      <c r="L15" s="20" t="s">
        <v>47</v>
      </c>
      <c r="M15" s="21">
        <v>311</v>
      </c>
      <c r="N15" s="21" t="s">
        <v>42</v>
      </c>
      <c r="O15" s="21" t="s">
        <v>25</v>
      </c>
      <c r="P15" s="22" t="str">
        <f>IF(O15="","",VLOOKUP(TEXT(O15,"@"),Paramètres!$E$6:$F$17,2,0))</f>
        <v>pascale.herve@eure.fr</v>
      </c>
      <c r="Q15" s="22" t="str">
        <f>IF(AND(Tableau3[[#This Row],[CMU]]="Oui",Tableau3[[#This Row],[RIB / Compte]]="Oui")=TRUE,"Non","Oui")</f>
        <v>Oui</v>
      </c>
      <c r="R15" s="15"/>
      <c r="S15" s="21" t="s">
        <v>54</v>
      </c>
      <c r="T15" s="20">
        <v>43777</v>
      </c>
      <c r="U15" s="21" t="s">
        <v>55</v>
      </c>
      <c r="V15" s="21" t="s">
        <v>55</v>
      </c>
      <c r="W15" s="23" t="s">
        <v>184</v>
      </c>
      <c r="X15" s="21"/>
      <c r="Y15" s="21" t="s">
        <v>55</v>
      </c>
      <c r="Z15" s="20"/>
      <c r="AA15" s="15" t="e">
        <f t="shared" si="5"/>
        <v>#NUM!</v>
      </c>
      <c r="AB15" s="21" t="s">
        <v>54</v>
      </c>
      <c r="AC15" s="21" t="s">
        <v>54</v>
      </c>
      <c r="AD15" s="21" t="s">
        <v>54</v>
      </c>
      <c r="AE15" s="21" t="s">
        <v>55</v>
      </c>
      <c r="AF15" s="21"/>
      <c r="AG15" s="21"/>
      <c r="AH15" s="21" t="s">
        <v>54</v>
      </c>
      <c r="AI15" s="21" t="s">
        <v>142</v>
      </c>
      <c r="AJ15" s="21" t="s">
        <v>186</v>
      </c>
      <c r="AK15" s="21"/>
      <c r="AL15" s="20"/>
      <c r="AM15" s="24"/>
      <c r="AN15" s="9"/>
    </row>
    <row r="16" spans="1:40" x14ac:dyDescent="0.25">
      <c r="A16" s="13">
        <v>13</v>
      </c>
      <c r="B16" s="14" t="s">
        <v>236</v>
      </c>
      <c r="C16" s="63" t="str">
        <f t="shared" si="0"/>
        <v>13 Bakary</v>
      </c>
      <c r="D16" s="15"/>
      <c r="E16" s="16" t="str">
        <f t="shared" ca="1" si="1"/>
        <v/>
      </c>
      <c r="F16" s="16" t="b">
        <f t="shared" ca="1" si="2"/>
        <v>0</v>
      </c>
      <c r="G16" s="17"/>
      <c r="H16" s="18"/>
      <c r="I16" s="19" t="str">
        <f t="shared" si="3"/>
        <v xml:space="preserve">0 ans 0 mois </v>
      </c>
      <c r="J16" s="15" t="str">
        <f t="shared" si="4"/>
        <v>0/1/1918</v>
      </c>
      <c r="K16" s="20"/>
      <c r="L16" s="20" t="s">
        <v>48</v>
      </c>
      <c r="M16" s="21">
        <v>2</v>
      </c>
      <c r="N16" s="56" t="s">
        <v>5</v>
      </c>
      <c r="O16" s="21"/>
      <c r="P16" s="22" t="str">
        <f>IF(O16="","",VLOOKUP(TEXT(O16,"@"),Paramètres!$E$6:$F$17,2,0))</f>
        <v/>
      </c>
      <c r="Q16" s="22" t="str">
        <f>IF(AND(Tableau3[[#This Row],[CMU]]="Oui",Tableau3[[#This Row],[RIB / Compte]]="Oui")=TRUE,"Non","Oui")</f>
        <v>Oui</v>
      </c>
      <c r="R16" s="15"/>
      <c r="S16" s="21" t="s">
        <v>55</v>
      </c>
      <c r="T16" s="20"/>
      <c r="U16" s="21" t="s">
        <v>55</v>
      </c>
      <c r="V16" s="21" t="s">
        <v>55</v>
      </c>
      <c r="W16" s="23" t="s">
        <v>184</v>
      </c>
      <c r="X16" s="21"/>
      <c r="Y16" s="21" t="s">
        <v>55</v>
      </c>
      <c r="Z16" s="20"/>
      <c r="AA16" s="15" t="e">
        <f t="shared" si="5"/>
        <v>#NUM!</v>
      </c>
      <c r="AB16" s="21" t="s">
        <v>55</v>
      </c>
      <c r="AC16" s="21" t="s">
        <v>55</v>
      </c>
      <c r="AD16" s="21" t="s">
        <v>55</v>
      </c>
      <c r="AE16" s="21" t="s">
        <v>55</v>
      </c>
      <c r="AF16" s="21"/>
      <c r="AG16" s="21"/>
      <c r="AH16" s="21" t="s">
        <v>55</v>
      </c>
      <c r="AI16" s="21" t="s">
        <v>145</v>
      </c>
      <c r="AJ16" s="21"/>
      <c r="AK16" s="21"/>
      <c r="AL16" s="20"/>
      <c r="AM16" s="24"/>
      <c r="AN16" s="9"/>
    </row>
    <row r="17" spans="1:40" x14ac:dyDescent="0.25">
      <c r="A17" s="13">
        <v>14</v>
      </c>
      <c r="B17" s="14" t="s">
        <v>270</v>
      </c>
      <c r="C17" s="63" t="str">
        <f t="shared" si="0"/>
        <v>14 Biba</v>
      </c>
      <c r="D17" s="15">
        <v>37939</v>
      </c>
      <c r="E17" s="16">
        <f t="shared" ca="1" si="1"/>
        <v>16</v>
      </c>
      <c r="F17" s="16" t="str">
        <f t="shared" ca="1" si="2"/>
        <v>Mineur</v>
      </c>
      <c r="G17" s="17" t="s">
        <v>106</v>
      </c>
      <c r="H17" s="18">
        <v>43800</v>
      </c>
      <c r="I17" s="19" t="str">
        <f t="shared" si="3"/>
        <v xml:space="preserve">16 ans 0 mois </v>
      </c>
      <c r="J17" s="15" t="str">
        <f t="shared" si="4"/>
        <v>14/11/2021</v>
      </c>
      <c r="K17" s="20">
        <v>43902</v>
      </c>
      <c r="L17" s="20" t="s">
        <v>48</v>
      </c>
      <c r="M17" s="21"/>
      <c r="N17" s="21" t="s">
        <v>5</v>
      </c>
      <c r="O17" s="21"/>
      <c r="P17" s="22"/>
      <c r="Q17" s="22" t="str">
        <f>IF(AND(Tableau3[[#This Row],[CMU]]="Oui",Tableau3[[#This Row],[RIB / Compte]]="Oui")=TRUE,"Non","Oui")</f>
        <v>Oui</v>
      </c>
      <c r="R17" s="15"/>
      <c r="S17" s="21" t="s">
        <v>54</v>
      </c>
      <c r="T17" s="20">
        <v>44190</v>
      </c>
      <c r="U17" s="21" t="s">
        <v>55</v>
      </c>
      <c r="V17" s="21" t="s">
        <v>55</v>
      </c>
      <c r="W17" s="23" t="s">
        <v>184</v>
      </c>
      <c r="X17" s="21"/>
      <c r="Y17" s="21" t="s">
        <v>55</v>
      </c>
      <c r="Z17" s="20"/>
      <c r="AA17" s="15" t="e">
        <f t="shared" si="5"/>
        <v>#NUM!</v>
      </c>
      <c r="AB17" s="21" t="s">
        <v>54</v>
      </c>
      <c r="AC17" s="21" t="s">
        <v>55</v>
      </c>
      <c r="AD17" s="21" t="s">
        <v>55</v>
      </c>
      <c r="AE17" s="21" t="s">
        <v>55</v>
      </c>
      <c r="AF17" s="21"/>
      <c r="AG17" s="21"/>
      <c r="AH17" s="21" t="s">
        <v>55</v>
      </c>
      <c r="AI17" s="21" t="s">
        <v>145</v>
      </c>
      <c r="AJ17" s="21"/>
      <c r="AK17" s="21"/>
      <c r="AL17" s="20"/>
      <c r="AM17" s="24"/>
      <c r="AN17" s="9"/>
    </row>
    <row r="18" spans="1:40" x14ac:dyDescent="0.25">
      <c r="A18" s="13">
        <v>15</v>
      </c>
      <c r="B18" s="14" t="s">
        <v>104</v>
      </c>
      <c r="C18" s="63" t="str">
        <f t="shared" si="0"/>
        <v>15 Boubacar</v>
      </c>
      <c r="D18" s="15">
        <v>37600</v>
      </c>
      <c r="E18" s="16">
        <f t="shared" ca="1" si="1"/>
        <v>17</v>
      </c>
      <c r="F18" s="16" t="str">
        <f t="shared" ca="1" si="2"/>
        <v>Mineur</v>
      </c>
      <c r="G18" s="17" t="s">
        <v>103</v>
      </c>
      <c r="H18" s="18">
        <v>42979</v>
      </c>
      <c r="I18" s="19" t="str">
        <f t="shared" si="3"/>
        <v xml:space="preserve">14 ans 8 mois </v>
      </c>
      <c r="J18" s="15" t="str">
        <f t="shared" si="4"/>
        <v>10/12/2020</v>
      </c>
      <c r="K18" s="20" t="s">
        <v>132</v>
      </c>
      <c r="L18" s="20" t="s">
        <v>46</v>
      </c>
      <c r="M18" s="21">
        <v>320</v>
      </c>
      <c r="N18" s="21" t="s">
        <v>43</v>
      </c>
      <c r="O18" s="21"/>
      <c r="P18" s="22" t="str">
        <f>IF(O18="","",VLOOKUP(TEXT(O18,"@"),Paramètres!$E$6:$F$17,2,0))</f>
        <v/>
      </c>
      <c r="Q18" s="22" t="str">
        <f>IF(AND(Tableau3[[#This Row],[CMU]]="Oui",Tableau3[[#This Row],[RIB / Compte]]="Oui")=TRUE,"Non","Oui")</f>
        <v>Oui</v>
      </c>
      <c r="R18" s="15"/>
      <c r="S18" s="21" t="s">
        <v>54</v>
      </c>
      <c r="T18" s="20">
        <v>44148</v>
      </c>
      <c r="U18" s="21" t="s">
        <v>54</v>
      </c>
      <c r="V18" s="21" t="s">
        <v>55</v>
      </c>
      <c r="W18" s="23" t="s">
        <v>184</v>
      </c>
      <c r="X18" s="21"/>
      <c r="Y18" s="21" t="s">
        <v>55</v>
      </c>
      <c r="Z18" s="20"/>
      <c r="AA18" s="15" t="e">
        <f t="shared" si="5"/>
        <v>#NUM!</v>
      </c>
      <c r="AB18" s="21" t="s">
        <v>54</v>
      </c>
      <c r="AC18" s="21" t="s">
        <v>55</v>
      </c>
      <c r="AD18" s="21" t="s">
        <v>54</v>
      </c>
      <c r="AE18" s="21" t="s">
        <v>55</v>
      </c>
      <c r="AF18" s="21"/>
      <c r="AG18" s="21"/>
      <c r="AH18" s="21" t="s">
        <v>54</v>
      </c>
      <c r="AI18" s="21" t="s">
        <v>143</v>
      </c>
      <c r="AJ18" s="21"/>
      <c r="AK18" s="21"/>
      <c r="AL18" s="20"/>
      <c r="AM18" s="24"/>
      <c r="AN18" s="9"/>
    </row>
    <row r="19" spans="1:40" x14ac:dyDescent="0.25">
      <c r="A19" s="13">
        <v>16</v>
      </c>
      <c r="B19" s="14" t="s">
        <v>39</v>
      </c>
      <c r="C19" s="63" t="str">
        <f t="shared" si="0"/>
        <v>16 Brahima</v>
      </c>
      <c r="D19" s="15">
        <v>37659</v>
      </c>
      <c r="E19" s="16">
        <f t="shared" ca="1" si="1"/>
        <v>17</v>
      </c>
      <c r="F19" s="16" t="str">
        <f t="shared" ca="1" si="2"/>
        <v>Mineur</v>
      </c>
      <c r="G19" s="17" t="s">
        <v>106</v>
      </c>
      <c r="H19" s="17"/>
      <c r="I19" s="19" t="e">
        <f t="shared" si="3"/>
        <v>#NUM!</v>
      </c>
      <c r="J19" s="15" t="str">
        <f t="shared" si="4"/>
        <v>7/2/2021</v>
      </c>
      <c r="K19" s="20" t="s">
        <v>101</v>
      </c>
      <c r="L19" s="20" t="s">
        <v>46</v>
      </c>
      <c r="M19" s="21">
        <v>319</v>
      </c>
      <c r="N19" s="21" t="s">
        <v>45</v>
      </c>
      <c r="O19" s="21" t="s">
        <v>27</v>
      </c>
      <c r="P19" s="22" t="str">
        <f>IF(O19="","",VLOOKUP(TEXT(O19,"@"),Paramètres!$E$6:$F$17,2,0))</f>
        <v>ase-vernon27@eure.fr</v>
      </c>
      <c r="Q19" s="22" t="str">
        <f>IF(AND(Tableau3[[#This Row],[CMU]]="Oui",Tableau3[[#This Row],[RIB / Compte]]="Oui")=TRUE,"Non","Oui")</f>
        <v>Oui</v>
      </c>
      <c r="R19" s="15"/>
      <c r="S19" s="21" t="s">
        <v>54</v>
      </c>
      <c r="T19" s="20">
        <v>44217</v>
      </c>
      <c r="U19" s="21" t="s">
        <v>55</v>
      </c>
      <c r="V19" s="21" t="s">
        <v>55</v>
      </c>
      <c r="W19" s="23" t="s">
        <v>184</v>
      </c>
      <c r="X19" s="21"/>
      <c r="Y19" s="21" t="s">
        <v>55</v>
      </c>
      <c r="Z19" s="20"/>
      <c r="AA19" s="15" t="e">
        <f t="shared" si="5"/>
        <v>#NUM!</v>
      </c>
      <c r="AB19" s="21" t="s">
        <v>54</v>
      </c>
      <c r="AC19" s="21" t="s">
        <v>54</v>
      </c>
      <c r="AD19" s="21" t="s">
        <v>55</v>
      </c>
      <c r="AE19" s="21" t="s">
        <v>55</v>
      </c>
      <c r="AF19" s="21"/>
      <c r="AG19" s="21"/>
      <c r="AH19" s="21" t="s">
        <v>55</v>
      </c>
      <c r="AI19" s="21" t="s">
        <v>145</v>
      </c>
      <c r="AJ19" s="21"/>
      <c r="AK19" s="21"/>
      <c r="AL19" s="20"/>
      <c r="AM19" s="24"/>
      <c r="AN19" s="9"/>
    </row>
    <row r="20" spans="1:40" x14ac:dyDescent="0.25">
      <c r="A20" s="13">
        <v>17</v>
      </c>
      <c r="B20" s="14" t="s">
        <v>155</v>
      </c>
      <c r="C20" s="63" t="str">
        <f t="shared" si="0"/>
        <v>17 Golam Sarowa</v>
      </c>
      <c r="D20" s="25">
        <v>37665</v>
      </c>
      <c r="E20" s="16">
        <f t="shared" ca="1" si="1"/>
        <v>17</v>
      </c>
      <c r="F20" s="16" t="str">
        <f t="shared" ca="1" si="2"/>
        <v>Mineur</v>
      </c>
      <c r="G20" s="17" t="s">
        <v>95</v>
      </c>
      <c r="H20" s="18">
        <v>43819</v>
      </c>
      <c r="I20" s="19" t="str">
        <f t="shared" si="3"/>
        <v xml:space="preserve">16 ans 10 mois </v>
      </c>
      <c r="J20" s="15" t="str">
        <f t="shared" si="4"/>
        <v>13/2/2021</v>
      </c>
      <c r="K20" s="20">
        <v>43852</v>
      </c>
      <c r="L20" s="20" t="s">
        <v>47</v>
      </c>
      <c r="M20" s="21">
        <v>107</v>
      </c>
      <c r="N20" s="21" t="s">
        <v>5</v>
      </c>
      <c r="O20" s="21"/>
      <c r="P20" s="22" t="str">
        <f>IF(O20="","",VLOOKUP(TEXT(O20,"@"),Paramètres!$E$6:$F$17,2,0))</f>
        <v/>
      </c>
      <c r="Q20" s="22" t="str">
        <f>IF(AND(Tableau3[[#This Row],[CMU]]="Oui",Tableau3[[#This Row],[RIB / Compte]]="Oui")=TRUE,"Non","Oui")</f>
        <v>Oui</v>
      </c>
      <c r="R20" s="15"/>
      <c r="S20" s="21" t="s">
        <v>55</v>
      </c>
      <c r="T20" s="20"/>
      <c r="U20" s="21" t="s">
        <v>55</v>
      </c>
      <c r="V20" s="21" t="s">
        <v>55</v>
      </c>
      <c r="W20" s="23" t="s">
        <v>184</v>
      </c>
      <c r="X20" s="21"/>
      <c r="Y20" s="21" t="s">
        <v>55</v>
      </c>
      <c r="Z20" s="20"/>
      <c r="AA20" s="15" t="e">
        <f t="shared" si="5"/>
        <v>#NUM!</v>
      </c>
      <c r="AB20" s="21" t="s">
        <v>55</v>
      </c>
      <c r="AC20" s="21" t="s">
        <v>55</v>
      </c>
      <c r="AD20" s="21" t="s">
        <v>55</v>
      </c>
      <c r="AE20" s="21" t="s">
        <v>55</v>
      </c>
      <c r="AF20" s="21"/>
      <c r="AG20" s="21"/>
      <c r="AH20" s="21" t="s">
        <v>54</v>
      </c>
      <c r="AI20" s="21" t="s">
        <v>145</v>
      </c>
      <c r="AJ20" s="21"/>
      <c r="AK20" s="21"/>
      <c r="AL20" s="20"/>
      <c r="AM20" s="24"/>
      <c r="AN20" s="9"/>
    </row>
    <row r="21" spans="1:40" x14ac:dyDescent="0.25">
      <c r="A21" s="13">
        <v>18</v>
      </c>
      <c r="B21" s="14" t="s">
        <v>75</v>
      </c>
      <c r="C21" s="63" t="str">
        <f t="shared" si="0"/>
        <v>18 Hamidullah</v>
      </c>
      <c r="D21" s="15">
        <v>37621</v>
      </c>
      <c r="E21" s="16">
        <f t="shared" ca="1" si="1"/>
        <v>17</v>
      </c>
      <c r="F21" s="16" t="str">
        <f t="shared" ca="1" si="2"/>
        <v>Mineur</v>
      </c>
      <c r="G21" s="17" t="s">
        <v>110</v>
      </c>
      <c r="H21" s="18">
        <v>43252</v>
      </c>
      <c r="I21" s="19" t="str">
        <f t="shared" si="3"/>
        <v xml:space="preserve">15 ans 5 mois </v>
      </c>
      <c r="J21" s="15" t="str">
        <f t="shared" si="4"/>
        <v>31/12/2020</v>
      </c>
      <c r="K21" s="20">
        <v>43508</v>
      </c>
      <c r="L21" s="20" t="s">
        <v>48</v>
      </c>
      <c r="M21" s="21">
        <v>118</v>
      </c>
      <c r="N21" s="21" t="s">
        <v>43</v>
      </c>
      <c r="O21" s="21" t="s">
        <v>28</v>
      </c>
      <c r="P21" s="22" t="str">
        <f>IF(O21="","",VLOOKUP(TEXT(O21,"@"),Paramètres!$E$6:$F$17,2,0))</f>
        <v>kamila.maurice-peroumal@eure.fr</v>
      </c>
      <c r="Q21" s="22" t="str">
        <f>IF(AND(Tableau3[[#This Row],[CMU]]="Oui",Tableau3[[#This Row],[RIB / Compte]]="Oui")=TRUE,"Non","Oui")</f>
        <v>Non</v>
      </c>
      <c r="R21" s="15"/>
      <c r="S21" s="21" t="s">
        <v>54</v>
      </c>
      <c r="T21" s="20">
        <v>44126</v>
      </c>
      <c r="U21" s="21" t="s">
        <v>55</v>
      </c>
      <c r="V21" s="21" t="s">
        <v>54</v>
      </c>
      <c r="W21" s="23" t="s">
        <v>184</v>
      </c>
      <c r="X21" s="21"/>
      <c r="Y21" s="21" t="s">
        <v>55</v>
      </c>
      <c r="Z21" s="20"/>
      <c r="AA21" s="15" t="e">
        <f t="shared" si="5"/>
        <v>#NUM!</v>
      </c>
      <c r="AB21" s="21" t="s">
        <v>54</v>
      </c>
      <c r="AC21" s="21" t="s">
        <v>55</v>
      </c>
      <c r="AD21" s="21" t="s">
        <v>55</v>
      </c>
      <c r="AE21" s="21" t="s">
        <v>55</v>
      </c>
      <c r="AF21" s="21"/>
      <c r="AG21" s="21"/>
      <c r="AH21" s="21" t="s">
        <v>54</v>
      </c>
      <c r="AI21" s="21" t="s">
        <v>9</v>
      </c>
      <c r="AJ21" s="21"/>
      <c r="AK21" s="21"/>
      <c r="AL21" s="20"/>
      <c r="AM21" s="24"/>
      <c r="AN21" s="9"/>
    </row>
    <row r="22" spans="1:40" x14ac:dyDescent="0.25">
      <c r="A22" s="13">
        <v>19</v>
      </c>
      <c r="B22" s="14" t="s">
        <v>269</v>
      </c>
      <c r="C22" s="63" t="str">
        <f t="shared" si="0"/>
        <v>19 Ibrahima</v>
      </c>
      <c r="D22" s="15">
        <v>38308</v>
      </c>
      <c r="E22" s="16">
        <f t="shared" ca="1" si="1"/>
        <v>15</v>
      </c>
      <c r="F22" s="16" t="str">
        <f t="shared" ca="1" si="2"/>
        <v>Mineur</v>
      </c>
      <c r="G22" s="17" t="s">
        <v>103</v>
      </c>
      <c r="H22" s="17"/>
      <c r="I22" s="19" t="e">
        <f t="shared" si="3"/>
        <v>#NUM!</v>
      </c>
      <c r="J22" s="15" t="str">
        <f t="shared" si="4"/>
        <v>17/11/2022</v>
      </c>
      <c r="K22" s="20" t="s">
        <v>99</v>
      </c>
      <c r="L22" s="20" t="s">
        <v>49</v>
      </c>
      <c r="M22" s="21">
        <v>313</v>
      </c>
      <c r="N22" s="56" t="s">
        <v>5</v>
      </c>
      <c r="O22" s="21"/>
      <c r="P22" s="22" t="str">
        <f>IF(O22="","",VLOOKUP(TEXT(O22,"@"),Paramètres!$E$6:$F$17,2,0))</f>
        <v/>
      </c>
      <c r="Q22" s="22" t="str">
        <f>IF(AND(Tableau3[[#This Row],[CMU]]="Oui",Tableau3[[#This Row],[RIB / Compte]]="Oui")=TRUE,"Non","Oui")</f>
        <v>Oui</v>
      </c>
      <c r="R22" s="15"/>
      <c r="S22" s="21" t="s">
        <v>55</v>
      </c>
      <c r="T22" s="20"/>
      <c r="U22" s="21" t="s">
        <v>55</v>
      </c>
      <c r="V22" s="21" t="s">
        <v>55</v>
      </c>
      <c r="W22" s="23" t="s">
        <v>184</v>
      </c>
      <c r="X22" s="21"/>
      <c r="Y22" s="21" t="s">
        <v>55</v>
      </c>
      <c r="Z22" s="20"/>
      <c r="AA22" s="15" t="e">
        <f t="shared" si="5"/>
        <v>#NUM!</v>
      </c>
      <c r="AB22" s="21" t="s">
        <v>55</v>
      </c>
      <c r="AC22" s="21" t="s">
        <v>55</v>
      </c>
      <c r="AD22" s="21" t="s">
        <v>55</v>
      </c>
      <c r="AE22" s="21" t="s">
        <v>55</v>
      </c>
      <c r="AF22" s="21"/>
      <c r="AG22" s="21"/>
      <c r="AH22" s="21" t="s">
        <v>54</v>
      </c>
      <c r="AI22" s="21" t="s">
        <v>143</v>
      </c>
      <c r="AJ22" s="21"/>
      <c r="AK22" s="21"/>
      <c r="AL22" s="20"/>
      <c r="AM22" s="24"/>
      <c r="AN22" s="9"/>
    </row>
    <row r="23" spans="1:40" x14ac:dyDescent="0.25">
      <c r="A23" s="13">
        <v>20</v>
      </c>
      <c r="B23" s="14" t="s">
        <v>72</v>
      </c>
      <c r="C23" s="63" t="str">
        <f t="shared" si="0"/>
        <v>20 Javed</v>
      </c>
      <c r="D23" s="15">
        <v>38352</v>
      </c>
      <c r="E23" s="16">
        <f t="shared" ca="1" si="1"/>
        <v>15</v>
      </c>
      <c r="F23" s="16" t="str">
        <f t="shared" ca="1" si="2"/>
        <v>Mineur</v>
      </c>
      <c r="G23" s="17" t="s">
        <v>110</v>
      </c>
      <c r="H23" s="17"/>
      <c r="I23" s="19" t="e">
        <f t="shared" si="3"/>
        <v>#NUM!</v>
      </c>
      <c r="J23" s="15" t="str">
        <f t="shared" si="4"/>
        <v>31/12/2022</v>
      </c>
      <c r="K23" s="20">
        <v>43710</v>
      </c>
      <c r="L23" s="20" t="s">
        <v>48</v>
      </c>
      <c r="M23" s="21">
        <v>110</v>
      </c>
      <c r="N23" s="21" t="s">
        <v>45</v>
      </c>
      <c r="O23" s="21"/>
      <c r="P23" s="22" t="str">
        <f>IF(O23="","",VLOOKUP(TEXT(O23,"@"),Paramètres!$E$6:$F$17,2,0))</f>
        <v/>
      </c>
      <c r="Q23" s="22" t="str">
        <f>IF(AND(Tableau3[[#This Row],[CMU]]="Oui",Tableau3[[#This Row],[RIB / Compte]]="Oui")=TRUE,"Non","Oui")</f>
        <v>Oui</v>
      </c>
      <c r="R23" s="15"/>
      <c r="S23" s="21" t="s">
        <v>54</v>
      </c>
      <c r="T23" s="20">
        <v>44093</v>
      </c>
      <c r="U23" s="21" t="s">
        <v>55</v>
      </c>
      <c r="V23" s="21" t="s">
        <v>55</v>
      </c>
      <c r="W23" s="23" t="s">
        <v>184</v>
      </c>
      <c r="X23" s="21"/>
      <c r="Y23" s="21" t="s">
        <v>55</v>
      </c>
      <c r="Z23" s="20"/>
      <c r="AA23" s="15" t="e">
        <f t="shared" si="5"/>
        <v>#NUM!</v>
      </c>
      <c r="AB23" s="21" t="s">
        <v>54</v>
      </c>
      <c r="AC23" s="21" t="s">
        <v>55</v>
      </c>
      <c r="AD23" s="21" t="s">
        <v>55</v>
      </c>
      <c r="AE23" s="21" t="s">
        <v>55</v>
      </c>
      <c r="AF23" s="21"/>
      <c r="AG23" s="21"/>
      <c r="AH23" s="21" t="s">
        <v>55</v>
      </c>
      <c r="AI23" s="21" t="s">
        <v>144</v>
      </c>
      <c r="AJ23" s="21" t="s">
        <v>174</v>
      </c>
      <c r="AK23" s="21" t="s">
        <v>158</v>
      </c>
      <c r="AL23" s="20"/>
      <c r="AM23" s="24"/>
      <c r="AN23" s="9"/>
    </row>
    <row r="24" spans="1:40" x14ac:dyDescent="0.25">
      <c r="A24" s="13">
        <v>21</v>
      </c>
      <c r="B24" s="14" t="s">
        <v>90</v>
      </c>
      <c r="C24" s="63" t="str">
        <f t="shared" si="0"/>
        <v>21 Joris</v>
      </c>
      <c r="D24" s="15">
        <v>37210</v>
      </c>
      <c r="E24" s="16">
        <f t="shared" ca="1" si="1"/>
        <v>18</v>
      </c>
      <c r="F24" s="16" t="str">
        <f t="shared" ca="1" si="2"/>
        <v>Majeur</v>
      </c>
      <c r="G24" s="17" t="s">
        <v>107</v>
      </c>
      <c r="H24" s="17"/>
      <c r="I24" s="19" t="e">
        <f t="shared" si="3"/>
        <v>#NUM!</v>
      </c>
      <c r="J24" s="15" t="str">
        <f t="shared" si="4"/>
        <v>15/11/2019</v>
      </c>
      <c r="K24" s="20">
        <v>43445</v>
      </c>
      <c r="L24" s="20" t="s">
        <v>46</v>
      </c>
      <c r="M24" s="21">
        <v>213</v>
      </c>
      <c r="N24" s="21" t="s">
        <v>41</v>
      </c>
      <c r="O24" s="21"/>
      <c r="P24" s="22" t="str">
        <f>IF(O24="","",VLOOKUP(TEXT(O24,"@"),Paramètres!$E$6:$F$17,2,0))</f>
        <v/>
      </c>
      <c r="Q24" s="22" t="str">
        <f>IF(AND(Tableau3[[#This Row],[CMU]]="Oui",Tableau3[[#This Row],[RIB / Compte]]="Oui")=TRUE,"Non","Oui")</f>
        <v>Non</v>
      </c>
      <c r="R24" s="15"/>
      <c r="S24" s="21" t="s">
        <v>54</v>
      </c>
      <c r="T24" s="20">
        <v>43901</v>
      </c>
      <c r="U24" s="21" t="s">
        <v>55</v>
      </c>
      <c r="V24" s="21" t="s">
        <v>54</v>
      </c>
      <c r="W24" s="23" t="s">
        <v>184</v>
      </c>
      <c r="X24" s="21"/>
      <c r="Y24" s="21" t="s">
        <v>54</v>
      </c>
      <c r="Z24" s="20">
        <v>43966</v>
      </c>
      <c r="AA24" s="15">
        <f t="shared" si="5"/>
        <v>43936</v>
      </c>
      <c r="AB24" s="21" t="s">
        <v>54</v>
      </c>
      <c r="AC24" s="21" t="s">
        <v>54</v>
      </c>
      <c r="AD24" s="21" t="s">
        <v>54</v>
      </c>
      <c r="AE24" s="21" t="s">
        <v>55</v>
      </c>
      <c r="AF24" s="21"/>
      <c r="AG24" s="21" t="s">
        <v>63</v>
      </c>
      <c r="AH24" s="21" t="s">
        <v>54</v>
      </c>
      <c r="AI24" s="21" t="s">
        <v>9</v>
      </c>
      <c r="AJ24" s="21" t="s">
        <v>165</v>
      </c>
      <c r="AK24" s="21"/>
      <c r="AL24" s="20">
        <v>43997</v>
      </c>
      <c r="AM24" s="24" t="s">
        <v>259</v>
      </c>
      <c r="AN24" s="9"/>
    </row>
    <row r="25" spans="1:40" x14ac:dyDescent="0.25">
      <c r="A25" s="13">
        <v>22</v>
      </c>
      <c r="B25" s="14" t="s">
        <v>68</v>
      </c>
      <c r="C25" s="63" t="str">
        <f t="shared" si="0"/>
        <v>22 Jossim</v>
      </c>
      <c r="D25" s="15">
        <v>37925</v>
      </c>
      <c r="E25" s="16">
        <f t="shared" ca="1" si="1"/>
        <v>16</v>
      </c>
      <c r="F25" s="16" t="str">
        <f t="shared" ca="1" si="2"/>
        <v>Mineur</v>
      </c>
      <c r="G25" s="17" t="s">
        <v>95</v>
      </c>
      <c r="H25" s="17"/>
      <c r="I25" s="19" t="e">
        <f t="shared" si="3"/>
        <v>#NUM!</v>
      </c>
      <c r="J25" s="15" t="str">
        <f t="shared" si="4"/>
        <v>31/10/2021</v>
      </c>
      <c r="K25" s="20">
        <v>43839</v>
      </c>
      <c r="L25" s="20" t="s">
        <v>48</v>
      </c>
      <c r="M25" s="21">
        <v>111</v>
      </c>
      <c r="N25" s="21" t="s">
        <v>42</v>
      </c>
      <c r="O25" s="21" t="s">
        <v>26</v>
      </c>
      <c r="P25" s="22" t="str">
        <f>IF(O25="","",VLOOKUP(TEXT(O25,"@"),Paramètres!$E$6:$F$17,2,0))</f>
        <v>emilie.grosset-janin@eure.fr</v>
      </c>
      <c r="Q25" s="22" t="str">
        <f>IF(AND(Tableau3[[#This Row],[CMU]]="Oui",Tableau3[[#This Row],[RIB / Compte]]="Oui")=TRUE,"Non","Oui")</f>
        <v>Oui</v>
      </c>
      <c r="R25" s="15"/>
      <c r="S25" s="21" t="s">
        <v>54</v>
      </c>
      <c r="T25" s="20">
        <v>44173</v>
      </c>
      <c r="U25" s="21" t="s">
        <v>55</v>
      </c>
      <c r="V25" s="21" t="s">
        <v>55</v>
      </c>
      <c r="W25" s="23" t="s">
        <v>184</v>
      </c>
      <c r="X25" s="21"/>
      <c r="Y25" s="21" t="s">
        <v>55</v>
      </c>
      <c r="Z25" s="20"/>
      <c r="AA25" s="15" t="e">
        <f t="shared" si="5"/>
        <v>#NUM!</v>
      </c>
      <c r="AB25" s="21" t="s">
        <v>54</v>
      </c>
      <c r="AC25" s="21" t="s">
        <v>55</v>
      </c>
      <c r="AD25" s="21" t="s">
        <v>55</v>
      </c>
      <c r="AE25" s="21" t="s">
        <v>55</v>
      </c>
      <c r="AF25" s="21"/>
      <c r="AG25" s="21"/>
      <c r="AH25" s="21" t="s">
        <v>55</v>
      </c>
      <c r="AI25" s="21" t="s">
        <v>145</v>
      </c>
      <c r="AJ25" s="21"/>
      <c r="AK25" s="21"/>
      <c r="AL25" s="20"/>
      <c r="AM25" s="24"/>
      <c r="AN25" s="9"/>
    </row>
    <row r="26" spans="1:40" x14ac:dyDescent="0.25">
      <c r="A26" s="13">
        <v>23</v>
      </c>
      <c r="B26" s="14" t="s">
        <v>78</v>
      </c>
      <c r="C26" s="63" t="str">
        <f t="shared" si="0"/>
        <v>23 Kaka</v>
      </c>
      <c r="D26" s="15">
        <v>37749</v>
      </c>
      <c r="E26" s="16">
        <f t="shared" ca="1" si="1"/>
        <v>16</v>
      </c>
      <c r="F26" s="16" t="str">
        <f t="shared" ca="1" si="2"/>
        <v>Mineur</v>
      </c>
      <c r="G26" s="17" t="s">
        <v>106</v>
      </c>
      <c r="H26" s="18">
        <v>43556</v>
      </c>
      <c r="I26" s="19" t="str">
        <f t="shared" si="3"/>
        <v xml:space="preserve">15 ans 10 mois </v>
      </c>
      <c r="J26" s="15" t="str">
        <f t="shared" si="4"/>
        <v>8/5/2021</v>
      </c>
      <c r="K26" s="20">
        <v>43709</v>
      </c>
      <c r="L26" s="20" t="s">
        <v>48</v>
      </c>
      <c r="M26" s="21">
        <v>120</v>
      </c>
      <c r="N26" s="21" t="s">
        <v>45</v>
      </c>
      <c r="O26" s="21"/>
      <c r="P26" s="22" t="str">
        <f>IF(O26="","",VLOOKUP(TEXT(O26,"@"),Paramètres!$E$6:$F$17,2,0))</f>
        <v/>
      </c>
      <c r="Q26" s="22" t="str">
        <f>IF(AND(Tableau3[[#This Row],[CMU]]="Oui",Tableau3[[#This Row],[RIB / Compte]]="Oui")=TRUE,"Non","Oui")</f>
        <v>Oui</v>
      </c>
      <c r="R26" s="15"/>
      <c r="S26" s="21" t="s">
        <v>54</v>
      </c>
      <c r="T26" s="20">
        <v>44251</v>
      </c>
      <c r="U26" s="21" t="s">
        <v>55</v>
      </c>
      <c r="V26" s="21" t="s">
        <v>55</v>
      </c>
      <c r="W26" s="23" t="s">
        <v>184</v>
      </c>
      <c r="X26" s="21"/>
      <c r="Y26" s="21" t="s">
        <v>55</v>
      </c>
      <c r="Z26" s="20"/>
      <c r="AA26" s="15" t="e">
        <f t="shared" si="5"/>
        <v>#NUM!</v>
      </c>
      <c r="AB26" s="21" t="s">
        <v>54</v>
      </c>
      <c r="AC26" s="21" t="s">
        <v>54</v>
      </c>
      <c r="AD26" s="21" t="s">
        <v>55</v>
      </c>
      <c r="AE26" s="21" t="s">
        <v>55</v>
      </c>
      <c r="AF26" s="21"/>
      <c r="AG26" s="21"/>
      <c r="AH26" s="21" t="s">
        <v>55</v>
      </c>
      <c r="AI26" s="21" t="s">
        <v>143</v>
      </c>
      <c r="AJ26" s="21" t="s">
        <v>180</v>
      </c>
      <c r="AK26" s="21" t="s">
        <v>160</v>
      </c>
      <c r="AL26" s="20"/>
      <c r="AM26" s="24"/>
      <c r="AN26" s="9"/>
    </row>
    <row r="27" spans="1:40" x14ac:dyDescent="0.25">
      <c r="A27" s="13">
        <v>24</v>
      </c>
      <c r="B27" s="14" t="s">
        <v>115</v>
      </c>
      <c r="C27" s="63" t="str">
        <f t="shared" si="0"/>
        <v>24 Khachik</v>
      </c>
      <c r="D27" s="15">
        <v>37583</v>
      </c>
      <c r="E27" s="16">
        <f t="shared" ca="1" si="1"/>
        <v>17</v>
      </c>
      <c r="F27" s="16" t="str">
        <f t="shared" ca="1" si="2"/>
        <v>Mineur</v>
      </c>
      <c r="G27" s="17" t="s">
        <v>116</v>
      </c>
      <c r="H27" s="20">
        <v>43101</v>
      </c>
      <c r="I27" s="19" t="str">
        <f t="shared" si="3"/>
        <v xml:space="preserve">15 ans 1 mois </v>
      </c>
      <c r="J27" s="15" t="str">
        <f t="shared" si="4"/>
        <v>23/11/2020</v>
      </c>
      <c r="K27" s="20">
        <v>43678</v>
      </c>
      <c r="L27" s="20" t="s">
        <v>46</v>
      </c>
      <c r="M27" s="21">
        <v>314</v>
      </c>
      <c r="N27" s="21" t="s">
        <v>40</v>
      </c>
      <c r="O27" s="21" t="s">
        <v>189</v>
      </c>
      <c r="P27" s="22" t="str">
        <f>IF(O27="","",VLOOKUP(TEXT(O27,"@"),Paramètres!$E$6:$F$17,2,0))</f>
        <v>oceane.feret@eure.fr</v>
      </c>
      <c r="Q27" s="22" t="str">
        <f>IF(AND(Tableau3[[#This Row],[CMU]]="Oui",Tableau3[[#This Row],[RIB / Compte]]="Oui")=TRUE,"Non","Oui")</f>
        <v>Oui</v>
      </c>
      <c r="R27" s="15"/>
      <c r="S27" s="21" t="s">
        <v>54</v>
      </c>
      <c r="T27" s="20">
        <v>44254</v>
      </c>
      <c r="U27" s="21" t="s">
        <v>54</v>
      </c>
      <c r="V27" s="21" t="s">
        <v>55</v>
      </c>
      <c r="W27" s="23" t="s">
        <v>184</v>
      </c>
      <c r="X27" s="21"/>
      <c r="Y27" s="21" t="s">
        <v>55</v>
      </c>
      <c r="Z27" s="20"/>
      <c r="AA27" s="15" t="e">
        <f t="shared" si="5"/>
        <v>#NUM!</v>
      </c>
      <c r="AB27" s="21" t="s">
        <v>54</v>
      </c>
      <c r="AC27" s="21" t="s">
        <v>55</v>
      </c>
      <c r="AD27" s="21" t="s">
        <v>55</v>
      </c>
      <c r="AE27" s="21" t="s">
        <v>55</v>
      </c>
      <c r="AF27" s="21"/>
      <c r="AG27" s="21"/>
      <c r="AH27" s="21" t="s">
        <v>54</v>
      </c>
      <c r="AI27" s="21" t="s">
        <v>144</v>
      </c>
      <c r="AJ27" s="21" t="s">
        <v>174</v>
      </c>
      <c r="AK27" s="21" t="s">
        <v>158</v>
      </c>
      <c r="AL27" s="20"/>
      <c r="AM27" s="24"/>
      <c r="AN27" s="9"/>
    </row>
    <row r="28" spans="1:40" x14ac:dyDescent="0.25">
      <c r="A28" s="13">
        <v>25</v>
      </c>
      <c r="B28" s="14" t="s">
        <v>86</v>
      </c>
      <c r="C28" s="63" t="str">
        <f t="shared" si="0"/>
        <v>25 Khalidou</v>
      </c>
      <c r="D28" s="15">
        <v>37605</v>
      </c>
      <c r="E28" s="16">
        <f t="shared" ca="1" si="1"/>
        <v>17</v>
      </c>
      <c r="F28" s="16" t="str">
        <f t="shared" ca="1" si="2"/>
        <v>Mineur</v>
      </c>
      <c r="G28" s="17" t="s">
        <v>102</v>
      </c>
      <c r="H28" s="17"/>
      <c r="I28" s="19" t="e">
        <f t="shared" si="3"/>
        <v>#NUM!</v>
      </c>
      <c r="J28" s="15" t="str">
        <f t="shared" si="4"/>
        <v>15/12/2020</v>
      </c>
      <c r="K28" s="20" t="s">
        <v>17</v>
      </c>
      <c r="L28" s="20" t="s">
        <v>49</v>
      </c>
      <c r="M28" s="21">
        <v>317</v>
      </c>
      <c r="N28" s="56" t="s">
        <v>5</v>
      </c>
      <c r="O28" s="21"/>
      <c r="P28" s="22" t="str">
        <f>IF(O28="","",VLOOKUP(TEXT(O28,"@"),Paramètres!$E$6:$F$17,2,0))</f>
        <v/>
      </c>
      <c r="Q28" s="22" t="str">
        <f>IF(AND(Tableau3[[#This Row],[CMU]]="Oui",Tableau3[[#This Row],[RIB / Compte]]="Oui")=TRUE,"Non","Oui")</f>
        <v>Oui</v>
      </c>
      <c r="R28" s="15"/>
      <c r="S28" s="21" t="s">
        <v>55</v>
      </c>
      <c r="T28" s="20"/>
      <c r="U28" s="21" t="s">
        <v>55</v>
      </c>
      <c r="V28" s="21" t="s">
        <v>55</v>
      </c>
      <c r="W28" s="23" t="s">
        <v>184</v>
      </c>
      <c r="X28" s="21"/>
      <c r="Y28" s="21" t="s">
        <v>55</v>
      </c>
      <c r="Z28" s="20"/>
      <c r="AA28" s="15" t="e">
        <f t="shared" si="5"/>
        <v>#NUM!</v>
      </c>
      <c r="AB28" s="21" t="s">
        <v>54</v>
      </c>
      <c r="AC28" s="21" t="s">
        <v>55</v>
      </c>
      <c r="AD28" s="21" t="s">
        <v>55</v>
      </c>
      <c r="AE28" s="21" t="s">
        <v>55</v>
      </c>
      <c r="AF28" s="21"/>
      <c r="AG28" s="21"/>
      <c r="AH28" s="21" t="s">
        <v>54</v>
      </c>
      <c r="AI28" s="21" t="s">
        <v>145</v>
      </c>
      <c r="AJ28" s="21"/>
      <c r="AK28" s="21"/>
      <c r="AL28" s="20"/>
      <c r="AM28" s="24"/>
      <c r="AN28" s="9"/>
    </row>
    <row r="29" spans="1:40" x14ac:dyDescent="0.25">
      <c r="A29" s="13">
        <v>26</v>
      </c>
      <c r="B29" s="14" t="s">
        <v>79</v>
      </c>
      <c r="C29" s="63" t="str">
        <f t="shared" si="0"/>
        <v>26 Madou</v>
      </c>
      <c r="D29" s="15">
        <v>37226</v>
      </c>
      <c r="E29" s="16">
        <f t="shared" ca="1" si="1"/>
        <v>18</v>
      </c>
      <c r="F29" s="16" t="str">
        <f t="shared" ca="1" si="2"/>
        <v>Majeur</v>
      </c>
      <c r="G29" s="17" t="s">
        <v>106</v>
      </c>
      <c r="H29" s="18">
        <v>43344</v>
      </c>
      <c r="I29" s="19" t="str">
        <f t="shared" si="3"/>
        <v xml:space="preserve">16 ans 8 mois </v>
      </c>
      <c r="J29" s="15" t="str">
        <f t="shared" si="4"/>
        <v>1/12/2019</v>
      </c>
      <c r="K29" s="20">
        <v>43434</v>
      </c>
      <c r="L29" s="20" t="s">
        <v>48</v>
      </c>
      <c r="M29" s="21">
        <v>306</v>
      </c>
      <c r="N29" s="21" t="s">
        <v>45</v>
      </c>
      <c r="O29" s="21"/>
      <c r="P29" s="22" t="str">
        <f>IF(O29="","",VLOOKUP(TEXT(O29,"@"),Paramètres!$E$6:$F$17,2,0))</f>
        <v/>
      </c>
      <c r="Q29" s="22" t="str">
        <f>IF(AND(Tableau3[[#This Row],[CMU]]="Oui",Tableau3[[#This Row],[RIB / Compte]]="Oui")=TRUE,"Non","Oui")</f>
        <v>Oui</v>
      </c>
      <c r="R29" s="15"/>
      <c r="S29" s="21" t="s">
        <v>54</v>
      </c>
      <c r="T29" s="20">
        <v>44195</v>
      </c>
      <c r="U29" s="21" t="s">
        <v>55</v>
      </c>
      <c r="V29" s="21" t="s">
        <v>55</v>
      </c>
      <c r="W29" s="23" t="s">
        <v>184</v>
      </c>
      <c r="X29" s="21"/>
      <c r="Y29" s="21" t="s">
        <v>54</v>
      </c>
      <c r="Z29" s="20">
        <v>43981</v>
      </c>
      <c r="AA29" s="15">
        <f t="shared" si="5"/>
        <v>43951</v>
      </c>
      <c r="AB29" s="21" t="s">
        <v>54</v>
      </c>
      <c r="AC29" s="21" t="s">
        <v>54</v>
      </c>
      <c r="AD29" s="21" t="s">
        <v>55</v>
      </c>
      <c r="AE29" s="21" t="s">
        <v>55</v>
      </c>
      <c r="AF29" s="21"/>
      <c r="AG29" s="21"/>
      <c r="AH29" s="21" t="s">
        <v>54</v>
      </c>
      <c r="AI29" s="21" t="s">
        <v>9</v>
      </c>
      <c r="AJ29" s="21" t="s">
        <v>167</v>
      </c>
      <c r="AK29" s="21"/>
      <c r="AL29" s="20"/>
      <c r="AM29" s="24" t="s">
        <v>265</v>
      </c>
      <c r="AN29" s="9"/>
    </row>
    <row r="30" spans="1:40" x14ac:dyDescent="0.25">
      <c r="A30" s="13">
        <v>27</v>
      </c>
      <c r="B30" s="14" t="s">
        <v>93</v>
      </c>
      <c r="C30" s="63" t="str">
        <f t="shared" si="0"/>
        <v>27 Mahabubur</v>
      </c>
      <c r="D30" s="15">
        <v>37965</v>
      </c>
      <c r="E30" s="16">
        <f t="shared" ca="1" si="1"/>
        <v>16</v>
      </c>
      <c r="F30" s="16" t="str">
        <f t="shared" ca="1" si="2"/>
        <v>Mineur</v>
      </c>
      <c r="G30" s="17" t="s">
        <v>95</v>
      </c>
      <c r="H30" s="18">
        <v>43724</v>
      </c>
      <c r="I30" s="19" t="str">
        <f t="shared" si="3"/>
        <v xml:space="preserve">15 ans 9 mois </v>
      </c>
      <c r="J30" s="15" t="str">
        <f t="shared" si="4"/>
        <v>10/12/2021</v>
      </c>
      <c r="K30" s="20">
        <v>43825</v>
      </c>
      <c r="L30" s="20" t="s">
        <v>49</v>
      </c>
      <c r="M30" s="21">
        <v>6</v>
      </c>
      <c r="N30" s="21" t="s">
        <v>44</v>
      </c>
      <c r="O30" s="21" t="s">
        <v>21</v>
      </c>
      <c r="P30" s="22" t="str">
        <f>IF(O30="","",VLOOKUP(TEXT(O30,"@"),Paramètres!$E$6:$F$17,2,0))</f>
        <v>celine.adiane@eure.fr</v>
      </c>
      <c r="Q30" s="22" t="str">
        <f>IF(AND(Tableau3[[#This Row],[CMU]]="Oui",Tableau3[[#This Row],[RIB / Compte]]="Oui")=TRUE,"Non","Oui")</f>
        <v>Oui</v>
      </c>
      <c r="R30" s="15"/>
      <c r="S30" s="21" t="s">
        <v>54</v>
      </c>
      <c r="T30" s="20">
        <v>44103</v>
      </c>
      <c r="U30" s="21" t="s">
        <v>55</v>
      </c>
      <c r="V30" s="21" t="s">
        <v>55</v>
      </c>
      <c r="W30" s="23" t="s">
        <v>184</v>
      </c>
      <c r="X30" s="21"/>
      <c r="Y30" s="21" t="s">
        <v>55</v>
      </c>
      <c r="Z30" s="20"/>
      <c r="AA30" s="15" t="e">
        <f t="shared" si="5"/>
        <v>#NUM!</v>
      </c>
      <c r="AB30" s="21" t="s">
        <v>55</v>
      </c>
      <c r="AC30" s="21" t="s">
        <v>55</v>
      </c>
      <c r="AD30" s="21" t="s">
        <v>55</v>
      </c>
      <c r="AE30" s="21" t="s">
        <v>55</v>
      </c>
      <c r="AF30" s="21"/>
      <c r="AG30" s="21"/>
      <c r="AH30" s="21" t="s">
        <v>54</v>
      </c>
      <c r="AI30" s="21" t="s">
        <v>145</v>
      </c>
      <c r="AJ30" s="21"/>
      <c r="AK30" s="21"/>
      <c r="AL30" s="20"/>
      <c r="AM30" s="24"/>
      <c r="AN30" s="9"/>
    </row>
    <row r="31" spans="1:40" x14ac:dyDescent="0.25">
      <c r="A31" s="13">
        <v>28</v>
      </c>
      <c r="B31" s="14" t="s">
        <v>85</v>
      </c>
      <c r="C31" s="63" t="str">
        <f t="shared" si="0"/>
        <v>28 Mahbub</v>
      </c>
      <c r="D31" s="15">
        <v>37940</v>
      </c>
      <c r="E31" s="16">
        <f t="shared" ca="1" si="1"/>
        <v>16</v>
      </c>
      <c r="F31" s="16" t="str">
        <f t="shared" ca="1" si="2"/>
        <v>Mineur</v>
      </c>
      <c r="G31" s="17" t="s">
        <v>95</v>
      </c>
      <c r="H31" s="18">
        <v>43815</v>
      </c>
      <c r="I31" s="19" t="str">
        <f t="shared" si="3"/>
        <v xml:space="preserve">16 ans 0 mois </v>
      </c>
      <c r="J31" s="15" t="str">
        <f t="shared" si="4"/>
        <v>15/11/2021</v>
      </c>
      <c r="K31" s="20">
        <v>43839</v>
      </c>
      <c r="L31" s="20" t="s">
        <v>49</v>
      </c>
      <c r="M31" s="21">
        <v>102</v>
      </c>
      <c r="N31" s="21" t="s">
        <v>41</v>
      </c>
      <c r="O31" s="21" t="s">
        <v>24</v>
      </c>
      <c r="P31" s="22" t="str">
        <f>IF(O31="","",VLOOKUP(TEXT(O31,"@"),Paramètres!$E$6:$F$17,2,0))</f>
        <v>laura.poilpre@eure.fr</v>
      </c>
      <c r="Q31" s="22" t="str">
        <f>IF(AND(Tableau3[[#This Row],[CMU]]="Oui",Tableau3[[#This Row],[RIB / Compte]]="Oui")=TRUE,"Non","Oui")</f>
        <v>Non</v>
      </c>
      <c r="R31" s="15"/>
      <c r="S31" s="21" t="s">
        <v>54</v>
      </c>
      <c r="T31" s="20">
        <v>44231</v>
      </c>
      <c r="U31" s="21" t="s">
        <v>55</v>
      </c>
      <c r="V31" s="21" t="s">
        <v>54</v>
      </c>
      <c r="W31" s="23" t="s">
        <v>184</v>
      </c>
      <c r="X31" s="21"/>
      <c r="Y31" s="21" t="s">
        <v>55</v>
      </c>
      <c r="Z31" s="20"/>
      <c r="AA31" s="15" t="e">
        <f t="shared" si="5"/>
        <v>#NUM!</v>
      </c>
      <c r="AB31" s="21" t="s">
        <v>54</v>
      </c>
      <c r="AC31" s="21" t="s">
        <v>55</v>
      </c>
      <c r="AD31" s="21" t="s">
        <v>55</v>
      </c>
      <c r="AE31" s="21" t="s">
        <v>55</v>
      </c>
      <c r="AF31" s="21"/>
      <c r="AG31" s="21"/>
      <c r="AH31" s="21" t="s">
        <v>54</v>
      </c>
      <c r="AI31" s="21" t="s">
        <v>145</v>
      </c>
      <c r="AJ31" s="21"/>
      <c r="AK31" s="21"/>
      <c r="AL31" s="20"/>
      <c r="AM31" s="24"/>
      <c r="AN31" s="9"/>
    </row>
    <row r="32" spans="1:40" x14ac:dyDescent="0.25">
      <c r="A32" s="13">
        <v>29</v>
      </c>
      <c r="B32" s="14" t="s">
        <v>134</v>
      </c>
      <c r="C32" s="64" t="str">
        <f t="shared" si="0"/>
        <v>29 Mamadi</v>
      </c>
      <c r="D32" s="51">
        <v>37987</v>
      </c>
      <c r="E32" s="16">
        <f t="shared" ca="1" si="1"/>
        <v>16</v>
      </c>
      <c r="F32" s="52" t="str">
        <f t="shared" ca="1" si="2"/>
        <v>Mineur</v>
      </c>
      <c r="G32" s="17" t="s">
        <v>103</v>
      </c>
      <c r="H32" s="53"/>
      <c r="I32" s="54" t="e">
        <f t="shared" si="3"/>
        <v>#NUM!</v>
      </c>
      <c r="J32" s="15" t="str">
        <f t="shared" si="4"/>
        <v>1/1/2022</v>
      </c>
      <c r="K32" s="20">
        <v>43823</v>
      </c>
      <c r="L32" s="55" t="s">
        <v>49</v>
      </c>
      <c r="M32" s="56">
        <v>316</v>
      </c>
      <c r="N32" s="56" t="s">
        <v>45</v>
      </c>
      <c r="O32" s="56"/>
      <c r="P32" s="57" t="str">
        <f>IF(O32="","",VLOOKUP(TEXT(O32,"@"),Paramètres!$E$6:$F$17,2,0))</f>
        <v/>
      </c>
      <c r="Q32" s="22" t="str">
        <f>IF(AND(Tableau3[[#This Row],[CMU]]="Oui",Tableau3[[#This Row],[RIB / Compte]]="Oui")=TRUE,"Non","Oui")</f>
        <v>Oui</v>
      </c>
      <c r="R32" s="51"/>
      <c r="S32" s="56" t="s">
        <v>54</v>
      </c>
      <c r="T32" s="55">
        <v>44075</v>
      </c>
      <c r="U32" s="21" t="s">
        <v>55</v>
      </c>
      <c r="V32" s="56" t="s">
        <v>55</v>
      </c>
      <c r="W32" s="58" t="s">
        <v>184</v>
      </c>
      <c r="X32" s="56"/>
      <c r="Y32" s="21" t="s">
        <v>55</v>
      </c>
      <c r="Z32" s="55"/>
      <c r="AA32" s="51" t="e">
        <f t="shared" si="5"/>
        <v>#NUM!</v>
      </c>
      <c r="AB32" s="21" t="s">
        <v>55</v>
      </c>
      <c r="AC32" s="21" t="s">
        <v>55</v>
      </c>
      <c r="AD32" s="21" t="s">
        <v>55</v>
      </c>
      <c r="AE32" s="21" t="s">
        <v>55</v>
      </c>
      <c r="AF32" s="56"/>
      <c r="AG32" s="56"/>
      <c r="AH32" s="21" t="s">
        <v>54</v>
      </c>
      <c r="AI32" s="56" t="s">
        <v>9</v>
      </c>
      <c r="AJ32" s="21" t="s">
        <v>167</v>
      </c>
      <c r="AK32" s="21"/>
      <c r="AL32" s="55"/>
      <c r="AM32" s="85" t="s">
        <v>256</v>
      </c>
      <c r="AN32" s="9"/>
    </row>
    <row r="33" spans="1:40" x14ac:dyDescent="0.25">
      <c r="A33" s="13">
        <v>30</v>
      </c>
      <c r="B33" s="14" t="s">
        <v>74</v>
      </c>
      <c r="C33" s="63" t="str">
        <f t="shared" si="0"/>
        <v>30 Mamadou</v>
      </c>
      <c r="D33" s="15">
        <v>37786</v>
      </c>
      <c r="E33" s="16">
        <f t="shared" ca="1" si="1"/>
        <v>16</v>
      </c>
      <c r="F33" s="16" t="str">
        <f t="shared" ca="1" si="2"/>
        <v>Mineur</v>
      </c>
      <c r="G33" s="17" t="s">
        <v>103</v>
      </c>
      <c r="H33" s="18">
        <v>43843</v>
      </c>
      <c r="I33" s="19" t="str">
        <f t="shared" si="3"/>
        <v xml:space="preserve">16 ans 6 mois </v>
      </c>
      <c r="J33" s="15" t="str">
        <f t="shared" si="4"/>
        <v>14/6/2021</v>
      </c>
      <c r="K33" s="20">
        <v>43867</v>
      </c>
      <c r="L33" s="20" t="s">
        <v>47</v>
      </c>
      <c r="M33" s="21">
        <v>301</v>
      </c>
      <c r="N33" s="56" t="s">
        <v>5</v>
      </c>
      <c r="O33" s="21"/>
      <c r="P33" s="22" t="str">
        <f>IF(O33="","",VLOOKUP(TEXT(O33,"@"),Paramètres!$E$6:$F$17,2,0))</f>
        <v/>
      </c>
      <c r="Q33" s="22" t="str">
        <f>IF(AND(Tableau3[[#This Row],[CMU]]="Oui",Tableau3[[#This Row],[RIB / Compte]]="Oui")=TRUE,"Non","Oui")</f>
        <v>Oui</v>
      </c>
      <c r="R33" s="15"/>
      <c r="S33" s="21" t="s">
        <v>55</v>
      </c>
      <c r="T33" s="20"/>
      <c r="U33" s="21" t="s">
        <v>55</v>
      </c>
      <c r="V33" s="21" t="s">
        <v>55</v>
      </c>
      <c r="W33" s="23" t="s">
        <v>184</v>
      </c>
      <c r="X33" s="21"/>
      <c r="Y33" s="21" t="s">
        <v>55</v>
      </c>
      <c r="Z33" s="20"/>
      <c r="AA33" s="15" t="e">
        <f t="shared" si="5"/>
        <v>#NUM!</v>
      </c>
      <c r="AB33" s="21" t="s">
        <v>55</v>
      </c>
      <c r="AC33" s="21" t="s">
        <v>55</v>
      </c>
      <c r="AD33" s="21" t="s">
        <v>55</v>
      </c>
      <c r="AE33" s="21" t="s">
        <v>55</v>
      </c>
      <c r="AF33" s="21"/>
      <c r="AG33" s="21"/>
      <c r="AH33" s="21" t="s">
        <v>54</v>
      </c>
      <c r="AI33" s="21" t="s">
        <v>145</v>
      </c>
      <c r="AJ33" s="21"/>
      <c r="AK33" s="21"/>
      <c r="AL33" s="20"/>
      <c r="AM33" s="24"/>
      <c r="AN33" s="9"/>
    </row>
    <row r="34" spans="1:40" x14ac:dyDescent="0.25">
      <c r="A34" s="13">
        <v>31</v>
      </c>
      <c r="B34" s="14" t="s">
        <v>74</v>
      </c>
      <c r="C34" s="63" t="str">
        <f t="shared" si="0"/>
        <v>31 Mamadou</v>
      </c>
      <c r="D34" s="15">
        <v>37623</v>
      </c>
      <c r="E34" s="16">
        <f t="shared" ca="1" si="1"/>
        <v>17</v>
      </c>
      <c r="F34" s="16" t="str">
        <f t="shared" ca="1" si="2"/>
        <v>Mineur</v>
      </c>
      <c r="G34" s="17" t="s">
        <v>106</v>
      </c>
      <c r="H34" s="18">
        <v>43405</v>
      </c>
      <c r="I34" s="54" t="str">
        <f t="shared" si="3"/>
        <v xml:space="preserve">15 ans 9 mois </v>
      </c>
      <c r="J34" s="15" t="str">
        <f t="shared" si="4"/>
        <v>2/1/2021</v>
      </c>
      <c r="K34" s="20">
        <v>43515</v>
      </c>
      <c r="L34" s="20" t="s">
        <v>48</v>
      </c>
      <c r="M34" s="21">
        <v>216</v>
      </c>
      <c r="N34" s="21" t="s">
        <v>45</v>
      </c>
      <c r="O34" s="21" t="s">
        <v>27</v>
      </c>
      <c r="P34" s="22" t="str">
        <f>IF(O34="","",VLOOKUP(TEXT(O34,"@"),Paramètres!$E$6:$F$17,2,0))</f>
        <v>ase-vernon27@eure.fr</v>
      </c>
      <c r="Q34" s="22" t="str">
        <f>IF(AND(Tableau3[[#This Row],[CMU]]="Oui",Tableau3[[#This Row],[RIB / Compte]]="Oui")=TRUE,"Non","Oui")</f>
        <v>Non</v>
      </c>
      <c r="R34" s="15"/>
      <c r="S34" s="21" t="s">
        <v>54</v>
      </c>
      <c r="T34" s="20">
        <v>44211</v>
      </c>
      <c r="U34" s="21" t="s">
        <v>55</v>
      </c>
      <c r="V34" s="21" t="s">
        <v>54</v>
      </c>
      <c r="W34" s="23" t="s">
        <v>184</v>
      </c>
      <c r="X34" s="21"/>
      <c r="Y34" s="21" t="s">
        <v>55</v>
      </c>
      <c r="Z34" s="20"/>
      <c r="AA34" s="15" t="e">
        <f t="shared" si="5"/>
        <v>#NUM!</v>
      </c>
      <c r="AB34" s="21" t="s">
        <v>54</v>
      </c>
      <c r="AC34" s="21" t="s">
        <v>54</v>
      </c>
      <c r="AD34" s="21" t="s">
        <v>54</v>
      </c>
      <c r="AE34" s="21" t="s">
        <v>55</v>
      </c>
      <c r="AF34" s="21"/>
      <c r="AG34" s="21"/>
      <c r="AH34" s="21" t="s">
        <v>54</v>
      </c>
      <c r="AI34" s="21" t="s">
        <v>9</v>
      </c>
      <c r="AJ34" s="21" t="s">
        <v>165</v>
      </c>
      <c r="AK34" s="21"/>
      <c r="AL34" s="20"/>
      <c r="AM34" s="24" t="s">
        <v>259</v>
      </c>
      <c r="AN34" s="9"/>
    </row>
    <row r="35" spans="1:40" x14ac:dyDescent="0.25">
      <c r="A35" s="13">
        <v>32</v>
      </c>
      <c r="B35" s="14" t="s">
        <v>74</v>
      </c>
      <c r="C35" s="63" t="str">
        <f t="shared" si="0"/>
        <v>32 Mamadou</v>
      </c>
      <c r="D35" s="15">
        <v>37258</v>
      </c>
      <c r="E35" s="16">
        <f t="shared" ca="1" si="1"/>
        <v>18</v>
      </c>
      <c r="F35" s="16" t="str">
        <f t="shared" ca="1" si="2"/>
        <v>Mineur</v>
      </c>
      <c r="G35" s="17" t="s">
        <v>106</v>
      </c>
      <c r="H35" s="18">
        <v>43101</v>
      </c>
      <c r="I35" s="19" t="str">
        <f t="shared" si="3"/>
        <v xml:space="preserve">15 ans 11 mois </v>
      </c>
      <c r="J35" s="15" t="str">
        <f t="shared" si="4"/>
        <v>2/1/2020</v>
      </c>
      <c r="K35" s="20">
        <v>43434</v>
      </c>
      <c r="L35" s="20" t="s">
        <v>47</v>
      </c>
      <c r="M35" s="21">
        <v>312</v>
      </c>
      <c r="N35" s="21" t="s">
        <v>43</v>
      </c>
      <c r="O35" s="21" t="s">
        <v>28</v>
      </c>
      <c r="P35" s="22" t="str">
        <f>IF(O35="","",VLOOKUP(TEXT(O35,"@"),Paramètres!$E$6:$F$17,2,0))</f>
        <v>kamila.maurice-peroumal@eure.fr</v>
      </c>
      <c r="Q35" s="22" t="str">
        <f>IF(AND(Tableau3[[#This Row],[CMU]]="Oui",Tableau3[[#This Row],[RIB / Compte]]="Oui")=TRUE,"Non","Oui")</f>
        <v>Non</v>
      </c>
      <c r="R35" s="15"/>
      <c r="S35" s="21" t="s">
        <v>54</v>
      </c>
      <c r="T35" s="20">
        <v>44127</v>
      </c>
      <c r="U35" s="21" t="s">
        <v>55</v>
      </c>
      <c r="V35" s="21" t="s">
        <v>54</v>
      </c>
      <c r="W35" s="23" t="s">
        <v>184</v>
      </c>
      <c r="X35" s="21"/>
      <c r="Y35" s="21" t="s">
        <v>54</v>
      </c>
      <c r="Z35" s="20">
        <v>44027</v>
      </c>
      <c r="AA35" s="15">
        <f t="shared" si="5"/>
        <v>43997</v>
      </c>
      <c r="AB35" s="21" t="s">
        <v>54</v>
      </c>
      <c r="AC35" s="21" t="s">
        <v>54</v>
      </c>
      <c r="AD35" s="21" t="s">
        <v>54</v>
      </c>
      <c r="AE35" s="21" t="s">
        <v>55</v>
      </c>
      <c r="AF35" s="21"/>
      <c r="AG35" s="21" t="s">
        <v>63</v>
      </c>
      <c r="AH35" s="21" t="s">
        <v>54</v>
      </c>
      <c r="AI35" s="21" t="s">
        <v>9</v>
      </c>
      <c r="AJ35" s="21" t="s">
        <v>165</v>
      </c>
      <c r="AK35" s="21"/>
      <c r="AL35" s="20">
        <v>44025</v>
      </c>
      <c r="AM35" s="24" t="s">
        <v>261</v>
      </c>
      <c r="AN35" s="9"/>
    </row>
    <row r="36" spans="1:40" x14ac:dyDescent="0.25">
      <c r="A36" s="13">
        <v>33</v>
      </c>
      <c r="B36" s="14" t="s">
        <v>74</v>
      </c>
      <c r="C36" s="63" t="str">
        <f t="shared" ref="C36:C67" si="6">CONCATENATE(A36," ",B36)</f>
        <v>33 Mamadou</v>
      </c>
      <c r="D36" s="15">
        <v>37986</v>
      </c>
      <c r="E36" s="16">
        <f t="shared" ref="E36:E67" ca="1" si="7">IF(D36&gt;0,IF(DATE(YEAR(TODAY()),MONTH(D36),DAY(D36))&lt;=TODAY(),YEAR(TODAY())-YEAR(D36),YEAR(TODAY())-YEAR(D36)-1),"")</f>
        <v>16</v>
      </c>
      <c r="F36" s="16" t="str">
        <f t="shared" ref="F36:F64" ca="1" si="8">IF(D36&gt;0,IF(YEAR(DATE(YEAR(D36)+18,MONTH(D36),DAY(D36)))&gt;=YEAR(TODAY()),"Mineur","Majeur"))</f>
        <v>Mineur</v>
      </c>
      <c r="G36" s="17" t="s">
        <v>106</v>
      </c>
      <c r="H36" s="18">
        <v>43632</v>
      </c>
      <c r="I36" s="19" t="str">
        <f t="shared" ref="I36:I67" si="9">INT((H36-D36)/365.25)&amp; " ans "&amp;MONTH(H36-D36)-1&amp;" mois "</f>
        <v xml:space="preserve">15 ans 5 mois </v>
      </c>
      <c r="J36" s="15" t="str">
        <f t="shared" ref="J36:J63" si="10">(DAY(D36)&amp;"/"&amp;MONTH(D36)&amp;"/"&amp;YEAR(D36)+18)</f>
        <v>31/12/2021</v>
      </c>
      <c r="K36" s="20">
        <v>44153</v>
      </c>
      <c r="L36" s="20" t="s">
        <v>49</v>
      </c>
      <c r="M36" s="21">
        <v>116</v>
      </c>
      <c r="N36" s="21" t="s">
        <v>45</v>
      </c>
      <c r="O36" s="21" t="s">
        <v>30</v>
      </c>
      <c r="P36" s="22" t="str">
        <f>IF(O36="","",VLOOKUP(TEXT(O36,"@"),Paramètres!$E$6:$F$17,2,0))</f>
        <v>ase-vernon27@eure.fr</v>
      </c>
      <c r="Q36" s="22" t="str">
        <f>IF(AND(Tableau3[[#This Row],[CMU]]="Oui",Tableau3[[#This Row],[RIB / Compte]]="Oui")=TRUE,"Non","Oui")</f>
        <v>Oui</v>
      </c>
      <c r="R36" s="15"/>
      <c r="S36" s="21" t="s">
        <v>54</v>
      </c>
      <c r="T36" s="20">
        <v>44049</v>
      </c>
      <c r="U36" s="21" t="s">
        <v>55</v>
      </c>
      <c r="V36" s="21" t="s">
        <v>55</v>
      </c>
      <c r="W36" s="23" t="s">
        <v>184</v>
      </c>
      <c r="X36" s="21"/>
      <c r="Y36" s="21" t="s">
        <v>55</v>
      </c>
      <c r="Z36" s="20"/>
      <c r="AA36" s="15" t="e">
        <f t="shared" ref="AA36:AA67" si="11">EDATE(Z36,-1)</f>
        <v>#NUM!</v>
      </c>
      <c r="AB36" s="21" t="s">
        <v>55</v>
      </c>
      <c r="AC36" s="21" t="s">
        <v>55</v>
      </c>
      <c r="AD36" s="21" t="s">
        <v>55</v>
      </c>
      <c r="AE36" s="21" t="s">
        <v>55</v>
      </c>
      <c r="AF36" s="21" t="s">
        <v>232</v>
      </c>
      <c r="AG36" s="21"/>
      <c r="AH36" s="21" t="s">
        <v>55</v>
      </c>
      <c r="AI36" s="21" t="s">
        <v>145</v>
      </c>
      <c r="AJ36" s="21"/>
      <c r="AK36" s="21"/>
      <c r="AL36" s="20"/>
      <c r="AM36" s="24"/>
      <c r="AN36" s="9"/>
    </row>
    <row r="37" spans="1:40" x14ac:dyDescent="0.25">
      <c r="A37" s="13">
        <v>34</v>
      </c>
      <c r="B37" s="14" t="s">
        <v>91</v>
      </c>
      <c r="C37" s="63" t="str">
        <f t="shared" si="6"/>
        <v>34 Mamadou Lamini</v>
      </c>
      <c r="D37" s="15">
        <v>37427</v>
      </c>
      <c r="E37" s="16">
        <f t="shared" ca="1" si="7"/>
        <v>17</v>
      </c>
      <c r="F37" s="16" t="str">
        <f t="shared" ca="1" si="8"/>
        <v>Mineur</v>
      </c>
      <c r="G37" s="17" t="s">
        <v>106</v>
      </c>
      <c r="H37" s="18">
        <v>43678</v>
      </c>
      <c r="I37" s="19" t="str">
        <f t="shared" si="9"/>
        <v xml:space="preserve">17 ans 1 mois </v>
      </c>
      <c r="J37" s="15" t="str">
        <f t="shared" si="10"/>
        <v>20/6/2020</v>
      </c>
      <c r="K37" s="20">
        <v>43825</v>
      </c>
      <c r="L37" s="20" t="s">
        <v>49</v>
      </c>
      <c r="M37" s="21">
        <v>109</v>
      </c>
      <c r="N37" s="21" t="s">
        <v>45</v>
      </c>
      <c r="O37" s="21"/>
      <c r="P37" s="22" t="str">
        <f>IF(O37="","",VLOOKUP(TEXT(O37,"@"),Paramètres!$E$6:$F$17,2,0))</f>
        <v/>
      </c>
      <c r="Q37" s="22" t="str">
        <f>IF(AND(Tableau3[[#This Row],[CMU]]="Oui",Tableau3[[#This Row],[RIB / Compte]]="Oui")=TRUE,"Non","Oui")</f>
        <v>Oui</v>
      </c>
      <c r="R37" s="15"/>
      <c r="S37" s="21" t="s">
        <v>54</v>
      </c>
      <c r="T37" s="20">
        <v>44163</v>
      </c>
      <c r="U37" s="21" t="s">
        <v>55</v>
      </c>
      <c r="V37" s="21" t="s">
        <v>55</v>
      </c>
      <c r="W37" s="23" t="s">
        <v>184</v>
      </c>
      <c r="X37" s="21"/>
      <c r="Y37" s="21" t="s">
        <v>55</v>
      </c>
      <c r="Z37" s="20"/>
      <c r="AA37" s="15" t="e">
        <f t="shared" si="11"/>
        <v>#NUM!</v>
      </c>
      <c r="AB37" s="21" t="s">
        <v>54</v>
      </c>
      <c r="AC37" s="21" t="s">
        <v>55</v>
      </c>
      <c r="AD37" s="21" t="s">
        <v>55</v>
      </c>
      <c r="AE37" s="21" t="s">
        <v>55</v>
      </c>
      <c r="AF37" s="21"/>
      <c r="AG37" s="21"/>
      <c r="AH37" s="21" t="s">
        <v>54</v>
      </c>
      <c r="AI37" s="21" t="s">
        <v>145</v>
      </c>
      <c r="AJ37" s="21"/>
      <c r="AK37" s="21"/>
      <c r="AL37" s="20"/>
      <c r="AM37" s="24"/>
      <c r="AN37" s="9"/>
    </row>
    <row r="38" spans="1:40" ht="15" customHeight="1" x14ac:dyDescent="0.25">
      <c r="A38" s="13">
        <v>35</v>
      </c>
      <c r="B38" s="14" t="s">
        <v>87</v>
      </c>
      <c r="C38" s="63" t="str">
        <f t="shared" si="6"/>
        <v>35 Mamadou Mouctar</v>
      </c>
      <c r="D38" s="15">
        <v>37855</v>
      </c>
      <c r="E38" s="16">
        <f t="shared" ca="1" si="7"/>
        <v>16</v>
      </c>
      <c r="F38" s="16" t="str">
        <f t="shared" ca="1" si="8"/>
        <v>Mineur</v>
      </c>
      <c r="G38" s="17" t="s">
        <v>103</v>
      </c>
      <c r="H38" s="18">
        <v>43766</v>
      </c>
      <c r="I38" s="19" t="str">
        <f t="shared" si="9"/>
        <v xml:space="preserve">16 ans 2 mois </v>
      </c>
      <c r="J38" s="15" t="str">
        <f t="shared" si="10"/>
        <v>22/8/2021</v>
      </c>
      <c r="K38" s="20">
        <v>43854</v>
      </c>
      <c r="L38" s="20" t="s">
        <v>49</v>
      </c>
      <c r="M38" s="21">
        <v>123</v>
      </c>
      <c r="N38" s="21" t="s">
        <v>44</v>
      </c>
      <c r="O38" s="21"/>
      <c r="P38" s="22" t="str">
        <f>IF(O38="","",VLOOKUP(TEXT(O38,"@"),Paramètres!$E$6:$F$17,2,0))</f>
        <v/>
      </c>
      <c r="Q38" s="22" t="str">
        <f>IF(AND(Tableau3[[#This Row],[CMU]]="Oui",Tableau3[[#This Row],[RIB / Compte]]="Oui")=TRUE,"Non","Oui")</f>
        <v>Oui</v>
      </c>
      <c r="R38" s="15"/>
      <c r="S38" s="21" t="s">
        <v>55</v>
      </c>
      <c r="T38" s="20"/>
      <c r="U38" s="21" t="s">
        <v>55</v>
      </c>
      <c r="V38" s="21" t="s">
        <v>55</v>
      </c>
      <c r="W38" s="23" t="s">
        <v>184</v>
      </c>
      <c r="X38" s="21"/>
      <c r="Y38" s="21" t="s">
        <v>55</v>
      </c>
      <c r="Z38" s="20"/>
      <c r="AA38" s="15" t="e">
        <f t="shared" si="11"/>
        <v>#NUM!</v>
      </c>
      <c r="AB38" s="21" t="s">
        <v>54</v>
      </c>
      <c r="AC38" s="21" t="s">
        <v>55</v>
      </c>
      <c r="AD38" s="21" t="s">
        <v>55</v>
      </c>
      <c r="AE38" s="21" t="s">
        <v>55</v>
      </c>
      <c r="AF38" s="21"/>
      <c r="AG38" s="21"/>
      <c r="AH38" s="21" t="s">
        <v>54</v>
      </c>
      <c r="AI38" s="21" t="s">
        <v>145</v>
      </c>
      <c r="AJ38" s="21"/>
      <c r="AK38" s="21"/>
      <c r="AL38" s="20"/>
      <c r="AM38" s="24"/>
      <c r="AN38" s="9"/>
    </row>
    <row r="39" spans="1:40" x14ac:dyDescent="0.25">
      <c r="A39" s="13">
        <v>36</v>
      </c>
      <c r="B39" s="14" t="s">
        <v>154</v>
      </c>
      <c r="C39" s="63" t="str">
        <f t="shared" si="6"/>
        <v>36 Mamadou Saliou</v>
      </c>
      <c r="D39" s="15">
        <v>38195</v>
      </c>
      <c r="E39" s="16">
        <f t="shared" ca="1" si="7"/>
        <v>15</v>
      </c>
      <c r="F39" s="16" t="str">
        <f t="shared" ca="1" si="8"/>
        <v>Mineur</v>
      </c>
      <c r="G39" s="17" t="s">
        <v>103</v>
      </c>
      <c r="H39" s="18">
        <v>43444</v>
      </c>
      <c r="I39" s="19" t="str">
        <f t="shared" si="9"/>
        <v xml:space="preserve">14 ans 4 mois </v>
      </c>
      <c r="J39" s="15" t="str">
        <f t="shared" si="10"/>
        <v>27/7/2022</v>
      </c>
      <c r="K39" s="20">
        <v>43858</v>
      </c>
      <c r="L39" s="20" t="s">
        <v>47</v>
      </c>
      <c r="M39" s="21">
        <v>300</v>
      </c>
      <c r="N39" s="56" t="s">
        <v>5</v>
      </c>
      <c r="O39" s="21"/>
      <c r="P39" s="22" t="str">
        <f>IF(O39="","",VLOOKUP(TEXT(O39,"@"),Paramètres!$E$6:$F$17,2,0))</f>
        <v/>
      </c>
      <c r="Q39" s="22" t="str">
        <f>IF(AND(Tableau3[[#This Row],[CMU]]="Oui",Tableau3[[#This Row],[RIB / Compte]]="Oui")=TRUE,"Non","Oui")</f>
        <v>Non</v>
      </c>
      <c r="R39" s="15"/>
      <c r="S39" s="21" t="s">
        <v>54</v>
      </c>
      <c r="T39" s="20">
        <v>44161</v>
      </c>
      <c r="U39" s="21" t="s">
        <v>55</v>
      </c>
      <c r="V39" s="21" t="s">
        <v>54</v>
      </c>
      <c r="W39" s="23" t="s">
        <v>184</v>
      </c>
      <c r="X39" s="21"/>
      <c r="Y39" s="21" t="s">
        <v>55</v>
      </c>
      <c r="Z39" s="20"/>
      <c r="AA39" s="15" t="e">
        <f t="shared" si="11"/>
        <v>#NUM!</v>
      </c>
      <c r="AB39" s="21" t="s">
        <v>55</v>
      </c>
      <c r="AC39" s="21" t="s">
        <v>55</v>
      </c>
      <c r="AD39" s="21" t="s">
        <v>55</v>
      </c>
      <c r="AE39" s="21" t="s">
        <v>55</v>
      </c>
      <c r="AF39" s="21"/>
      <c r="AG39" s="21"/>
      <c r="AH39" s="21" t="s">
        <v>55</v>
      </c>
      <c r="AI39" s="21" t="s">
        <v>145</v>
      </c>
      <c r="AJ39" s="21"/>
      <c r="AK39" s="21"/>
      <c r="AL39" s="20"/>
      <c r="AM39" s="24"/>
      <c r="AN39" s="9"/>
    </row>
    <row r="40" spans="1:40" x14ac:dyDescent="0.25">
      <c r="A40" s="13">
        <v>37</v>
      </c>
      <c r="B40" s="14" t="s">
        <v>133</v>
      </c>
      <c r="C40" s="63" t="str">
        <f t="shared" si="6"/>
        <v>37 Md Numan</v>
      </c>
      <c r="D40" s="15">
        <v>38144</v>
      </c>
      <c r="E40" s="16">
        <f t="shared" ca="1" si="7"/>
        <v>15</v>
      </c>
      <c r="F40" s="16" t="str">
        <f t="shared" ca="1" si="8"/>
        <v>Mineur</v>
      </c>
      <c r="G40" s="17" t="s">
        <v>95</v>
      </c>
      <c r="H40" s="18">
        <v>43734</v>
      </c>
      <c r="I40" s="19" t="str">
        <f t="shared" si="9"/>
        <v xml:space="preserve">15 ans 3 mois </v>
      </c>
      <c r="J40" s="15" t="str">
        <f t="shared" si="10"/>
        <v>6/6/2022</v>
      </c>
      <c r="K40" s="20">
        <v>43825</v>
      </c>
      <c r="L40" s="20" t="s">
        <v>46</v>
      </c>
      <c r="M40" s="21">
        <v>5</v>
      </c>
      <c r="N40" s="21" t="s">
        <v>45</v>
      </c>
      <c r="O40" s="21" t="s">
        <v>27</v>
      </c>
      <c r="P40" s="22" t="str">
        <f>IF(O40="","",VLOOKUP(TEXT(O40,"@"),Paramètres!$E$6:$F$17,2,0))</f>
        <v>ase-vernon27@eure.fr</v>
      </c>
      <c r="Q40" s="22" t="str">
        <f>IF(AND(Tableau3[[#This Row],[CMU]]="Oui",Tableau3[[#This Row],[RIB / Compte]]="Oui")=TRUE,"Non","Oui")</f>
        <v>Oui</v>
      </c>
      <c r="R40" s="15"/>
      <c r="S40" s="21" t="s">
        <v>54</v>
      </c>
      <c r="T40" s="20">
        <v>44141</v>
      </c>
      <c r="U40" s="21" t="s">
        <v>54</v>
      </c>
      <c r="V40" s="21" t="s">
        <v>55</v>
      </c>
      <c r="W40" s="23" t="s">
        <v>184</v>
      </c>
      <c r="X40" s="21"/>
      <c r="Y40" s="21" t="s">
        <v>55</v>
      </c>
      <c r="Z40" s="20"/>
      <c r="AA40" s="15" t="e">
        <f t="shared" si="11"/>
        <v>#NUM!</v>
      </c>
      <c r="AB40" s="21" t="s">
        <v>54</v>
      </c>
      <c r="AC40" s="21" t="s">
        <v>55</v>
      </c>
      <c r="AD40" s="21" t="s">
        <v>55</v>
      </c>
      <c r="AE40" s="21" t="s">
        <v>55</v>
      </c>
      <c r="AF40" s="21"/>
      <c r="AG40" s="21"/>
      <c r="AH40" s="21" t="s">
        <v>55</v>
      </c>
      <c r="AI40" s="21" t="s">
        <v>144</v>
      </c>
      <c r="AJ40" s="21" t="s">
        <v>176</v>
      </c>
      <c r="AK40" s="21" t="s">
        <v>156</v>
      </c>
      <c r="AL40" s="20"/>
      <c r="AM40" s="24"/>
      <c r="AN40" s="9"/>
    </row>
    <row r="41" spans="1:40" x14ac:dyDescent="0.25">
      <c r="A41" s="13">
        <v>38</v>
      </c>
      <c r="B41" s="14" t="s">
        <v>137</v>
      </c>
      <c r="C41" s="63" t="str">
        <f t="shared" si="6"/>
        <v>38 Md Shablu Shuhan</v>
      </c>
      <c r="D41" s="15">
        <v>37874</v>
      </c>
      <c r="E41" s="16">
        <f t="shared" ca="1" si="7"/>
        <v>16</v>
      </c>
      <c r="F41" s="16" t="str">
        <f t="shared" ca="1" si="8"/>
        <v>Mineur</v>
      </c>
      <c r="G41" s="17" t="s">
        <v>95</v>
      </c>
      <c r="H41" s="18">
        <v>43678</v>
      </c>
      <c r="I41" s="19" t="str">
        <f t="shared" si="9"/>
        <v xml:space="preserve">15 ans 10 mois </v>
      </c>
      <c r="J41" s="15" t="str">
        <f t="shared" si="10"/>
        <v>10/9/2021</v>
      </c>
      <c r="K41" s="20">
        <v>43797</v>
      </c>
      <c r="L41" s="20" t="s">
        <v>49</v>
      </c>
      <c r="M41" s="21">
        <v>104</v>
      </c>
      <c r="N41" s="21" t="s">
        <v>41</v>
      </c>
      <c r="O41" s="21"/>
      <c r="P41" s="22" t="str">
        <f>IF(O41="","",VLOOKUP(TEXT(O41,"@"),Paramètres!$E$6:$F$17,2,0))</f>
        <v/>
      </c>
      <c r="Q41" s="22" t="str">
        <f>IF(AND(Tableau3[[#This Row],[CMU]]="Oui",Tableau3[[#This Row],[RIB / Compte]]="Oui")=TRUE,"Non","Oui")</f>
        <v>Oui</v>
      </c>
      <c r="R41" s="15"/>
      <c r="S41" s="21" t="s">
        <v>54</v>
      </c>
      <c r="T41" s="15">
        <v>44105</v>
      </c>
      <c r="U41" s="21" t="s">
        <v>54</v>
      </c>
      <c r="V41" s="21" t="s">
        <v>55</v>
      </c>
      <c r="W41" s="23" t="s">
        <v>184</v>
      </c>
      <c r="X41" s="21"/>
      <c r="Y41" s="21" t="s">
        <v>55</v>
      </c>
      <c r="Z41" s="20"/>
      <c r="AA41" s="15" t="e">
        <f t="shared" si="11"/>
        <v>#NUM!</v>
      </c>
      <c r="AB41" s="21" t="s">
        <v>55</v>
      </c>
      <c r="AC41" s="21" t="s">
        <v>55</v>
      </c>
      <c r="AD41" s="21" t="s">
        <v>55</v>
      </c>
      <c r="AE41" s="21" t="s">
        <v>55</v>
      </c>
      <c r="AF41" s="21"/>
      <c r="AG41" s="21"/>
      <c r="AH41" s="21" t="s">
        <v>54</v>
      </c>
      <c r="AI41" s="21" t="s">
        <v>145</v>
      </c>
      <c r="AJ41" s="21"/>
      <c r="AK41" s="21"/>
      <c r="AL41" s="20"/>
      <c r="AM41" s="24"/>
      <c r="AN41" s="9"/>
    </row>
    <row r="42" spans="1:40" x14ac:dyDescent="0.25">
      <c r="A42" s="13">
        <v>39</v>
      </c>
      <c r="B42" s="14" t="s">
        <v>235</v>
      </c>
      <c r="C42" s="63" t="str">
        <f t="shared" si="6"/>
        <v>39 Mohamed Kader</v>
      </c>
      <c r="D42" s="15">
        <v>38186</v>
      </c>
      <c r="E42" s="16">
        <f t="shared" ca="1" si="7"/>
        <v>15</v>
      </c>
      <c r="F42" s="16" t="str">
        <f t="shared" ca="1" si="8"/>
        <v>Mineur</v>
      </c>
      <c r="G42" s="17" t="s">
        <v>108</v>
      </c>
      <c r="H42" s="18">
        <v>43866</v>
      </c>
      <c r="I42" s="19" t="str">
        <f t="shared" si="9"/>
        <v xml:space="preserve">15 ans 6 mois </v>
      </c>
      <c r="J42" s="15" t="str">
        <f t="shared" si="10"/>
        <v>18/7/2022</v>
      </c>
      <c r="K42" s="20">
        <v>43907</v>
      </c>
      <c r="L42" s="20" t="s">
        <v>48</v>
      </c>
      <c r="M42" s="21">
        <v>114</v>
      </c>
      <c r="N42" s="56" t="s">
        <v>5</v>
      </c>
      <c r="O42" s="21"/>
      <c r="P42" s="22" t="str">
        <f>IF(O42="","",VLOOKUP(TEXT(O42,"@"),Paramètres!$E$6:$F$17,2,0))</f>
        <v/>
      </c>
      <c r="Q42" s="22"/>
      <c r="R42" s="15"/>
      <c r="S42" s="21" t="s">
        <v>55</v>
      </c>
      <c r="T42" s="20"/>
      <c r="U42" s="21" t="s">
        <v>55</v>
      </c>
      <c r="V42" s="21" t="s">
        <v>55</v>
      </c>
      <c r="W42" s="23" t="s">
        <v>184</v>
      </c>
      <c r="X42" s="21"/>
      <c r="Y42" s="21" t="s">
        <v>55</v>
      </c>
      <c r="Z42" s="20"/>
      <c r="AA42" s="15" t="e">
        <f t="shared" si="11"/>
        <v>#NUM!</v>
      </c>
      <c r="AB42" s="21" t="s">
        <v>55</v>
      </c>
      <c r="AC42" s="21" t="s">
        <v>55</v>
      </c>
      <c r="AD42" s="21" t="s">
        <v>55</v>
      </c>
      <c r="AE42" s="21" t="s">
        <v>55</v>
      </c>
      <c r="AF42" s="21"/>
      <c r="AG42" s="21"/>
      <c r="AH42" s="21" t="s">
        <v>55</v>
      </c>
      <c r="AI42" s="21" t="s">
        <v>145</v>
      </c>
      <c r="AJ42" s="21"/>
      <c r="AK42" s="21"/>
      <c r="AL42" s="20"/>
      <c r="AM42" s="24"/>
      <c r="AN42" s="9"/>
    </row>
    <row r="43" spans="1:40" x14ac:dyDescent="0.25">
      <c r="A43" s="13">
        <v>40</v>
      </c>
      <c r="B43" s="14" t="s">
        <v>268</v>
      </c>
      <c r="C43" s="63" t="str">
        <f t="shared" si="6"/>
        <v>40 Mohammad</v>
      </c>
      <c r="D43" s="15">
        <v>37754</v>
      </c>
      <c r="E43" s="16">
        <f t="shared" ca="1" si="7"/>
        <v>16</v>
      </c>
      <c r="F43" s="16" t="str">
        <f t="shared" ca="1" si="8"/>
        <v>Mineur</v>
      </c>
      <c r="G43" s="17" t="s">
        <v>95</v>
      </c>
      <c r="H43" s="18">
        <v>43709</v>
      </c>
      <c r="I43" s="19" t="str">
        <f t="shared" si="9"/>
        <v xml:space="preserve">16 ans 3 mois </v>
      </c>
      <c r="J43" s="15" t="str">
        <f t="shared" si="10"/>
        <v>13/5/2021</v>
      </c>
      <c r="K43" s="20" t="s">
        <v>16</v>
      </c>
      <c r="L43" s="20" t="s">
        <v>47</v>
      </c>
      <c r="M43" s="21">
        <v>310</v>
      </c>
      <c r="N43" s="56" t="s">
        <v>5</v>
      </c>
      <c r="O43" s="21"/>
      <c r="P43" s="22" t="str">
        <f>IF(O43="","",VLOOKUP(TEXT(O43,"@"),Paramètres!$E$6:$F$17,2,0))</f>
        <v/>
      </c>
      <c r="Q43" s="22" t="str">
        <f>IF(AND(Tableau3[[#This Row],[CMU]]="Oui",Tableau3[[#This Row],[RIB / Compte]]="Oui")=TRUE,"Non","Oui")</f>
        <v>Oui</v>
      </c>
      <c r="R43" s="15"/>
      <c r="S43" s="21" t="s">
        <v>55</v>
      </c>
      <c r="T43" s="20"/>
      <c r="U43" s="21" t="s">
        <v>55</v>
      </c>
      <c r="V43" s="21" t="s">
        <v>55</v>
      </c>
      <c r="W43" s="23" t="s">
        <v>184</v>
      </c>
      <c r="X43" s="21"/>
      <c r="Y43" s="21" t="s">
        <v>55</v>
      </c>
      <c r="Z43" s="20"/>
      <c r="AA43" s="15" t="e">
        <f t="shared" si="11"/>
        <v>#NUM!</v>
      </c>
      <c r="AB43" s="21" t="s">
        <v>55</v>
      </c>
      <c r="AC43" s="21" t="s">
        <v>55</v>
      </c>
      <c r="AD43" s="21" t="s">
        <v>55</v>
      </c>
      <c r="AE43" s="21" t="s">
        <v>55</v>
      </c>
      <c r="AF43" s="21"/>
      <c r="AG43" s="21"/>
      <c r="AH43" s="21" t="s">
        <v>54</v>
      </c>
      <c r="AI43" s="21" t="s">
        <v>145</v>
      </c>
      <c r="AJ43" s="21"/>
      <c r="AK43" s="21"/>
      <c r="AL43" s="20"/>
      <c r="AM43" s="24"/>
      <c r="AN43" s="9"/>
    </row>
    <row r="44" spans="1:40" x14ac:dyDescent="0.25">
      <c r="A44" s="13">
        <v>41</v>
      </c>
      <c r="B44" s="14" t="s">
        <v>191</v>
      </c>
      <c r="C44" s="63" t="str">
        <f t="shared" si="6"/>
        <v>41 Mohemd Mouké</v>
      </c>
      <c r="D44" s="15">
        <v>38011</v>
      </c>
      <c r="E44" s="16">
        <f t="shared" ca="1" si="7"/>
        <v>16</v>
      </c>
      <c r="F44" s="16" t="str">
        <f t="shared" ca="1" si="8"/>
        <v>Mineur</v>
      </c>
      <c r="G44" s="17" t="s">
        <v>106</v>
      </c>
      <c r="H44" s="18">
        <v>43824</v>
      </c>
      <c r="I44" s="19" t="str">
        <f t="shared" si="9"/>
        <v xml:space="preserve">15 ans 10 mois </v>
      </c>
      <c r="J44" s="15" t="str">
        <f t="shared" si="10"/>
        <v>25/1/2022</v>
      </c>
      <c r="K44" s="20">
        <v>43902</v>
      </c>
      <c r="L44" s="20" t="s">
        <v>48</v>
      </c>
      <c r="M44" s="21">
        <v>106</v>
      </c>
      <c r="N44" s="21" t="s">
        <v>5</v>
      </c>
      <c r="O44" s="21"/>
      <c r="P44" s="22" t="str">
        <f>IF(O44="","",VLOOKUP(TEXT(O44,"@"),Paramètres!$E$6:$F$17,2,0))</f>
        <v/>
      </c>
      <c r="Q44" s="22" t="str">
        <f>IF(AND(Tableau3[[#This Row],[CMU]]="Oui",Tableau3[[#This Row],[RIB / Compte]]="Oui")=TRUE,"Non","Oui")</f>
        <v>Oui</v>
      </c>
      <c r="R44" s="15"/>
      <c r="S44" s="21" t="s">
        <v>54</v>
      </c>
      <c r="T44" s="20">
        <v>44216</v>
      </c>
      <c r="U44" s="21" t="s">
        <v>55</v>
      </c>
      <c r="V44" s="21" t="s">
        <v>55</v>
      </c>
      <c r="W44" s="23" t="s">
        <v>184</v>
      </c>
      <c r="X44" s="21"/>
      <c r="Y44" s="21" t="s">
        <v>55</v>
      </c>
      <c r="Z44" s="20"/>
      <c r="AA44" s="15" t="e">
        <f t="shared" si="11"/>
        <v>#NUM!</v>
      </c>
      <c r="AB44" s="21" t="s">
        <v>54</v>
      </c>
      <c r="AC44" s="21" t="s">
        <v>55</v>
      </c>
      <c r="AD44" s="21" t="s">
        <v>55</v>
      </c>
      <c r="AE44" s="21" t="s">
        <v>55</v>
      </c>
      <c r="AF44" s="21"/>
      <c r="AG44" s="21"/>
      <c r="AH44" s="21" t="s">
        <v>55</v>
      </c>
      <c r="AI44" s="21" t="s">
        <v>145</v>
      </c>
      <c r="AJ44" s="21"/>
      <c r="AK44" s="21"/>
      <c r="AL44" s="20"/>
      <c r="AM44" s="24"/>
      <c r="AN44" s="9"/>
    </row>
    <row r="45" spans="1:40" x14ac:dyDescent="0.25">
      <c r="A45" s="13">
        <v>42</v>
      </c>
      <c r="B45" s="14" t="s">
        <v>69</v>
      </c>
      <c r="C45" s="63" t="str">
        <f t="shared" si="6"/>
        <v>42 Nayem</v>
      </c>
      <c r="D45" s="15">
        <v>37924</v>
      </c>
      <c r="E45" s="16">
        <f t="shared" ca="1" si="7"/>
        <v>16</v>
      </c>
      <c r="F45" s="16" t="str">
        <f t="shared" ca="1" si="8"/>
        <v>Mineur</v>
      </c>
      <c r="G45" s="17" t="s">
        <v>95</v>
      </c>
      <c r="H45" s="17"/>
      <c r="I45" s="19" t="e">
        <f t="shared" si="9"/>
        <v>#NUM!</v>
      </c>
      <c r="J45" s="15" t="str">
        <f t="shared" si="10"/>
        <v>30/10/2021</v>
      </c>
      <c r="K45" s="20">
        <v>43797</v>
      </c>
      <c r="L45" s="20" t="s">
        <v>48</v>
      </c>
      <c r="M45" s="21">
        <v>105</v>
      </c>
      <c r="N45" s="21" t="s">
        <v>44</v>
      </c>
      <c r="O45" s="21" t="s">
        <v>21</v>
      </c>
      <c r="P45" s="22" t="str">
        <f>IF(O45="","",VLOOKUP(TEXT(O45,"@"),Paramètres!$E$6:$F$17,2,0))</f>
        <v>celine.adiane@eure.fr</v>
      </c>
      <c r="Q45" s="22" t="str">
        <f>IF(AND(Tableau3[[#This Row],[CMU]]="Oui",Tableau3[[#This Row],[RIB / Compte]]="Oui")=TRUE,"Non","Oui")</f>
        <v>Non</v>
      </c>
      <c r="R45" s="15"/>
      <c r="S45" s="21" t="s">
        <v>54</v>
      </c>
      <c r="T45" s="20">
        <v>44141</v>
      </c>
      <c r="U45" s="21" t="s">
        <v>54</v>
      </c>
      <c r="V45" s="21" t="s">
        <v>54</v>
      </c>
      <c r="W45" s="23" t="s">
        <v>184</v>
      </c>
      <c r="X45" s="21"/>
      <c r="Y45" s="21" t="s">
        <v>55</v>
      </c>
      <c r="Z45" s="20"/>
      <c r="AA45" s="15" t="e">
        <f t="shared" si="11"/>
        <v>#NUM!</v>
      </c>
      <c r="AB45" s="21" t="s">
        <v>55</v>
      </c>
      <c r="AC45" s="21" t="s">
        <v>55</v>
      </c>
      <c r="AD45" s="21" t="s">
        <v>55</v>
      </c>
      <c r="AE45" s="21" t="s">
        <v>55</v>
      </c>
      <c r="AF45" s="21"/>
      <c r="AG45" s="21"/>
      <c r="AH45" s="21" t="s">
        <v>54</v>
      </c>
      <c r="AI45" s="21" t="s">
        <v>145</v>
      </c>
      <c r="AJ45" s="21"/>
      <c r="AK45" s="21"/>
      <c r="AL45" s="20"/>
      <c r="AM45" s="24"/>
      <c r="AN45" s="9"/>
    </row>
    <row r="46" spans="1:40" x14ac:dyDescent="0.25">
      <c r="A46" s="13">
        <v>43</v>
      </c>
      <c r="B46" s="14" t="s">
        <v>35</v>
      </c>
      <c r="C46" s="63" t="str">
        <f t="shared" si="6"/>
        <v>43 Oumar</v>
      </c>
      <c r="D46" s="15">
        <v>37868</v>
      </c>
      <c r="E46" s="16">
        <f t="shared" ca="1" si="7"/>
        <v>16</v>
      </c>
      <c r="F46" s="16" t="str">
        <f t="shared" ca="1" si="8"/>
        <v>Mineur</v>
      </c>
      <c r="G46" s="17" t="s">
        <v>103</v>
      </c>
      <c r="H46" s="18">
        <v>43282</v>
      </c>
      <c r="I46" s="19" t="str">
        <f t="shared" si="9"/>
        <v xml:space="preserve">14 ans 9 mois </v>
      </c>
      <c r="J46" s="15" t="str">
        <f t="shared" si="10"/>
        <v>4/9/2021</v>
      </c>
      <c r="K46" s="20" t="s">
        <v>255</v>
      </c>
      <c r="L46" s="20" t="s">
        <v>47</v>
      </c>
      <c r="M46" s="21">
        <v>215</v>
      </c>
      <c r="N46" s="21" t="s">
        <v>40</v>
      </c>
      <c r="O46" s="21" t="s">
        <v>189</v>
      </c>
      <c r="P46" s="22" t="str">
        <f>IF(O46="","",VLOOKUP(TEXT(O46,"@"),Paramètres!$E$6:$F$17,2,0))</f>
        <v>oceane.feret@eure.fr</v>
      </c>
      <c r="Q46" s="22" t="str">
        <f>IF(AND(Tableau3[[#This Row],[CMU]]="Oui",Tableau3[[#This Row],[RIB / Compte]]="Oui")=TRUE,"Non","Oui")</f>
        <v>Non</v>
      </c>
      <c r="R46" s="15"/>
      <c r="S46" s="21" t="s">
        <v>54</v>
      </c>
      <c r="T46" s="20">
        <v>44194</v>
      </c>
      <c r="U46" s="21" t="s">
        <v>55</v>
      </c>
      <c r="V46" s="21" t="s">
        <v>54</v>
      </c>
      <c r="W46" s="23" t="s">
        <v>184</v>
      </c>
      <c r="X46" s="21"/>
      <c r="Y46" s="21" t="s">
        <v>55</v>
      </c>
      <c r="Z46" s="20"/>
      <c r="AA46" s="15" t="e">
        <f t="shared" si="11"/>
        <v>#NUM!</v>
      </c>
      <c r="AB46" s="21" t="s">
        <v>55</v>
      </c>
      <c r="AC46" s="21" t="s">
        <v>55</v>
      </c>
      <c r="AD46" s="21" t="s">
        <v>55</v>
      </c>
      <c r="AE46" s="21" t="s">
        <v>55</v>
      </c>
      <c r="AF46" s="21"/>
      <c r="AG46" s="21"/>
      <c r="AH46" s="21" t="s">
        <v>54</v>
      </c>
      <c r="AI46" s="21" t="s">
        <v>9</v>
      </c>
      <c r="AJ46" s="21" t="s">
        <v>166</v>
      </c>
      <c r="AK46" s="21"/>
      <c r="AL46" s="20">
        <v>44107</v>
      </c>
      <c r="AM46" s="24" t="s">
        <v>253</v>
      </c>
      <c r="AN46" s="9"/>
    </row>
    <row r="47" spans="1:40" x14ac:dyDescent="0.25">
      <c r="A47" s="13">
        <v>44</v>
      </c>
      <c r="B47" s="14" t="s">
        <v>35</v>
      </c>
      <c r="C47" s="63" t="str">
        <f t="shared" si="6"/>
        <v>44 Oumar</v>
      </c>
      <c r="D47" s="15">
        <v>37321</v>
      </c>
      <c r="E47" s="16">
        <f t="shared" ca="1" si="7"/>
        <v>18</v>
      </c>
      <c r="F47" s="16" t="str">
        <f t="shared" ca="1" si="8"/>
        <v>Mineur</v>
      </c>
      <c r="G47" s="17" t="s">
        <v>106</v>
      </c>
      <c r="H47" s="18">
        <v>43191</v>
      </c>
      <c r="I47" s="19" t="str">
        <f t="shared" si="9"/>
        <v xml:space="preserve">16 ans 0 mois </v>
      </c>
      <c r="J47" s="15" t="str">
        <f t="shared" si="10"/>
        <v>6/3/2020</v>
      </c>
      <c r="K47" s="20">
        <v>43434</v>
      </c>
      <c r="L47" s="20" t="s">
        <v>46</v>
      </c>
      <c r="M47" s="21">
        <v>212</v>
      </c>
      <c r="N47" s="21" t="s">
        <v>41</v>
      </c>
      <c r="O47" s="21" t="s">
        <v>24</v>
      </c>
      <c r="P47" s="22" t="str">
        <f>IF(O47="","",VLOOKUP(TEXT(O47,"@"),Paramètres!$E$6:$F$17,2,0))</f>
        <v>laura.poilpre@eure.fr</v>
      </c>
      <c r="Q47" s="22" t="str">
        <f>IF(AND(Tableau3[[#This Row],[CMU]]="Oui",Tableau3[[#This Row],[RIB / Compte]]="Oui")=TRUE,"Non","Oui")</f>
        <v>Non</v>
      </c>
      <c r="R47" s="15"/>
      <c r="S47" s="21" t="s">
        <v>54</v>
      </c>
      <c r="T47" s="20">
        <v>44117</v>
      </c>
      <c r="U47" s="21" t="s">
        <v>55</v>
      </c>
      <c r="V47" s="21" t="s">
        <v>54</v>
      </c>
      <c r="W47" s="23" t="s">
        <v>184</v>
      </c>
      <c r="X47" s="21"/>
      <c r="Y47" s="21" t="s">
        <v>55</v>
      </c>
      <c r="Z47" s="20"/>
      <c r="AA47" s="15" t="e">
        <f t="shared" si="11"/>
        <v>#NUM!</v>
      </c>
      <c r="AB47" s="21" t="s">
        <v>54</v>
      </c>
      <c r="AC47" s="21" t="s">
        <v>54</v>
      </c>
      <c r="AD47" s="21" t="s">
        <v>54</v>
      </c>
      <c r="AE47" s="21" t="s">
        <v>55</v>
      </c>
      <c r="AF47" s="21"/>
      <c r="AG47" s="21" t="s">
        <v>63</v>
      </c>
      <c r="AH47" s="21" t="s">
        <v>54</v>
      </c>
      <c r="AI47" s="21" t="s">
        <v>9</v>
      </c>
      <c r="AJ47" s="21" t="s">
        <v>171</v>
      </c>
      <c r="AK47" s="21"/>
      <c r="AL47" s="20">
        <v>43896</v>
      </c>
      <c r="AM47" s="24"/>
      <c r="AN47" s="9"/>
    </row>
    <row r="48" spans="1:40" x14ac:dyDescent="0.25">
      <c r="A48" s="13">
        <v>45</v>
      </c>
      <c r="B48" s="14" t="s">
        <v>92</v>
      </c>
      <c r="C48" s="63" t="str">
        <f t="shared" si="6"/>
        <v>45 Rehan</v>
      </c>
      <c r="D48" s="15">
        <v>37149</v>
      </c>
      <c r="E48" s="16">
        <f t="shared" ca="1" si="7"/>
        <v>18</v>
      </c>
      <c r="F48" s="16" t="str">
        <f t="shared" ca="1" si="8"/>
        <v>Majeur</v>
      </c>
      <c r="G48" s="17" t="s">
        <v>109</v>
      </c>
      <c r="H48" s="18">
        <v>43101</v>
      </c>
      <c r="I48" s="19" t="str">
        <f t="shared" si="9"/>
        <v xml:space="preserve">16 ans 3 mois </v>
      </c>
      <c r="J48" s="15" t="str">
        <f t="shared" si="10"/>
        <v>15/9/2019</v>
      </c>
      <c r="K48" s="20">
        <v>43434</v>
      </c>
      <c r="L48" s="20" t="s">
        <v>49</v>
      </c>
      <c r="M48" s="21">
        <v>121</v>
      </c>
      <c r="N48" s="21" t="s">
        <v>41</v>
      </c>
      <c r="O48" s="21"/>
      <c r="P48" s="22" t="str">
        <f>IF(O48="","",VLOOKUP(TEXT(O48,"@"),Paramètres!$E$6:$F$17,2,0))</f>
        <v/>
      </c>
      <c r="Q48" s="22" t="str">
        <f>IF(AND(Tableau3[[#This Row],[CMU]]="Oui",Tableau3[[#This Row],[RIB / Compte]]="Oui")=TRUE,"Non","Oui")</f>
        <v>Non</v>
      </c>
      <c r="R48" s="15"/>
      <c r="S48" s="21" t="s">
        <v>54</v>
      </c>
      <c r="T48" s="20">
        <v>44247</v>
      </c>
      <c r="U48" s="21" t="s">
        <v>54</v>
      </c>
      <c r="V48" s="21" t="s">
        <v>54</v>
      </c>
      <c r="W48" s="23" t="s">
        <v>184</v>
      </c>
      <c r="X48" s="21"/>
      <c r="Y48" s="21" t="s">
        <v>54</v>
      </c>
      <c r="Z48" s="20">
        <v>43905</v>
      </c>
      <c r="AA48" s="15">
        <f t="shared" si="11"/>
        <v>43876</v>
      </c>
      <c r="AB48" s="21" t="s">
        <v>54</v>
      </c>
      <c r="AC48" s="21" t="s">
        <v>54</v>
      </c>
      <c r="AD48" s="21" t="s">
        <v>55</v>
      </c>
      <c r="AE48" s="21" t="s">
        <v>55</v>
      </c>
      <c r="AF48" s="21"/>
      <c r="AG48" s="21" t="s">
        <v>63</v>
      </c>
      <c r="AH48" s="21" t="s">
        <v>54</v>
      </c>
      <c r="AI48" s="21" t="s">
        <v>9</v>
      </c>
      <c r="AJ48" s="21" t="s">
        <v>165</v>
      </c>
      <c r="AK48" s="21"/>
      <c r="AL48" s="20">
        <v>43964</v>
      </c>
      <c r="AM48" s="24" t="s">
        <v>260</v>
      </c>
      <c r="AN48" s="9"/>
    </row>
    <row r="49" spans="1:40" x14ac:dyDescent="0.25">
      <c r="A49" s="13">
        <v>46</v>
      </c>
      <c r="B49" s="14" t="s">
        <v>71</v>
      </c>
      <c r="C49" s="63" t="str">
        <f t="shared" si="6"/>
        <v>46 Richard</v>
      </c>
      <c r="D49" s="15">
        <v>37335</v>
      </c>
      <c r="E49" s="16">
        <f t="shared" ca="1" si="7"/>
        <v>18</v>
      </c>
      <c r="F49" s="16" t="str">
        <f t="shared" ca="1" si="8"/>
        <v>Mineur</v>
      </c>
      <c r="G49" s="17" t="s">
        <v>113</v>
      </c>
      <c r="H49" s="18">
        <v>43191</v>
      </c>
      <c r="I49" s="19" t="str">
        <f t="shared" si="9"/>
        <v xml:space="preserve">16 ans 0 mois </v>
      </c>
      <c r="J49" s="15" t="str">
        <f t="shared" si="10"/>
        <v>20/3/2020</v>
      </c>
      <c r="K49" s="20">
        <v>43434</v>
      </c>
      <c r="L49" s="20" t="s">
        <v>48</v>
      </c>
      <c r="M49" s="21">
        <v>323</v>
      </c>
      <c r="N49" s="21" t="s">
        <v>43</v>
      </c>
      <c r="O49" s="21" t="s">
        <v>28</v>
      </c>
      <c r="P49" s="22" t="str">
        <f>IF(O49="","",VLOOKUP(TEXT(O49,"@"),Paramètres!$E$6:$F$17,2,0))</f>
        <v>kamila.maurice-peroumal@eure.fr</v>
      </c>
      <c r="Q49" s="22" t="str">
        <f>IF(AND(Tableau3[[#This Row],[CMU]]="Oui",Tableau3[[#This Row],[RIB / Compte]]="Oui")=TRUE,"Non","Oui")</f>
        <v>Non</v>
      </c>
      <c r="R49" s="15"/>
      <c r="S49" s="21" t="s">
        <v>54</v>
      </c>
      <c r="T49" s="20">
        <v>44160</v>
      </c>
      <c r="U49" s="21" t="s">
        <v>55</v>
      </c>
      <c r="V49" s="21" t="s">
        <v>54</v>
      </c>
      <c r="W49" s="23" t="s">
        <v>184</v>
      </c>
      <c r="X49" s="21"/>
      <c r="Y49" s="21" t="s">
        <v>55</v>
      </c>
      <c r="Z49" s="20"/>
      <c r="AA49" s="15" t="e">
        <f t="shared" si="11"/>
        <v>#NUM!</v>
      </c>
      <c r="AB49" s="21" t="s">
        <v>54</v>
      </c>
      <c r="AC49" s="21" t="s">
        <v>54</v>
      </c>
      <c r="AD49" s="21" t="s">
        <v>55</v>
      </c>
      <c r="AE49" s="21" t="s">
        <v>55</v>
      </c>
      <c r="AF49" s="21"/>
      <c r="AG49" s="21"/>
      <c r="AH49" s="21" t="s">
        <v>54</v>
      </c>
      <c r="AI49" s="21" t="s">
        <v>9</v>
      </c>
      <c r="AJ49" s="21"/>
      <c r="AK49" s="21"/>
      <c r="AL49" s="20"/>
      <c r="AM49" s="24"/>
      <c r="AN49" s="9"/>
    </row>
    <row r="50" spans="1:40" x14ac:dyDescent="0.25">
      <c r="A50" s="13">
        <v>47</v>
      </c>
      <c r="B50" s="14" t="s">
        <v>31</v>
      </c>
      <c r="C50" s="63" t="str">
        <f t="shared" si="6"/>
        <v>47 Sabil</v>
      </c>
      <c r="D50" s="15">
        <v>37879</v>
      </c>
      <c r="E50" s="16">
        <f t="shared" ca="1" si="7"/>
        <v>16</v>
      </c>
      <c r="F50" s="16" t="str">
        <f t="shared" ca="1" si="8"/>
        <v>Mineur</v>
      </c>
      <c r="G50" s="17" t="s">
        <v>95</v>
      </c>
      <c r="H50" s="17"/>
      <c r="I50" s="19" t="e">
        <f t="shared" si="9"/>
        <v>#NUM!</v>
      </c>
      <c r="J50" s="15" t="str">
        <f t="shared" si="10"/>
        <v>15/9/2021</v>
      </c>
      <c r="K50" s="20">
        <v>43819</v>
      </c>
      <c r="L50" s="20" t="s">
        <v>46</v>
      </c>
      <c r="M50" s="21">
        <v>307</v>
      </c>
      <c r="N50" s="21" t="s">
        <v>44</v>
      </c>
      <c r="O50" s="21"/>
      <c r="P50" s="22" t="str">
        <f>IF(O50="","",VLOOKUP(TEXT(O50,"@"),Paramètres!$E$6:$F$17,2,0))</f>
        <v/>
      </c>
      <c r="Q50" s="22" t="str">
        <f>IF(AND(Tableau3[[#This Row],[CMU]]="Oui",Tableau3[[#This Row],[RIB / Compte]]="Oui")=TRUE,"Non","Oui")</f>
        <v>Oui</v>
      </c>
      <c r="R50" s="15"/>
      <c r="S50" s="21" t="s">
        <v>54</v>
      </c>
      <c r="T50" s="20">
        <v>44186</v>
      </c>
      <c r="U50" s="21" t="s">
        <v>54</v>
      </c>
      <c r="V50" s="21" t="s">
        <v>55</v>
      </c>
      <c r="W50" s="23" t="s">
        <v>184</v>
      </c>
      <c r="X50" s="21"/>
      <c r="Y50" s="21" t="s">
        <v>55</v>
      </c>
      <c r="Z50" s="20"/>
      <c r="AA50" s="15" t="e">
        <f t="shared" si="11"/>
        <v>#NUM!</v>
      </c>
      <c r="AB50" s="21" t="s">
        <v>54</v>
      </c>
      <c r="AC50" s="21" t="s">
        <v>55</v>
      </c>
      <c r="AD50" s="21" t="s">
        <v>55</v>
      </c>
      <c r="AE50" s="21" t="s">
        <v>55</v>
      </c>
      <c r="AF50" s="21"/>
      <c r="AG50" s="21"/>
      <c r="AH50" s="21" t="s">
        <v>55</v>
      </c>
      <c r="AI50" s="21" t="s">
        <v>145</v>
      </c>
      <c r="AJ50" s="21"/>
      <c r="AK50" s="21"/>
      <c r="AL50" s="20"/>
      <c r="AM50" s="24"/>
      <c r="AN50" s="9"/>
    </row>
    <row r="51" spans="1:40" x14ac:dyDescent="0.25">
      <c r="A51" s="13">
        <v>48</v>
      </c>
      <c r="B51" s="14" t="s">
        <v>70</v>
      </c>
      <c r="C51" s="63" t="str">
        <f t="shared" si="6"/>
        <v>48 Sadio</v>
      </c>
      <c r="D51" s="15">
        <v>37621</v>
      </c>
      <c r="E51" s="16">
        <f t="shared" ca="1" si="7"/>
        <v>17</v>
      </c>
      <c r="F51" s="16" t="str">
        <f t="shared" ca="1" si="8"/>
        <v>Mineur</v>
      </c>
      <c r="G51" s="17" t="s">
        <v>106</v>
      </c>
      <c r="H51" s="18">
        <v>43344</v>
      </c>
      <c r="I51" s="19" t="str">
        <f t="shared" si="9"/>
        <v xml:space="preserve">15 ans 8 mois </v>
      </c>
      <c r="J51" s="15" t="str">
        <f t="shared" si="10"/>
        <v>31/12/2020</v>
      </c>
      <c r="K51" s="20">
        <v>43385</v>
      </c>
      <c r="L51" s="20" t="s">
        <v>48</v>
      </c>
      <c r="M51" s="21">
        <v>7</v>
      </c>
      <c r="N51" s="21" t="s">
        <v>41</v>
      </c>
      <c r="O51" s="21" t="s">
        <v>24</v>
      </c>
      <c r="P51" s="22" t="str">
        <f>IF(O51="","",VLOOKUP(TEXT(O51,"@"),Paramètres!$E$6:$F$17,2,0))</f>
        <v>laura.poilpre@eure.fr</v>
      </c>
      <c r="Q51" s="22" t="str">
        <f>IF(AND(Tableau3[[#This Row],[CMU]]="Oui",Tableau3[[#This Row],[RIB / Compte]]="Oui")=TRUE,"Non","Oui")</f>
        <v>Non</v>
      </c>
      <c r="R51" s="15"/>
      <c r="S51" s="21" t="s">
        <v>54</v>
      </c>
      <c r="T51" s="20">
        <v>44181</v>
      </c>
      <c r="U51" s="21" t="s">
        <v>55</v>
      </c>
      <c r="V51" s="21" t="s">
        <v>54</v>
      </c>
      <c r="W51" s="23" t="s">
        <v>184</v>
      </c>
      <c r="X51" s="21"/>
      <c r="Y51" s="21" t="s">
        <v>55</v>
      </c>
      <c r="Z51" s="20"/>
      <c r="AA51" s="15" t="e">
        <f t="shared" si="11"/>
        <v>#NUM!</v>
      </c>
      <c r="AB51" s="21" t="s">
        <v>54</v>
      </c>
      <c r="AC51" s="21" t="s">
        <v>55</v>
      </c>
      <c r="AD51" s="21" t="s">
        <v>55</v>
      </c>
      <c r="AE51" s="21" t="s">
        <v>55</v>
      </c>
      <c r="AF51" s="21"/>
      <c r="AG51" s="21"/>
      <c r="AH51" s="21" t="s">
        <v>54</v>
      </c>
      <c r="AI51" s="21" t="s">
        <v>9</v>
      </c>
      <c r="AJ51" s="21" t="s">
        <v>165</v>
      </c>
      <c r="AK51" s="21"/>
      <c r="AL51" s="20">
        <v>44173</v>
      </c>
      <c r="AM51" s="24" t="s">
        <v>252</v>
      </c>
      <c r="AN51" s="9"/>
    </row>
    <row r="52" spans="1:40" x14ac:dyDescent="0.25">
      <c r="A52" s="13">
        <v>49</v>
      </c>
      <c r="B52" s="14" t="s">
        <v>84</v>
      </c>
      <c r="C52" s="63" t="str">
        <f t="shared" si="6"/>
        <v>49 Salia</v>
      </c>
      <c r="D52" s="15">
        <v>37685</v>
      </c>
      <c r="E52" s="16">
        <f t="shared" ca="1" si="7"/>
        <v>17</v>
      </c>
      <c r="F52" s="16" t="str">
        <f t="shared" ca="1" si="8"/>
        <v>Mineur</v>
      </c>
      <c r="G52" s="17" t="s">
        <v>103</v>
      </c>
      <c r="H52" s="18">
        <v>43260</v>
      </c>
      <c r="I52" s="19" t="str">
        <f t="shared" si="9"/>
        <v xml:space="preserve">15 ans 3 mois </v>
      </c>
      <c r="J52" s="15" t="str">
        <f t="shared" si="10"/>
        <v>5/3/2021</v>
      </c>
      <c r="K52" s="20">
        <v>43434</v>
      </c>
      <c r="L52" s="20" t="s">
        <v>47</v>
      </c>
      <c r="M52" s="21">
        <v>315</v>
      </c>
      <c r="N52" s="21" t="s">
        <v>45</v>
      </c>
      <c r="O52" s="21"/>
      <c r="P52" s="22" t="str">
        <f>IF(O52="","",VLOOKUP(TEXT(O52,"@"),Paramètres!$E$6:$F$17,2,0))</f>
        <v/>
      </c>
      <c r="Q52" s="22" t="str">
        <f>IF(AND(Tableau3[[#This Row],[CMU]]="Oui",Tableau3[[#This Row],[RIB / Compte]]="Oui")=TRUE,"Non","Oui")</f>
        <v>Oui</v>
      </c>
      <c r="R52" s="15"/>
      <c r="S52" s="21" t="s">
        <v>54</v>
      </c>
      <c r="T52" s="20">
        <v>43727</v>
      </c>
      <c r="U52" s="21" t="s">
        <v>55</v>
      </c>
      <c r="V52" s="21" t="s">
        <v>55</v>
      </c>
      <c r="W52" s="23" t="s">
        <v>184</v>
      </c>
      <c r="X52" s="21"/>
      <c r="Y52" s="21" t="s">
        <v>55</v>
      </c>
      <c r="Z52" s="20"/>
      <c r="AA52" s="15" t="e">
        <f t="shared" si="11"/>
        <v>#NUM!</v>
      </c>
      <c r="AB52" s="21" t="s">
        <v>54</v>
      </c>
      <c r="AC52" s="21" t="s">
        <v>54</v>
      </c>
      <c r="AD52" s="21" t="s">
        <v>55</v>
      </c>
      <c r="AE52" s="21" t="s">
        <v>55</v>
      </c>
      <c r="AF52" s="21"/>
      <c r="AG52" s="21"/>
      <c r="AH52" s="21" t="s">
        <v>55</v>
      </c>
      <c r="AI52" s="21" t="s">
        <v>9</v>
      </c>
      <c r="AJ52" s="21"/>
      <c r="AK52" s="21"/>
      <c r="AL52" s="20"/>
      <c r="AM52" s="24"/>
      <c r="AN52" s="9"/>
    </row>
    <row r="53" spans="1:40" ht="15" customHeight="1" x14ac:dyDescent="0.25">
      <c r="A53" s="13">
        <v>50</v>
      </c>
      <c r="B53" s="14" t="s">
        <v>77</v>
      </c>
      <c r="C53" s="63" t="str">
        <f t="shared" si="6"/>
        <v>50 Sanassy</v>
      </c>
      <c r="D53" s="15">
        <v>37386</v>
      </c>
      <c r="E53" s="16">
        <f t="shared" ca="1" si="7"/>
        <v>17</v>
      </c>
      <c r="F53" s="16" t="str">
        <f t="shared" ca="1" si="8"/>
        <v>Mineur</v>
      </c>
      <c r="G53" s="17" t="s">
        <v>111</v>
      </c>
      <c r="H53" s="17"/>
      <c r="I53" s="19" t="e">
        <f t="shared" si="9"/>
        <v>#NUM!</v>
      </c>
      <c r="J53" s="15" t="str">
        <f t="shared" si="10"/>
        <v>10/5/2020</v>
      </c>
      <c r="K53" s="20">
        <v>43445</v>
      </c>
      <c r="L53" s="20" t="s">
        <v>48</v>
      </c>
      <c r="M53" s="21">
        <v>211</v>
      </c>
      <c r="N53" s="21" t="s">
        <v>45</v>
      </c>
      <c r="O53" s="21"/>
      <c r="P53" s="22" t="str">
        <f>IF(O53="","",VLOOKUP(TEXT(O53,"@"),Paramètres!$E$6:$F$17,2,0))</f>
        <v/>
      </c>
      <c r="Q53" s="22" t="str">
        <f>IF(AND(Tableau3[[#This Row],[CMU]]="Oui",Tableau3[[#This Row],[RIB / Compte]]="Oui")=TRUE,"Non","Oui")</f>
        <v>Oui</v>
      </c>
      <c r="R53" s="15"/>
      <c r="S53" s="21" t="s">
        <v>54</v>
      </c>
      <c r="T53" s="20">
        <v>44138</v>
      </c>
      <c r="U53" s="21" t="s">
        <v>55</v>
      </c>
      <c r="V53" s="21" t="s">
        <v>55</v>
      </c>
      <c r="W53" s="23" t="s">
        <v>184</v>
      </c>
      <c r="X53" s="21"/>
      <c r="Y53" s="21" t="s">
        <v>55</v>
      </c>
      <c r="Z53" s="20"/>
      <c r="AA53" s="15" t="e">
        <f t="shared" si="11"/>
        <v>#NUM!</v>
      </c>
      <c r="AB53" s="21" t="s">
        <v>54</v>
      </c>
      <c r="AC53" s="21" t="s">
        <v>54</v>
      </c>
      <c r="AD53" s="21" t="s">
        <v>54</v>
      </c>
      <c r="AE53" s="21" t="s">
        <v>54</v>
      </c>
      <c r="AF53" s="21"/>
      <c r="AG53" s="21" t="s">
        <v>64</v>
      </c>
      <c r="AH53" s="21" t="s">
        <v>54</v>
      </c>
      <c r="AI53" s="21" t="s">
        <v>142</v>
      </c>
      <c r="AJ53" s="21" t="s">
        <v>173</v>
      </c>
      <c r="AK53" s="21"/>
      <c r="AL53" s="20"/>
      <c r="AM53" s="24" t="s">
        <v>267</v>
      </c>
      <c r="AN53" s="9"/>
    </row>
    <row r="54" spans="1:40" x14ac:dyDescent="0.25">
      <c r="A54" s="13">
        <v>51</v>
      </c>
      <c r="B54" s="14" t="s">
        <v>192</v>
      </c>
      <c r="C54" s="63" t="str">
        <f t="shared" si="6"/>
        <v>51 Sangueleme Aboubacar Emmanuel</v>
      </c>
      <c r="D54" s="15">
        <v>37818</v>
      </c>
      <c r="E54" s="16">
        <f t="shared" ca="1" si="7"/>
        <v>16</v>
      </c>
      <c r="F54" s="16" t="str">
        <f t="shared" ca="1" si="8"/>
        <v>Mineur</v>
      </c>
      <c r="G54" s="17" t="s">
        <v>105</v>
      </c>
      <c r="H54" s="18">
        <v>43800</v>
      </c>
      <c r="I54" s="19" t="str">
        <f t="shared" si="9"/>
        <v xml:space="preserve">16 ans 4 mois </v>
      </c>
      <c r="J54" s="15" t="str">
        <f t="shared" si="10"/>
        <v>16/7/2021</v>
      </c>
      <c r="K54" s="20">
        <v>43902</v>
      </c>
      <c r="L54" s="20" t="s">
        <v>48</v>
      </c>
      <c r="M54" s="21">
        <v>4</v>
      </c>
      <c r="N54" s="21" t="s">
        <v>5</v>
      </c>
      <c r="O54" s="21"/>
      <c r="P54" s="22" t="str">
        <f>IF(O54="","",VLOOKUP(TEXT(O54,"@"),Paramètres!$E$6:$F$17,2,0))</f>
        <v/>
      </c>
      <c r="Q54" s="22"/>
      <c r="R54" s="15"/>
      <c r="S54" s="21" t="s">
        <v>54</v>
      </c>
      <c r="T54" s="20">
        <v>44194</v>
      </c>
      <c r="U54" s="21" t="s">
        <v>55</v>
      </c>
      <c r="V54" s="21" t="s">
        <v>55</v>
      </c>
      <c r="W54" s="23" t="s">
        <v>184</v>
      </c>
      <c r="X54" s="21"/>
      <c r="Y54" s="21" t="s">
        <v>55</v>
      </c>
      <c r="Z54" s="20"/>
      <c r="AA54" s="15" t="e">
        <f t="shared" si="11"/>
        <v>#NUM!</v>
      </c>
      <c r="AB54" s="21" t="s">
        <v>54</v>
      </c>
      <c r="AC54" s="21" t="s">
        <v>55</v>
      </c>
      <c r="AD54" s="21" t="s">
        <v>55</v>
      </c>
      <c r="AE54" s="21" t="s">
        <v>55</v>
      </c>
      <c r="AF54" s="21"/>
      <c r="AG54" s="21"/>
      <c r="AH54" s="21" t="s">
        <v>55</v>
      </c>
      <c r="AI54" s="21" t="s">
        <v>145</v>
      </c>
      <c r="AJ54" s="21"/>
      <c r="AK54" s="21"/>
      <c r="AL54" s="20"/>
      <c r="AM54" s="24"/>
      <c r="AN54" s="9"/>
    </row>
    <row r="55" spans="1:40" x14ac:dyDescent="0.25">
      <c r="A55" s="13">
        <v>52</v>
      </c>
      <c r="B55" s="14" t="s">
        <v>33</v>
      </c>
      <c r="C55" s="63" t="str">
        <f t="shared" si="6"/>
        <v>52 Shamin</v>
      </c>
      <c r="D55" s="15">
        <v>37756</v>
      </c>
      <c r="E55" s="16">
        <f t="shared" ca="1" si="7"/>
        <v>16</v>
      </c>
      <c r="F55" s="16" t="str">
        <f t="shared" ca="1" si="8"/>
        <v>Mineur</v>
      </c>
      <c r="G55" s="17" t="s">
        <v>95</v>
      </c>
      <c r="H55" s="20">
        <v>43466</v>
      </c>
      <c r="I55" s="19" t="str">
        <f t="shared" si="9"/>
        <v xml:space="preserve">15 ans 7 mois </v>
      </c>
      <c r="J55" s="15" t="str">
        <f t="shared" si="10"/>
        <v>15/5/2021</v>
      </c>
      <c r="K55" s="20">
        <v>43819</v>
      </c>
      <c r="L55" s="20" t="s">
        <v>46</v>
      </c>
      <c r="M55" s="21">
        <v>321</v>
      </c>
      <c r="N55" s="21" t="s">
        <v>41</v>
      </c>
      <c r="O55" s="21"/>
      <c r="P55" s="22" t="str">
        <f>IF(O55="","",VLOOKUP(TEXT(O55,"@"),Paramètres!$E$6:$F$17,2,0))</f>
        <v/>
      </c>
      <c r="Q55" s="22" t="str">
        <f>IF(AND(Tableau3[[#This Row],[CMU]]="Oui",Tableau3[[#This Row],[RIB / Compte]]="Oui")=TRUE,"Non","Oui")</f>
        <v>Oui</v>
      </c>
      <c r="R55" s="15"/>
      <c r="S55" s="21" t="s">
        <v>54</v>
      </c>
      <c r="T55" s="20">
        <v>44208</v>
      </c>
      <c r="U55" s="21" t="s">
        <v>55</v>
      </c>
      <c r="V55" s="21" t="s">
        <v>55</v>
      </c>
      <c r="W55" s="23" t="s">
        <v>184</v>
      </c>
      <c r="X55" s="21"/>
      <c r="Y55" s="21" t="s">
        <v>55</v>
      </c>
      <c r="Z55" s="20"/>
      <c r="AA55" s="15" t="e">
        <f t="shared" si="11"/>
        <v>#NUM!</v>
      </c>
      <c r="AB55" s="21" t="s">
        <v>54</v>
      </c>
      <c r="AC55" s="21" t="s">
        <v>55</v>
      </c>
      <c r="AD55" s="21" t="s">
        <v>55</v>
      </c>
      <c r="AE55" s="21" t="s">
        <v>55</v>
      </c>
      <c r="AF55" s="21"/>
      <c r="AG55" s="21"/>
      <c r="AH55" s="21" t="s">
        <v>54</v>
      </c>
      <c r="AI55" s="21" t="s">
        <v>145</v>
      </c>
      <c r="AJ55" s="21"/>
      <c r="AK55" s="21"/>
      <c r="AL55" s="20"/>
      <c r="AM55" s="24"/>
      <c r="AN55" s="9"/>
    </row>
    <row r="56" spans="1:40" x14ac:dyDescent="0.25">
      <c r="A56" s="13">
        <v>53</v>
      </c>
      <c r="B56" s="14" t="s">
        <v>94</v>
      </c>
      <c r="C56" s="63" t="str">
        <f t="shared" si="6"/>
        <v>53 Sire</v>
      </c>
      <c r="D56" s="15">
        <v>37446</v>
      </c>
      <c r="E56" s="16">
        <f t="shared" ca="1" si="7"/>
        <v>17</v>
      </c>
      <c r="F56" s="16" t="str">
        <f t="shared" ca="1" si="8"/>
        <v>Mineur</v>
      </c>
      <c r="G56" s="17" t="s">
        <v>106</v>
      </c>
      <c r="H56" s="18">
        <v>43313</v>
      </c>
      <c r="I56" s="19" t="str">
        <f t="shared" si="9"/>
        <v xml:space="preserve">16 ans 0 mois </v>
      </c>
      <c r="J56" s="15" t="str">
        <f t="shared" si="10"/>
        <v>9/7/2020</v>
      </c>
      <c r="K56" s="20">
        <v>43434</v>
      </c>
      <c r="L56" s="20" t="s">
        <v>49</v>
      </c>
      <c r="M56" s="21">
        <v>1</v>
      </c>
      <c r="N56" s="21" t="s">
        <v>41</v>
      </c>
      <c r="O56" s="21" t="s">
        <v>29</v>
      </c>
      <c r="P56" s="22" t="str">
        <f>IF(O56="","",VLOOKUP(TEXT(O56,"@"),Paramètres!$E$6:$F$17,2,0))</f>
        <v>sandrine.de-lye@eure.fr</v>
      </c>
      <c r="Q56" s="22" t="str">
        <f>IF(AND(Tableau3[[#This Row],[CMU]]="Oui",Tableau3[[#This Row],[RIB / Compte]]="Oui")=TRUE,"Non","Oui")</f>
        <v>Non</v>
      </c>
      <c r="R56" s="15"/>
      <c r="S56" s="21" t="s">
        <v>54</v>
      </c>
      <c r="T56" s="20">
        <v>44037</v>
      </c>
      <c r="U56" s="21" t="s">
        <v>55</v>
      </c>
      <c r="V56" s="21" t="s">
        <v>54</v>
      </c>
      <c r="W56" s="23" t="s">
        <v>184</v>
      </c>
      <c r="X56" s="21"/>
      <c r="Y56" s="21" t="s">
        <v>55</v>
      </c>
      <c r="Z56" s="20"/>
      <c r="AA56" s="15" t="e">
        <f t="shared" si="11"/>
        <v>#NUM!</v>
      </c>
      <c r="AB56" s="21" t="s">
        <v>54</v>
      </c>
      <c r="AC56" s="21" t="s">
        <v>54</v>
      </c>
      <c r="AD56" s="21" t="s">
        <v>55</v>
      </c>
      <c r="AE56" s="21" t="s">
        <v>55</v>
      </c>
      <c r="AF56" s="21"/>
      <c r="AG56" s="21"/>
      <c r="AH56" s="21" t="s">
        <v>54</v>
      </c>
      <c r="AI56" s="21" t="s">
        <v>9</v>
      </c>
      <c r="AJ56" s="21" t="s">
        <v>166</v>
      </c>
      <c r="AK56" s="21"/>
      <c r="AL56" s="20">
        <v>44021</v>
      </c>
      <c r="AM56" s="24" t="s">
        <v>264</v>
      </c>
      <c r="AN56" s="9"/>
    </row>
    <row r="57" spans="1:40" x14ac:dyDescent="0.25">
      <c r="A57" s="13">
        <v>54</v>
      </c>
      <c r="B57" s="14" t="s">
        <v>114</v>
      </c>
      <c r="C57" s="63" t="str">
        <f t="shared" si="6"/>
        <v>54 Souleymane</v>
      </c>
      <c r="D57" s="15">
        <v>37194</v>
      </c>
      <c r="E57" s="16">
        <f t="shared" ca="1" si="7"/>
        <v>18</v>
      </c>
      <c r="F57" s="16" t="str">
        <f t="shared" ca="1" si="8"/>
        <v>Majeur</v>
      </c>
      <c r="G57" s="17" t="s">
        <v>105</v>
      </c>
      <c r="H57" s="18">
        <v>43132</v>
      </c>
      <c r="I57" s="19" t="str">
        <f t="shared" si="9"/>
        <v xml:space="preserve">16 ans 3 mois </v>
      </c>
      <c r="J57" s="15" t="str">
        <f t="shared" si="10"/>
        <v>30/10/2019</v>
      </c>
      <c r="K57" s="20">
        <v>43434</v>
      </c>
      <c r="L57" s="20" t="s">
        <v>46</v>
      </c>
      <c r="M57" s="21">
        <v>210</v>
      </c>
      <c r="N57" s="21" t="s">
        <v>44</v>
      </c>
      <c r="O57" s="21" t="s">
        <v>25</v>
      </c>
      <c r="P57" s="22" t="str">
        <f>IF(O57="","",VLOOKUP(TEXT(O57,"@"),Paramètres!$E$6:$F$17,2,0))</f>
        <v>pascale.herve@eure.fr</v>
      </c>
      <c r="Q57" s="22" t="str">
        <f>IF(AND(Tableau3[[#This Row],[CMU]]="Oui",Tableau3[[#This Row],[RIB / Compte]]="Oui")=TRUE,"Non","Oui")</f>
        <v>Non</v>
      </c>
      <c r="R57" s="15"/>
      <c r="S57" s="21" t="s">
        <v>54</v>
      </c>
      <c r="T57" s="20"/>
      <c r="U57" s="21" t="s">
        <v>55</v>
      </c>
      <c r="V57" s="21" t="s">
        <v>54</v>
      </c>
      <c r="W57" s="23" t="s">
        <v>184</v>
      </c>
      <c r="X57" s="21"/>
      <c r="Y57" s="21" t="s">
        <v>55</v>
      </c>
      <c r="Z57" s="20"/>
      <c r="AA57" s="15" t="e">
        <f t="shared" si="11"/>
        <v>#NUM!</v>
      </c>
      <c r="AB57" s="21" t="s">
        <v>54</v>
      </c>
      <c r="AC57" s="21" t="s">
        <v>54</v>
      </c>
      <c r="AD57" s="21" t="s">
        <v>55</v>
      </c>
      <c r="AE57" s="21" t="s">
        <v>55</v>
      </c>
      <c r="AF57" s="21"/>
      <c r="AG57" s="21" t="s">
        <v>63</v>
      </c>
      <c r="AH57" s="21" t="s">
        <v>54</v>
      </c>
      <c r="AI57" s="21" t="s">
        <v>9</v>
      </c>
      <c r="AJ57" s="21" t="s">
        <v>168</v>
      </c>
      <c r="AK57" s="21"/>
      <c r="AL57" s="20">
        <v>43935</v>
      </c>
      <c r="AM57" s="24" t="s">
        <v>257</v>
      </c>
      <c r="AN57" s="9"/>
    </row>
    <row r="58" spans="1:40" x14ac:dyDescent="0.25">
      <c r="A58" s="13">
        <v>55</v>
      </c>
      <c r="B58" s="14" t="s">
        <v>117</v>
      </c>
      <c r="C58" s="63" t="str">
        <f t="shared" si="6"/>
        <v>55 Thierno Abdoulye</v>
      </c>
      <c r="D58" s="15">
        <v>38079</v>
      </c>
      <c r="E58" s="16">
        <f t="shared" ca="1" si="7"/>
        <v>15</v>
      </c>
      <c r="F58" s="16" t="str">
        <f t="shared" ca="1" si="8"/>
        <v>Mineur</v>
      </c>
      <c r="G58" s="17" t="s">
        <v>103</v>
      </c>
      <c r="H58" s="18">
        <v>43374</v>
      </c>
      <c r="I58" s="19" t="str">
        <f t="shared" si="9"/>
        <v xml:space="preserve">14 ans 5 mois </v>
      </c>
      <c r="J58" s="15" t="str">
        <f t="shared" si="10"/>
        <v>2/4/2022</v>
      </c>
      <c r="K58" s="20">
        <v>43434</v>
      </c>
      <c r="L58" s="20" t="s">
        <v>46</v>
      </c>
      <c r="M58" s="21">
        <v>302</v>
      </c>
      <c r="N58" s="21" t="s">
        <v>42</v>
      </c>
      <c r="O58" s="21" t="s">
        <v>25</v>
      </c>
      <c r="P58" s="22" t="str">
        <f>IF(O58="","",VLOOKUP(TEXT(O58,"@"),Paramètres!$E$6:$F$17,2,0))</f>
        <v>pascale.herve@eure.fr</v>
      </c>
      <c r="Q58" s="22" t="str">
        <f>IF(AND(Tableau3[[#This Row],[CMU]]="Oui",Tableau3[[#This Row],[RIB / Compte]]="Oui")=TRUE,"Non","Oui")</f>
        <v>Non</v>
      </c>
      <c r="R58" s="15"/>
      <c r="S58" s="21" t="s">
        <v>54</v>
      </c>
      <c r="T58" s="20">
        <v>44118</v>
      </c>
      <c r="U58" s="21" t="s">
        <v>55</v>
      </c>
      <c r="V58" s="21" t="s">
        <v>54</v>
      </c>
      <c r="W58" s="23" t="s">
        <v>184</v>
      </c>
      <c r="X58" s="21"/>
      <c r="Y58" s="21" t="s">
        <v>55</v>
      </c>
      <c r="Z58" s="20"/>
      <c r="AA58" s="15" t="e">
        <f t="shared" si="11"/>
        <v>#NUM!</v>
      </c>
      <c r="AB58" s="21" t="s">
        <v>54</v>
      </c>
      <c r="AC58" s="21" t="s">
        <v>54</v>
      </c>
      <c r="AD58" s="21" t="s">
        <v>55</v>
      </c>
      <c r="AE58" s="21" t="s">
        <v>55</v>
      </c>
      <c r="AF58" s="21"/>
      <c r="AG58" s="21" t="s">
        <v>64</v>
      </c>
      <c r="AH58" s="21" t="s">
        <v>54</v>
      </c>
      <c r="AI58" s="21" t="s">
        <v>144</v>
      </c>
      <c r="AJ58" s="21" t="s">
        <v>176</v>
      </c>
      <c r="AK58" s="21" t="s">
        <v>158</v>
      </c>
      <c r="AL58" s="20"/>
      <c r="AM58" s="24"/>
      <c r="AN58" s="9"/>
    </row>
    <row r="59" spans="1:40" x14ac:dyDescent="0.25">
      <c r="A59" s="13">
        <v>56</v>
      </c>
      <c r="B59" s="14" t="s">
        <v>249</v>
      </c>
      <c r="C59" s="63" t="str">
        <f t="shared" si="6"/>
        <v>56 Uriel Adama</v>
      </c>
      <c r="D59" s="15">
        <v>37621</v>
      </c>
      <c r="E59" s="16">
        <f t="shared" ca="1" si="7"/>
        <v>17</v>
      </c>
      <c r="F59" s="16" t="str">
        <f t="shared" ca="1" si="8"/>
        <v>Mineur</v>
      </c>
      <c r="G59" s="17" t="s">
        <v>113</v>
      </c>
      <c r="H59" s="18"/>
      <c r="I59" s="19" t="e">
        <f t="shared" si="9"/>
        <v>#NUM!</v>
      </c>
      <c r="J59" s="15" t="str">
        <f t="shared" si="10"/>
        <v>31/12/2020</v>
      </c>
      <c r="K59" s="20">
        <v>43434</v>
      </c>
      <c r="L59" s="20" t="s">
        <v>48</v>
      </c>
      <c r="M59" s="21">
        <v>113</v>
      </c>
      <c r="N59" s="56" t="s">
        <v>44</v>
      </c>
      <c r="O59" s="21" t="s">
        <v>21</v>
      </c>
      <c r="P59" s="22" t="str">
        <f>IF(O59="","",VLOOKUP(TEXT(O59,"@"),Paramètres!$E$6:$F$17,2,0))</f>
        <v>celine.adiane@eure.fr</v>
      </c>
      <c r="Q59" s="22"/>
      <c r="R59" s="15"/>
      <c r="S59" s="21" t="s">
        <v>54</v>
      </c>
      <c r="T59" s="20">
        <v>44148</v>
      </c>
      <c r="U59" s="21" t="s">
        <v>55</v>
      </c>
      <c r="V59" s="21" t="s">
        <v>54</v>
      </c>
      <c r="W59" s="23" t="s">
        <v>184</v>
      </c>
      <c r="X59" s="21"/>
      <c r="Y59" s="21" t="s">
        <v>55</v>
      </c>
      <c r="Z59" s="20"/>
      <c r="AA59" s="15" t="e">
        <f t="shared" si="11"/>
        <v>#NUM!</v>
      </c>
      <c r="AB59" s="21" t="s">
        <v>54</v>
      </c>
      <c r="AC59" s="21" t="s">
        <v>54</v>
      </c>
      <c r="AD59" s="21" t="s">
        <v>54</v>
      </c>
      <c r="AE59" s="21" t="s">
        <v>55</v>
      </c>
      <c r="AF59" s="21"/>
      <c r="AG59" s="21"/>
      <c r="AH59" s="21" t="s">
        <v>54</v>
      </c>
      <c r="AI59" s="21" t="s">
        <v>9</v>
      </c>
      <c r="AJ59" s="21"/>
      <c r="AK59" s="21"/>
      <c r="AL59" s="20"/>
      <c r="AM59" s="24" t="s">
        <v>262</v>
      </c>
      <c r="AN59" s="9"/>
    </row>
    <row r="60" spans="1:40" x14ac:dyDescent="0.25">
      <c r="A60" s="13">
        <v>57</v>
      </c>
      <c r="B60" s="14" t="s">
        <v>19</v>
      </c>
      <c r="C60" s="63" t="str">
        <f t="shared" si="6"/>
        <v>57 Vamougne</v>
      </c>
      <c r="D60" s="15">
        <v>37746</v>
      </c>
      <c r="E60" s="16">
        <f t="shared" ca="1" si="7"/>
        <v>16</v>
      </c>
      <c r="F60" s="16" t="str">
        <f t="shared" ca="1" si="8"/>
        <v>Mineur</v>
      </c>
      <c r="G60" s="17" t="s">
        <v>103</v>
      </c>
      <c r="H60" s="17"/>
      <c r="I60" s="19" t="e">
        <f t="shared" si="9"/>
        <v>#NUM!</v>
      </c>
      <c r="J60" s="15" t="str">
        <f t="shared" si="10"/>
        <v>5/5/2021</v>
      </c>
      <c r="K60" s="20" t="s">
        <v>112</v>
      </c>
      <c r="L60" s="20" t="s">
        <v>46</v>
      </c>
      <c r="M60" s="21">
        <v>115</v>
      </c>
      <c r="N60" s="21" t="s">
        <v>44</v>
      </c>
      <c r="O60" s="21" t="s">
        <v>21</v>
      </c>
      <c r="P60" s="22" t="str">
        <f>IF(O60="","",VLOOKUP(TEXT(O60,"@"),Paramètres!$E$6:$F$17,2,0))</f>
        <v>celine.adiane@eure.fr</v>
      </c>
      <c r="Q60" s="22" t="str">
        <f>IF(AND(Tableau3[[#This Row],[CMU]]="Oui",Tableau3[[#This Row],[RIB / Compte]]="Oui")=TRUE,"Non","Oui")</f>
        <v>Oui</v>
      </c>
      <c r="R60" s="15"/>
      <c r="S60" s="21" t="s">
        <v>54</v>
      </c>
      <c r="T60" s="20">
        <v>44118</v>
      </c>
      <c r="U60" s="21" t="s">
        <v>55</v>
      </c>
      <c r="V60" s="21" t="s">
        <v>55</v>
      </c>
      <c r="W60" s="23" t="s">
        <v>184</v>
      </c>
      <c r="X60" s="21"/>
      <c r="Y60" s="21" t="s">
        <v>55</v>
      </c>
      <c r="Z60" s="20"/>
      <c r="AA60" s="15" t="e">
        <f t="shared" si="11"/>
        <v>#NUM!</v>
      </c>
      <c r="AB60" s="21" t="s">
        <v>55</v>
      </c>
      <c r="AC60" s="21" t="s">
        <v>55</v>
      </c>
      <c r="AD60" s="21" t="s">
        <v>55</v>
      </c>
      <c r="AE60" s="21" t="s">
        <v>55</v>
      </c>
      <c r="AF60" s="21" t="s">
        <v>233</v>
      </c>
      <c r="AG60" s="21"/>
      <c r="AH60" s="21" t="s">
        <v>54</v>
      </c>
      <c r="AI60" s="21" t="s">
        <v>143</v>
      </c>
      <c r="AJ60" s="21" t="s">
        <v>180</v>
      </c>
      <c r="AK60" s="21" t="s">
        <v>160</v>
      </c>
      <c r="AL60" s="20"/>
      <c r="AM60" s="24"/>
      <c r="AN60" s="9"/>
    </row>
    <row r="61" spans="1:40" x14ac:dyDescent="0.25">
      <c r="A61" s="13">
        <v>58</v>
      </c>
      <c r="B61" s="14" t="s">
        <v>80</v>
      </c>
      <c r="C61" s="63" t="str">
        <f t="shared" si="6"/>
        <v>58 Youssef</v>
      </c>
      <c r="D61" s="15">
        <v>37539</v>
      </c>
      <c r="E61" s="16">
        <f t="shared" ca="1" si="7"/>
        <v>17</v>
      </c>
      <c r="F61" s="16" t="str">
        <f t="shared" ca="1" si="8"/>
        <v>Mineur</v>
      </c>
      <c r="G61" s="17" t="s">
        <v>105</v>
      </c>
      <c r="H61" s="18">
        <v>43282</v>
      </c>
      <c r="I61" s="19" t="str">
        <f t="shared" si="9"/>
        <v xml:space="preserve">15 ans 8 mois </v>
      </c>
      <c r="J61" s="15" t="str">
        <f t="shared" si="10"/>
        <v>10/10/2020</v>
      </c>
      <c r="K61" s="20">
        <v>43434</v>
      </c>
      <c r="L61" s="20" t="s">
        <v>47</v>
      </c>
      <c r="M61" s="21">
        <v>101</v>
      </c>
      <c r="N61" s="21" t="s">
        <v>44</v>
      </c>
      <c r="O61" s="21" t="s">
        <v>21</v>
      </c>
      <c r="P61" s="22" t="str">
        <f>IF(O61="","",VLOOKUP(TEXT(O61,"@"),Paramètres!$E$6:$F$17,2,0))</f>
        <v>celine.adiane@eure.fr</v>
      </c>
      <c r="Q61" s="22" t="str">
        <f>IF(AND(Tableau3[[#This Row],[CMU]]="Oui",Tableau3[[#This Row],[RIB / Compte]]="Oui")=TRUE,"Non","Oui")</f>
        <v>Non</v>
      </c>
      <c r="R61" s="15"/>
      <c r="S61" s="21" t="s">
        <v>54</v>
      </c>
      <c r="T61" s="20">
        <v>44056</v>
      </c>
      <c r="U61" s="21" t="s">
        <v>55</v>
      </c>
      <c r="V61" s="21" t="s">
        <v>54</v>
      </c>
      <c r="W61" s="23" t="s">
        <v>184</v>
      </c>
      <c r="X61" s="21"/>
      <c r="Y61" s="21" t="s">
        <v>55</v>
      </c>
      <c r="Z61" s="20"/>
      <c r="AA61" s="15" t="e">
        <f t="shared" si="11"/>
        <v>#NUM!</v>
      </c>
      <c r="AB61" s="21" t="s">
        <v>54</v>
      </c>
      <c r="AC61" s="21" t="s">
        <v>54</v>
      </c>
      <c r="AD61" s="21" t="s">
        <v>54</v>
      </c>
      <c r="AE61" s="21" t="s">
        <v>54</v>
      </c>
      <c r="AF61" s="21"/>
      <c r="AG61" s="21"/>
      <c r="AH61" s="21" t="s">
        <v>54</v>
      </c>
      <c r="AI61" s="21" t="s">
        <v>9</v>
      </c>
      <c r="AJ61" s="21" t="s">
        <v>163</v>
      </c>
      <c r="AK61" s="21"/>
      <c r="AL61" s="20"/>
      <c r="AM61" s="24" t="s">
        <v>251</v>
      </c>
      <c r="AN61" s="9"/>
    </row>
    <row r="62" spans="1:40" x14ac:dyDescent="0.25">
      <c r="A62" s="13">
        <v>59</v>
      </c>
      <c r="B62" s="14" t="s">
        <v>32</v>
      </c>
      <c r="C62" s="63" t="str">
        <f t="shared" si="6"/>
        <v>59 Zaker</v>
      </c>
      <c r="D62" s="15">
        <v>37622</v>
      </c>
      <c r="E62" s="16">
        <f t="shared" ca="1" si="7"/>
        <v>17</v>
      </c>
      <c r="F62" s="16" t="str">
        <f t="shared" ca="1" si="8"/>
        <v>Mineur</v>
      </c>
      <c r="G62" s="17" t="s">
        <v>110</v>
      </c>
      <c r="H62" s="18">
        <v>42783</v>
      </c>
      <c r="I62" s="19" t="str">
        <f t="shared" si="9"/>
        <v xml:space="preserve">14 ans 1 mois </v>
      </c>
      <c r="J62" s="15" t="str">
        <f t="shared" si="10"/>
        <v>1/1/2021</v>
      </c>
      <c r="K62" s="20">
        <v>43495</v>
      </c>
      <c r="L62" s="20" t="s">
        <v>46</v>
      </c>
      <c r="M62" s="21">
        <v>209</v>
      </c>
      <c r="N62" s="21" t="s">
        <v>45</v>
      </c>
      <c r="O62" s="21"/>
      <c r="P62" s="22" t="str">
        <f>IF(O62="","",VLOOKUP(TEXT(O62,"@"),Paramètres!$E$6:$F$17,2,0))</f>
        <v/>
      </c>
      <c r="Q62" s="22" t="str">
        <f>IF(AND(Tableau3[[#This Row],[CMU]]="Oui",Tableau3[[#This Row],[RIB / Compte]]="Oui")=TRUE,"Non","Oui")</f>
        <v>Non</v>
      </c>
      <c r="R62" s="15"/>
      <c r="S62" s="21" t="s">
        <v>54</v>
      </c>
      <c r="T62" s="20">
        <v>43921</v>
      </c>
      <c r="U62" s="21" t="s">
        <v>54</v>
      </c>
      <c r="V62" s="21" t="s">
        <v>54</v>
      </c>
      <c r="W62" s="23" t="s">
        <v>184</v>
      </c>
      <c r="X62" s="21"/>
      <c r="Y62" s="21" t="s">
        <v>55</v>
      </c>
      <c r="Z62" s="20"/>
      <c r="AA62" s="15" t="e">
        <f t="shared" si="11"/>
        <v>#NUM!</v>
      </c>
      <c r="AB62" s="21" t="s">
        <v>54</v>
      </c>
      <c r="AC62" s="21" t="s">
        <v>55</v>
      </c>
      <c r="AD62" s="21" t="s">
        <v>55</v>
      </c>
      <c r="AE62" s="21" t="s">
        <v>55</v>
      </c>
      <c r="AF62" s="21" t="s">
        <v>232</v>
      </c>
      <c r="AG62" s="21" t="s">
        <v>64</v>
      </c>
      <c r="AH62" s="21" t="s">
        <v>54</v>
      </c>
      <c r="AI62" s="21" t="s">
        <v>9</v>
      </c>
      <c r="AJ62" s="21" t="s">
        <v>172</v>
      </c>
      <c r="AK62" s="21"/>
      <c r="AL62" s="20">
        <v>44092</v>
      </c>
      <c r="AM62" s="24" t="s">
        <v>263</v>
      </c>
      <c r="AN62" s="9"/>
    </row>
    <row r="63" spans="1:40" x14ac:dyDescent="0.25">
      <c r="A63" s="13">
        <v>60</v>
      </c>
      <c r="B63" s="14" t="s">
        <v>89</v>
      </c>
      <c r="C63" s="63" t="str">
        <f t="shared" si="6"/>
        <v>60 Zoumana</v>
      </c>
      <c r="D63" s="15">
        <v>37613</v>
      </c>
      <c r="E63" s="16">
        <f t="shared" ca="1" si="7"/>
        <v>17</v>
      </c>
      <c r="F63" s="16" t="str">
        <f t="shared" ca="1" si="8"/>
        <v>Mineur</v>
      </c>
      <c r="G63" s="17" t="s">
        <v>105</v>
      </c>
      <c r="H63" s="17"/>
      <c r="I63" s="19" t="e">
        <f t="shared" si="9"/>
        <v>#NUM!</v>
      </c>
      <c r="J63" s="15" t="str">
        <f t="shared" si="10"/>
        <v>23/12/2020</v>
      </c>
      <c r="K63" s="20" t="s">
        <v>100</v>
      </c>
      <c r="L63" s="20" t="s">
        <v>46</v>
      </c>
      <c r="M63" s="21">
        <v>322</v>
      </c>
      <c r="N63" s="21" t="s">
        <v>41</v>
      </c>
      <c r="O63" s="21" t="s">
        <v>24</v>
      </c>
      <c r="P63" s="22" t="str">
        <f>IF(O63="","",VLOOKUP(TEXT(O63,"@"),Paramètres!$E$6:$F$17,2,0))</f>
        <v>laura.poilpre@eure.fr</v>
      </c>
      <c r="Q63" s="22" t="str">
        <f>IF(AND(Tableau3[[#This Row],[CMU]]="Oui",Tableau3[[#This Row],[RIB / Compte]]="Oui")=TRUE,"Non","Oui")</f>
        <v>Oui</v>
      </c>
      <c r="R63" s="15"/>
      <c r="S63" s="21" t="s">
        <v>54</v>
      </c>
      <c r="T63" s="20">
        <v>44231</v>
      </c>
      <c r="U63" s="21" t="s">
        <v>55</v>
      </c>
      <c r="V63" s="21" t="s">
        <v>55</v>
      </c>
      <c r="W63" s="23" t="s">
        <v>184</v>
      </c>
      <c r="X63" s="21"/>
      <c r="Y63" s="21" t="s">
        <v>55</v>
      </c>
      <c r="Z63" s="20"/>
      <c r="AA63" s="15" t="e">
        <f t="shared" si="11"/>
        <v>#NUM!</v>
      </c>
      <c r="AB63" s="21" t="s">
        <v>55</v>
      </c>
      <c r="AC63" s="21" t="s">
        <v>55</v>
      </c>
      <c r="AD63" s="21" t="s">
        <v>55</v>
      </c>
      <c r="AE63" s="21" t="s">
        <v>55</v>
      </c>
      <c r="AF63" s="21"/>
      <c r="AG63" s="21"/>
      <c r="AH63" s="21" t="s">
        <v>55</v>
      </c>
      <c r="AI63" s="21" t="s">
        <v>145</v>
      </c>
      <c r="AJ63" s="21"/>
      <c r="AK63" s="21"/>
      <c r="AL63" s="20"/>
      <c r="AM63" s="24"/>
      <c r="AN63" s="9"/>
    </row>
    <row r="64" spans="1:40" x14ac:dyDescent="0.25">
      <c r="A64" s="50" t="s">
        <v>237</v>
      </c>
      <c r="B64" s="14"/>
      <c r="C64" s="64" t="str">
        <f t="shared" si="6"/>
        <v xml:space="preserve">NON OCCUPEE </v>
      </c>
      <c r="D64" s="51"/>
      <c r="E64" s="52"/>
      <c r="F64" s="52" t="b">
        <f t="shared" ca="1" si="8"/>
        <v>0</v>
      </c>
      <c r="G64" s="53"/>
      <c r="H64" s="53"/>
      <c r="I64" s="54" t="str">
        <f t="shared" si="9"/>
        <v xml:space="preserve">0 ans 0 mois </v>
      </c>
      <c r="J64" s="51"/>
      <c r="K64" s="55"/>
      <c r="L64" s="55"/>
      <c r="M64" s="56">
        <v>112</v>
      </c>
      <c r="N64" s="56" t="s">
        <v>5</v>
      </c>
      <c r="O64" s="56"/>
      <c r="P64" s="57" t="str">
        <f>IF(O64="","",VLOOKUP(TEXT(O64,"@"),Paramètres!$E$6:$F$17,2,0))</f>
        <v/>
      </c>
      <c r="Q64" s="57"/>
      <c r="R64" s="51"/>
      <c r="S64" s="21" t="s">
        <v>55</v>
      </c>
      <c r="T64" s="55"/>
      <c r="U64" s="21" t="s">
        <v>55</v>
      </c>
      <c r="V64" s="21" t="s">
        <v>55</v>
      </c>
      <c r="W64" s="58"/>
      <c r="X64" s="56"/>
      <c r="Y64" s="21" t="s">
        <v>55</v>
      </c>
      <c r="Z64" s="55"/>
      <c r="AA64" s="51" t="e">
        <f t="shared" si="11"/>
        <v>#NUM!</v>
      </c>
      <c r="AB64" s="21" t="s">
        <v>55</v>
      </c>
      <c r="AC64" s="21" t="s">
        <v>55</v>
      </c>
      <c r="AD64" s="21" t="s">
        <v>55</v>
      </c>
      <c r="AE64" s="21" t="s">
        <v>55</v>
      </c>
      <c r="AF64" s="56"/>
      <c r="AG64" s="56"/>
      <c r="AH64" s="21" t="s">
        <v>55</v>
      </c>
      <c r="AI64" s="21" t="s">
        <v>145</v>
      </c>
      <c r="AJ64" s="21"/>
      <c r="AK64" s="21"/>
      <c r="AL64" s="55"/>
      <c r="AM64" s="59"/>
      <c r="AN64" s="9"/>
    </row>
  </sheetData>
  <sheetProtection selectLockedCells="1"/>
  <sortState ref="A4:V66">
    <sortCondition ref="A4:A66"/>
    <sortCondition ref="B4:B66"/>
  </sortState>
  <mergeCells count="2">
    <mergeCell ref="A2:AK2"/>
    <mergeCell ref="B1:AK1"/>
  </mergeCells>
  <conditionalFormatting sqref="A4:AM64">
    <cfRule type="expression" dxfId="142" priority="44">
      <formula>$L4="ES"</formula>
    </cfRule>
    <cfRule type="expression" dxfId="141" priority="45">
      <formula>$L4="B._BOQUET"</formula>
    </cfRule>
    <cfRule type="expression" dxfId="140" priority="49">
      <formula>$L4="L._GUIGNARD"</formula>
    </cfRule>
    <cfRule type="expression" dxfId="139" priority="50">
      <formula>$L4="H._LETESSIER"</formula>
    </cfRule>
  </conditionalFormatting>
  <conditionalFormatting sqref="E60:E64 E4:E58">
    <cfRule type="cellIs" dxfId="138" priority="42" operator="greaterThan">
      <formula>17</formula>
    </cfRule>
  </conditionalFormatting>
  <conditionalFormatting sqref="J60:J64 J4:J58">
    <cfRule type="timePeriod" dxfId="137" priority="41" timePeriod="nextMonth">
      <formula>AND(MONTH(J4)=MONTH(EDATE(TODAY(),0+1)),YEAR(J4)=YEAR(EDATE(TODAY(),0+1)))</formula>
    </cfRule>
  </conditionalFormatting>
  <conditionalFormatting sqref="T4:U4 U5:U64">
    <cfRule type="expression" dxfId="136" priority="23">
      <formula>AND($S$1=Non)</formula>
    </cfRule>
  </conditionalFormatting>
  <conditionalFormatting sqref="E59">
    <cfRule type="cellIs" dxfId="135" priority="5" operator="greaterThan">
      <formula>17</formula>
    </cfRule>
  </conditionalFormatting>
  <conditionalFormatting sqref="J59">
    <cfRule type="timePeriod" dxfId="134" priority="4" timePeriod="nextMonth">
      <formula>AND(MONTH(J59)=MONTH(EDATE(TODAY(),0+1)),YEAR(J59)=YEAR(EDATE(TODAY(),0+1)))</formula>
    </cfRule>
  </conditionalFormatting>
  <conditionalFormatting sqref="U59">
    <cfRule type="expression" dxfId="133" priority="3">
      <formula>AND($S$1=Non)</formula>
    </cfRule>
  </conditionalFormatting>
  <dataValidations count="7">
    <dataValidation type="list" allowBlank="1" showInputMessage="1" showErrorMessage="1" sqref="S4:S64 X4:Y64 U4:V64 AH4:AH64 AB4:AE64">
      <formula1>Choix</formula1>
    </dataValidation>
    <dataValidation type="list" allowBlank="1" showInputMessage="1" showErrorMessage="1" sqref="L4:L64">
      <formula1>EDUCATEUR</formula1>
    </dataValidation>
    <dataValidation type="list" allowBlank="1" showInputMessage="1" showErrorMessage="1" sqref="AG4:AG64">
      <formula1>Titre</formula1>
    </dataValidation>
    <dataValidation type="list" allowBlank="1" showInputMessage="1" showErrorMessage="1" sqref="AI4:AI64">
      <formula1>Scolarite</formula1>
    </dataValidation>
    <dataValidation type="list" allowBlank="1" showInputMessage="1" showErrorMessage="1" sqref="AF4:AF64">
      <formula1>PAMIE</formula1>
    </dataValidation>
    <dataValidation type="list" allowBlank="1" showInputMessage="1" showErrorMessage="1" sqref="AJ4:AK64 O4:O64">
      <formula1>INDIRECT(N4)</formula1>
    </dataValidation>
    <dataValidation type="custom" allowBlank="1" showErrorMessage="1" errorTitle="Erreur de numéro" error="Cette chambre est déjà occupée" promptTitle="Erreur de numéro" prompt="Cette chambre est déjà occupée" sqref="M4:M64">
      <formula1>COUNTIF($M$4:$M$64,M4)=1</formula1>
    </dataValidation>
  </dataValidations>
  <pageMargins left="0.7" right="0.7" top="0.75" bottom="0.75" header="0.3" footer="0.3"/>
  <pageSetup paperSize="8" scale="4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Paramètres!$A$1:$A$7</xm:f>
          </x14:formula1>
          <xm:sqref>N4:N64</xm:sqref>
        </x14:dataValidation>
        <x14:dataValidation type="list" allowBlank="1" showInputMessage="1" showErrorMessage="1">
          <x14:formula1>
            <xm:f>Paramètres!$C$15:$C$17</xm:f>
          </x14:formula1>
          <xm:sqref>W4:W64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0"/>
  <sheetViews>
    <sheetView workbookViewId="0">
      <selection activeCell="E2" sqref="E2"/>
    </sheetView>
  </sheetViews>
  <sheetFormatPr baseColWidth="10" defaultRowHeight="15" x14ac:dyDescent="0.25"/>
  <cols>
    <col min="1" max="1" width="15" style="4" bestFit="1" customWidth="1"/>
    <col min="2" max="2" width="32.28515625" style="62" bestFit="1" customWidth="1"/>
    <col min="3" max="3" width="14.85546875" style="3" bestFit="1" customWidth="1"/>
    <col min="4" max="4" width="9.28515625" style="3" bestFit="1" customWidth="1"/>
    <col min="5" max="5" width="15" style="1" bestFit="1" customWidth="1"/>
    <col min="6" max="6" width="21.85546875" style="1" bestFit="1" customWidth="1"/>
    <col min="7" max="7" width="32.42578125" style="1" bestFit="1" customWidth="1"/>
    <col min="8" max="8" width="10.85546875" style="1" bestFit="1" customWidth="1"/>
    <col min="9" max="9" width="16.28515625" style="1" bestFit="1" customWidth="1"/>
    <col min="10" max="10" width="21.7109375" style="1" bestFit="1" customWidth="1"/>
    <col min="11" max="16384" width="11.42578125" style="1"/>
  </cols>
  <sheetData>
    <row r="1" spans="1:10" ht="47.25" x14ac:dyDescent="0.25">
      <c r="A1" s="28" t="s">
        <v>1</v>
      </c>
      <c r="B1" s="29" t="s">
        <v>2</v>
      </c>
      <c r="C1" s="29" t="s">
        <v>3</v>
      </c>
      <c r="D1" s="29" t="s">
        <v>4</v>
      </c>
      <c r="E1" s="29" t="s">
        <v>5</v>
      </c>
      <c r="F1" s="29" t="s">
        <v>6</v>
      </c>
      <c r="G1" s="29" t="s">
        <v>119</v>
      </c>
      <c r="H1" s="29" t="s">
        <v>135</v>
      </c>
      <c r="I1" s="29" t="s">
        <v>136</v>
      </c>
      <c r="J1" s="30" t="s">
        <v>188</v>
      </c>
    </row>
    <row r="2" spans="1:10" x14ac:dyDescent="0.25">
      <c r="A2" s="60">
        <f>Effectif!A4</f>
        <v>1</v>
      </c>
      <c r="B2" s="61" t="str">
        <f>Effectif!B4</f>
        <v>Abdalah</v>
      </c>
      <c r="C2" s="31">
        <f>Effectif!D4</f>
        <v>37235</v>
      </c>
      <c r="D2" s="32">
        <f ca="1">Effectif!E4</f>
        <v>18</v>
      </c>
      <c r="E2" s="32" t="str">
        <f>Effectif!N4</f>
        <v>J._CADIN</v>
      </c>
      <c r="F2" s="32">
        <f>Effectif!O4</f>
        <v>0</v>
      </c>
      <c r="G2" s="32" t="str">
        <f>Effectif!P4</f>
        <v/>
      </c>
      <c r="H2" s="32" t="str">
        <f>Effectif!Y4</f>
        <v>Oui</v>
      </c>
      <c r="I2" s="31">
        <f>Effectif!Z4</f>
        <v>43982</v>
      </c>
      <c r="J2" s="33">
        <f>Effectif!AA4</f>
        <v>43951</v>
      </c>
    </row>
    <row r="3" spans="1:10" x14ac:dyDescent="0.25">
      <c r="A3" s="60">
        <f>Effectif!A8</f>
        <v>5</v>
      </c>
      <c r="B3" s="61" t="str">
        <f>Effectif!B8</f>
        <v>Abdul</v>
      </c>
      <c r="C3" s="31">
        <f>Effectif!D8</f>
        <v>37719</v>
      </c>
      <c r="D3" s="32">
        <f ca="1">Effectif!E8</f>
        <v>16</v>
      </c>
      <c r="E3" s="32" t="str">
        <f>Effectif!N6</f>
        <v>E._MOULINET</v>
      </c>
      <c r="F3" s="32" t="str">
        <f>Effectif!O6</f>
        <v>P. HERVE</v>
      </c>
      <c r="G3" s="32" t="str">
        <f>Effectif!P6</f>
        <v>pascale.herve@eure.fr</v>
      </c>
      <c r="H3" s="32" t="str">
        <f>Effectif!Y6</f>
        <v>Non</v>
      </c>
      <c r="I3" s="31">
        <f>Effectif!Z6</f>
        <v>0</v>
      </c>
      <c r="J3" s="33" t="e">
        <f>Effectif!AA6</f>
        <v>#NUM!</v>
      </c>
    </row>
    <row r="4" spans="1:10" x14ac:dyDescent="0.25">
      <c r="A4" s="60">
        <f>Effectif!A6</f>
        <v>3</v>
      </c>
      <c r="B4" s="61" t="str">
        <f>Effectif!B6</f>
        <v>Abdoulaye</v>
      </c>
      <c r="C4" s="31">
        <f>Effectif!D6</f>
        <v>38228</v>
      </c>
      <c r="D4" s="32">
        <f ca="1">Effectif!E6</f>
        <v>15</v>
      </c>
      <c r="E4" s="32" t="str">
        <f>Effectif!N7</f>
        <v>A._FRERET</v>
      </c>
      <c r="F4" s="32" t="str">
        <f>Effectif!O7</f>
        <v>A. STEE</v>
      </c>
      <c r="G4" s="32" t="str">
        <f>Effectif!P7</f>
        <v>alexandra.stee@eure.fr</v>
      </c>
      <c r="H4" s="32" t="str">
        <f>Effectif!Y7</f>
        <v>Non</v>
      </c>
      <c r="I4" s="31">
        <f>Effectif!Z7</f>
        <v>0</v>
      </c>
      <c r="J4" s="33" t="e">
        <f>Effectif!AA7</f>
        <v>#NUM!</v>
      </c>
    </row>
    <row r="5" spans="1:10" x14ac:dyDescent="0.25">
      <c r="A5" s="60">
        <f>Effectif!A7</f>
        <v>4</v>
      </c>
      <c r="B5" s="61" t="str">
        <f>Effectif!B7</f>
        <v>Abdoulye</v>
      </c>
      <c r="C5" s="31">
        <f>Effectif!D7</f>
        <v>38040</v>
      </c>
      <c r="D5" s="32">
        <f ca="1">Effectif!E7</f>
        <v>16</v>
      </c>
      <c r="E5" s="32" t="str">
        <f>Effectif!N5</f>
        <v>E._MOULINET</v>
      </c>
      <c r="F5" s="32" t="str">
        <f>Effectif!O5</f>
        <v>P. HERVE</v>
      </c>
      <c r="G5" s="32" t="str">
        <f>Effectif!P5</f>
        <v>pascale.herve@eure.fr</v>
      </c>
      <c r="H5" s="32" t="str">
        <f>Effectif!Y5</f>
        <v>Non</v>
      </c>
      <c r="I5" s="31">
        <f>Effectif!Z5</f>
        <v>0</v>
      </c>
      <c r="J5" s="33" t="e">
        <f>Effectif!AA5</f>
        <v>#NUM!</v>
      </c>
    </row>
    <row r="6" spans="1:10" x14ac:dyDescent="0.25">
      <c r="A6" s="60">
        <f>Effectif!A9</f>
        <v>6</v>
      </c>
      <c r="B6" s="61" t="str">
        <f>Effectif!B9</f>
        <v>Abou</v>
      </c>
      <c r="C6" s="31">
        <f>Effectif!D9</f>
        <v>37965</v>
      </c>
      <c r="D6" s="32">
        <f ca="1">Effectif!E9</f>
        <v>16</v>
      </c>
      <c r="E6" s="32" t="str">
        <f>Effectif!N9</f>
        <v>D._CHAHARANE</v>
      </c>
      <c r="F6" s="32" t="str">
        <f>Effectif!O9</f>
        <v>L. POILPRE</v>
      </c>
      <c r="G6" s="32" t="str">
        <f>Effectif!P9</f>
        <v>laura.poilpre@eure.fr</v>
      </c>
      <c r="H6" s="32" t="str">
        <f>Effectif!Y9</f>
        <v>Non</v>
      </c>
      <c r="I6" s="31">
        <f>Effectif!Z9</f>
        <v>0</v>
      </c>
      <c r="J6" s="33" t="e">
        <f>Effectif!AA9</f>
        <v>#NUM!</v>
      </c>
    </row>
    <row r="7" spans="1:10" x14ac:dyDescent="0.25">
      <c r="A7" s="60">
        <f>Effectif!A5</f>
        <v>2</v>
      </c>
      <c r="B7" s="61" t="str">
        <f>Effectif!B5</f>
        <v>Abdoulaye</v>
      </c>
      <c r="C7" s="31">
        <f>Effectif!D5</f>
        <v>38085</v>
      </c>
      <c r="D7" s="32">
        <f ca="1">Effectif!E5</f>
        <v>15</v>
      </c>
      <c r="E7" s="32" t="str">
        <f>Effectif!N8</f>
        <v>A._FRERET</v>
      </c>
      <c r="F7" s="32" t="str">
        <f>Effectif!O8</f>
        <v>A. STEE</v>
      </c>
      <c r="G7" s="32" t="str">
        <f>Effectif!P8</f>
        <v>alexandra.stee@eure.fr</v>
      </c>
      <c r="H7" s="32" t="str">
        <f>Effectif!Y8</f>
        <v>Non</v>
      </c>
      <c r="I7" s="31">
        <f>Effectif!Z8</f>
        <v>0</v>
      </c>
      <c r="J7" s="33" t="e">
        <f>Effectif!AA8</f>
        <v>#NUM!</v>
      </c>
    </row>
    <row r="8" spans="1:10" x14ac:dyDescent="0.25">
      <c r="A8" s="60">
        <f>Effectif!A10</f>
        <v>7</v>
      </c>
      <c r="B8" s="61" t="str">
        <f>Effectif!B10</f>
        <v>Ahmed</v>
      </c>
      <c r="C8" s="31">
        <f>Effectif!D10</f>
        <v>38157</v>
      </c>
      <c r="D8" s="32">
        <f ca="1">Effectif!E10</f>
        <v>15</v>
      </c>
      <c r="E8" s="32" t="str">
        <f>Effectif!N10</f>
        <v>IEF</v>
      </c>
      <c r="F8" s="32">
        <f>Effectif!O10</f>
        <v>0</v>
      </c>
      <c r="G8" s="32" t="str">
        <f>Effectif!P10</f>
        <v/>
      </c>
      <c r="H8" s="32" t="str">
        <f>Effectif!Y10</f>
        <v>Non</v>
      </c>
      <c r="I8" s="31">
        <f>Effectif!Z10</f>
        <v>0</v>
      </c>
      <c r="J8" s="33" t="e">
        <f>Effectif!AA10</f>
        <v>#NUM!</v>
      </c>
    </row>
    <row r="9" spans="1:10" x14ac:dyDescent="0.25">
      <c r="A9" s="60">
        <f>Effectif!A11</f>
        <v>8</v>
      </c>
      <c r="B9" s="61" t="str">
        <f>Effectif!B11</f>
        <v>Akil</v>
      </c>
      <c r="C9" s="31">
        <f>Effectif!D11</f>
        <v>37249</v>
      </c>
      <c r="D9" s="32">
        <f ca="1">Effectif!E11</f>
        <v>18</v>
      </c>
      <c r="E9" s="32" t="str">
        <f>Effectif!N11</f>
        <v>A._FRERET</v>
      </c>
      <c r="F9" s="32" t="str">
        <f>Effectif!O11</f>
        <v>O. FERET</v>
      </c>
      <c r="G9" s="32" t="str">
        <f>Effectif!P11</f>
        <v>oceane.feret@eure.fr</v>
      </c>
      <c r="H9" s="32" t="str">
        <f>Effectif!Y11</f>
        <v>Non</v>
      </c>
      <c r="I9" s="31">
        <f>Effectif!Z11</f>
        <v>0</v>
      </c>
      <c r="J9" s="33" t="e">
        <f>Effectif!AA11</f>
        <v>#NUM!</v>
      </c>
    </row>
    <row r="10" spans="1:10" x14ac:dyDescent="0.25">
      <c r="A10" s="60">
        <f>Effectif!A12</f>
        <v>9</v>
      </c>
      <c r="B10" s="61" t="str">
        <f>Effectif!B12</f>
        <v>Alain</v>
      </c>
      <c r="C10" s="31">
        <f>Effectif!D12</f>
        <v>37377</v>
      </c>
      <c r="D10" s="32">
        <f ca="1">Effectif!E12</f>
        <v>17</v>
      </c>
      <c r="E10" s="32" t="str">
        <f>Effectif!N12</f>
        <v>V._LECUYER</v>
      </c>
      <c r="F10" s="32">
        <f>Effectif!O12</f>
        <v>0</v>
      </c>
      <c r="G10" s="32" t="str">
        <f>Effectif!P12</f>
        <v/>
      </c>
      <c r="H10" s="32" t="str">
        <f>Effectif!Y12</f>
        <v>Non</v>
      </c>
      <c r="I10" s="31">
        <f>Effectif!Z12</f>
        <v>0</v>
      </c>
      <c r="J10" s="33" t="e">
        <f>Effectif!AA12</f>
        <v>#NUM!</v>
      </c>
    </row>
    <row r="11" spans="1:10" x14ac:dyDescent="0.25">
      <c r="A11" s="60">
        <f>Effectif!A14</f>
        <v>11</v>
      </c>
      <c r="B11" s="61" t="str">
        <f>Effectif!B14</f>
        <v>Amara</v>
      </c>
      <c r="C11" s="31">
        <f>Effectif!D14</f>
        <v>37443</v>
      </c>
      <c r="D11" s="32">
        <f ca="1">Effectif!E14</f>
        <v>17</v>
      </c>
      <c r="E11" s="32" t="str">
        <f>Effectif!N14</f>
        <v>D._CHAHARANE</v>
      </c>
      <c r="F11" s="32">
        <f>Effectif!O14</f>
        <v>0</v>
      </c>
      <c r="G11" s="32" t="str">
        <f>Effectif!P14</f>
        <v/>
      </c>
      <c r="H11" s="32" t="str">
        <f>Effectif!Y14</f>
        <v>Non</v>
      </c>
      <c r="I11" s="31">
        <f>Effectif!Z14</f>
        <v>0</v>
      </c>
      <c r="J11" s="33" t="e">
        <f>Effectif!AA14</f>
        <v>#NUM!</v>
      </c>
    </row>
    <row r="12" spans="1:10" x14ac:dyDescent="0.25">
      <c r="A12" s="60">
        <f>Effectif!A13</f>
        <v>10</v>
      </c>
      <c r="B12" s="61" t="str">
        <f>Effectif!B13</f>
        <v>Ali</v>
      </c>
      <c r="C12" s="31">
        <f>Effectif!D13</f>
        <v>37986</v>
      </c>
      <c r="D12" s="32">
        <f ca="1">Effectif!E13</f>
        <v>16</v>
      </c>
      <c r="E12" s="32" t="str">
        <f>Effectif!N13</f>
        <v>J._CADIN</v>
      </c>
      <c r="F12" s="32" t="str">
        <f>Effectif!O13</f>
        <v>K. MAURICE PEROUMAL</v>
      </c>
      <c r="G12" s="32" t="str">
        <f>Effectif!P13</f>
        <v>kamila.maurice-peroumal@eure.fr</v>
      </c>
      <c r="H12" s="32" t="str">
        <f>Effectif!Y13</f>
        <v>Non</v>
      </c>
      <c r="I12" s="31">
        <f>Effectif!Z13</f>
        <v>0</v>
      </c>
      <c r="J12" s="33" t="e">
        <f>Effectif!AA13</f>
        <v>#NUM!</v>
      </c>
    </row>
    <row r="13" spans="1:10" x14ac:dyDescent="0.25">
      <c r="A13" s="60">
        <f>Effectif!A15</f>
        <v>12</v>
      </c>
      <c r="B13" s="61" t="str">
        <f>Effectif!B15</f>
        <v>Ayouba</v>
      </c>
      <c r="C13" s="31">
        <f>Effectif!D15</f>
        <v>37531</v>
      </c>
      <c r="D13" s="32">
        <f ca="1">Effectif!E15</f>
        <v>17</v>
      </c>
      <c r="E13" s="32" t="str">
        <f>Effectif!N15</f>
        <v>E._MOULINET</v>
      </c>
      <c r="F13" s="32" t="str">
        <f>Effectif!O15</f>
        <v>P. HERVE</v>
      </c>
      <c r="G13" s="32" t="str">
        <f>Effectif!P15</f>
        <v>pascale.herve@eure.fr</v>
      </c>
      <c r="H13" s="32" t="str">
        <f>Effectif!Y15</f>
        <v>Non</v>
      </c>
      <c r="I13" s="31">
        <f>Effectif!Z15</f>
        <v>0</v>
      </c>
      <c r="J13" s="33" t="e">
        <f>Effectif!AA15</f>
        <v>#NUM!</v>
      </c>
    </row>
    <row r="14" spans="1:10" x14ac:dyDescent="0.25">
      <c r="A14" s="60">
        <f>Effectif!A16</f>
        <v>13</v>
      </c>
      <c r="B14" s="61" t="str">
        <f>Effectif!B16</f>
        <v>Bakary</v>
      </c>
      <c r="C14" s="31">
        <f>Effectif!D16</f>
        <v>0</v>
      </c>
      <c r="D14" s="32" t="str">
        <f ca="1">Effectif!E16</f>
        <v/>
      </c>
      <c r="E14" s="32"/>
      <c r="F14" s="32"/>
      <c r="G14" s="32"/>
      <c r="H14" s="32"/>
      <c r="I14" s="31"/>
      <c r="J14" s="33"/>
    </row>
    <row r="15" spans="1:10" x14ac:dyDescent="0.25">
      <c r="A15" s="60">
        <f>Effectif!A17</f>
        <v>14</v>
      </c>
      <c r="B15" s="61" t="str">
        <f>Effectif!B17</f>
        <v>Biba</v>
      </c>
      <c r="C15" s="31">
        <f>Effectif!D17</f>
        <v>37939</v>
      </c>
      <c r="D15" s="32">
        <f ca="1">Effectif!E17</f>
        <v>16</v>
      </c>
      <c r="E15" s="32" t="str">
        <f>Effectif!N17</f>
        <v>IEF</v>
      </c>
      <c r="F15" s="32">
        <f>Effectif!O17</f>
        <v>0</v>
      </c>
      <c r="G15" s="32">
        <f>Effectif!P17</f>
        <v>0</v>
      </c>
      <c r="H15" s="32" t="str">
        <f>Effectif!Y17</f>
        <v>Non</v>
      </c>
      <c r="I15" s="31">
        <f>Effectif!Z17</f>
        <v>0</v>
      </c>
      <c r="J15" s="33" t="e">
        <f>Effectif!AA17</f>
        <v>#NUM!</v>
      </c>
    </row>
    <row r="16" spans="1:10" x14ac:dyDescent="0.25">
      <c r="A16" s="60">
        <f>Effectif!A18</f>
        <v>15</v>
      </c>
      <c r="B16" s="61" t="str">
        <f>Effectif!B18</f>
        <v>Boubacar</v>
      </c>
      <c r="C16" s="31">
        <f>Effectif!D18</f>
        <v>37600</v>
      </c>
      <c r="D16" s="32">
        <f ca="1">Effectif!E18</f>
        <v>17</v>
      </c>
      <c r="E16" s="32" t="str">
        <f>Effectif!N18</f>
        <v>J._CADIN</v>
      </c>
      <c r="F16" s="32">
        <f>Effectif!O18</f>
        <v>0</v>
      </c>
      <c r="G16" s="32" t="str">
        <f>Effectif!P18</f>
        <v/>
      </c>
      <c r="H16" s="32" t="str">
        <f>Effectif!Y18</f>
        <v>Non</v>
      </c>
      <c r="I16" s="31">
        <f>Effectif!Z18</f>
        <v>0</v>
      </c>
      <c r="J16" s="33" t="e">
        <f>Effectif!AA18</f>
        <v>#NUM!</v>
      </c>
    </row>
    <row r="17" spans="1:10" x14ac:dyDescent="0.25">
      <c r="A17" s="60">
        <f>Effectif!A19</f>
        <v>16</v>
      </c>
      <c r="B17" s="61" t="str">
        <f>Effectif!B19</f>
        <v>Brahima</v>
      </c>
      <c r="C17" s="31">
        <f>Effectif!D19</f>
        <v>37659</v>
      </c>
      <c r="D17" s="32">
        <f ca="1">Effectif!E19</f>
        <v>17</v>
      </c>
      <c r="E17" s="32" t="str">
        <f>Effectif!N20</f>
        <v>IEF</v>
      </c>
      <c r="F17" s="32">
        <f>Effectif!O20</f>
        <v>0</v>
      </c>
      <c r="G17" s="32" t="str">
        <f>Effectif!P20</f>
        <v/>
      </c>
      <c r="H17" s="32" t="str">
        <f>Effectif!Y20</f>
        <v>Non</v>
      </c>
      <c r="I17" s="31">
        <f>Effectif!Z20</f>
        <v>0</v>
      </c>
      <c r="J17" s="33" t="e">
        <f>Effectif!AA20</f>
        <v>#NUM!</v>
      </c>
    </row>
    <row r="18" spans="1:10" x14ac:dyDescent="0.25">
      <c r="A18" s="60">
        <f>Effectif!A21</f>
        <v>18</v>
      </c>
      <c r="B18" s="61" t="str">
        <f>Effectif!B21</f>
        <v>Hamidullah</v>
      </c>
      <c r="C18" s="31">
        <f>Effectif!D21</f>
        <v>37621</v>
      </c>
      <c r="D18" s="32">
        <f ca="1">Effectif!E21</f>
        <v>17</v>
      </c>
      <c r="E18" s="32" t="str">
        <f>Effectif!N19</f>
        <v>V._LECUYER</v>
      </c>
      <c r="F18" s="32" t="str">
        <f>Effectif!O19</f>
        <v>C. BEZEAU</v>
      </c>
      <c r="G18" s="32" t="str">
        <f>Effectif!P19</f>
        <v>ase-vernon27@eure.fr</v>
      </c>
      <c r="H18" s="32" t="str">
        <f>Effectif!Y19</f>
        <v>Non</v>
      </c>
      <c r="I18" s="31">
        <f>Effectif!Z19</f>
        <v>0</v>
      </c>
      <c r="J18" s="33" t="e">
        <f>Effectif!AA19</f>
        <v>#NUM!</v>
      </c>
    </row>
    <row r="19" spans="1:10" x14ac:dyDescent="0.25">
      <c r="A19" s="60">
        <f>Effectif!A20</f>
        <v>17</v>
      </c>
      <c r="B19" s="61" t="str">
        <f>Effectif!B20</f>
        <v>Golam Sarowa</v>
      </c>
      <c r="C19" s="31">
        <f>Effectif!D20</f>
        <v>37665</v>
      </c>
      <c r="D19" s="32">
        <f ca="1">Effectif!E20</f>
        <v>17</v>
      </c>
      <c r="E19" s="32" t="str">
        <f>Effectif!N21</f>
        <v>J._CADIN</v>
      </c>
      <c r="F19" s="32" t="str">
        <f>Effectif!O21</f>
        <v>K. MAURICE PEROUMAL</v>
      </c>
      <c r="G19" s="32" t="str">
        <f>Effectif!P21</f>
        <v>kamila.maurice-peroumal@eure.fr</v>
      </c>
      <c r="H19" s="32" t="str">
        <f>Effectif!Y21</f>
        <v>Non</v>
      </c>
      <c r="I19" s="31">
        <f>Effectif!Z21</f>
        <v>0</v>
      </c>
      <c r="J19" s="33" t="e">
        <f>Effectif!AA21</f>
        <v>#NUM!</v>
      </c>
    </row>
    <row r="20" spans="1:10" x14ac:dyDescent="0.25">
      <c r="A20" s="60">
        <f>Effectif!A23</f>
        <v>20</v>
      </c>
      <c r="B20" s="61" t="str">
        <f>Effectif!B23</f>
        <v>Javed</v>
      </c>
      <c r="C20" s="31">
        <f>Effectif!D23</f>
        <v>38352</v>
      </c>
      <c r="D20" s="32">
        <f ca="1">Effectif!E23</f>
        <v>15</v>
      </c>
      <c r="E20" s="32" t="str">
        <f>Effectif!N23</f>
        <v>V._LECUYER</v>
      </c>
      <c r="F20" s="32">
        <f>Effectif!O23</f>
        <v>0</v>
      </c>
      <c r="G20" s="32" t="str">
        <f>Effectif!P23</f>
        <v/>
      </c>
      <c r="H20" s="32" t="str">
        <f>Effectif!Y23</f>
        <v>Non</v>
      </c>
      <c r="I20" s="31">
        <f>Effectif!Z23</f>
        <v>0</v>
      </c>
      <c r="J20" s="33" t="e">
        <f>Effectif!AA23</f>
        <v>#NUM!</v>
      </c>
    </row>
    <row r="21" spans="1:10" x14ac:dyDescent="0.25">
      <c r="A21" s="60">
        <f>Effectif!A24</f>
        <v>21</v>
      </c>
      <c r="B21" s="61" t="str">
        <f>Effectif!B24</f>
        <v>Joris</v>
      </c>
      <c r="C21" s="31">
        <f>Effectif!D24</f>
        <v>37210</v>
      </c>
      <c r="D21" s="32">
        <f ca="1">Effectif!E24</f>
        <v>18</v>
      </c>
      <c r="E21" s="32" t="str">
        <f>Effectif!N24</f>
        <v>D._CHAHARANE</v>
      </c>
      <c r="F21" s="32">
        <f>Effectif!O24</f>
        <v>0</v>
      </c>
      <c r="G21" s="32" t="str">
        <f>Effectif!P24</f>
        <v/>
      </c>
      <c r="H21" s="32" t="str">
        <f>Effectif!Y24</f>
        <v>Oui</v>
      </c>
      <c r="I21" s="31">
        <f>Effectif!Z24</f>
        <v>43966</v>
      </c>
      <c r="J21" s="33">
        <f>Effectif!AA24</f>
        <v>43936</v>
      </c>
    </row>
    <row r="22" spans="1:10" x14ac:dyDescent="0.25">
      <c r="A22" s="60">
        <f>Effectif!A27</f>
        <v>24</v>
      </c>
      <c r="B22" s="61" t="str">
        <f>Effectif!B27</f>
        <v>Khachik</v>
      </c>
      <c r="C22" s="31">
        <f>Effectif!D27</f>
        <v>37583</v>
      </c>
      <c r="D22" s="32">
        <f ca="1">Effectif!E27</f>
        <v>17</v>
      </c>
      <c r="E22" s="32" t="str">
        <f>Effectif!N27</f>
        <v>A._FRERET</v>
      </c>
      <c r="F22" s="32" t="str">
        <f>Effectif!O27</f>
        <v>O. FERET</v>
      </c>
      <c r="G22" s="32" t="str">
        <f>Effectif!P27</f>
        <v>oceane.feret@eure.fr</v>
      </c>
      <c r="H22" s="32" t="str">
        <f>Effectif!Y27</f>
        <v>Non</v>
      </c>
      <c r="I22" s="31">
        <f>Effectif!Z27</f>
        <v>0</v>
      </c>
      <c r="J22" s="33" t="e">
        <f>Effectif!AA27</f>
        <v>#NUM!</v>
      </c>
    </row>
    <row r="23" spans="1:10" x14ac:dyDescent="0.25">
      <c r="A23" s="60">
        <f>Effectif!A25</f>
        <v>22</v>
      </c>
      <c r="B23" s="61" t="str">
        <f>Effectif!B25</f>
        <v>Jossim</v>
      </c>
      <c r="C23" s="31">
        <f>Effectif!D25</f>
        <v>37925</v>
      </c>
      <c r="D23" s="32">
        <f ca="1">Effectif!E25</f>
        <v>16</v>
      </c>
      <c r="E23" s="32" t="str">
        <f>Effectif!N25</f>
        <v>E._MOULINET</v>
      </c>
      <c r="F23" s="32" t="str">
        <f>Effectif!O25</f>
        <v>E. GROSSET JANIN</v>
      </c>
      <c r="G23" s="32" t="str">
        <f>Effectif!P25</f>
        <v>emilie.grosset-janin@eure.fr</v>
      </c>
      <c r="H23" s="32" t="str">
        <f>Effectif!Y25</f>
        <v>Non</v>
      </c>
      <c r="I23" s="31">
        <f>Effectif!Z25</f>
        <v>0</v>
      </c>
      <c r="J23" s="33" t="e">
        <f>Effectif!AA25</f>
        <v>#NUM!</v>
      </c>
    </row>
    <row r="24" spans="1:10" x14ac:dyDescent="0.25">
      <c r="A24" s="60">
        <f>Effectif!A26</f>
        <v>23</v>
      </c>
      <c r="B24" s="61" t="str">
        <f>Effectif!B26</f>
        <v>Kaka</v>
      </c>
      <c r="C24" s="31">
        <f>Effectif!D26</f>
        <v>37749</v>
      </c>
      <c r="D24" s="32">
        <f ca="1">Effectif!E26</f>
        <v>16</v>
      </c>
      <c r="E24" s="32" t="str">
        <f>Effectif!N26</f>
        <v>V._LECUYER</v>
      </c>
      <c r="F24" s="32">
        <f>Effectif!O26</f>
        <v>0</v>
      </c>
      <c r="G24" s="32" t="str">
        <f>Effectif!P26</f>
        <v/>
      </c>
      <c r="H24" s="32" t="str">
        <f>Effectif!Y26</f>
        <v>Non</v>
      </c>
      <c r="I24" s="31">
        <f>Effectif!Z26</f>
        <v>0</v>
      </c>
      <c r="J24" s="33" t="e">
        <f>Effectif!AA26</f>
        <v>#NUM!</v>
      </c>
    </row>
    <row r="25" spans="1:10" x14ac:dyDescent="0.25">
      <c r="A25" s="60">
        <f>Effectif!A28</f>
        <v>25</v>
      </c>
      <c r="B25" s="61" t="str">
        <f>Effectif!B28</f>
        <v>Khalidou</v>
      </c>
      <c r="C25" s="31">
        <f>Effectif!D28</f>
        <v>37605</v>
      </c>
      <c r="D25" s="32">
        <f ca="1">Effectif!E28</f>
        <v>17</v>
      </c>
      <c r="E25" s="32" t="str">
        <f>Effectif!N28</f>
        <v>IEF</v>
      </c>
      <c r="F25" s="32">
        <f>Effectif!O28</f>
        <v>0</v>
      </c>
      <c r="G25" s="32" t="str">
        <f>Effectif!P28</f>
        <v/>
      </c>
      <c r="H25" s="32" t="str">
        <f>Effectif!Y28</f>
        <v>Non</v>
      </c>
      <c r="I25" s="31">
        <f>Effectif!Z28</f>
        <v>0</v>
      </c>
      <c r="J25" s="33" t="e">
        <f>Effectif!AA28</f>
        <v>#NUM!</v>
      </c>
    </row>
    <row r="26" spans="1:10" x14ac:dyDescent="0.25">
      <c r="A26" s="60">
        <f>Effectif!A29</f>
        <v>26</v>
      </c>
      <c r="B26" s="61" t="str">
        <f>Effectif!B29</f>
        <v>Madou</v>
      </c>
      <c r="C26" s="31">
        <f>Effectif!D29</f>
        <v>37226</v>
      </c>
      <c r="D26" s="32">
        <f ca="1">Effectif!E29</f>
        <v>18</v>
      </c>
      <c r="E26" s="32" t="str">
        <f>Effectif!N29</f>
        <v>V._LECUYER</v>
      </c>
      <c r="F26" s="32">
        <f>Effectif!O29</f>
        <v>0</v>
      </c>
      <c r="G26" s="32" t="str">
        <f>Effectif!P29</f>
        <v/>
      </c>
      <c r="H26" s="32" t="str">
        <f>Effectif!Y29</f>
        <v>Oui</v>
      </c>
      <c r="I26" s="31">
        <f>Effectif!Z29</f>
        <v>43981</v>
      </c>
      <c r="J26" s="33">
        <f>Effectif!AA29</f>
        <v>43951</v>
      </c>
    </row>
    <row r="27" spans="1:10" x14ac:dyDescent="0.25">
      <c r="A27" s="60">
        <f>Effectif!A30</f>
        <v>27</v>
      </c>
      <c r="B27" s="61" t="str">
        <f>Effectif!B30</f>
        <v>Mahabubur</v>
      </c>
      <c r="C27" s="31">
        <f>Effectif!D30</f>
        <v>37965</v>
      </c>
      <c r="D27" s="32">
        <f ca="1">Effectif!E30</f>
        <v>16</v>
      </c>
      <c r="E27" s="32" t="str">
        <f>Effectif!N30</f>
        <v>S._LACOSTE</v>
      </c>
      <c r="F27" s="32" t="str">
        <f>Effectif!O30</f>
        <v>C. ADIANE</v>
      </c>
      <c r="G27" s="32" t="str">
        <f>Effectif!P30</f>
        <v>celine.adiane@eure.fr</v>
      </c>
      <c r="H27" s="32" t="str">
        <f>Effectif!Y30</f>
        <v>Non</v>
      </c>
      <c r="I27" s="31">
        <f>Effectif!Z30</f>
        <v>0</v>
      </c>
      <c r="J27" s="33" t="e">
        <f>Effectif!AA30</f>
        <v>#NUM!</v>
      </c>
    </row>
    <row r="28" spans="1:10" x14ac:dyDescent="0.25">
      <c r="A28" s="60">
        <f>Effectif!A31</f>
        <v>28</v>
      </c>
      <c r="B28" s="61" t="str">
        <f>Effectif!B31</f>
        <v>Mahbub</v>
      </c>
      <c r="C28" s="31">
        <f>Effectif!D31</f>
        <v>37940</v>
      </c>
      <c r="D28" s="32">
        <f ca="1">Effectif!E31</f>
        <v>16</v>
      </c>
      <c r="E28" s="32" t="str">
        <f>Effectif!N31</f>
        <v>D._CHAHARANE</v>
      </c>
      <c r="F28" s="32" t="str">
        <f>Effectif!O31</f>
        <v>L. POILPRE</v>
      </c>
      <c r="G28" s="32" t="str">
        <f>Effectif!P31</f>
        <v>laura.poilpre@eure.fr</v>
      </c>
      <c r="H28" s="32" t="str">
        <f>Effectif!Y31</f>
        <v>Non</v>
      </c>
      <c r="I28" s="31">
        <f>Effectif!Z31</f>
        <v>0</v>
      </c>
      <c r="J28" s="33" t="e">
        <f>Effectif!AA31</f>
        <v>#NUM!</v>
      </c>
    </row>
    <row r="29" spans="1:10" x14ac:dyDescent="0.25">
      <c r="A29" s="60">
        <f>Effectif!A32</f>
        <v>29</v>
      </c>
      <c r="B29" s="61" t="str">
        <f>Effectif!B32</f>
        <v>Mamadi</v>
      </c>
      <c r="C29" s="31">
        <f>Effectif!D32</f>
        <v>37987</v>
      </c>
      <c r="D29" s="32">
        <f ca="1">Effectif!E32</f>
        <v>16</v>
      </c>
      <c r="E29" s="32" t="str">
        <f>Effectif!N32</f>
        <v>V._LECUYER</v>
      </c>
      <c r="F29" s="32">
        <f>Effectif!O32</f>
        <v>0</v>
      </c>
      <c r="G29" s="32" t="str">
        <f>Effectif!P32</f>
        <v/>
      </c>
      <c r="H29" s="32" t="str">
        <f>Effectif!Y32</f>
        <v>Non</v>
      </c>
      <c r="I29" s="31">
        <f>Effectif!Z32</f>
        <v>0</v>
      </c>
      <c r="J29" s="33" t="e">
        <f>Effectif!AA32</f>
        <v>#NUM!</v>
      </c>
    </row>
    <row r="30" spans="1:10" x14ac:dyDescent="0.25">
      <c r="A30" s="60">
        <f>Effectif!A33</f>
        <v>30</v>
      </c>
      <c r="B30" s="61" t="str">
        <f>Effectif!B33</f>
        <v>Mamadou</v>
      </c>
      <c r="C30" s="31">
        <f>Effectif!D33</f>
        <v>37786</v>
      </c>
      <c r="D30" s="32">
        <f ca="1">Effectif!E33</f>
        <v>16</v>
      </c>
      <c r="E30" s="32" t="str">
        <f>Effectif!N33</f>
        <v>IEF</v>
      </c>
      <c r="F30" s="32">
        <f>Effectif!O33</f>
        <v>0</v>
      </c>
      <c r="G30" s="32" t="str">
        <f>Effectif!P33</f>
        <v/>
      </c>
      <c r="H30" s="32" t="str">
        <f>Effectif!Y33</f>
        <v>Non</v>
      </c>
      <c r="I30" s="31">
        <f>Effectif!Z33</f>
        <v>0</v>
      </c>
      <c r="J30" s="33" t="e">
        <f>Effectif!AA33</f>
        <v>#NUM!</v>
      </c>
    </row>
    <row r="31" spans="1:10" x14ac:dyDescent="0.25">
      <c r="A31" s="60">
        <f>Effectif!A34</f>
        <v>31</v>
      </c>
      <c r="B31" s="61" t="str">
        <f>Effectif!B34</f>
        <v>Mamadou</v>
      </c>
      <c r="C31" s="31">
        <f>Effectif!D34</f>
        <v>37623</v>
      </c>
      <c r="D31" s="32">
        <f ca="1">Effectif!E34</f>
        <v>17</v>
      </c>
      <c r="E31" s="32" t="str">
        <f>Effectif!N34</f>
        <v>V._LECUYER</v>
      </c>
      <c r="F31" s="32" t="str">
        <f>Effectif!O34</f>
        <v>C. BEZEAU</v>
      </c>
      <c r="G31" s="32" t="str">
        <f>Effectif!P34</f>
        <v>ase-vernon27@eure.fr</v>
      </c>
      <c r="H31" s="32" t="str">
        <f>Effectif!Y34</f>
        <v>Non</v>
      </c>
      <c r="I31" s="31">
        <f>Effectif!Z34</f>
        <v>0</v>
      </c>
      <c r="J31" s="33" t="e">
        <f>Effectif!AA34</f>
        <v>#NUM!</v>
      </c>
    </row>
    <row r="32" spans="1:10" x14ac:dyDescent="0.25">
      <c r="A32" s="60">
        <f>Effectif!A35</f>
        <v>32</v>
      </c>
      <c r="B32" s="61" t="str">
        <f>Effectif!B35</f>
        <v>Mamadou</v>
      </c>
      <c r="C32" s="31">
        <f>Effectif!D35</f>
        <v>37258</v>
      </c>
      <c r="D32" s="32">
        <f ca="1">Effectif!E35</f>
        <v>18</v>
      </c>
      <c r="E32" s="32" t="str">
        <f>Effectif!N35</f>
        <v>J._CADIN</v>
      </c>
      <c r="F32" s="32" t="str">
        <f>Effectif!O35</f>
        <v>K. MAURICE PEROUMAL</v>
      </c>
      <c r="G32" s="32" t="str">
        <f>Effectif!P35</f>
        <v>kamila.maurice-peroumal@eure.fr</v>
      </c>
      <c r="H32" s="32" t="str">
        <f>Effectif!Y35</f>
        <v>Oui</v>
      </c>
      <c r="I32" s="31">
        <f>Effectif!Z35</f>
        <v>44027</v>
      </c>
      <c r="J32" s="33">
        <f>Effectif!AA35</f>
        <v>43997</v>
      </c>
    </row>
    <row r="33" spans="1:10" x14ac:dyDescent="0.25">
      <c r="A33" s="60">
        <f>Effectif!A36</f>
        <v>33</v>
      </c>
      <c r="B33" s="61" t="str">
        <f>Effectif!B36</f>
        <v>Mamadou</v>
      </c>
      <c r="C33" s="31">
        <f>Effectif!D36</f>
        <v>37986</v>
      </c>
      <c r="D33" s="32">
        <f ca="1">Effectif!E36</f>
        <v>16</v>
      </c>
      <c r="E33" s="32" t="str">
        <f>Effectif!N36</f>
        <v>V._LECUYER</v>
      </c>
      <c r="F33" s="32" t="str">
        <f>Effectif!O36</f>
        <v>P. MARION</v>
      </c>
      <c r="G33" s="32" t="str">
        <f>Effectif!P36</f>
        <v>ase-vernon27@eure.fr</v>
      </c>
      <c r="H33" s="32" t="str">
        <f>Effectif!Y36</f>
        <v>Non</v>
      </c>
      <c r="I33" s="31">
        <f>Effectif!Z36</f>
        <v>0</v>
      </c>
      <c r="J33" s="33" t="e">
        <f>Effectif!AA36</f>
        <v>#NUM!</v>
      </c>
    </row>
    <row r="34" spans="1:10" x14ac:dyDescent="0.25">
      <c r="A34" s="60">
        <f>Effectif!A37</f>
        <v>34</v>
      </c>
      <c r="B34" s="61" t="str">
        <f>Effectif!B37</f>
        <v>Mamadou Lamini</v>
      </c>
      <c r="C34" s="31">
        <f>Effectif!D37</f>
        <v>37427</v>
      </c>
      <c r="D34" s="32">
        <f ca="1">Effectif!E37</f>
        <v>17</v>
      </c>
      <c r="E34" s="32" t="str">
        <f>Effectif!N37</f>
        <v>V._LECUYER</v>
      </c>
      <c r="F34" s="32">
        <f>Effectif!O37</f>
        <v>0</v>
      </c>
      <c r="G34" s="32" t="str">
        <f>Effectif!P37</f>
        <v/>
      </c>
      <c r="H34" s="32" t="str">
        <f>Effectif!Y37</f>
        <v>Non</v>
      </c>
      <c r="I34" s="31">
        <f>Effectif!Z37</f>
        <v>0</v>
      </c>
      <c r="J34" s="33" t="e">
        <f>Effectif!AA37</f>
        <v>#NUM!</v>
      </c>
    </row>
    <row r="35" spans="1:10" x14ac:dyDescent="0.25">
      <c r="A35" s="60">
        <f>Effectif!A38</f>
        <v>35</v>
      </c>
      <c r="B35" s="61" t="str">
        <f>Effectif!B38</f>
        <v>Mamadou Mouctar</v>
      </c>
      <c r="C35" s="31">
        <f>Effectif!D38</f>
        <v>37855</v>
      </c>
      <c r="D35" s="32">
        <f ca="1">Effectif!E38</f>
        <v>16</v>
      </c>
      <c r="E35" s="32" t="str">
        <f>Effectif!N38</f>
        <v>S._LACOSTE</v>
      </c>
      <c r="F35" s="32">
        <f>Effectif!O38</f>
        <v>0</v>
      </c>
      <c r="G35" s="32" t="str">
        <f>Effectif!P38</f>
        <v/>
      </c>
      <c r="H35" s="32" t="str">
        <f>Effectif!Y38</f>
        <v>Non</v>
      </c>
      <c r="I35" s="31">
        <f>Effectif!Z38</f>
        <v>0</v>
      </c>
      <c r="J35" s="33" t="e">
        <f>Effectif!AA38</f>
        <v>#NUM!</v>
      </c>
    </row>
    <row r="36" spans="1:10" x14ac:dyDescent="0.25">
      <c r="A36" s="60">
        <f>Effectif!A39</f>
        <v>36</v>
      </c>
      <c r="B36" s="61" t="str">
        <f>Effectif!B39</f>
        <v>Mamadou Saliou</v>
      </c>
      <c r="C36" s="31">
        <f>Effectif!D39</f>
        <v>38195</v>
      </c>
      <c r="D36" s="32">
        <f ca="1">Effectif!E39</f>
        <v>15</v>
      </c>
      <c r="E36" s="32" t="str">
        <f>Effectif!N39</f>
        <v>IEF</v>
      </c>
      <c r="F36" s="32">
        <f>Effectif!O39</f>
        <v>0</v>
      </c>
      <c r="G36" s="32" t="str">
        <f>Effectif!P39</f>
        <v/>
      </c>
      <c r="H36" s="32" t="str">
        <f>Effectif!Y39</f>
        <v>Non</v>
      </c>
      <c r="I36" s="31">
        <f>Effectif!Z39</f>
        <v>0</v>
      </c>
      <c r="J36" s="33" t="e">
        <f>Effectif!AA39</f>
        <v>#NUM!</v>
      </c>
    </row>
    <row r="37" spans="1:10" x14ac:dyDescent="0.25">
      <c r="A37" s="60">
        <f>Effectif!A40</f>
        <v>37</v>
      </c>
      <c r="B37" s="61" t="str">
        <f>Effectif!B40</f>
        <v>Md Numan</v>
      </c>
      <c r="C37" s="31">
        <f>Effectif!D40</f>
        <v>38144</v>
      </c>
      <c r="D37" s="32">
        <f ca="1">Effectif!E40</f>
        <v>15</v>
      </c>
      <c r="E37" s="32" t="str">
        <f>Effectif!N40</f>
        <v>V._LECUYER</v>
      </c>
      <c r="F37" s="32" t="str">
        <f>Effectif!O40</f>
        <v>C. BEZEAU</v>
      </c>
      <c r="G37" s="32" t="str">
        <f>Effectif!P40</f>
        <v>ase-vernon27@eure.fr</v>
      </c>
      <c r="H37" s="32" t="str">
        <f>Effectif!Y40</f>
        <v>Non</v>
      </c>
      <c r="I37" s="31">
        <f>Effectif!Z40</f>
        <v>0</v>
      </c>
      <c r="J37" s="33" t="e">
        <f>Effectif!AA40</f>
        <v>#NUM!</v>
      </c>
    </row>
    <row r="38" spans="1:10" x14ac:dyDescent="0.25">
      <c r="A38" s="60">
        <f>Effectif!A41</f>
        <v>38</v>
      </c>
      <c r="B38" s="61" t="str">
        <f>Effectif!B41</f>
        <v>Md Shablu Shuhan</v>
      </c>
      <c r="C38" s="31">
        <f>Effectif!D41</f>
        <v>37874</v>
      </c>
      <c r="D38" s="32">
        <f ca="1">Effectif!E41</f>
        <v>16</v>
      </c>
      <c r="E38" s="32" t="str">
        <f>Effectif!N41</f>
        <v>D._CHAHARANE</v>
      </c>
      <c r="F38" s="32">
        <f>Effectif!O41</f>
        <v>0</v>
      </c>
      <c r="G38" s="32" t="str">
        <f>Effectif!P41</f>
        <v/>
      </c>
      <c r="H38" s="32" t="str">
        <f>Effectif!Y41</f>
        <v>Non</v>
      </c>
      <c r="I38" s="31">
        <f>Effectif!Z41</f>
        <v>0</v>
      </c>
      <c r="J38" s="33" t="e">
        <f>Effectif!AA41</f>
        <v>#NUM!</v>
      </c>
    </row>
    <row r="39" spans="1:10" x14ac:dyDescent="0.25">
      <c r="A39" s="60">
        <f>Effectif!A42</f>
        <v>39</v>
      </c>
      <c r="B39" s="61" t="str">
        <f>Effectif!B42</f>
        <v>Mohamed Kader</v>
      </c>
      <c r="C39" s="31">
        <f>Effectif!D42</f>
        <v>38186</v>
      </c>
      <c r="D39" s="32">
        <f ca="1">Effectif!E42</f>
        <v>15</v>
      </c>
      <c r="E39" s="32" t="str">
        <f>Effectif!N42</f>
        <v>IEF</v>
      </c>
      <c r="F39" s="32">
        <f>Effectif!O42</f>
        <v>0</v>
      </c>
      <c r="G39" s="32" t="str">
        <f>Effectif!P42</f>
        <v/>
      </c>
      <c r="H39" s="32" t="str">
        <f>Effectif!Y42</f>
        <v>Non</v>
      </c>
      <c r="I39" s="31">
        <f>Effectif!Z42</f>
        <v>0</v>
      </c>
      <c r="J39" s="33" t="e">
        <f>Effectif!AA42</f>
        <v>#NUM!</v>
      </c>
    </row>
    <row r="40" spans="1:10" x14ac:dyDescent="0.25">
      <c r="A40" s="60">
        <f>Effectif!A43</f>
        <v>40</v>
      </c>
      <c r="B40" s="61" t="str">
        <f>Effectif!B43</f>
        <v>Mohammad</v>
      </c>
      <c r="C40" s="31">
        <f>Effectif!D43</f>
        <v>37754</v>
      </c>
      <c r="D40" s="32">
        <f ca="1">Effectif!E43</f>
        <v>16</v>
      </c>
      <c r="E40" s="32" t="str">
        <f>Effectif!N43</f>
        <v>IEF</v>
      </c>
      <c r="F40" s="32">
        <f>Effectif!O43</f>
        <v>0</v>
      </c>
      <c r="G40" s="32" t="str">
        <f>Effectif!P43</f>
        <v/>
      </c>
      <c r="H40" s="32" t="str">
        <f>Effectif!Y43</f>
        <v>Non</v>
      </c>
      <c r="I40" s="31">
        <f>Effectif!Z43</f>
        <v>0</v>
      </c>
      <c r="J40" s="33" t="e">
        <f>Effectif!AA43</f>
        <v>#NUM!</v>
      </c>
    </row>
    <row r="41" spans="1:10" x14ac:dyDescent="0.25">
      <c r="A41" s="60">
        <f>Effectif!A44</f>
        <v>41</v>
      </c>
      <c r="B41" s="61" t="str">
        <f>Effectif!B44</f>
        <v>Mohemd Mouké</v>
      </c>
      <c r="C41" s="31">
        <f>Effectif!D44</f>
        <v>38011</v>
      </c>
      <c r="D41" s="32">
        <f ca="1">Effectif!E44</f>
        <v>16</v>
      </c>
      <c r="E41" s="32" t="str">
        <f>Effectif!N44</f>
        <v>IEF</v>
      </c>
      <c r="F41" s="32">
        <f>Effectif!O44</f>
        <v>0</v>
      </c>
      <c r="G41" s="32" t="str">
        <f>Effectif!P44</f>
        <v/>
      </c>
      <c r="H41" s="32" t="str">
        <f>Effectif!Y44</f>
        <v>Non</v>
      </c>
      <c r="I41" s="31">
        <f>Effectif!Z44</f>
        <v>0</v>
      </c>
      <c r="J41" s="33" t="e">
        <f>Effectif!AA44</f>
        <v>#NUM!</v>
      </c>
    </row>
    <row r="42" spans="1:10" x14ac:dyDescent="0.25">
      <c r="A42" s="60">
        <f>Effectif!A45</f>
        <v>42</v>
      </c>
      <c r="B42" s="61" t="str">
        <f>Effectif!B45</f>
        <v>Nayem</v>
      </c>
      <c r="C42" s="31">
        <f>Effectif!D45</f>
        <v>37924</v>
      </c>
      <c r="D42" s="32">
        <f ca="1">Effectif!E45</f>
        <v>16</v>
      </c>
      <c r="E42" s="32" t="str">
        <f>Effectif!N45</f>
        <v>S._LACOSTE</v>
      </c>
      <c r="F42" s="32" t="str">
        <f>Effectif!O45</f>
        <v>C. ADIANE</v>
      </c>
      <c r="G42" s="32" t="str">
        <f>Effectif!P45</f>
        <v>celine.adiane@eure.fr</v>
      </c>
      <c r="H42" s="32" t="str">
        <f>Effectif!Y45</f>
        <v>Non</v>
      </c>
      <c r="I42" s="31">
        <f>Effectif!Z45</f>
        <v>0</v>
      </c>
      <c r="J42" s="33" t="e">
        <f>Effectif!AA45</f>
        <v>#NUM!</v>
      </c>
    </row>
    <row r="43" spans="1:10" x14ac:dyDescent="0.25">
      <c r="A43" s="60">
        <f>Effectif!A46</f>
        <v>43</v>
      </c>
      <c r="B43" s="61" t="str">
        <f>Effectif!B46</f>
        <v>Oumar</v>
      </c>
      <c r="C43" s="31">
        <f>Effectif!D46</f>
        <v>37868</v>
      </c>
      <c r="D43" s="32">
        <f ca="1">Effectif!E46</f>
        <v>16</v>
      </c>
      <c r="E43" s="32" t="str">
        <f>Effectif!N46</f>
        <v>A._FRERET</v>
      </c>
      <c r="F43" s="32" t="str">
        <f>Effectif!O46</f>
        <v>O. FERET</v>
      </c>
      <c r="G43" s="32" t="str">
        <f>Effectif!P46</f>
        <v>oceane.feret@eure.fr</v>
      </c>
      <c r="H43" s="32" t="str">
        <f>Effectif!Y46</f>
        <v>Non</v>
      </c>
      <c r="I43" s="31">
        <f>Effectif!Z46</f>
        <v>0</v>
      </c>
      <c r="J43" s="33" t="e">
        <f>Effectif!AA46</f>
        <v>#NUM!</v>
      </c>
    </row>
    <row r="44" spans="1:10" x14ac:dyDescent="0.25">
      <c r="A44" s="60">
        <f>Effectif!A47</f>
        <v>44</v>
      </c>
      <c r="B44" s="61" t="str">
        <f>Effectif!B47</f>
        <v>Oumar</v>
      </c>
      <c r="C44" s="31">
        <f>Effectif!D47</f>
        <v>37321</v>
      </c>
      <c r="D44" s="32">
        <f ca="1">Effectif!E47</f>
        <v>18</v>
      </c>
      <c r="E44" s="32" t="str">
        <f>Effectif!N47</f>
        <v>D._CHAHARANE</v>
      </c>
      <c r="F44" s="32" t="str">
        <f>Effectif!O47</f>
        <v>L. POILPRE</v>
      </c>
      <c r="G44" s="32" t="str">
        <f>Effectif!P47</f>
        <v>laura.poilpre@eure.fr</v>
      </c>
      <c r="H44" s="32" t="str">
        <f>Effectif!Y47</f>
        <v>Non</v>
      </c>
      <c r="I44" s="31">
        <f>Effectif!Z47</f>
        <v>0</v>
      </c>
      <c r="J44" s="33" t="e">
        <f>Effectif!AA47</f>
        <v>#NUM!</v>
      </c>
    </row>
    <row r="45" spans="1:10" x14ac:dyDescent="0.25">
      <c r="A45" s="60">
        <f>Effectif!A48</f>
        <v>45</v>
      </c>
      <c r="B45" s="61" t="str">
        <f>Effectif!B48</f>
        <v>Rehan</v>
      </c>
      <c r="C45" s="31">
        <f>Effectif!D48</f>
        <v>37149</v>
      </c>
      <c r="D45" s="32">
        <f ca="1">Effectif!E48</f>
        <v>18</v>
      </c>
      <c r="E45" s="32" t="str">
        <f>Effectif!N48</f>
        <v>D._CHAHARANE</v>
      </c>
      <c r="F45" s="32">
        <f>Effectif!O48</f>
        <v>0</v>
      </c>
      <c r="G45" s="32" t="str">
        <f>Effectif!P48</f>
        <v/>
      </c>
      <c r="H45" s="32" t="str">
        <f>Effectif!Y48</f>
        <v>Oui</v>
      </c>
      <c r="I45" s="31">
        <f>Effectif!Z48</f>
        <v>43905</v>
      </c>
      <c r="J45" s="33">
        <f>Effectif!AA48</f>
        <v>43876</v>
      </c>
    </row>
    <row r="46" spans="1:10" x14ac:dyDescent="0.25">
      <c r="A46" s="60">
        <f>Effectif!A49</f>
        <v>46</v>
      </c>
      <c r="B46" s="61" t="str">
        <f>Effectif!B49</f>
        <v>Richard</v>
      </c>
      <c r="C46" s="31">
        <f>Effectif!D49</f>
        <v>37335</v>
      </c>
      <c r="D46" s="32">
        <f ca="1">Effectif!E49</f>
        <v>18</v>
      </c>
      <c r="E46" s="32" t="str">
        <f>Effectif!N49</f>
        <v>J._CADIN</v>
      </c>
      <c r="F46" s="32" t="str">
        <f>Effectif!O49</f>
        <v>K. MAURICE PEROUMAL</v>
      </c>
      <c r="G46" s="32" t="str">
        <f>Effectif!P49</f>
        <v>kamila.maurice-peroumal@eure.fr</v>
      </c>
      <c r="H46" s="32" t="str">
        <f>Effectif!Y49</f>
        <v>Non</v>
      </c>
      <c r="I46" s="31">
        <f>Effectif!Z49</f>
        <v>0</v>
      </c>
      <c r="J46" s="33" t="e">
        <f>Effectif!AA49</f>
        <v>#NUM!</v>
      </c>
    </row>
    <row r="47" spans="1:10" x14ac:dyDescent="0.25">
      <c r="A47" s="60">
        <f>Effectif!A51</f>
        <v>48</v>
      </c>
      <c r="B47" s="61" t="str">
        <f>Effectif!B51</f>
        <v>Sadio</v>
      </c>
      <c r="C47" s="31">
        <f>Effectif!D51</f>
        <v>37621</v>
      </c>
      <c r="D47" s="32">
        <f ca="1">Effectif!E51</f>
        <v>17</v>
      </c>
      <c r="E47" s="32" t="str">
        <f>Effectif!N51</f>
        <v>D._CHAHARANE</v>
      </c>
      <c r="F47" s="32" t="str">
        <f>Effectif!O51</f>
        <v>L. POILPRE</v>
      </c>
      <c r="G47" s="32" t="str">
        <f>Effectif!P51</f>
        <v>laura.poilpre@eure.fr</v>
      </c>
      <c r="H47" s="32" t="str">
        <f>Effectif!Y51</f>
        <v>Non</v>
      </c>
      <c r="I47" s="31">
        <f>Effectif!Z51</f>
        <v>0</v>
      </c>
      <c r="J47" s="33" t="e">
        <f>Effectif!AA51</f>
        <v>#NUM!</v>
      </c>
    </row>
    <row r="48" spans="1:10" x14ac:dyDescent="0.25">
      <c r="A48" s="60">
        <f>Effectif!A50</f>
        <v>47</v>
      </c>
      <c r="B48" s="61" t="str">
        <f>Effectif!B50</f>
        <v>Sabil</v>
      </c>
      <c r="C48" s="31">
        <f>Effectif!D50</f>
        <v>37879</v>
      </c>
      <c r="D48" s="32">
        <f ca="1">Effectif!E50</f>
        <v>16</v>
      </c>
      <c r="E48" s="32" t="str">
        <f>Effectif!N50</f>
        <v>S._LACOSTE</v>
      </c>
      <c r="F48" s="32">
        <f>Effectif!O50</f>
        <v>0</v>
      </c>
      <c r="G48" s="32" t="str">
        <f>Effectif!P50</f>
        <v/>
      </c>
      <c r="H48" s="32" t="str">
        <f>Effectif!Y50</f>
        <v>Non</v>
      </c>
      <c r="I48" s="31">
        <f>Effectif!Z50</f>
        <v>0</v>
      </c>
      <c r="J48" s="33" t="e">
        <f>Effectif!AA50</f>
        <v>#NUM!</v>
      </c>
    </row>
    <row r="49" spans="1:10" x14ac:dyDescent="0.25">
      <c r="A49" s="60">
        <f>Effectif!A52</f>
        <v>49</v>
      </c>
      <c r="B49" s="61" t="str">
        <f>Effectif!B52</f>
        <v>Salia</v>
      </c>
      <c r="C49" s="31">
        <f>Effectif!D52</f>
        <v>37685</v>
      </c>
      <c r="D49" s="32">
        <f ca="1">Effectif!E52</f>
        <v>17</v>
      </c>
      <c r="E49" s="32" t="str">
        <f>Effectif!N52</f>
        <v>V._LECUYER</v>
      </c>
      <c r="F49" s="32">
        <f>Effectif!O52</f>
        <v>0</v>
      </c>
      <c r="G49" s="32" t="str">
        <f>Effectif!P52</f>
        <v/>
      </c>
      <c r="H49" s="32" t="str">
        <f>Effectif!Y52</f>
        <v>Non</v>
      </c>
      <c r="I49" s="31">
        <f>Effectif!Z52</f>
        <v>0</v>
      </c>
      <c r="J49" s="33" t="e">
        <f>Effectif!AA52</f>
        <v>#NUM!</v>
      </c>
    </row>
    <row r="50" spans="1:10" x14ac:dyDescent="0.25">
      <c r="A50" s="60">
        <f>Effectif!A53</f>
        <v>50</v>
      </c>
      <c r="B50" s="61" t="str">
        <f>Effectif!B53</f>
        <v>Sanassy</v>
      </c>
      <c r="C50" s="31">
        <f>Effectif!D53</f>
        <v>37386</v>
      </c>
      <c r="D50" s="32">
        <f ca="1">Effectif!E53</f>
        <v>17</v>
      </c>
      <c r="E50" s="32" t="str">
        <f>Effectif!N53</f>
        <v>V._LECUYER</v>
      </c>
      <c r="F50" s="32">
        <f>Effectif!O53</f>
        <v>0</v>
      </c>
      <c r="G50" s="32" t="str">
        <f>Effectif!P53</f>
        <v/>
      </c>
      <c r="H50" s="32" t="str">
        <f>Effectif!Y53</f>
        <v>Non</v>
      </c>
      <c r="I50" s="31">
        <f>Effectif!Z53</f>
        <v>0</v>
      </c>
      <c r="J50" s="33" t="e">
        <f>Effectif!AA53</f>
        <v>#NUM!</v>
      </c>
    </row>
    <row r="51" spans="1:10" x14ac:dyDescent="0.25">
      <c r="A51" s="60">
        <f>Effectif!A54</f>
        <v>51</v>
      </c>
      <c r="B51" s="61" t="str">
        <f>Effectif!B54</f>
        <v>Sangueleme Aboubacar Emmanuel</v>
      </c>
      <c r="C51" s="31">
        <f>Effectif!D54</f>
        <v>37818</v>
      </c>
      <c r="D51" s="32">
        <f ca="1">Effectif!E54</f>
        <v>16</v>
      </c>
      <c r="E51" s="32" t="str">
        <f>Effectif!N54</f>
        <v>IEF</v>
      </c>
      <c r="F51" s="32">
        <f>Effectif!O54</f>
        <v>0</v>
      </c>
      <c r="G51" s="32" t="str">
        <f>Effectif!P54</f>
        <v/>
      </c>
      <c r="H51" s="32" t="str">
        <f>Effectif!Y54</f>
        <v>Non</v>
      </c>
      <c r="I51" s="31">
        <f>Effectif!Z54</f>
        <v>0</v>
      </c>
      <c r="J51" s="33" t="e">
        <f>Effectif!AA54</f>
        <v>#NUM!</v>
      </c>
    </row>
    <row r="52" spans="1:10" x14ac:dyDescent="0.25">
      <c r="A52" s="60">
        <f>Effectif!A55</f>
        <v>52</v>
      </c>
      <c r="B52" s="61" t="str">
        <f>Effectif!B55</f>
        <v>Shamin</v>
      </c>
      <c r="C52" s="31">
        <f>Effectif!D55</f>
        <v>37756</v>
      </c>
      <c r="D52" s="32">
        <f ca="1">Effectif!E55</f>
        <v>16</v>
      </c>
      <c r="E52" s="32" t="str">
        <f>Effectif!N55</f>
        <v>D._CHAHARANE</v>
      </c>
      <c r="F52" s="32">
        <f>Effectif!O55</f>
        <v>0</v>
      </c>
      <c r="G52" s="32" t="str">
        <f>Effectif!P55</f>
        <v/>
      </c>
      <c r="H52" s="32" t="str">
        <f>Effectif!Y55</f>
        <v>Non</v>
      </c>
      <c r="I52" s="31">
        <f>Effectif!Z55</f>
        <v>0</v>
      </c>
      <c r="J52" s="33" t="e">
        <f>Effectif!AA55</f>
        <v>#NUM!</v>
      </c>
    </row>
    <row r="53" spans="1:10" x14ac:dyDescent="0.25">
      <c r="A53" s="60">
        <f>Effectif!A57</f>
        <v>54</v>
      </c>
      <c r="B53" s="61" t="str">
        <f>Effectif!B57</f>
        <v>Souleymane</v>
      </c>
      <c r="C53" s="31">
        <f>Effectif!D57</f>
        <v>37194</v>
      </c>
      <c r="D53" s="32">
        <f ca="1">Effectif!E57</f>
        <v>18</v>
      </c>
      <c r="E53" s="32" t="str">
        <f>Effectif!N57</f>
        <v>S._LACOSTE</v>
      </c>
      <c r="F53" s="32" t="str">
        <f>Effectif!O57</f>
        <v>P. HERVE</v>
      </c>
      <c r="G53" s="32" t="str">
        <f>Effectif!P57</f>
        <v>pascale.herve@eure.fr</v>
      </c>
      <c r="H53" s="32" t="str">
        <f>Effectif!Y57</f>
        <v>Non</v>
      </c>
      <c r="I53" s="31">
        <f>Effectif!Z57</f>
        <v>0</v>
      </c>
      <c r="J53" s="33" t="e">
        <f>Effectif!AA57</f>
        <v>#NUM!</v>
      </c>
    </row>
    <row r="54" spans="1:10" x14ac:dyDescent="0.25">
      <c r="A54" s="60">
        <f>Effectif!A61</f>
        <v>58</v>
      </c>
      <c r="B54" s="61" t="str">
        <f>Effectif!B61</f>
        <v>Youssef</v>
      </c>
      <c r="C54" s="31">
        <f>Effectif!D61</f>
        <v>37539</v>
      </c>
      <c r="D54" s="32">
        <f ca="1">Effectif!E61</f>
        <v>17</v>
      </c>
      <c r="E54" s="32" t="str">
        <f>Effectif!N61</f>
        <v>S._LACOSTE</v>
      </c>
      <c r="F54" s="32" t="str">
        <f>Effectif!O61</f>
        <v>C. ADIANE</v>
      </c>
      <c r="G54" s="32" t="str">
        <f>Effectif!P61</f>
        <v>celine.adiane@eure.fr</v>
      </c>
      <c r="H54" s="32" t="str">
        <f>Effectif!Y61</f>
        <v>Non</v>
      </c>
      <c r="I54" s="31">
        <f>Effectif!Z61</f>
        <v>0</v>
      </c>
      <c r="J54" s="33" t="e">
        <f>Effectif!AA61</f>
        <v>#NUM!</v>
      </c>
    </row>
    <row r="55" spans="1:10" x14ac:dyDescent="0.25">
      <c r="A55" s="60">
        <f>Effectif!A58</f>
        <v>55</v>
      </c>
      <c r="B55" s="61" t="str">
        <f>Effectif!B58</f>
        <v>Thierno Abdoulye</v>
      </c>
      <c r="C55" s="31">
        <f>Effectif!D58</f>
        <v>38079</v>
      </c>
      <c r="D55" s="32">
        <f ca="1">Effectif!E58</f>
        <v>15</v>
      </c>
      <c r="E55" s="32" t="str">
        <f>Effectif!N58</f>
        <v>E._MOULINET</v>
      </c>
      <c r="F55" s="32" t="str">
        <f>Effectif!O58</f>
        <v>P. HERVE</v>
      </c>
      <c r="G55" s="32" t="str">
        <f>Effectif!P58</f>
        <v>pascale.herve@eure.fr</v>
      </c>
      <c r="H55" s="32" t="str">
        <f>Effectif!Y58</f>
        <v>Non</v>
      </c>
      <c r="I55" s="31">
        <f>Effectif!Z58</f>
        <v>0</v>
      </c>
      <c r="J55" s="33" t="e">
        <f>Effectif!AA58</f>
        <v>#NUM!</v>
      </c>
    </row>
    <row r="56" spans="1:10" x14ac:dyDescent="0.25">
      <c r="A56" s="60">
        <f>Effectif!A60</f>
        <v>57</v>
      </c>
      <c r="B56" s="61" t="str">
        <f>Effectif!B60</f>
        <v>Vamougne</v>
      </c>
      <c r="C56" s="31">
        <f>Effectif!D60</f>
        <v>37746</v>
      </c>
      <c r="D56" s="32">
        <f ca="1">Effectif!E60</f>
        <v>16</v>
      </c>
      <c r="E56" s="32" t="str">
        <f>Effectif!N60</f>
        <v>S._LACOSTE</v>
      </c>
      <c r="F56" s="32" t="str">
        <f>Effectif!O60</f>
        <v>C. ADIANE</v>
      </c>
      <c r="G56" s="32" t="str">
        <f>Effectif!P60</f>
        <v>celine.adiane@eure.fr</v>
      </c>
      <c r="H56" s="32" t="str">
        <f>Effectif!Y60</f>
        <v>Non</v>
      </c>
      <c r="I56" s="31">
        <f>Effectif!Z60</f>
        <v>0</v>
      </c>
      <c r="J56" s="33" t="e">
        <f>Effectif!AA60</f>
        <v>#NUM!</v>
      </c>
    </row>
    <row r="57" spans="1:10" x14ac:dyDescent="0.25">
      <c r="A57" s="60">
        <f>Effectif!A59</f>
        <v>56</v>
      </c>
      <c r="B57" s="61" t="str">
        <f>Effectif!B59</f>
        <v>Uriel Adama</v>
      </c>
      <c r="C57" s="31">
        <f>Effectif!D59</f>
        <v>37621</v>
      </c>
      <c r="D57" s="32">
        <f ca="1">Effectif!E59</f>
        <v>17</v>
      </c>
      <c r="E57" s="32" t="str">
        <f>Effectif!N59</f>
        <v>S._LACOSTE</v>
      </c>
      <c r="F57" s="32" t="str">
        <f>Effectif!O59</f>
        <v>C. ADIANE</v>
      </c>
      <c r="G57" s="32" t="str">
        <f>Effectif!P59</f>
        <v>celine.adiane@eure.fr</v>
      </c>
      <c r="H57" s="32" t="str">
        <f>Effectif!Y59</f>
        <v>Non</v>
      </c>
      <c r="I57" s="31">
        <f>Effectif!Z59</f>
        <v>0</v>
      </c>
      <c r="J57" s="33" t="e">
        <f>Effectif!AA59</f>
        <v>#NUM!</v>
      </c>
    </row>
    <row r="58" spans="1:10" x14ac:dyDescent="0.25">
      <c r="A58" s="60">
        <f>Effectif!A62</f>
        <v>59</v>
      </c>
      <c r="B58" s="61" t="str">
        <f>Effectif!B62</f>
        <v>Zaker</v>
      </c>
      <c r="C58" s="31">
        <f>Effectif!D62</f>
        <v>37622</v>
      </c>
      <c r="D58" s="32">
        <f ca="1">Effectif!E62</f>
        <v>17</v>
      </c>
      <c r="E58" s="32" t="str">
        <f>Effectif!N62</f>
        <v>V._LECUYER</v>
      </c>
      <c r="F58" s="32">
        <f>Effectif!O62</f>
        <v>0</v>
      </c>
      <c r="G58" s="32" t="str">
        <f>Effectif!P62</f>
        <v/>
      </c>
      <c r="H58" s="32" t="str">
        <f>Effectif!Y62</f>
        <v>Non</v>
      </c>
      <c r="I58" s="31">
        <f>Effectif!Z62</f>
        <v>0</v>
      </c>
      <c r="J58" s="33" t="e">
        <f>Effectif!AA62</f>
        <v>#NUM!</v>
      </c>
    </row>
    <row r="59" spans="1:10" x14ac:dyDescent="0.25">
      <c r="A59" s="60">
        <f>Effectif!A63</f>
        <v>60</v>
      </c>
      <c r="B59" s="61" t="str">
        <f>Effectif!B63</f>
        <v>Zoumana</v>
      </c>
      <c r="C59" s="31">
        <f>Effectif!D63</f>
        <v>37613</v>
      </c>
      <c r="D59" s="32">
        <f ca="1">Effectif!E63</f>
        <v>17</v>
      </c>
      <c r="E59" s="32" t="str">
        <f>Effectif!N63</f>
        <v>D._CHAHARANE</v>
      </c>
      <c r="F59" s="32" t="str">
        <f>Effectif!O63</f>
        <v>L. POILPRE</v>
      </c>
      <c r="G59" s="32" t="str">
        <f>Effectif!P63</f>
        <v>laura.poilpre@eure.fr</v>
      </c>
      <c r="H59" s="32" t="str">
        <f>Effectif!Y63</f>
        <v>Non</v>
      </c>
      <c r="I59" s="31">
        <f>Effectif!Z63</f>
        <v>0</v>
      </c>
      <c r="J59" s="33" t="e">
        <f>Effectif!AA63</f>
        <v>#NUM!</v>
      </c>
    </row>
    <row r="60" spans="1:10" x14ac:dyDescent="0.25">
      <c r="A60" s="60" t="str">
        <f>Effectif!A64</f>
        <v>NON OCCUPEE</v>
      </c>
      <c r="B60" s="61">
        <f>Effectif!B64</f>
        <v>0</v>
      </c>
      <c r="C60" s="31">
        <f>Effectif!D64</f>
        <v>0</v>
      </c>
      <c r="D60" s="32">
        <f>Effectif!E64</f>
        <v>0</v>
      </c>
      <c r="E60" s="32"/>
      <c r="F60" s="32"/>
      <c r="G60" s="32"/>
      <c r="H60" s="32"/>
      <c r="I60" s="31"/>
      <c r="J60" s="33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0"/>
  <sheetViews>
    <sheetView workbookViewId="0">
      <selection activeCell="E2" sqref="E2"/>
    </sheetView>
  </sheetViews>
  <sheetFormatPr baseColWidth="10" defaultRowHeight="15" x14ac:dyDescent="0.25"/>
  <cols>
    <col min="1" max="1" width="14.85546875" style="62" bestFit="1" customWidth="1"/>
    <col min="2" max="2" width="32.28515625" style="62" bestFit="1" customWidth="1"/>
    <col min="3" max="3" width="20.5703125" style="3" customWidth="1"/>
    <col min="4" max="4" width="13.7109375" style="1" bestFit="1" customWidth="1"/>
    <col min="5" max="5" width="12.85546875" style="1" bestFit="1" customWidth="1"/>
    <col min="6" max="16384" width="11.42578125" style="1"/>
  </cols>
  <sheetData>
    <row r="1" spans="1:5" ht="31.5" x14ac:dyDescent="0.25">
      <c r="A1" s="86" t="s">
        <v>1</v>
      </c>
      <c r="B1" s="29" t="s">
        <v>2</v>
      </c>
      <c r="C1" s="29" t="s">
        <v>3</v>
      </c>
      <c r="D1" s="29" t="s">
        <v>148</v>
      </c>
      <c r="E1" s="30" t="s">
        <v>149</v>
      </c>
    </row>
    <row r="2" spans="1:5" x14ac:dyDescent="0.25">
      <c r="A2" s="60">
        <f>Effectif!A4</f>
        <v>1</v>
      </c>
      <c r="B2" s="61" t="str">
        <f>Effectif!B4</f>
        <v>Abdalah</v>
      </c>
      <c r="C2" s="31">
        <f>Effectif!D4</f>
        <v>37235</v>
      </c>
      <c r="D2" s="34" t="str">
        <f>Effectif!W4</f>
        <v>Néant</v>
      </c>
      <c r="E2" s="33">
        <f>Effectif!X4</f>
        <v>0</v>
      </c>
    </row>
    <row r="3" spans="1:5" x14ac:dyDescent="0.25">
      <c r="A3" s="60">
        <f>Effectif!A7</f>
        <v>4</v>
      </c>
      <c r="B3" s="61" t="str">
        <f>Effectif!B7</f>
        <v>Abdoulye</v>
      </c>
      <c r="C3" s="31">
        <f>Effectif!D7</f>
        <v>38040</v>
      </c>
      <c r="D3" s="34" t="str">
        <f>Effectif!W5</f>
        <v>Néant</v>
      </c>
      <c r="E3" s="33">
        <f>Effectif!X5</f>
        <v>0</v>
      </c>
    </row>
    <row r="4" spans="1:5" x14ac:dyDescent="0.25">
      <c r="A4" s="60">
        <f>Effectif!A8</f>
        <v>5</v>
      </c>
      <c r="B4" s="61" t="str">
        <f>Effectif!B8</f>
        <v>Abdul</v>
      </c>
      <c r="C4" s="31">
        <f>Effectif!D8</f>
        <v>37719</v>
      </c>
      <c r="D4" s="34" t="str">
        <f>Effectif!W6</f>
        <v>Néant</v>
      </c>
      <c r="E4" s="33">
        <f>Effectif!X6</f>
        <v>0</v>
      </c>
    </row>
    <row r="5" spans="1:5" x14ac:dyDescent="0.25">
      <c r="A5" s="60">
        <f>Effectif!A6</f>
        <v>3</v>
      </c>
      <c r="B5" s="61" t="str">
        <f>Effectif!B6</f>
        <v>Abdoulaye</v>
      </c>
      <c r="C5" s="31">
        <f>Effectif!D6</f>
        <v>38228</v>
      </c>
      <c r="D5" s="34" t="str">
        <f>Effectif!W7</f>
        <v>Néant</v>
      </c>
      <c r="E5" s="33">
        <f>Effectif!X7</f>
        <v>0</v>
      </c>
    </row>
    <row r="6" spans="1:5" x14ac:dyDescent="0.25">
      <c r="A6" s="60">
        <f>Effectif!A5</f>
        <v>2</v>
      </c>
      <c r="B6" s="61" t="str">
        <f>Effectif!B5</f>
        <v>Abdoulaye</v>
      </c>
      <c r="C6" s="31">
        <f>Effectif!D5</f>
        <v>38085</v>
      </c>
      <c r="D6" s="34" t="str">
        <f>Effectif!W8</f>
        <v>Néant</v>
      </c>
      <c r="E6" s="33">
        <f>Effectif!X8</f>
        <v>0</v>
      </c>
    </row>
    <row r="7" spans="1:5" x14ac:dyDescent="0.25">
      <c r="A7" s="60">
        <f>Effectif!A9</f>
        <v>6</v>
      </c>
      <c r="B7" s="61" t="str">
        <f>Effectif!B9</f>
        <v>Abou</v>
      </c>
      <c r="C7" s="31">
        <f>Effectif!D9</f>
        <v>37965</v>
      </c>
      <c r="D7" s="34" t="str">
        <f>Effectif!W9</f>
        <v>Néant</v>
      </c>
      <c r="E7" s="33">
        <f>Effectif!X9</f>
        <v>0</v>
      </c>
    </row>
    <row r="8" spans="1:5" x14ac:dyDescent="0.25">
      <c r="A8" s="60">
        <f>Effectif!A10</f>
        <v>7</v>
      </c>
      <c r="B8" s="61" t="str">
        <f>Effectif!B10</f>
        <v>Ahmed</v>
      </c>
      <c r="C8" s="31">
        <f>Effectif!D10</f>
        <v>38157</v>
      </c>
      <c r="D8" s="34" t="str">
        <f>Effectif!W10</f>
        <v>Néant</v>
      </c>
      <c r="E8" s="33">
        <f>Effectif!X10</f>
        <v>0</v>
      </c>
    </row>
    <row r="9" spans="1:5" x14ac:dyDescent="0.25">
      <c r="A9" s="60">
        <f>Effectif!A11</f>
        <v>8</v>
      </c>
      <c r="B9" s="61" t="str">
        <f>Effectif!B11</f>
        <v>Akil</v>
      </c>
      <c r="C9" s="31">
        <f>Effectif!D11</f>
        <v>37249</v>
      </c>
      <c r="D9" s="34" t="str">
        <f>Effectif!W11</f>
        <v>Néant</v>
      </c>
      <c r="E9" s="33">
        <f>Effectif!X11</f>
        <v>0</v>
      </c>
    </row>
    <row r="10" spans="1:5" x14ac:dyDescent="0.25">
      <c r="A10" s="60">
        <f>Effectif!A12</f>
        <v>9</v>
      </c>
      <c r="B10" s="61" t="str">
        <f>Effectif!B12</f>
        <v>Alain</v>
      </c>
      <c r="C10" s="31">
        <f>Effectif!D12</f>
        <v>37377</v>
      </c>
      <c r="D10" s="34" t="str">
        <f>Effectif!W12</f>
        <v>Néant</v>
      </c>
      <c r="E10" s="33">
        <f>Effectif!X12</f>
        <v>0</v>
      </c>
    </row>
    <row r="11" spans="1:5" x14ac:dyDescent="0.25">
      <c r="A11" s="60">
        <f>Effectif!A13</f>
        <v>10</v>
      </c>
      <c r="B11" s="61" t="str">
        <f>Effectif!B13</f>
        <v>Ali</v>
      </c>
      <c r="C11" s="31">
        <f>Effectif!D13</f>
        <v>37986</v>
      </c>
      <c r="D11" s="34" t="str">
        <f>Effectif!W13</f>
        <v>Néant</v>
      </c>
      <c r="E11" s="33">
        <f>Effectif!X13</f>
        <v>0</v>
      </c>
    </row>
    <row r="12" spans="1:5" x14ac:dyDescent="0.25">
      <c r="A12" s="60">
        <f>Effectif!A14</f>
        <v>11</v>
      </c>
      <c r="B12" s="61" t="str">
        <f>Effectif!B14</f>
        <v>Amara</v>
      </c>
      <c r="C12" s="31">
        <f>Effectif!D14</f>
        <v>37443</v>
      </c>
      <c r="D12" s="34" t="str">
        <f>Effectif!W14</f>
        <v>Néant</v>
      </c>
      <c r="E12" s="33">
        <f>Effectif!X14</f>
        <v>0</v>
      </c>
    </row>
    <row r="13" spans="1:5" x14ac:dyDescent="0.25">
      <c r="A13" s="60">
        <f>Effectif!A15</f>
        <v>12</v>
      </c>
      <c r="B13" s="61" t="str">
        <f>Effectif!B15</f>
        <v>Ayouba</v>
      </c>
      <c r="C13" s="31">
        <f>Effectif!D15</f>
        <v>37531</v>
      </c>
      <c r="D13" s="34" t="str">
        <f>Effectif!W15</f>
        <v>Néant</v>
      </c>
      <c r="E13" s="33">
        <f>Effectif!X15</f>
        <v>0</v>
      </c>
    </row>
    <row r="14" spans="1:5" x14ac:dyDescent="0.25">
      <c r="A14" s="60">
        <f>Effectif!A16</f>
        <v>13</v>
      </c>
      <c r="B14" s="61" t="str">
        <f>Effectif!B16</f>
        <v>Bakary</v>
      </c>
      <c r="C14" s="31">
        <f>Effectif!D16</f>
        <v>0</v>
      </c>
      <c r="D14" s="34" t="str">
        <f>Effectif!W16</f>
        <v>Néant</v>
      </c>
      <c r="E14" s="33">
        <f>Effectif!X16</f>
        <v>0</v>
      </c>
    </row>
    <row r="15" spans="1:5" x14ac:dyDescent="0.25">
      <c r="A15" s="60">
        <f>Effectif!A17</f>
        <v>14</v>
      </c>
      <c r="B15" s="61" t="str">
        <f>Effectif!B17</f>
        <v>Biba</v>
      </c>
      <c r="C15" s="31">
        <f>Effectif!D17</f>
        <v>37939</v>
      </c>
      <c r="D15" s="34" t="str">
        <f>Effectif!W17</f>
        <v>Néant</v>
      </c>
      <c r="E15" s="33">
        <f>Effectif!X17</f>
        <v>0</v>
      </c>
    </row>
    <row r="16" spans="1:5" x14ac:dyDescent="0.25">
      <c r="A16" s="60">
        <f>Effectif!A18</f>
        <v>15</v>
      </c>
      <c r="B16" s="61" t="str">
        <f>Effectif!B18</f>
        <v>Boubacar</v>
      </c>
      <c r="C16" s="31">
        <f>Effectif!D18</f>
        <v>37600</v>
      </c>
      <c r="D16" s="34" t="str">
        <f>Effectif!W18</f>
        <v>Néant</v>
      </c>
      <c r="E16" s="33">
        <f>Effectif!X18</f>
        <v>0</v>
      </c>
    </row>
    <row r="17" spans="1:5" x14ac:dyDescent="0.25">
      <c r="A17" s="60">
        <f>Effectif!A21</f>
        <v>18</v>
      </c>
      <c r="B17" s="61" t="str">
        <f>Effectif!B21</f>
        <v>Hamidullah</v>
      </c>
      <c r="C17" s="31">
        <f>Effectif!D21</f>
        <v>37621</v>
      </c>
      <c r="D17" s="34" t="str">
        <f>Effectif!W19</f>
        <v>Néant</v>
      </c>
      <c r="E17" s="33">
        <f>Effectif!X19</f>
        <v>0</v>
      </c>
    </row>
    <row r="18" spans="1:5" x14ac:dyDescent="0.25">
      <c r="A18" s="60">
        <f>Effectif!A19</f>
        <v>16</v>
      </c>
      <c r="B18" s="61" t="str">
        <f>Effectif!B19</f>
        <v>Brahima</v>
      </c>
      <c r="C18" s="31">
        <f>Effectif!D19</f>
        <v>37659</v>
      </c>
      <c r="D18" s="34" t="str">
        <f>Effectif!W20</f>
        <v>Néant</v>
      </c>
      <c r="E18" s="33">
        <f>Effectif!X20</f>
        <v>0</v>
      </c>
    </row>
    <row r="19" spans="1:5" x14ac:dyDescent="0.25">
      <c r="A19" s="60">
        <f>Effectif!A20</f>
        <v>17</v>
      </c>
      <c r="B19" s="61" t="str">
        <f>Effectif!B20</f>
        <v>Golam Sarowa</v>
      </c>
      <c r="C19" s="31">
        <f>Effectif!D20</f>
        <v>37665</v>
      </c>
      <c r="D19" s="34" t="str">
        <f>Effectif!W21</f>
        <v>Néant</v>
      </c>
      <c r="E19" s="33">
        <f>Effectif!X21</f>
        <v>0</v>
      </c>
    </row>
    <row r="20" spans="1:5" x14ac:dyDescent="0.25">
      <c r="A20" s="60">
        <f>Effectif!A23</f>
        <v>20</v>
      </c>
      <c r="B20" s="61" t="str">
        <f>Effectif!B23</f>
        <v>Javed</v>
      </c>
      <c r="C20" s="31">
        <f>Effectif!D23</f>
        <v>38352</v>
      </c>
      <c r="D20" s="34" t="str">
        <f>Effectif!W22</f>
        <v>Néant</v>
      </c>
      <c r="E20" s="33">
        <f>Effectif!X23</f>
        <v>0</v>
      </c>
    </row>
    <row r="21" spans="1:5" x14ac:dyDescent="0.25">
      <c r="A21" s="60">
        <f>Effectif!A24</f>
        <v>21</v>
      </c>
      <c r="B21" s="61" t="str">
        <f>Effectif!B24</f>
        <v>Joris</v>
      </c>
      <c r="C21" s="31">
        <f>Effectif!D24</f>
        <v>37210</v>
      </c>
      <c r="D21" s="34" t="str">
        <f>Effectif!W23</f>
        <v>Néant</v>
      </c>
      <c r="E21" s="33">
        <f>Effectif!X24</f>
        <v>0</v>
      </c>
    </row>
    <row r="22" spans="1:5" x14ac:dyDescent="0.25">
      <c r="A22" s="60">
        <f>Effectif!A25</f>
        <v>22</v>
      </c>
      <c r="B22" s="61" t="str">
        <f>Effectif!B25</f>
        <v>Jossim</v>
      </c>
      <c r="C22" s="31">
        <f>Effectif!D25</f>
        <v>37925</v>
      </c>
      <c r="D22" s="34" t="str">
        <f>Effectif!W24</f>
        <v>Néant</v>
      </c>
      <c r="E22" s="33">
        <f>Effectif!X25</f>
        <v>0</v>
      </c>
    </row>
    <row r="23" spans="1:5" x14ac:dyDescent="0.25">
      <c r="A23" s="60">
        <f>Effectif!A26</f>
        <v>23</v>
      </c>
      <c r="B23" s="61" t="str">
        <f>Effectif!B26</f>
        <v>Kaka</v>
      </c>
      <c r="C23" s="31">
        <f>Effectif!D26</f>
        <v>37749</v>
      </c>
      <c r="D23" s="34" t="str">
        <f>Effectif!W25</f>
        <v>Néant</v>
      </c>
      <c r="E23" s="33">
        <f>Effectif!X26</f>
        <v>0</v>
      </c>
    </row>
    <row r="24" spans="1:5" x14ac:dyDescent="0.25">
      <c r="A24" s="60">
        <f>Effectif!A27</f>
        <v>24</v>
      </c>
      <c r="B24" s="61" t="str">
        <f>Effectif!B27</f>
        <v>Khachik</v>
      </c>
      <c r="C24" s="31">
        <f>Effectif!D27</f>
        <v>37583</v>
      </c>
      <c r="D24" s="34" t="str">
        <f>Effectif!W26</f>
        <v>Néant</v>
      </c>
      <c r="E24" s="33">
        <f>Effectif!X27</f>
        <v>0</v>
      </c>
    </row>
    <row r="25" spans="1:5" x14ac:dyDescent="0.25">
      <c r="A25" s="60">
        <f>Effectif!A28</f>
        <v>25</v>
      </c>
      <c r="B25" s="61" t="str">
        <f>Effectif!B28</f>
        <v>Khalidou</v>
      </c>
      <c r="C25" s="31">
        <f>Effectif!D28</f>
        <v>37605</v>
      </c>
      <c r="D25" s="34" t="str">
        <f>Effectif!W27</f>
        <v>Néant</v>
      </c>
      <c r="E25" s="33">
        <f>Effectif!X28</f>
        <v>0</v>
      </c>
    </row>
    <row r="26" spans="1:5" x14ac:dyDescent="0.25">
      <c r="A26" s="60">
        <f>Effectif!A29</f>
        <v>26</v>
      </c>
      <c r="B26" s="61" t="str">
        <f>Effectif!B29</f>
        <v>Madou</v>
      </c>
      <c r="C26" s="31">
        <f>Effectif!D29</f>
        <v>37226</v>
      </c>
      <c r="D26" s="34" t="str">
        <f>Effectif!W28</f>
        <v>Néant</v>
      </c>
      <c r="E26" s="33">
        <f>Effectif!X29</f>
        <v>0</v>
      </c>
    </row>
    <row r="27" spans="1:5" x14ac:dyDescent="0.25">
      <c r="A27" s="60">
        <f>Effectif!A30</f>
        <v>27</v>
      </c>
      <c r="B27" s="61" t="str">
        <f>Effectif!B30</f>
        <v>Mahabubur</v>
      </c>
      <c r="C27" s="31">
        <f>Effectif!D30</f>
        <v>37965</v>
      </c>
      <c r="D27" s="34" t="str">
        <f>Effectif!W29</f>
        <v>Néant</v>
      </c>
      <c r="E27" s="33">
        <f>Effectif!X30</f>
        <v>0</v>
      </c>
    </row>
    <row r="28" spans="1:5" x14ac:dyDescent="0.25">
      <c r="A28" s="60">
        <f>Effectif!A31</f>
        <v>28</v>
      </c>
      <c r="B28" s="61" t="str">
        <f>Effectif!B31</f>
        <v>Mahbub</v>
      </c>
      <c r="C28" s="31">
        <f>Effectif!D31</f>
        <v>37940</v>
      </c>
      <c r="D28" s="34" t="str">
        <f>Effectif!W30</f>
        <v>Néant</v>
      </c>
      <c r="E28" s="33">
        <f>Effectif!X31</f>
        <v>0</v>
      </c>
    </row>
    <row r="29" spans="1:5" x14ac:dyDescent="0.25">
      <c r="A29" s="60">
        <f>Effectif!A32</f>
        <v>29</v>
      </c>
      <c r="B29" s="61" t="str">
        <f>Effectif!B32</f>
        <v>Mamadi</v>
      </c>
      <c r="C29" s="31">
        <f>Effectif!D32</f>
        <v>37987</v>
      </c>
      <c r="D29" s="34" t="str">
        <f>Effectif!W31</f>
        <v>Néant</v>
      </c>
      <c r="E29" s="33">
        <f>Effectif!X32</f>
        <v>0</v>
      </c>
    </row>
    <row r="30" spans="1:5" x14ac:dyDescent="0.25">
      <c r="A30" s="60">
        <f>Effectif!A33</f>
        <v>30</v>
      </c>
      <c r="B30" s="61" t="str">
        <f>Effectif!B33</f>
        <v>Mamadou</v>
      </c>
      <c r="C30" s="31">
        <f>Effectif!D33</f>
        <v>37786</v>
      </c>
      <c r="D30" s="34" t="str">
        <f>Effectif!W32</f>
        <v>Néant</v>
      </c>
      <c r="E30" s="33">
        <f>Effectif!X33</f>
        <v>0</v>
      </c>
    </row>
    <row r="31" spans="1:5" x14ac:dyDescent="0.25">
      <c r="A31" s="60">
        <f>Effectif!A34</f>
        <v>31</v>
      </c>
      <c r="B31" s="61" t="str">
        <f>Effectif!B34</f>
        <v>Mamadou</v>
      </c>
      <c r="C31" s="31">
        <f>Effectif!D34</f>
        <v>37623</v>
      </c>
      <c r="D31" s="34" t="str">
        <f>Effectif!W33</f>
        <v>Néant</v>
      </c>
      <c r="E31" s="33">
        <f>Effectif!X34</f>
        <v>0</v>
      </c>
    </row>
    <row r="32" spans="1:5" x14ac:dyDescent="0.25">
      <c r="A32" s="60">
        <f>Effectif!A35</f>
        <v>32</v>
      </c>
      <c r="B32" s="61" t="str">
        <f>Effectif!B35</f>
        <v>Mamadou</v>
      </c>
      <c r="C32" s="31">
        <f>Effectif!D35</f>
        <v>37258</v>
      </c>
      <c r="D32" s="34" t="str">
        <f>Effectif!W34</f>
        <v>Néant</v>
      </c>
      <c r="E32" s="33">
        <f>Effectif!X35</f>
        <v>0</v>
      </c>
    </row>
    <row r="33" spans="1:5" x14ac:dyDescent="0.25">
      <c r="A33" s="60">
        <f>Effectif!A36</f>
        <v>33</v>
      </c>
      <c r="B33" s="61" t="str">
        <f>Effectif!B36</f>
        <v>Mamadou</v>
      </c>
      <c r="C33" s="31">
        <f>Effectif!D36</f>
        <v>37986</v>
      </c>
      <c r="D33" s="34" t="str">
        <f>Effectif!W35</f>
        <v>Néant</v>
      </c>
      <c r="E33" s="33">
        <f>Effectif!X36</f>
        <v>0</v>
      </c>
    </row>
    <row r="34" spans="1:5" x14ac:dyDescent="0.25">
      <c r="A34" s="60">
        <f>Effectif!A37</f>
        <v>34</v>
      </c>
      <c r="B34" s="61" t="str">
        <f>Effectif!B37</f>
        <v>Mamadou Lamini</v>
      </c>
      <c r="C34" s="31">
        <f>Effectif!D37</f>
        <v>37427</v>
      </c>
      <c r="D34" s="34" t="str">
        <f>Effectif!W36</f>
        <v>Néant</v>
      </c>
      <c r="E34" s="33">
        <f>Effectif!X37</f>
        <v>0</v>
      </c>
    </row>
    <row r="35" spans="1:5" x14ac:dyDescent="0.25">
      <c r="A35" s="60">
        <f>Effectif!A38</f>
        <v>35</v>
      </c>
      <c r="B35" s="61" t="str">
        <f>Effectif!B38</f>
        <v>Mamadou Mouctar</v>
      </c>
      <c r="C35" s="31">
        <f>Effectif!D38</f>
        <v>37855</v>
      </c>
      <c r="D35" s="34" t="str">
        <f>Effectif!W37</f>
        <v>Néant</v>
      </c>
      <c r="E35" s="33">
        <f>Effectif!X38</f>
        <v>0</v>
      </c>
    </row>
    <row r="36" spans="1:5" x14ac:dyDescent="0.25">
      <c r="A36" s="60">
        <f>Effectif!A39</f>
        <v>36</v>
      </c>
      <c r="B36" s="61" t="str">
        <f>Effectif!B39</f>
        <v>Mamadou Saliou</v>
      </c>
      <c r="C36" s="31">
        <f>Effectif!D39</f>
        <v>38195</v>
      </c>
      <c r="D36" s="34" t="str">
        <f>Effectif!W38</f>
        <v>Néant</v>
      </c>
      <c r="E36" s="33">
        <f>Effectif!X39</f>
        <v>0</v>
      </c>
    </row>
    <row r="37" spans="1:5" x14ac:dyDescent="0.25">
      <c r="A37" s="60">
        <f>Effectif!A40</f>
        <v>37</v>
      </c>
      <c r="B37" s="61" t="str">
        <f>Effectif!B40</f>
        <v>Md Numan</v>
      </c>
      <c r="C37" s="31">
        <f>Effectif!D40</f>
        <v>38144</v>
      </c>
      <c r="D37" s="34" t="str">
        <f>Effectif!W39</f>
        <v>Néant</v>
      </c>
      <c r="E37" s="33">
        <f>Effectif!X40</f>
        <v>0</v>
      </c>
    </row>
    <row r="38" spans="1:5" x14ac:dyDescent="0.25">
      <c r="A38" s="60">
        <f>Effectif!A41</f>
        <v>38</v>
      </c>
      <c r="B38" s="61" t="str">
        <f>Effectif!B41</f>
        <v>Md Shablu Shuhan</v>
      </c>
      <c r="C38" s="31">
        <f>Effectif!D41</f>
        <v>37874</v>
      </c>
      <c r="D38" s="34" t="str">
        <f>Effectif!W40</f>
        <v>Néant</v>
      </c>
      <c r="E38" s="33">
        <f>Effectif!X41</f>
        <v>0</v>
      </c>
    </row>
    <row r="39" spans="1:5" x14ac:dyDescent="0.25">
      <c r="A39" s="60">
        <f>Effectif!A42</f>
        <v>39</v>
      </c>
      <c r="B39" s="61" t="str">
        <f>Effectif!B42</f>
        <v>Mohamed Kader</v>
      </c>
      <c r="C39" s="31">
        <f>Effectif!D42</f>
        <v>38186</v>
      </c>
      <c r="D39" s="34" t="str">
        <f>Effectif!W41</f>
        <v>Néant</v>
      </c>
      <c r="E39" s="33">
        <f>Effectif!X42</f>
        <v>0</v>
      </c>
    </row>
    <row r="40" spans="1:5" x14ac:dyDescent="0.25">
      <c r="A40" s="60">
        <f>Effectif!A43</f>
        <v>40</v>
      </c>
      <c r="B40" s="61" t="str">
        <f>Effectif!B43</f>
        <v>Mohammad</v>
      </c>
      <c r="C40" s="31">
        <f>Effectif!D43</f>
        <v>37754</v>
      </c>
      <c r="D40" s="34" t="str">
        <f>Effectif!W42</f>
        <v>Néant</v>
      </c>
      <c r="E40" s="33">
        <f>Effectif!X43</f>
        <v>0</v>
      </c>
    </row>
    <row r="41" spans="1:5" x14ac:dyDescent="0.25">
      <c r="A41" s="60">
        <f>Effectif!A44</f>
        <v>41</v>
      </c>
      <c r="B41" s="61" t="str">
        <f>Effectif!B44</f>
        <v>Mohemd Mouké</v>
      </c>
      <c r="C41" s="31">
        <f>Effectif!D44</f>
        <v>38011</v>
      </c>
      <c r="D41" s="34" t="str">
        <f>Effectif!W43</f>
        <v>Néant</v>
      </c>
      <c r="E41" s="33">
        <f>Effectif!X44</f>
        <v>0</v>
      </c>
    </row>
    <row r="42" spans="1:5" x14ac:dyDescent="0.25">
      <c r="A42" s="60">
        <f>Effectif!A45</f>
        <v>42</v>
      </c>
      <c r="B42" s="61" t="str">
        <f>Effectif!B45</f>
        <v>Nayem</v>
      </c>
      <c r="C42" s="31">
        <f>Effectif!D45</f>
        <v>37924</v>
      </c>
      <c r="D42" s="34" t="str">
        <f>Effectif!W44</f>
        <v>Néant</v>
      </c>
      <c r="E42" s="33">
        <f>Effectif!X45</f>
        <v>0</v>
      </c>
    </row>
    <row r="43" spans="1:5" x14ac:dyDescent="0.25">
      <c r="A43" s="60">
        <f>Effectif!A46</f>
        <v>43</v>
      </c>
      <c r="B43" s="61" t="str">
        <f>Effectif!B46</f>
        <v>Oumar</v>
      </c>
      <c r="C43" s="31">
        <f>Effectif!D46</f>
        <v>37868</v>
      </c>
      <c r="D43" s="34" t="str">
        <f>Effectif!W45</f>
        <v>Néant</v>
      </c>
      <c r="E43" s="33">
        <f>Effectif!X46</f>
        <v>0</v>
      </c>
    </row>
    <row r="44" spans="1:5" x14ac:dyDescent="0.25">
      <c r="A44" s="60">
        <f>Effectif!A47</f>
        <v>44</v>
      </c>
      <c r="B44" s="61" t="str">
        <f>Effectif!B47</f>
        <v>Oumar</v>
      </c>
      <c r="C44" s="31">
        <f>Effectif!D47</f>
        <v>37321</v>
      </c>
      <c r="D44" s="34" t="str">
        <f>Effectif!W46</f>
        <v>Néant</v>
      </c>
      <c r="E44" s="33">
        <f>Effectif!X47</f>
        <v>0</v>
      </c>
    </row>
    <row r="45" spans="1:5" x14ac:dyDescent="0.25">
      <c r="A45" s="60">
        <f>Effectif!A48</f>
        <v>45</v>
      </c>
      <c r="B45" s="61" t="str">
        <f>Effectif!B48</f>
        <v>Rehan</v>
      </c>
      <c r="C45" s="31">
        <f>Effectif!D48</f>
        <v>37149</v>
      </c>
      <c r="D45" s="34" t="str">
        <f>Effectif!W47</f>
        <v>Néant</v>
      </c>
      <c r="E45" s="33">
        <f>Effectif!X48</f>
        <v>0</v>
      </c>
    </row>
    <row r="46" spans="1:5" x14ac:dyDescent="0.25">
      <c r="A46" s="60">
        <f>Effectif!A49</f>
        <v>46</v>
      </c>
      <c r="B46" s="61" t="str">
        <f>Effectif!B49</f>
        <v>Richard</v>
      </c>
      <c r="C46" s="31">
        <f>Effectif!D49</f>
        <v>37335</v>
      </c>
      <c r="D46" s="34" t="str">
        <f>Effectif!W48</f>
        <v>Néant</v>
      </c>
      <c r="E46" s="33">
        <f>Effectif!X49</f>
        <v>0</v>
      </c>
    </row>
    <row r="47" spans="1:5" x14ac:dyDescent="0.25">
      <c r="A47" s="60">
        <f>Effectif!A50</f>
        <v>47</v>
      </c>
      <c r="B47" s="61" t="str">
        <f>Effectif!B50</f>
        <v>Sabil</v>
      </c>
      <c r="C47" s="31">
        <f>Effectif!D50</f>
        <v>37879</v>
      </c>
      <c r="D47" s="34" t="str">
        <f>Effectif!W49</f>
        <v>Néant</v>
      </c>
      <c r="E47" s="33">
        <f>Effectif!X50</f>
        <v>0</v>
      </c>
    </row>
    <row r="48" spans="1:5" x14ac:dyDescent="0.25">
      <c r="A48" s="60">
        <f>Effectif!A51</f>
        <v>48</v>
      </c>
      <c r="B48" s="61" t="str">
        <f>Effectif!B51</f>
        <v>Sadio</v>
      </c>
      <c r="C48" s="31">
        <f>Effectif!D51</f>
        <v>37621</v>
      </c>
      <c r="D48" s="34" t="str">
        <f>Effectif!W50</f>
        <v>Néant</v>
      </c>
      <c r="E48" s="33">
        <f>Effectif!X51</f>
        <v>0</v>
      </c>
    </row>
    <row r="49" spans="1:5" x14ac:dyDescent="0.25">
      <c r="A49" s="60">
        <f>Effectif!A52</f>
        <v>49</v>
      </c>
      <c r="B49" s="61" t="str">
        <f>Effectif!B52</f>
        <v>Salia</v>
      </c>
      <c r="C49" s="31">
        <f>Effectif!D52</f>
        <v>37685</v>
      </c>
      <c r="D49" s="34" t="str">
        <f>Effectif!W51</f>
        <v>Néant</v>
      </c>
      <c r="E49" s="33">
        <f>Effectif!X52</f>
        <v>0</v>
      </c>
    </row>
    <row r="50" spans="1:5" x14ac:dyDescent="0.25">
      <c r="A50" s="60">
        <f>Effectif!A53</f>
        <v>50</v>
      </c>
      <c r="B50" s="61" t="str">
        <f>Effectif!B53</f>
        <v>Sanassy</v>
      </c>
      <c r="C50" s="31">
        <f>Effectif!D53</f>
        <v>37386</v>
      </c>
      <c r="D50" s="34" t="str">
        <f>Effectif!W52</f>
        <v>Néant</v>
      </c>
      <c r="E50" s="33">
        <f>Effectif!X53</f>
        <v>0</v>
      </c>
    </row>
    <row r="51" spans="1:5" x14ac:dyDescent="0.25">
      <c r="A51" s="60">
        <f>Effectif!A54</f>
        <v>51</v>
      </c>
      <c r="B51" s="61" t="str">
        <f>Effectif!B54</f>
        <v>Sangueleme Aboubacar Emmanuel</v>
      </c>
      <c r="C51" s="31">
        <f>Effectif!D54</f>
        <v>37818</v>
      </c>
      <c r="D51" s="34" t="str">
        <f>Effectif!W53</f>
        <v>Néant</v>
      </c>
      <c r="E51" s="33">
        <f>Effectif!X54</f>
        <v>0</v>
      </c>
    </row>
    <row r="52" spans="1:5" x14ac:dyDescent="0.25">
      <c r="A52" s="60">
        <f>Effectif!A55</f>
        <v>52</v>
      </c>
      <c r="B52" s="61" t="str">
        <f>Effectif!B55</f>
        <v>Shamin</v>
      </c>
      <c r="C52" s="31">
        <f>Effectif!D55</f>
        <v>37756</v>
      </c>
      <c r="D52" s="34" t="str">
        <f>Effectif!W54</f>
        <v>Néant</v>
      </c>
      <c r="E52" s="33">
        <f>Effectif!X55</f>
        <v>0</v>
      </c>
    </row>
    <row r="53" spans="1:5" x14ac:dyDescent="0.25">
      <c r="A53" s="60">
        <f>Effectif!A57</f>
        <v>54</v>
      </c>
      <c r="B53" s="61" t="str">
        <f>Effectif!B57</f>
        <v>Souleymane</v>
      </c>
      <c r="C53" s="31">
        <f>Effectif!D57</f>
        <v>37194</v>
      </c>
      <c r="D53" s="34" t="str">
        <f>Effectif!W55</f>
        <v>Néant</v>
      </c>
      <c r="E53" s="33">
        <f>Effectif!X57</f>
        <v>0</v>
      </c>
    </row>
    <row r="54" spans="1:5" x14ac:dyDescent="0.25">
      <c r="A54" s="60">
        <f>Effectif!A58</f>
        <v>55</v>
      </c>
      <c r="B54" s="61" t="str">
        <f>Effectif!B58</f>
        <v>Thierno Abdoulye</v>
      </c>
      <c r="C54" s="31">
        <f>Effectif!D58</f>
        <v>38079</v>
      </c>
      <c r="D54" s="34" t="str">
        <f>Effectif!W56</f>
        <v>Néant</v>
      </c>
      <c r="E54" s="33">
        <f>Effectif!X58</f>
        <v>0</v>
      </c>
    </row>
    <row r="55" spans="1:5" x14ac:dyDescent="0.25">
      <c r="A55" s="60">
        <f>Effectif!A59</f>
        <v>56</v>
      </c>
      <c r="B55" s="61" t="str">
        <f>Effectif!B59</f>
        <v>Uriel Adama</v>
      </c>
      <c r="C55" s="31">
        <f>Effectif!D59</f>
        <v>37621</v>
      </c>
      <c r="D55" s="34" t="str">
        <f>Effectif!W57</f>
        <v>Néant</v>
      </c>
      <c r="E55" s="33">
        <f>Effectif!X59</f>
        <v>0</v>
      </c>
    </row>
    <row r="56" spans="1:5" x14ac:dyDescent="0.25">
      <c r="A56" s="60">
        <f>Effectif!A60</f>
        <v>57</v>
      </c>
      <c r="B56" s="61" t="str">
        <f>Effectif!B60</f>
        <v>Vamougne</v>
      </c>
      <c r="C56" s="31">
        <f>Effectif!D60</f>
        <v>37746</v>
      </c>
      <c r="D56" s="34" t="str">
        <f>Effectif!W58</f>
        <v>Néant</v>
      </c>
      <c r="E56" s="33">
        <f>Effectif!X60</f>
        <v>0</v>
      </c>
    </row>
    <row r="57" spans="1:5" x14ac:dyDescent="0.25">
      <c r="A57" s="60">
        <f>Effectif!A61</f>
        <v>58</v>
      </c>
      <c r="B57" s="61" t="str">
        <f>Effectif!B61</f>
        <v>Youssef</v>
      </c>
      <c r="C57" s="31">
        <f>Effectif!D61</f>
        <v>37539</v>
      </c>
      <c r="D57" s="34" t="str">
        <f>Effectif!W59</f>
        <v>Néant</v>
      </c>
      <c r="E57" s="33">
        <f>Effectif!X61</f>
        <v>0</v>
      </c>
    </row>
    <row r="58" spans="1:5" x14ac:dyDescent="0.25">
      <c r="A58" s="60">
        <f>Effectif!A62</f>
        <v>59</v>
      </c>
      <c r="B58" s="61" t="str">
        <f>Effectif!B62</f>
        <v>Zaker</v>
      </c>
      <c r="C58" s="31">
        <f>Effectif!D62</f>
        <v>37622</v>
      </c>
      <c r="D58" s="34" t="str">
        <f>Effectif!W60</f>
        <v>Néant</v>
      </c>
      <c r="E58" s="33">
        <f>Effectif!X62</f>
        <v>0</v>
      </c>
    </row>
    <row r="59" spans="1:5" x14ac:dyDescent="0.25">
      <c r="A59" s="60">
        <f>Effectif!A63</f>
        <v>60</v>
      </c>
      <c r="B59" s="61" t="str">
        <f>Effectif!B63</f>
        <v>Zoumana</v>
      </c>
      <c r="C59" s="31">
        <f>Effectif!D63</f>
        <v>37613</v>
      </c>
      <c r="D59" s="34" t="str">
        <f>Effectif!W61</f>
        <v>Néant</v>
      </c>
      <c r="E59" s="33">
        <f>Effectif!X63</f>
        <v>0</v>
      </c>
    </row>
    <row r="60" spans="1:5" x14ac:dyDescent="0.25">
      <c r="A60" s="60" t="str">
        <f>Effectif!A64</f>
        <v>NON OCCUPEE</v>
      </c>
      <c r="B60" s="61">
        <f>Effectif!B64</f>
        <v>0</v>
      </c>
      <c r="C60" s="31">
        <f>Effectif!D64</f>
        <v>0</v>
      </c>
      <c r="D60" s="34" t="str">
        <f>Effectif!W62</f>
        <v>Néant</v>
      </c>
      <c r="E60" s="33">
        <f>Effectif!X64</f>
        <v>0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62"/>
  <sheetViews>
    <sheetView workbookViewId="0">
      <selection activeCell="E2" sqref="E2"/>
    </sheetView>
  </sheetViews>
  <sheetFormatPr baseColWidth="10" defaultRowHeight="15" x14ac:dyDescent="0.25"/>
  <cols>
    <col min="1" max="1" width="14.85546875" style="89" bestFit="1" customWidth="1"/>
    <col min="2" max="2" width="32.28515625" style="89" bestFit="1" customWidth="1"/>
    <col min="3" max="3" width="14.85546875" style="2" bestFit="1" customWidth="1"/>
    <col min="4" max="4" width="11.42578125" style="2"/>
    <col min="5" max="5" width="16.5703125" style="92" bestFit="1" customWidth="1"/>
    <col min="6" max="6" width="11.42578125" style="92"/>
    <col min="7" max="16384" width="11.42578125" style="2"/>
  </cols>
  <sheetData>
    <row r="1" spans="1:6" ht="32.25" thickTop="1" x14ac:dyDescent="0.25">
      <c r="A1" s="87" t="s">
        <v>1</v>
      </c>
      <c r="B1" s="35" t="s">
        <v>2</v>
      </c>
      <c r="C1" s="35" t="s">
        <v>3</v>
      </c>
      <c r="D1" s="35" t="s">
        <v>7</v>
      </c>
      <c r="E1" s="93" t="s">
        <v>194</v>
      </c>
      <c r="F1" s="90" t="s">
        <v>195</v>
      </c>
    </row>
    <row r="2" spans="1:6" s="3" customFormat="1" x14ac:dyDescent="0.25">
      <c r="A2" s="88">
        <f>Effectif!A4</f>
        <v>1</v>
      </c>
      <c r="B2" s="61" t="str">
        <f>Effectif!B4</f>
        <v>Abdalah</v>
      </c>
      <c r="C2" s="31">
        <f>Effectif!D4</f>
        <v>37235</v>
      </c>
      <c r="D2" s="32" t="str">
        <f>Effectif!S4</f>
        <v>Non</v>
      </c>
      <c r="E2" s="31">
        <f>Effectif!T4</f>
        <v>0</v>
      </c>
      <c r="F2" s="32" t="str">
        <f>Effectif!U4</f>
        <v>Non</v>
      </c>
    </row>
    <row r="3" spans="1:6" s="3" customFormat="1" x14ac:dyDescent="0.25">
      <c r="A3" s="88">
        <f>Effectif!A7</f>
        <v>4</v>
      </c>
      <c r="B3" s="61" t="str">
        <f>Effectif!B7</f>
        <v>Abdoulye</v>
      </c>
      <c r="C3" s="31">
        <f>Effectif!D7</f>
        <v>38040</v>
      </c>
      <c r="D3" s="32" t="str">
        <f>Effectif!S5</f>
        <v>Oui</v>
      </c>
      <c r="E3" s="31">
        <f>Effectif!T5</f>
        <v>44036</v>
      </c>
      <c r="F3" s="32" t="str">
        <f>Effectif!U5</f>
        <v>Non</v>
      </c>
    </row>
    <row r="4" spans="1:6" s="3" customFormat="1" x14ac:dyDescent="0.25">
      <c r="A4" s="88">
        <f>Effectif!A8</f>
        <v>5</v>
      </c>
      <c r="B4" s="61" t="str">
        <f>Effectif!B8</f>
        <v>Abdul</v>
      </c>
      <c r="C4" s="31">
        <f>Effectif!D8</f>
        <v>37719</v>
      </c>
      <c r="D4" s="32" t="str">
        <f>Effectif!S6</f>
        <v>Oui</v>
      </c>
      <c r="E4" s="31">
        <f>Effectif!T6</f>
        <v>44043</v>
      </c>
      <c r="F4" s="32" t="str">
        <f>Effectif!U6</f>
        <v>Oui</v>
      </c>
    </row>
    <row r="5" spans="1:6" s="3" customFormat="1" x14ac:dyDescent="0.25">
      <c r="A5" s="88">
        <f>Effectif!A6</f>
        <v>3</v>
      </c>
      <c r="B5" s="61" t="str">
        <f>Effectif!B6</f>
        <v>Abdoulaye</v>
      </c>
      <c r="C5" s="31">
        <f>Effectif!D6</f>
        <v>38228</v>
      </c>
      <c r="D5" s="32" t="str">
        <f>Effectif!S7</f>
        <v>Oui</v>
      </c>
      <c r="E5" s="31">
        <f>Effectif!T7</f>
        <v>44243</v>
      </c>
      <c r="F5" s="32" t="str">
        <f>Effectif!U7</f>
        <v>Non</v>
      </c>
    </row>
    <row r="6" spans="1:6" s="3" customFormat="1" x14ac:dyDescent="0.25">
      <c r="A6" s="88">
        <f>Effectif!A5</f>
        <v>2</v>
      </c>
      <c r="B6" s="61" t="str">
        <f>Effectif!B5</f>
        <v>Abdoulaye</v>
      </c>
      <c r="C6" s="31">
        <f>Effectif!D5</f>
        <v>38085</v>
      </c>
      <c r="D6" s="32" t="str">
        <f>Effectif!S8</f>
        <v>Non</v>
      </c>
      <c r="E6" s="31">
        <f>Effectif!T8</f>
        <v>0</v>
      </c>
      <c r="F6" s="32" t="str">
        <f>Effectif!U8</f>
        <v>Non</v>
      </c>
    </row>
    <row r="7" spans="1:6" s="3" customFormat="1" x14ac:dyDescent="0.25">
      <c r="A7" s="88">
        <f>Effectif!A9</f>
        <v>6</v>
      </c>
      <c r="B7" s="61" t="str">
        <f>Effectif!B9</f>
        <v>Abou</v>
      </c>
      <c r="C7" s="31">
        <f>Effectif!D9</f>
        <v>37965</v>
      </c>
      <c r="D7" s="32" t="str">
        <f>Effectif!S9</f>
        <v>Oui</v>
      </c>
      <c r="E7" s="31">
        <f>Effectif!T9</f>
        <v>44056</v>
      </c>
      <c r="F7" s="32" t="str">
        <f>Effectif!U9</f>
        <v>Non</v>
      </c>
    </row>
    <row r="8" spans="1:6" s="3" customFormat="1" x14ac:dyDescent="0.25">
      <c r="A8" s="88">
        <f>Effectif!A10</f>
        <v>7</v>
      </c>
      <c r="B8" s="61" t="str">
        <f>Effectif!B10</f>
        <v>Ahmed</v>
      </c>
      <c r="C8" s="31">
        <f>Effectif!D10</f>
        <v>38157</v>
      </c>
      <c r="D8" s="32" t="str">
        <f>Effectif!S10</f>
        <v>Non</v>
      </c>
      <c r="E8" s="31">
        <f>Effectif!T10</f>
        <v>0</v>
      </c>
      <c r="F8" s="32" t="str">
        <f>Effectif!U10</f>
        <v>Non</v>
      </c>
    </row>
    <row r="9" spans="1:6" s="3" customFormat="1" x14ac:dyDescent="0.25">
      <c r="A9" s="88">
        <f>Effectif!A11</f>
        <v>8</v>
      </c>
      <c r="B9" s="61" t="str">
        <f>Effectif!B11</f>
        <v>Akil</v>
      </c>
      <c r="C9" s="31">
        <f>Effectif!D11</f>
        <v>37249</v>
      </c>
      <c r="D9" s="32" t="str">
        <f>Effectif!S11</f>
        <v>Oui</v>
      </c>
      <c r="E9" s="31">
        <f>Effectif!T11</f>
        <v>43904</v>
      </c>
      <c r="F9" s="32" t="str">
        <f>Effectif!U11</f>
        <v>Oui</v>
      </c>
    </row>
    <row r="10" spans="1:6" s="3" customFormat="1" x14ac:dyDescent="0.25">
      <c r="A10" s="88">
        <f>Effectif!A12</f>
        <v>9</v>
      </c>
      <c r="B10" s="61" t="str">
        <f>Effectif!B12</f>
        <v>Alain</v>
      </c>
      <c r="C10" s="31">
        <f>Effectif!D12</f>
        <v>37377</v>
      </c>
      <c r="D10" s="32" t="str">
        <f>Effectif!S12</f>
        <v>Oui</v>
      </c>
      <c r="E10" s="31">
        <f>Effectif!T12</f>
        <v>44161</v>
      </c>
      <c r="F10" s="32" t="str">
        <f>Effectif!U12</f>
        <v>Oui</v>
      </c>
    </row>
    <row r="11" spans="1:6" s="3" customFormat="1" x14ac:dyDescent="0.25">
      <c r="A11" s="88">
        <f>Effectif!A13</f>
        <v>10</v>
      </c>
      <c r="B11" s="61" t="str">
        <f>Effectif!B13</f>
        <v>Ali</v>
      </c>
      <c r="C11" s="31">
        <f>Effectif!D13</f>
        <v>37986</v>
      </c>
      <c r="D11" s="32" t="str">
        <f>Effectif!S13</f>
        <v>Oui</v>
      </c>
      <c r="E11" s="31">
        <f>Effectif!T13</f>
        <v>44166</v>
      </c>
      <c r="F11" s="32" t="str">
        <f>Effectif!U13</f>
        <v>Oui</v>
      </c>
    </row>
    <row r="12" spans="1:6" s="3" customFormat="1" x14ac:dyDescent="0.25">
      <c r="A12" s="88">
        <f>Effectif!A14</f>
        <v>11</v>
      </c>
      <c r="B12" s="61" t="str">
        <f>Effectif!B14</f>
        <v>Amara</v>
      </c>
      <c r="C12" s="31">
        <f>Effectif!D14</f>
        <v>37443</v>
      </c>
      <c r="D12" s="32" t="str">
        <f>Effectif!S14</f>
        <v>Oui</v>
      </c>
      <c r="E12" s="31">
        <f>Effectif!T14</f>
        <v>44166</v>
      </c>
      <c r="F12" s="32" t="str">
        <f>Effectif!U14</f>
        <v>Non</v>
      </c>
    </row>
    <row r="13" spans="1:6" s="3" customFormat="1" x14ac:dyDescent="0.25">
      <c r="A13" s="88">
        <f>Effectif!A15</f>
        <v>12</v>
      </c>
      <c r="B13" s="61" t="str">
        <f>Effectif!B15</f>
        <v>Ayouba</v>
      </c>
      <c r="C13" s="31">
        <f>Effectif!D15</f>
        <v>37531</v>
      </c>
      <c r="D13" s="32" t="str">
        <f>Effectif!S15</f>
        <v>Oui</v>
      </c>
      <c r="E13" s="31">
        <f>Effectif!T15</f>
        <v>43777</v>
      </c>
      <c r="F13" s="32" t="str">
        <f>Effectif!U15</f>
        <v>Non</v>
      </c>
    </row>
    <row r="14" spans="1:6" s="3" customFormat="1" x14ac:dyDescent="0.25">
      <c r="A14" s="88">
        <f>Effectif!A16</f>
        <v>13</v>
      </c>
      <c r="B14" s="61" t="str">
        <f>Effectif!B16</f>
        <v>Bakary</v>
      </c>
      <c r="C14" s="31">
        <f>Effectif!D16</f>
        <v>0</v>
      </c>
      <c r="D14" s="32" t="str">
        <f>Effectif!S16</f>
        <v>Non</v>
      </c>
      <c r="E14" s="31">
        <f>Effectif!T16</f>
        <v>0</v>
      </c>
      <c r="F14" s="32" t="str">
        <f>Effectif!U16</f>
        <v>Non</v>
      </c>
    </row>
    <row r="15" spans="1:6" s="3" customFormat="1" x14ac:dyDescent="0.25">
      <c r="A15" s="88">
        <f>Effectif!A17</f>
        <v>14</v>
      </c>
      <c r="B15" s="61" t="str">
        <f>Effectif!B17</f>
        <v>Biba</v>
      </c>
      <c r="C15" s="31">
        <f>Effectif!D17</f>
        <v>37939</v>
      </c>
      <c r="D15" s="32" t="str">
        <f>Effectif!S17</f>
        <v>Oui</v>
      </c>
      <c r="E15" s="31">
        <f>Effectif!T17</f>
        <v>44190</v>
      </c>
      <c r="F15" s="32" t="str">
        <f>Effectif!U17</f>
        <v>Non</v>
      </c>
    </row>
    <row r="16" spans="1:6" s="3" customFormat="1" x14ac:dyDescent="0.25">
      <c r="A16" s="88">
        <f>Effectif!A18</f>
        <v>15</v>
      </c>
      <c r="B16" s="61" t="str">
        <f>Effectif!B18</f>
        <v>Boubacar</v>
      </c>
      <c r="C16" s="31">
        <f>Effectif!D18</f>
        <v>37600</v>
      </c>
      <c r="D16" s="32" t="str">
        <f>Effectif!S18</f>
        <v>Oui</v>
      </c>
      <c r="E16" s="31">
        <f>Effectif!T18</f>
        <v>44148</v>
      </c>
      <c r="F16" s="32" t="str">
        <f>Effectif!U18</f>
        <v>Oui</v>
      </c>
    </row>
    <row r="17" spans="1:6" s="3" customFormat="1" x14ac:dyDescent="0.25">
      <c r="A17" s="88">
        <f>Effectif!A21</f>
        <v>18</v>
      </c>
      <c r="B17" s="61" t="str">
        <f>Effectif!B21</f>
        <v>Hamidullah</v>
      </c>
      <c r="C17" s="31">
        <f>Effectif!D21</f>
        <v>37621</v>
      </c>
      <c r="D17" s="32" t="str">
        <f>Effectif!S19</f>
        <v>Oui</v>
      </c>
      <c r="E17" s="31">
        <f>Effectif!T19</f>
        <v>44217</v>
      </c>
      <c r="F17" s="32" t="str">
        <f>Effectif!U19</f>
        <v>Non</v>
      </c>
    </row>
    <row r="18" spans="1:6" s="3" customFormat="1" x14ac:dyDescent="0.25">
      <c r="A18" s="88">
        <f>Effectif!A19</f>
        <v>16</v>
      </c>
      <c r="B18" s="61" t="str">
        <f>Effectif!B19</f>
        <v>Brahima</v>
      </c>
      <c r="C18" s="31">
        <f>Effectif!D19</f>
        <v>37659</v>
      </c>
      <c r="D18" s="32" t="str">
        <f>Effectif!S20</f>
        <v>Non</v>
      </c>
      <c r="E18" s="31">
        <f>Effectif!T20</f>
        <v>0</v>
      </c>
      <c r="F18" s="32" t="str">
        <f>Effectif!U20</f>
        <v>Non</v>
      </c>
    </row>
    <row r="19" spans="1:6" s="3" customFormat="1" x14ac:dyDescent="0.25">
      <c r="A19" s="88">
        <f>Effectif!A20</f>
        <v>17</v>
      </c>
      <c r="B19" s="61" t="str">
        <f>Effectif!B20</f>
        <v>Golam Sarowa</v>
      </c>
      <c r="C19" s="31">
        <f>Effectif!D20</f>
        <v>37665</v>
      </c>
      <c r="D19" s="32" t="str">
        <f>Effectif!S21</f>
        <v>Oui</v>
      </c>
      <c r="E19" s="31">
        <f>Effectif!T21</f>
        <v>44126</v>
      </c>
      <c r="F19" s="32" t="str">
        <f>Effectif!U21</f>
        <v>Non</v>
      </c>
    </row>
    <row r="20" spans="1:6" s="3" customFormat="1" x14ac:dyDescent="0.25">
      <c r="A20" s="88">
        <f>Effectif!A23</f>
        <v>20</v>
      </c>
      <c r="B20" s="61" t="str">
        <f>Effectif!B23</f>
        <v>Javed</v>
      </c>
      <c r="C20" s="31">
        <f>Effectif!D23</f>
        <v>38352</v>
      </c>
      <c r="D20" s="32" t="str">
        <f>Effectif!S22</f>
        <v>Non</v>
      </c>
      <c r="E20" s="31">
        <f>Effectif!T22</f>
        <v>0</v>
      </c>
      <c r="F20" s="32" t="str">
        <f>Effectif!U22</f>
        <v>Non</v>
      </c>
    </row>
    <row r="21" spans="1:6" s="3" customFormat="1" x14ac:dyDescent="0.25">
      <c r="A21" s="88">
        <f>Effectif!A24</f>
        <v>21</v>
      </c>
      <c r="B21" s="61" t="str">
        <f>Effectif!B24</f>
        <v>Joris</v>
      </c>
      <c r="C21" s="31">
        <f>Effectif!D24</f>
        <v>37210</v>
      </c>
      <c r="D21" s="32" t="str">
        <f>Effectif!S23</f>
        <v>Oui</v>
      </c>
      <c r="E21" s="31">
        <f>Effectif!T23</f>
        <v>44093</v>
      </c>
      <c r="F21" s="32" t="str">
        <f>Effectif!U23</f>
        <v>Non</v>
      </c>
    </row>
    <row r="22" spans="1:6" s="3" customFormat="1" x14ac:dyDescent="0.25">
      <c r="A22" s="88">
        <f>Effectif!A25</f>
        <v>22</v>
      </c>
      <c r="B22" s="61" t="str">
        <f>Effectif!B25</f>
        <v>Jossim</v>
      </c>
      <c r="C22" s="31">
        <f>Effectif!D25</f>
        <v>37925</v>
      </c>
      <c r="D22" s="32" t="str">
        <f>Effectif!S24</f>
        <v>Oui</v>
      </c>
      <c r="E22" s="31">
        <f>Effectif!T24</f>
        <v>43901</v>
      </c>
      <c r="F22" s="32" t="str">
        <f>Effectif!U24</f>
        <v>Non</v>
      </c>
    </row>
    <row r="23" spans="1:6" s="3" customFormat="1" x14ac:dyDescent="0.25">
      <c r="A23" s="88">
        <f>Effectif!A26</f>
        <v>23</v>
      </c>
      <c r="B23" s="61" t="str">
        <f>Effectif!B26</f>
        <v>Kaka</v>
      </c>
      <c r="C23" s="31">
        <f>Effectif!D26</f>
        <v>37749</v>
      </c>
      <c r="D23" s="32" t="str">
        <f>Effectif!S25</f>
        <v>Oui</v>
      </c>
      <c r="E23" s="31">
        <f>Effectif!T25</f>
        <v>44173</v>
      </c>
      <c r="F23" s="32" t="str">
        <f>Effectif!U25</f>
        <v>Non</v>
      </c>
    </row>
    <row r="24" spans="1:6" s="3" customFormat="1" x14ac:dyDescent="0.25">
      <c r="A24" s="88">
        <f>Effectif!A27</f>
        <v>24</v>
      </c>
      <c r="B24" s="61" t="str">
        <f>Effectif!B27</f>
        <v>Khachik</v>
      </c>
      <c r="C24" s="31">
        <f>Effectif!D27</f>
        <v>37583</v>
      </c>
      <c r="D24" s="32" t="str">
        <f>Effectif!S26</f>
        <v>Oui</v>
      </c>
      <c r="E24" s="31">
        <f>Effectif!T26</f>
        <v>44251</v>
      </c>
      <c r="F24" s="32" t="str">
        <f>Effectif!U26</f>
        <v>Non</v>
      </c>
    </row>
    <row r="25" spans="1:6" s="3" customFormat="1" x14ac:dyDescent="0.25">
      <c r="A25" s="88">
        <f>Effectif!A28</f>
        <v>25</v>
      </c>
      <c r="B25" s="61" t="str">
        <f>Effectif!B28</f>
        <v>Khalidou</v>
      </c>
      <c r="C25" s="31">
        <f>Effectif!D28</f>
        <v>37605</v>
      </c>
      <c r="D25" s="32" t="str">
        <f>Effectif!S27</f>
        <v>Oui</v>
      </c>
      <c r="E25" s="31">
        <f>Effectif!T27</f>
        <v>44254</v>
      </c>
      <c r="F25" s="32" t="str">
        <f>Effectif!U27</f>
        <v>Oui</v>
      </c>
    </row>
    <row r="26" spans="1:6" s="3" customFormat="1" x14ac:dyDescent="0.25">
      <c r="A26" s="88">
        <f>Effectif!A29</f>
        <v>26</v>
      </c>
      <c r="B26" s="61" t="str">
        <f>Effectif!B29</f>
        <v>Madou</v>
      </c>
      <c r="C26" s="31">
        <f>Effectif!D29</f>
        <v>37226</v>
      </c>
      <c r="D26" s="32" t="str">
        <f>Effectif!S28</f>
        <v>Non</v>
      </c>
      <c r="E26" s="31">
        <f>Effectif!T28</f>
        <v>0</v>
      </c>
      <c r="F26" s="32" t="str">
        <f>Effectif!U28</f>
        <v>Non</v>
      </c>
    </row>
    <row r="27" spans="1:6" s="3" customFormat="1" x14ac:dyDescent="0.25">
      <c r="A27" s="88">
        <f>Effectif!A30</f>
        <v>27</v>
      </c>
      <c r="B27" s="61" t="str">
        <f>Effectif!B30</f>
        <v>Mahabubur</v>
      </c>
      <c r="C27" s="31">
        <f>Effectif!D30</f>
        <v>37965</v>
      </c>
      <c r="D27" s="32" t="str">
        <f>Effectif!S29</f>
        <v>Oui</v>
      </c>
      <c r="E27" s="31">
        <f>Effectif!T29</f>
        <v>44195</v>
      </c>
      <c r="F27" s="32" t="str">
        <f>Effectif!U29</f>
        <v>Non</v>
      </c>
    </row>
    <row r="28" spans="1:6" s="3" customFormat="1" x14ac:dyDescent="0.25">
      <c r="A28" s="88">
        <f>Effectif!A31</f>
        <v>28</v>
      </c>
      <c r="B28" s="61" t="str">
        <f>Effectif!B31</f>
        <v>Mahbub</v>
      </c>
      <c r="C28" s="31">
        <f>Effectif!D31</f>
        <v>37940</v>
      </c>
      <c r="D28" s="32" t="str">
        <f>Effectif!S30</f>
        <v>Oui</v>
      </c>
      <c r="E28" s="31">
        <f>Effectif!T30</f>
        <v>44103</v>
      </c>
      <c r="F28" s="32" t="str">
        <f>Effectif!U30</f>
        <v>Non</v>
      </c>
    </row>
    <row r="29" spans="1:6" s="3" customFormat="1" x14ac:dyDescent="0.25">
      <c r="A29" s="88">
        <f>Effectif!A32</f>
        <v>29</v>
      </c>
      <c r="B29" s="61" t="str">
        <f>Effectif!B32</f>
        <v>Mamadi</v>
      </c>
      <c r="C29" s="31">
        <f>Effectif!D32</f>
        <v>37987</v>
      </c>
      <c r="D29" s="32" t="str">
        <f>Effectif!S31</f>
        <v>Oui</v>
      </c>
      <c r="E29" s="31">
        <f>Effectif!T31</f>
        <v>44231</v>
      </c>
      <c r="F29" s="32" t="str">
        <f>Effectif!U31</f>
        <v>Non</v>
      </c>
    </row>
    <row r="30" spans="1:6" s="3" customFormat="1" x14ac:dyDescent="0.25">
      <c r="A30" s="88">
        <f>Effectif!A33</f>
        <v>30</v>
      </c>
      <c r="B30" s="61" t="str">
        <f>Effectif!B33</f>
        <v>Mamadou</v>
      </c>
      <c r="C30" s="31">
        <f>Effectif!D33</f>
        <v>37786</v>
      </c>
      <c r="D30" s="32" t="str">
        <f>Effectif!S32</f>
        <v>Oui</v>
      </c>
      <c r="E30" s="31">
        <f>Effectif!T32</f>
        <v>44075</v>
      </c>
      <c r="F30" s="32" t="str">
        <f>Effectif!U32</f>
        <v>Non</v>
      </c>
    </row>
    <row r="31" spans="1:6" s="3" customFormat="1" x14ac:dyDescent="0.25">
      <c r="A31" s="88">
        <f>Effectif!A34</f>
        <v>31</v>
      </c>
      <c r="B31" s="61" t="str">
        <f>Effectif!B34</f>
        <v>Mamadou</v>
      </c>
      <c r="C31" s="31">
        <f>Effectif!D34</f>
        <v>37623</v>
      </c>
      <c r="D31" s="32" t="str">
        <f>Effectif!S33</f>
        <v>Non</v>
      </c>
      <c r="E31" s="31">
        <f>Effectif!T33</f>
        <v>0</v>
      </c>
      <c r="F31" s="32" t="str">
        <f>Effectif!U33</f>
        <v>Non</v>
      </c>
    </row>
    <row r="32" spans="1:6" s="3" customFormat="1" x14ac:dyDescent="0.25">
      <c r="A32" s="88">
        <f>Effectif!A35</f>
        <v>32</v>
      </c>
      <c r="B32" s="61" t="str">
        <f>Effectif!B35</f>
        <v>Mamadou</v>
      </c>
      <c r="C32" s="31">
        <f>Effectif!D35</f>
        <v>37258</v>
      </c>
      <c r="D32" s="32" t="str">
        <f>Effectif!S34</f>
        <v>Oui</v>
      </c>
      <c r="E32" s="31">
        <f>Effectif!T34</f>
        <v>44211</v>
      </c>
      <c r="F32" s="32" t="str">
        <f>Effectif!U34</f>
        <v>Non</v>
      </c>
    </row>
    <row r="33" spans="1:6" s="3" customFormat="1" x14ac:dyDescent="0.25">
      <c r="A33" s="88">
        <f>Effectif!A36</f>
        <v>33</v>
      </c>
      <c r="B33" s="61" t="str">
        <f>Effectif!B36</f>
        <v>Mamadou</v>
      </c>
      <c r="C33" s="31">
        <f>Effectif!D36</f>
        <v>37986</v>
      </c>
      <c r="D33" s="32" t="str">
        <f>Effectif!S35</f>
        <v>Oui</v>
      </c>
      <c r="E33" s="31">
        <f>Effectif!T35</f>
        <v>44127</v>
      </c>
      <c r="F33" s="32" t="str">
        <f>Effectif!U35</f>
        <v>Non</v>
      </c>
    </row>
    <row r="34" spans="1:6" s="3" customFormat="1" x14ac:dyDescent="0.25">
      <c r="A34" s="88">
        <f>Effectif!A37</f>
        <v>34</v>
      </c>
      <c r="B34" s="61" t="str">
        <f>Effectif!B37</f>
        <v>Mamadou Lamini</v>
      </c>
      <c r="C34" s="31">
        <f>Effectif!D37</f>
        <v>37427</v>
      </c>
      <c r="D34" s="32" t="str">
        <f>Effectif!S36</f>
        <v>Oui</v>
      </c>
      <c r="E34" s="31">
        <f>Effectif!T36</f>
        <v>44049</v>
      </c>
      <c r="F34" s="32" t="str">
        <f>Effectif!U36</f>
        <v>Non</v>
      </c>
    </row>
    <row r="35" spans="1:6" s="3" customFormat="1" x14ac:dyDescent="0.25">
      <c r="A35" s="88">
        <f>Effectif!A38</f>
        <v>35</v>
      </c>
      <c r="B35" s="61" t="str">
        <f>Effectif!B38</f>
        <v>Mamadou Mouctar</v>
      </c>
      <c r="C35" s="31">
        <f>Effectif!D38</f>
        <v>37855</v>
      </c>
      <c r="D35" s="32" t="str">
        <f>Effectif!S37</f>
        <v>Oui</v>
      </c>
      <c r="E35" s="31">
        <f>Effectif!T37</f>
        <v>44163</v>
      </c>
      <c r="F35" s="32" t="str">
        <f>Effectif!U37</f>
        <v>Non</v>
      </c>
    </row>
    <row r="36" spans="1:6" s="3" customFormat="1" x14ac:dyDescent="0.25">
      <c r="A36" s="88">
        <f>Effectif!A39</f>
        <v>36</v>
      </c>
      <c r="B36" s="61" t="str">
        <f>Effectif!B39</f>
        <v>Mamadou Saliou</v>
      </c>
      <c r="C36" s="31">
        <f>Effectif!D39</f>
        <v>38195</v>
      </c>
      <c r="D36" s="32" t="str">
        <f>Effectif!S38</f>
        <v>Non</v>
      </c>
      <c r="E36" s="31">
        <f>Effectif!T38</f>
        <v>0</v>
      </c>
      <c r="F36" s="32" t="str">
        <f>Effectif!U38</f>
        <v>Non</v>
      </c>
    </row>
    <row r="37" spans="1:6" s="3" customFormat="1" x14ac:dyDescent="0.25">
      <c r="A37" s="88">
        <f>Effectif!A40</f>
        <v>37</v>
      </c>
      <c r="B37" s="61" t="str">
        <f>Effectif!B40</f>
        <v>Md Numan</v>
      </c>
      <c r="C37" s="31">
        <f>Effectif!D40</f>
        <v>38144</v>
      </c>
      <c r="D37" s="32" t="str">
        <f>Effectif!S39</f>
        <v>Oui</v>
      </c>
      <c r="E37" s="31">
        <f>Effectif!T39</f>
        <v>44161</v>
      </c>
      <c r="F37" s="32" t="str">
        <f>Effectif!U39</f>
        <v>Non</v>
      </c>
    </row>
    <row r="38" spans="1:6" s="3" customFormat="1" x14ac:dyDescent="0.25">
      <c r="A38" s="88">
        <f>Effectif!A41</f>
        <v>38</v>
      </c>
      <c r="B38" s="61" t="str">
        <f>Effectif!B41</f>
        <v>Md Shablu Shuhan</v>
      </c>
      <c r="C38" s="31">
        <f>Effectif!D41</f>
        <v>37874</v>
      </c>
      <c r="D38" s="32" t="str">
        <f>Effectif!S40</f>
        <v>Oui</v>
      </c>
      <c r="E38" s="31">
        <f>Effectif!T40</f>
        <v>44141</v>
      </c>
      <c r="F38" s="32" t="str">
        <f>Effectif!U40</f>
        <v>Oui</v>
      </c>
    </row>
    <row r="39" spans="1:6" s="3" customFormat="1" x14ac:dyDescent="0.25">
      <c r="A39" s="88">
        <f>Effectif!A42</f>
        <v>39</v>
      </c>
      <c r="B39" s="61" t="str">
        <f>Effectif!B42</f>
        <v>Mohamed Kader</v>
      </c>
      <c r="C39" s="31">
        <f>Effectif!D42</f>
        <v>38186</v>
      </c>
      <c r="D39" s="32" t="str">
        <f>Effectif!S41</f>
        <v>Oui</v>
      </c>
      <c r="E39" s="31">
        <f>Effectif!T41</f>
        <v>44105</v>
      </c>
      <c r="F39" s="32" t="str">
        <f>Effectif!U41</f>
        <v>Oui</v>
      </c>
    </row>
    <row r="40" spans="1:6" s="3" customFormat="1" x14ac:dyDescent="0.25">
      <c r="A40" s="88">
        <f>Effectif!A43</f>
        <v>40</v>
      </c>
      <c r="B40" s="61" t="str">
        <f>Effectif!B43</f>
        <v>Mohammad</v>
      </c>
      <c r="C40" s="31">
        <f>Effectif!D43</f>
        <v>37754</v>
      </c>
      <c r="D40" s="32" t="str">
        <f>Effectif!S42</f>
        <v>Non</v>
      </c>
      <c r="E40" s="31">
        <f>Effectif!T42</f>
        <v>0</v>
      </c>
      <c r="F40" s="32" t="str">
        <f>Effectif!U42</f>
        <v>Non</v>
      </c>
    </row>
    <row r="41" spans="1:6" s="3" customFormat="1" x14ac:dyDescent="0.25">
      <c r="A41" s="88">
        <f>Effectif!A44</f>
        <v>41</v>
      </c>
      <c r="B41" s="61" t="str">
        <f>Effectif!B44</f>
        <v>Mohemd Mouké</v>
      </c>
      <c r="C41" s="31">
        <f>Effectif!D44</f>
        <v>38011</v>
      </c>
      <c r="D41" s="32" t="str">
        <f>Effectif!S43</f>
        <v>Non</v>
      </c>
      <c r="E41" s="31">
        <f>Effectif!T43</f>
        <v>0</v>
      </c>
      <c r="F41" s="32" t="str">
        <f>Effectif!U43</f>
        <v>Non</v>
      </c>
    </row>
    <row r="42" spans="1:6" s="3" customFormat="1" x14ac:dyDescent="0.25">
      <c r="A42" s="88">
        <f>Effectif!A45</f>
        <v>42</v>
      </c>
      <c r="B42" s="61" t="str">
        <f>Effectif!B45</f>
        <v>Nayem</v>
      </c>
      <c r="C42" s="31">
        <f>Effectif!D45</f>
        <v>37924</v>
      </c>
      <c r="D42" s="32" t="str">
        <f>Effectif!S44</f>
        <v>Oui</v>
      </c>
      <c r="E42" s="31">
        <f>Effectif!T44</f>
        <v>44216</v>
      </c>
      <c r="F42" s="32" t="str">
        <f>Effectif!U44</f>
        <v>Non</v>
      </c>
    </row>
    <row r="43" spans="1:6" s="3" customFormat="1" x14ac:dyDescent="0.25">
      <c r="A43" s="88">
        <f>Effectif!A46</f>
        <v>43</v>
      </c>
      <c r="B43" s="61" t="str">
        <f>Effectif!B46</f>
        <v>Oumar</v>
      </c>
      <c r="C43" s="31">
        <f>Effectif!D46</f>
        <v>37868</v>
      </c>
      <c r="D43" s="32" t="str">
        <f>Effectif!S45</f>
        <v>Oui</v>
      </c>
      <c r="E43" s="31">
        <f>Effectif!T45</f>
        <v>44141</v>
      </c>
      <c r="F43" s="32" t="str">
        <f>Effectif!U45</f>
        <v>Oui</v>
      </c>
    </row>
    <row r="44" spans="1:6" s="3" customFormat="1" x14ac:dyDescent="0.25">
      <c r="A44" s="88">
        <f>Effectif!A47</f>
        <v>44</v>
      </c>
      <c r="B44" s="61" t="str">
        <f>Effectif!B47</f>
        <v>Oumar</v>
      </c>
      <c r="C44" s="31">
        <f>Effectif!D47</f>
        <v>37321</v>
      </c>
      <c r="D44" s="32" t="str">
        <f>Effectif!S46</f>
        <v>Oui</v>
      </c>
      <c r="E44" s="31">
        <f>Effectif!T46</f>
        <v>44194</v>
      </c>
      <c r="F44" s="32" t="str">
        <f>Effectif!U46</f>
        <v>Non</v>
      </c>
    </row>
    <row r="45" spans="1:6" s="3" customFormat="1" x14ac:dyDescent="0.25">
      <c r="A45" s="88">
        <f>Effectif!A48</f>
        <v>45</v>
      </c>
      <c r="B45" s="61" t="str">
        <f>Effectif!B48</f>
        <v>Rehan</v>
      </c>
      <c r="C45" s="31">
        <f>Effectif!D48</f>
        <v>37149</v>
      </c>
      <c r="D45" s="32" t="str">
        <f>Effectif!S47</f>
        <v>Oui</v>
      </c>
      <c r="E45" s="31">
        <f>Effectif!T47</f>
        <v>44117</v>
      </c>
      <c r="F45" s="32" t="str">
        <f>Effectif!U47</f>
        <v>Non</v>
      </c>
    </row>
    <row r="46" spans="1:6" s="3" customFormat="1" x14ac:dyDescent="0.25">
      <c r="A46" s="88">
        <f>Effectif!A49</f>
        <v>46</v>
      </c>
      <c r="B46" s="61" t="str">
        <f>Effectif!B49</f>
        <v>Richard</v>
      </c>
      <c r="C46" s="31">
        <f>Effectif!D49</f>
        <v>37335</v>
      </c>
      <c r="D46" s="32" t="str">
        <f>Effectif!S48</f>
        <v>Oui</v>
      </c>
      <c r="E46" s="31">
        <f>Effectif!T48</f>
        <v>44247</v>
      </c>
      <c r="F46" s="32" t="str">
        <f>Effectif!U48</f>
        <v>Oui</v>
      </c>
    </row>
    <row r="47" spans="1:6" s="3" customFormat="1" x14ac:dyDescent="0.25">
      <c r="A47" s="88">
        <f>Effectif!A50</f>
        <v>47</v>
      </c>
      <c r="B47" s="61" t="str">
        <f>Effectif!B50</f>
        <v>Sabil</v>
      </c>
      <c r="C47" s="31">
        <f>Effectif!D50</f>
        <v>37879</v>
      </c>
      <c r="D47" s="32" t="str">
        <f>Effectif!S49</f>
        <v>Oui</v>
      </c>
      <c r="E47" s="31">
        <f>Effectif!T49</f>
        <v>44160</v>
      </c>
      <c r="F47" s="32" t="str">
        <f>Effectif!U49</f>
        <v>Non</v>
      </c>
    </row>
    <row r="48" spans="1:6" s="3" customFormat="1" x14ac:dyDescent="0.25">
      <c r="A48" s="88">
        <f>Effectif!A51</f>
        <v>48</v>
      </c>
      <c r="B48" s="61" t="str">
        <f>Effectif!B51</f>
        <v>Sadio</v>
      </c>
      <c r="C48" s="31">
        <f>Effectif!D51</f>
        <v>37621</v>
      </c>
      <c r="D48" s="32" t="str">
        <f>Effectif!S50</f>
        <v>Oui</v>
      </c>
      <c r="E48" s="31">
        <f>Effectif!T50</f>
        <v>44186</v>
      </c>
      <c r="F48" s="32" t="str">
        <f>Effectif!U50</f>
        <v>Oui</v>
      </c>
    </row>
    <row r="49" spans="1:6" s="3" customFormat="1" x14ac:dyDescent="0.25">
      <c r="A49" s="88">
        <f>Effectif!A52</f>
        <v>49</v>
      </c>
      <c r="B49" s="61" t="str">
        <f>Effectif!B52</f>
        <v>Salia</v>
      </c>
      <c r="C49" s="31">
        <f>Effectif!D52</f>
        <v>37685</v>
      </c>
      <c r="D49" s="32" t="str">
        <f>Effectif!S51</f>
        <v>Oui</v>
      </c>
      <c r="E49" s="31">
        <f>Effectif!T51</f>
        <v>44181</v>
      </c>
      <c r="F49" s="32" t="str">
        <f>Effectif!U51</f>
        <v>Non</v>
      </c>
    </row>
    <row r="50" spans="1:6" s="3" customFormat="1" x14ac:dyDescent="0.25">
      <c r="A50" s="88">
        <f>Effectif!A53</f>
        <v>50</v>
      </c>
      <c r="B50" s="61" t="str">
        <f>Effectif!B53</f>
        <v>Sanassy</v>
      </c>
      <c r="C50" s="31">
        <f>Effectif!D53</f>
        <v>37386</v>
      </c>
      <c r="D50" s="32" t="str">
        <f>Effectif!S52</f>
        <v>Oui</v>
      </c>
      <c r="E50" s="31">
        <f>Effectif!T52</f>
        <v>43727</v>
      </c>
      <c r="F50" s="32" t="str">
        <f>Effectif!U52</f>
        <v>Non</v>
      </c>
    </row>
    <row r="51" spans="1:6" s="3" customFormat="1" x14ac:dyDescent="0.25">
      <c r="A51" s="88">
        <f>Effectif!A54</f>
        <v>51</v>
      </c>
      <c r="B51" s="61" t="str">
        <f>Effectif!B54</f>
        <v>Sangueleme Aboubacar Emmanuel</v>
      </c>
      <c r="C51" s="31">
        <f>Effectif!D54</f>
        <v>37818</v>
      </c>
      <c r="D51" s="32" t="str">
        <f>Effectif!S53</f>
        <v>Oui</v>
      </c>
      <c r="E51" s="31">
        <f>Effectif!T53</f>
        <v>44138</v>
      </c>
      <c r="F51" s="32" t="str">
        <f>Effectif!U53</f>
        <v>Non</v>
      </c>
    </row>
    <row r="52" spans="1:6" s="3" customFormat="1" x14ac:dyDescent="0.25">
      <c r="A52" s="88">
        <f>Effectif!A55</f>
        <v>52</v>
      </c>
      <c r="B52" s="61" t="str">
        <f>Effectif!B55</f>
        <v>Shamin</v>
      </c>
      <c r="C52" s="31">
        <f>Effectif!D55</f>
        <v>37756</v>
      </c>
      <c r="D52" s="32" t="str">
        <f>Effectif!S54</f>
        <v>Oui</v>
      </c>
      <c r="E52" s="31">
        <f>Effectif!T54</f>
        <v>44194</v>
      </c>
      <c r="F52" s="32" t="str">
        <f>Effectif!U54</f>
        <v>Non</v>
      </c>
    </row>
    <row r="53" spans="1:6" s="3" customFormat="1" x14ac:dyDescent="0.25">
      <c r="A53" s="88">
        <f>Effectif!A57</f>
        <v>54</v>
      </c>
      <c r="B53" s="61" t="str">
        <f>Effectif!B57</f>
        <v>Souleymane</v>
      </c>
      <c r="C53" s="31">
        <f>Effectif!D57</f>
        <v>37194</v>
      </c>
      <c r="D53" s="32" t="str">
        <f>Effectif!S55</f>
        <v>Oui</v>
      </c>
      <c r="E53" s="31">
        <f>Effectif!T55</f>
        <v>44208</v>
      </c>
      <c r="F53" s="32" t="str">
        <f>Effectif!U55</f>
        <v>Non</v>
      </c>
    </row>
    <row r="54" spans="1:6" s="3" customFormat="1" x14ac:dyDescent="0.25">
      <c r="A54" s="88">
        <f>Effectif!A58</f>
        <v>55</v>
      </c>
      <c r="B54" s="61" t="str">
        <f>Effectif!B58</f>
        <v>Thierno Abdoulye</v>
      </c>
      <c r="C54" s="31">
        <f>Effectif!D58</f>
        <v>38079</v>
      </c>
      <c r="D54" s="32" t="str">
        <f>Effectif!S56</f>
        <v>Oui</v>
      </c>
      <c r="E54" s="31">
        <f>Effectif!T56</f>
        <v>44037</v>
      </c>
      <c r="F54" s="32" t="str">
        <f>Effectif!U56</f>
        <v>Non</v>
      </c>
    </row>
    <row r="55" spans="1:6" s="3" customFormat="1" x14ac:dyDescent="0.25">
      <c r="A55" s="88">
        <f>Effectif!A59</f>
        <v>56</v>
      </c>
      <c r="B55" s="61" t="str">
        <f>Effectif!B59</f>
        <v>Uriel Adama</v>
      </c>
      <c r="C55" s="31">
        <f>Effectif!D59</f>
        <v>37621</v>
      </c>
      <c r="D55" s="32" t="str">
        <f>Effectif!S57</f>
        <v>Oui</v>
      </c>
      <c r="E55" s="31">
        <f>Effectif!T57</f>
        <v>0</v>
      </c>
      <c r="F55" s="32" t="str">
        <f>Effectif!U57</f>
        <v>Non</v>
      </c>
    </row>
    <row r="56" spans="1:6" s="3" customFormat="1" x14ac:dyDescent="0.25">
      <c r="A56" s="88">
        <f>Effectif!A60</f>
        <v>57</v>
      </c>
      <c r="B56" s="61" t="str">
        <f>Effectif!B60</f>
        <v>Vamougne</v>
      </c>
      <c r="C56" s="31">
        <f>Effectif!D60</f>
        <v>37746</v>
      </c>
      <c r="D56" s="32" t="str">
        <f>Effectif!S58</f>
        <v>Oui</v>
      </c>
      <c r="E56" s="31">
        <f>Effectif!T58</f>
        <v>44118</v>
      </c>
      <c r="F56" s="32" t="str">
        <f>Effectif!U58</f>
        <v>Non</v>
      </c>
    </row>
    <row r="57" spans="1:6" s="3" customFormat="1" x14ac:dyDescent="0.25">
      <c r="A57" s="88">
        <f>Effectif!A61</f>
        <v>58</v>
      </c>
      <c r="B57" s="61" t="str">
        <f>Effectif!B61</f>
        <v>Youssef</v>
      </c>
      <c r="C57" s="31">
        <f>Effectif!D61</f>
        <v>37539</v>
      </c>
      <c r="D57" s="32" t="str">
        <f>Effectif!S59</f>
        <v>Oui</v>
      </c>
      <c r="E57" s="31">
        <f>Effectif!T59</f>
        <v>44148</v>
      </c>
      <c r="F57" s="32" t="str">
        <f>Effectif!U59</f>
        <v>Non</v>
      </c>
    </row>
    <row r="58" spans="1:6" s="3" customFormat="1" x14ac:dyDescent="0.25">
      <c r="A58" s="88">
        <f>Effectif!A62</f>
        <v>59</v>
      </c>
      <c r="B58" s="61" t="str">
        <f>Effectif!B62</f>
        <v>Zaker</v>
      </c>
      <c r="C58" s="31">
        <f>Effectif!D62</f>
        <v>37622</v>
      </c>
      <c r="D58" s="32" t="str">
        <f>Effectif!S60</f>
        <v>Oui</v>
      </c>
      <c r="E58" s="31">
        <f>Effectif!T60</f>
        <v>44118</v>
      </c>
      <c r="F58" s="32" t="str">
        <f>Effectif!U60</f>
        <v>Non</v>
      </c>
    </row>
    <row r="59" spans="1:6" s="3" customFormat="1" x14ac:dyDescent="0.25">
      <c r="A59" s="88">
        <f>Effectif!A63</f>
        <v>60</v>
      </c>
      <c r="B59" s="61" t="str">
        <f>Effectif!B63</f>
        <v>Zoumana</v>
      </c>
      <c r="C59" s="31">
        <f>Effectif!D63</f>
        <v>37613</v>
      </c>
      <c r="D59" s="32" t="str">
        <f>Effectif!S61</f>
        <v>Oui</v>
      </c>
      <c r="E59" s="31">
        <f>Effectif!T61</f>
        <v>44056</v>
      </c>
      <c r="F59" s="32" t="str">
        <f>Effectif!U61</f>
        <v>Non</v>
      </c>
    </row>
    <row r="60" spans="1:6" s="3" customFormat="1" x14ac:dyDescent="0.25">
      <c r="A60" s="88" t="str">
        <f>Effectif!A64</f>
        <v>NON OCCUPEE</v>
      </c>
      <c r="B60" s="61">
        <f>Effectif!B64</f>
        <v>0</v>
      </c>
      <c r="C60" s="31">
        <f>Effectif!D64</f>
        <v>0</v>
      </c>
      <c r="D60" s="32" t="str">
        <f>Effectif!S62</f>
        <v>Oui</v>
      </c>
      <c r="E60" s="31">
        <f>Effectif!T62</f>
        <v>43921</v>
      </c>
      <c r="F60" s="32" t="str">
        <f>Effectif!U62</f>
        <v>Oui</v>
      </c>
    </row>
    <row r="61" spans="1:6" s="3" customFormat="1" x14ac:dyDescent="0.25">
      <c r="A61" s="62"/>
      <c r="B61" s="62"/>
      <c r="E61" s="91"/>
      <c r="F61" s="91"/>
    </row>
    <row r="62" spans="1:6" s="3" customFormat="1" x14ac:dyDescent="0.25">
      <c r="A62" s="62"/>
      <c r="B62" s="62"/>
      <c r="E62" s="91"/>
      <c r="F62" s="91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60"/>
  <sheetViews>
    <sheetView workbookViewId="0">
      <selection activeCell="E2" sqref="E2"/>
    </sheetView>
  </sheetViews>
  <sheetFormatPr baseColWidth="10" defaultRowHeight="15" x14ac:dyDescent="0.25"/>
  <cols>
    <col min="1" max="1" width="15" style="62" bestFit="1" customWidth="1"/>
    <col min="2" max="2" width="32.28515625" style="62" bestFit="1" customWidth="1"/>
    <col min="3" max="3" width="20.5703125" style="3" customWidth="1"/>
    <col min="4" max="4" width="11.42578125" style="3"/>
    <col min="5" max="5" width="13" style="1" customWidth="1"/>
    <col min="6" max="6" width="21.7109375" style="1" customWidth="1"/>
    <col min="7" max="7" width="18.85546875" style="1" customWidth="1"/>
    <col min="8" max="8" width="12.7109375" style="1" customWidth="1"/>
    <col min="9" max="9" width="14.140625" style="1" customWidth="1"/>
    <col min="10" max="10" width="20.28515625" style="1" customWidth="1"/>
    <col min="11" max="16384" width="11.42578125" style="1"/>
  </cols>
  <sheetData>
    <row r="1" spans="1:10" ht="47.25" x14ac:dyDescent="0.25">
      <c r="A1" s="86" t="s">
        <v>1</v>
      </c>
      <c r="B1" s="29" t="s">
        <v>2</v>
      </c>
      <c r="C1" s="29" t="s">
        <v>3</v>
      </c>
      <c r="D1" s="29" t="s">
        <v>4</v>
      </c>
      <c r="E1" s="29" t="s">
        <v>13</v>
      </c>
      <c r="F1" s="29" t="s">
        <v>14</v>
      </c>
      <c r="G1" s="29" t="s">
        <v>129</v>
      </c>
      <c r="H1" s="29" t="s">
        <v>12</v>
      </c>
      <c r="I1" s="29" t="s">
        <v>227</v>
      </c>
      <c r="J1" s="30" t="s">
        <v>61</v>
      </c>
    </row>
    <row r="2" spans="1:10" x14ac:dyDescent="0.25">
      <c r="A2" s="60">
        <f>Effectif!A4</f>
        <v>1</v>
      </c>
      <c r="B2" s="61" t="str">
        <f>Effectif!B4</f>
        <v>Abdalah</v>
      </c>
      <c r="C2" s="31">
        <f>Effectif!D4</f>
        <v>37235</v>
      </c>
      <c r="D2" s="32">
        <f ca="1">Effectif!E4</f>
        <v>18</v>
      </c>
      <c r="E2" s="32" t="str">
        <f>Effectif!AB4</f>
        <v>Oui</v>
      </c>
      <c r="F2" s="32" t="str">
        <f>Effectif!AC4</f>
        <v>Oui</v>
      </c>
      <c r="G2" s="32" t="str">
        <f>Effectif!AD4</f>
        <v>Oui</v>
      </c>
      <c r="H2" s="32" t="str">
        <f>Effectif!AE4</f>
        <v>Non</v>
      </c>
      <c r="I2" s="32" t="str">
        <f>Effectif!AF4</f>
        <v>C. DIEU</v>
      </c>
      <c r="J2" s="36">
        <f>Effectif!AG4</f>
        <v>0</v>
      </c>
    </row>
    <row r="3" spans="1:10" x14ac:dyDescent="0.25">
      <c r="A3" s="60">
        <f>Effectif!A7</f>
        <v>4</v>
      </c>
      <c r="B3" s="61" t="str">
        <f>Effectif!B7</f>
        <v>Abdoulye</v>
      </c>
      <c r="C3" s="31">
        <f>Effectif!D5</f>
        <v>38085</v>
      </c>
      <c r="D3" s="32">
        <f ca="1">Effectif!E5</f>
        <v>15</v>
      </c>
      <c r="E3" s="32" t="str">
        <f>Effectif!AB5</f>
        <v>Oui</v>
      </c>
      <c r="F3" s="32" t="str">
        <f>Effectif!AC5</f>
        <v>Non</v>
      </c>
      <c r="G3" s="32" t="str">
        <f>Effectif!AD5</f>
        <v>Non</v>
      </c>
      <c r="H3" s="32" t="str">
        <f>Effectif!AE5</f>
        <v>Non</v>
      </c>
      <c r="I3" s="32">
        <f>Effectif!AF5</f>
        <v>0</v>
      </c>
      <c r="J3" s="36">
        <f>Effectif!AG5</f>
        <v>0</v>
      </c>
    </row>
    <row r="4" spans="1:10" x14ac:dyDescent="0.25">
      <c r="A4" s="60">
        <f>Effectif!A8</f>
        <v>5</v>
      </c>
      <c r="B4" s="61" t="str">
        <f>Effectif!B8</f>
        <v>Abdul</v>
      </c>
      <c r="C4" s="31">
        <f>Effectif!D6</f>
        <v>38228</v>
      </c>
      <c r="D4" s="32">
        <f ca="1">Effectif!E6</f>
        <v>15</v>
      </c>
      <c r="E4" s="32" t="str">
        <f>Effectif!AB6</f>
        <v>Oui</v>
      </c>
      <c r="F4" s="32" t="str">
        <f>Effectif!AC6</f>
        <v>Oui</v>
      </c>
      <c r="G4" s="32" t="str">
        <f>Effectif!AD6</f>
        <v>Non</v>
      </c>
      <c r="H4" s="32" t="str">
        <f>Effectif!AE6</f>
        <v>Non</v>
      </c>
      <c r="I4" s="32" t="str">
        <f>Effectif!AF6</f>
        <v>C. DESPEROIS</v>
      </c>
      <c r="J4" s="36">
        <f>Effectif!AG6</f>
        <v>0</v>
      </c>
    </row>
    <row r="5" spans="1:10" x14ac:dyDescent="0.25">
      <c r="A5" s="60">
        <f>Effectif!A6</f>
        <v>3</v>
      </c>
      <c r="B5" s="61" t="str">
        <f>Effectif!B6</f>
        <v>Abdoulaye</v>
      </c>
      <c r="C5" s="31">
        <f>Effectif!D7</f>
        <v>38040</v>
      </c>
      <c r="D5" s="32">
        <f ca="1">Effectif!E7</f>
        <v>16</v>
      </c>
      <c r="E5" s="32" t="str">
        <f>Effectif!AB7</f>
        <v>Non</v>
      </c>
      <c r="F5" s="32" t="str">
        <f>Effectif!AC7</f>
        <v>Non</v>
      </c>
      <c r="G5" s="32" t="str">
        <f>Effectif!AD7</f>
        <v>Non</v>
      </c>
      <c r="H5" s="32" t="str">
        <f>Effectif!AE7</f>
        <v>Non</v>
      </c>
      <c r="I5" s="32">
        <f>Effectif!AF7</f>
        <v>0</v>
      </c>
      <c r="J5" s="36">
        <f>Effectif!AG7</f>
        <v>0</v>
      </c>
    </row>
    <row r="6" spans="1:10" x14ac:dyDescent="0.25">
      <c r="A6" s="60">
        <f>Effectif!A5</f>
        <v>2</v>
      </c>
      <c r="B6" s="61" t="str">
        <f>Effectif!B5</f>
        <v>Abdoulaye</v>
      </c>
      <c r="C6" s="31">
        <f>Effectif!D8</f>
        <v>37719</v>
      </c>
      <c r="D6" s="32">
        <f ca="1">Effectif!E8</f>
        <v>16</v>
      </c>
      <c r="E6" s="32" t="str">
        <f>Effectif!AB8</f>
        <v>Oui</v>
      </c>
      <c r="F6" s="32" t="str">
        <f>Effectif!AC8</f>
        <v>Non</v>
      </c>
      <c r="G6" s="32" t="str">
        <f>Effectif!AD8</f>
        <v>Non</v>
      </c>
      <c r="H6" s="32" t="str">
        <f>Effectif!AE8</f>
        <v>Non</v>
      </c>
      <c r="I6" s="32">
        <f>Effectif!AF8</f>
        <v>0</v>
      </c>
      <c r="J6" s="36">
        <f>Effectif!AG8</f>
        <v>0</v>
      </c>
    </row>
    <row r="7" spans="1:10" x14ac:dyDescent="0.25">
      <c r="A7" s="60">
        <f>Effectif!A9</f>
        <v>6</v>
      </c>
      <c r="B7" s="61" t="str">
        <f>Effectif!B9</f>
        <v>Abou</v>
      </c>
      <c r="C7" s="31">
        <f>Effectif!D9</f>
        <v>37965</v>
      </c>
      <c r="D7" s="32">
        <f ca="1">Effectif!E9</f>
        <v>16</v>
      </c>
      <c r="E7" s="32" t="str">
        <f>Effectif!AB9</f>
        <v>Non</v>
      </c>
      <c r="F7" s="32" t="str">
        <f>Effectif!AC9</f>
        <v>Non</v>
      </c>
      <c r="G7" s="32" t="str">
        <f>Effectif!AD9</f>
        <v>Non</v>
      </c>
      <c r="H7" s="32" t="str">
        <f>Effectif!AE9</f>
        <v>Non</v>
      </c>
      <c r="I7" s="32" t="str">
        <f>Effectif!AF9</f>
        <v>A. FOLLET</v>
      </c>
      <c r="J7" s="36">
        <f>Effectif!AG9</f>
        <v>0</v>
      </c>
    </row>
    <row r="8" spans="1:10" x14ac:dyDescent="0.25">
      <c r="A8" s="60">
        <f>Effectif!A10</f>
        <v>7</v>
      </c>
      <c r="B8" s="61" t="str">
        <f>Effectif!B10</f>
        <v>Ahmed</v>
      </c>
      <c r="C8" s="31">
        <f>Effectif!D10</f>
        <v>38157</v>
      </c>
      <c r="D8" s="32">
        <f ca="1">Effectif!E10</f>
        <v>15</v>
      </c>
      <c r="E8" s="32" t="str">
        <f>Effectif!AB10</f>
        <v>Non</v>
      </c>
      <c r="F8" s="32" t="str">
        <f>Effectif!AC10</f>
        <v>Non</v>
      </c>
      <c r="G8" s="32" t="str">
        <f>Effectif!AD10</f>
        <v>Non</v>
      </c>
      <c r="H8" s="32" t="str">
        <f>Effectif!AE10</f>
        <v>Non</v>
      </c>
      <c r="I8" s="32">
        <f>Effectif!AF10</f>
        <v>0</v>
      </c>
      <c r="J8" s="36">
        <f>Effectif!AG10</f>
        <v>0</v>
      </c>
    </row>
    <row r="9" spans="1:10" x14ac:dyDescent="0.25">
      <c r="A9" s="60">
        <f>Effectif!A11</f>
        <v>8</v>
      </c>
      <c r="B9" s="61" t="str">
        <f>Effectif!B11</f>
        <v>Akil</v>
      </c>
      <c r="C9" s="31">
        <f>Effectif!D11</f>
        <v>37249</v>
      </c>
      <c r="D9" s="32">
        <f ca="1">Effectif!E11</f>
        <v>18</v>
      </c>
      <c r="E9" s="32" t="str">
        <f>Effectif!AB11</f>
        <v>Oui</v>
      </c>
      <c r="F9" s="32" t="str">
        <f>Effectif!AC11</f>
        <v>Oui</v>
      </c>
      <c r="G9" s="32" t="str">
        <f>Effectif!AD11</f>
        <v>Oui</v>
      </c>
      <c r="H9" s="32" t="str">
        <f>Effectif!AE11</f>
        <v>Non</v>
      </c>
      <c r="I9" s="32">
        <f>Effectif!AF11</f>
        <v>0</v>
      </c>
      <c r="J9" s="36" t="str">
        <f>Effectif!AG11</f>
        <v>Travailleur temporaire</v>
      </c>
    </row>
    <row r="10" spans="1:10" x14ac:dyDescent="0.25">
      <c r="A10" s="60">
        <f>Effectif!A12</f>
        <v>9</v>
      </c>
      <c r="B10" s="61" t="str">
        <f>Effectif!B12</f>
        <v>Alain</v>
      </c>
      <c r="C10" s="31">
        <f>Effectif!D12</f>
        <v>37377</v>
      </c>
      <c r="D10" s="32">
        <f ca="1">Effectif!E12</f>
        <v>17</v>
      </c>
      <c r="E10" s="32" t="str">
        <f>Effectif!AB12</f>
        <v>Non</v>
      </c>
      <c r="F10" s="32" t="str">
        <f>Effectif!AC12</f>
        <v>Non</v>
      </c>
      <c r="G10" s="32" t="str">
        <f>Effectif!AD12</f>
        <v>Non</v>
      </c>
      <c r="H10" s="32" t="str">
        <f>Effectif!AE12</f>
        <v>Non</v>
      </c>
      <c r="I10" s="32">
        <f>Effectif!AF12</f>
        <v>0</v>
      </c>
      <c r="J10" s="36">
        <f>Effectif!AG12</f>
        <v>0</v>
      </c>
    </row>
    <row r="11" spans="1:10" x14ac:dyDescent="0.25">
      <c r="A11" s="60">
        <f>Effectif!A13</f>
        <v>10</v>
      </c>
      <c r="B11" s="61" t="str">
        <f>Effectif!B13</f>
        <v>Ali</v>
      </c>
      <c r="C11" s="31">
        <f>Effectif!D13</f>
        <v>37986</v>
      </c>
      <c r="D11" s="32">
        <f ca="1">Effectif!E13</f>
        <v>16</v>
      </c>
      <c r="E11" s="32" t="str">
        <f>Effectif!AB13</f>
        <v>Non</v>
      </c>
      <c r="F11" s="32" t="str">
        <f>Effectif!AC13</f>
        <v>Non</v>
      </c>
      <c r="G11" s="32" t="str">
        <f>Effectif!AD13</f>
        <v>Non</v>
      </c>
      <c r="H11" s="32" t="str">
        <f>Effectif!AE13</f>
        <v>Non</v>
      </c>
      <c r="I11" s="32">
        <f>Effectif!AF13</f>
        <v>0</v>
      </c>
      <c r="J11" s="36">
        <f>Effectif!AG13</f>
        <v>0</v>
      </c>
    </row>
    <row r="12" spans="1:10" x14ac:dyDescent="0.25">
      <c r="A12" s="60">
        <f>Effectif!A14</f>
        <v>11</v>
      </c>
      <c r="B12" s="61" t="str">
        <f>Effectif!B14</f>
        <v>Amara</v>
      </c>
      <c r="C12" s="31">
        <f>Effectif!D14</f>
        <v>37443</v>
      </c>
      <c r="D12" s="32">
        <f ca="1">Effectif!E14</f>
        <v>17</v>
      </c>
      <c r="E12" s="32" t="str">
        <f>Effectif!AB14</f>
        <v>Oui</v>
      </c>
      <c r="F12" s="32" t="str">
        <f>Effectif!AC14</f>
        <v>Oui</v>
      </c>
      <c r="G12" s="32" t="str">
        <f>Effectif!AD14</f>
        <v>Oui</v>
      </c>
      <c r="H12" s="32" t="str">
        <f>Effectif!AE14</f>
        <v>Non</v>
      </c>
      <c r="I12" s="32">
        <f>Effectif!AF14</f>
        <v>0</v>
      </c>
      <c r="J12" s="36">
        <f>Effectif!AG14</f>
        <v>0</v>
      </c>
    </row>
    <row r="13" spans="1:10" x14ac:dyDescent="0.25">
      <c r="A13" s="60">
        <f>Effectif!A15</f>
        <v>12</v>
      </c>
      <c r="B13" s="61" t="str">
        <f>Effectif!B15</f>
        <v>Ayouba</v>
      </c>
      <c r="C13" s="31">
        <f>Effectif!D15</f>
        <v>37531</v>
      </c>
      <c r="D13" s="32">
        <f ca="1">Effectif!E15</f>
        <v>17</v>
      </c>
      <c r="E13" s="32" t="str">
        <f>Effectif!AB15</f>
        <v>Oui</v>
      </c>
      <c r="F13" s="32" t="str">
        <f>Effectif!AC15</f>
        <v>Oui</v>
      </c>
      <c r="G13" s="32" t="str">
        <f>Effectif!AD15</f>
        <v>Oui</v>
      </c>
      <c r="H13" s="32" t="str">
        <f>Effectif!AE15</f>
        <v>Non</v>
      </c>
      <c r="I13" s="32">
        <f>Effectif!AF15</f>
        <v>0</v>
      </c>
      <c r="J13" s="36">
        <f>Effectif!AG15</f>
        <v>0</v>
      </c>
    </row>
    <row r="14" spans="1:10" x14ac:dyDescent="0.25">
      <c r="A14" s="60">
        <f>Effectif!A16</f>
        <v>13</v>
      </c>
      <c r="B14" s="61" t="str">
        <f>Effectif!B16</f>
        <v>Bakary</v>
      </c>
      <c r="C14" s="31">
        <f>Effectif!D16</f>
        <v>0</v>
      </c>
      <c r="D14" s="32" t="str">
        <f ca="1">Effectif!E16</f>
        <v/>
      </c>
      <c r="E14" s="32" t="str">
        <f>Effectif!AB16</f>
        <v>Non</v>
      </c>
      <c r="F14" s="32" t="str">
        <f>Effectif!AC16</f>
        <v>Non</v>
      </c>
      <c r="G14" s="32" t="str">
        <f>Effectif!AD16</f>
        <v>Non</v>
      </c>
      <c r="H14" s="32" t="str">
        <f>Effectif!AE16</f>
        <v>Non</v>
      </c>
      <c r="I14" s="32">
        <f>Effectif!AF16</f>
        <v>0</v>
      </c>
      <c r="J14" s="36">
        <f>Effectif!AG16</f>
        <v>0</v>
      </c>
    </row>
    <row r="15" spans="1:10" x14ac:dyDescent="0.25">
      <c r="A15" s="60">
        <f>Effectif!A17</f>
        <v>14</v>
      </c>
      <c r="B15" s="61" t="str">
        <f>Effectif!B17</f>
        <v>Biba</v>
      </c>
      <c r="C15" s="31">
        <f>Effectif!D17</f>
        <v>37939</v>
      </c>
      <c r="D15" s="32">
        <f ca="1">Effectif!E17</f>
        <v>16</v>
      </c>
      <c r="E15" s="32" t="str">
        <f>Effectif!AB17</f>
        <v>Oui</v>
      </c>
      <c r="F15" s="32" t="str">
        <f>Effectif!AC17</f>
        <v>Non</v>
      </c>
      <c r="G15" s="32" t="str">
        <f>Effectif!AD17</f>
        <v>Non</v>
      </c>
      <c r="H15" s="32" t="str">
        <f>Effectif!AE17</f>
        <v>Non</v>
      </c>
      <c r="I15" s="32">
        <f>Effectif!AF17</f>
        <v>0</v>
      </c>
      <c r="J15" s="36">
        <f>Effectif!AG17</f>
        <v>0</v>
      </c>
    </row>
    <row r="16" spans="1:10" x14ac:dyDescent="0.25">
      <c r="A16" s="60">
        <f>Effectif!A18</f>
        <v>15</v>
      </c>
      <c r="B16" s="61" t="str">
        <f>Effectif!B18</f>
        <v>Boubacar</v>
      </c>
      <c r="C16" s="31">
        <f>Effectif!D18</f>
        <v>37600</v>
      </c>
      <c r="D16" s="32">
        <f ca="1">Effectif!E18</f>
        <v>17</v>
      </c>
      <c r="E16" s="32" t="str">
        <f>Effectif!AB18</f>
        <v>Oui</v>
      </c>
      <c r="F16" s="32" t="str">
        <f>Effectif!AC18</f>
        <v>Non</v>
      </c>
      <c r="G16" s="32" t="str">
        <f>Effectif!AD18</f>
        <v>Oui</v>
      </c>
      <c r="H16" s="32" t="str">
        <f>Effectif!AE18</f>
        <v>Non</v>
      </c>
      <c r="I16" s="32">
        <f>Effectif!AF18</f>
        <v>0</v>
      </c>
      <c r="J16" s="36">
        <f>Effectif!AG18</f>
        <v>0</v>
      </c>
    </row>
    <row r="17" spans="1:10" x14ac:dyDescent="0.25">
      <c r="A17" s="60">
        <f>Effectif!A21</f>
        <v>18</v>
      </c>
      <c r="B17" s="61" t="str">
        <f>Effectif!B21</f>
        <v>Hamidullah</v>
      </c>
      <c r="C17" s="31">
        <f>Effectif!D19</f>
        <v>37659</v>
      </c>
      <c r="D17" s="32">
        <f ca="1">Effectif!E19</f>
        <v>17</v>
      </c>
      <c r="E17" s="32" t="str">
        <f>Effectif!AB19</f>
        <v>Oui</v>
      </c>
      <c r="F17" s="32" t="str">
        <f>Effectif!AC19</f>
        <v>Oui</v>
      </c>
      <c r="G17" s="32" t="str">
        <f>Effectif!AD19</f>
        <v>Non</v>
      </c>
      <c r="H17" s="32" t="str">
        <f>Effectif!AE19</f>
        <v>Non</v>
      </c>
      <c r="I17" s="32">
        <f>Effectif!AF19</f>
        <v>0</v>
      </c>
      <c r="J17" s="36">
        <f>Effectif!AG19</f>
        <v>0</v>
      </c>
    </row>
    <row r="18" spans="1:10" x14ac:dyDescent="0.25">
      <c r="A18" s="60">
        <f>Effectif!A19</f>
        <v>16</v>
      </c>
      <c r="B18" s="61" t="str">
        <f>Effectif!B19</f>
        <v>Brahima</v>
      </c>
      <c r="C18" s="31">
        <f>Effectif!D20</f>
        <v>37665</v>
      </c>
      <c r="D18" s="32">
        <f ca="1">Effectif!E20</f>
        <v>17</v>
      </c>
      <c r="E18" s="32" t="str">
        <f>Effectif!AB20</f>
        <v>Non</v>
      </c>
      <c r="F18" s="32" t="str">
        <f>Effectif!AC20</f>
        <v>Non</v>
      </c>
      <c r="G18" s="32" t="str">
        <f>Effectif!AD20</f>
        <v>Non</v>
      </c>
      <c r="H18" s="32" t="str">
        <f>Effectif!AE20</f>
        <v>Non</v>
      </c>
      <c r="I18" s="32">
        <f>Effectif!AF20</f>
        <v>0</v>
      </c>
      <c r="J18" s="36">
        <f>Effectif!AG20</f>
        <v>0</v>
      </c>
    </row>
    <row r="19" spans="1:10" x14ac:dyDescent="0.25">
      <c r="A19" s="60">
        <f>Effectif!A20</f>
        <v>17</v>
      </c>
      <c r="B19" s="61" t="str">
        <f>Effectif!B20</f>
        <v>Golam Sarowa</v>
      </c>
      <c r="C19" s="31">
        <f>Effectif!D21</f>
        <v>37621</v>
      </c>
      <c r="D19" s="32">
        <f ca="1">Effectif!E21</f>
        <v>17</v>
      </c>
      <c r="E19" s="32" t="str">
        <f>Effectif!AB21</f>
        <v>Oui</v>
      </c>
      <c r="F19" s="32" t="str">
        <f>Effectif!AC21</f>
        <v>Non</v>
      </c>
      <c r="G19" s="32" t="str">
        <f>Effectif!AD21</f>
        <v>Non</v>
      </c>
      <c r="H19" s="32" t="str">
        <f>Effectif!AE21</f>
        <v>Non</v>
      </c>
      <c r="I19" s="32">
        <f>Effectif!AF21</f>
        <v>0</v>
      </c>
      <c r="J19" s="36">
        <f>Effectif!AG21</f>
        <v>0</v>
      </c>
    </row>
    <row r="20" spans="1:10" x14ac:dyDescent="0.25">
      <c r="A20" s="60">
        <f>Effectif!A23</f>
        <v>20</v>
      </c>
      <c r="B20" s="61" t="str">
        <f>Effectif!B23</f>
        <v>Javed</v>
      </c>
      <c r="C20" s="31">
        <f>Effectif!D22</f>
        <v>38308</v>
      </c>
      <c r="D20" s="32">
        <f ca="1">Effectif!E22</f>
        <v>15</v>
      </c>
      <c r="E20" s="32" t="str">
        <f>Effectif!AB22</f>
        <v>Non</v>
      </c>
      <c r="F20" s="32" t="str">
        <f>Effectif!AC22</f>
        <v>Non</v>
      </c>
      <c r="G20" s="32" t="str">
        <f>Effectif!AD22</f>
        <v>Non</v>
      </c>
      <c r="H20" s="32" t="str">
        <f>Effectif!AE22</f>
        <v>Non</v>
      </c>
      <c r="I20" s="32">
        <f>Effectif!AF22</f>
        <v>0</v>
      </c>
      <c r="J20" s="36">
        <f>Effectif!AG22</f>
        <v>0</v>
      </c>
    </row>
    <row r="21" spans="1:10" x14ac:dyDescent="0.25">
      <c r="A21" s="60">
        <f>Effectif!A24</f>
        <v>21</v>
      </c>
      <c r="B21" s="61" t="str">
        <f>Effectif!B24</f>
        <v>Joris</v>
      </c>
      <c r="C21" s="31">
        <f>Effectif!D23</f>
        <v>38352</v>
      </c>
      <c r="D21" s="32">
        <f ca="1">Effectif!E23</f>
        <v>15</v>
      </c>
      <c r="E21" s="32" t="str">
        <f>Effectif!AB23</f>
        <v>Oui</v>
      </c>
      <c r="F21" s="32" t="str">
        <f>Effectif!AC23</f>
        <v>Non</v>
      </c>
      <c r="G21" s="32" t="str">
        <f>Effectif!AD23</f>
        <v>Non</v>
      </c>
      <c r="H21" s="32" t="str">
        <f>Effectif!AE23</f>
        <v>Non</v>
      </c>
      <c r="I21" s="32">
        <f>Effectif!AF23</f>
        <v>0</v>
      </c>
      <c r="J21" s="36">
        <f>Effectif!AG23</f>
        <v>0</v>
      </c>
    </row>
    <row r="22" spans="1:10" x14ac:dyDescent="0.25">
      <c r="A22" s="60">
        <f>Effectif!A25</f>
        <v>22</v>
      </c>
      <c r="B22" s="61" t="str">
        <f>Effectif!B25</f>
        <v>Jossim</v>
      </c>
      <c r="C22" s="31">
        <f>Effectif!D24</f>
        <v>37210</v>
      </c>
      <c r="D22" s="32">
        <f ca="1">Effectif!E24</f>
        <v>18</v>
      </c>
      <c r="E22" s="32" t="str">
        <f>Effectif!AB24</f>
        <v>Oui</v>
      </c>
      <c r="F22" s="32" t="str">
        <f>Effectif!AC24</f>
        <v>Oui</v>
      </c>
      <c r="G22" s="32" t="str">
        <f>Effectif!AD24</f>
        <v>Oui</v>
      </c>
      <c r="H22" s="32" t="str">
        <f>Effectif!AE24</f>
        <v>Non</v>
      </c>
      <c r="I22" s="32">
        <f>Effectif!AF24</f>
        <v>0</v>
      </c>
      <c r="J22" s="36" t="str">
        <f>Effectif!AG24</f>
        <v>Travailleur temporaire</v>
      </c>
    </row>
    <row r="23" spans="1:10" x14ac:dyDescent="0.25">
      <c r="A23" s="60">
        <f>Effectif!A26</f>
        <v>23</v>
      </c>
      <c r="B23" s="61" t="str">
        <f>Effectif!B26</f>
        <v>Kaka</v>
      </c>
      <c r="C23" s="31">
        <f>Effectif!D25</f>
        <v>37925</v>
      </c>
      <c r="D23" s="32">
        <f ca="1">Effectif!E25</f>
        <v>16</v>
      </c>
      <c r="E23" s="32" t="str">
        <f>Effectif!AB25</f>
        <v>Oui</v>
      </c>
      <c r="F23" s="32" t="str">
        <f>Effectif!AC25</f>
        <v>Non</v>
      </c>
      <c r="G23" s="32" t="str">
        <f>Effectif!AD25</f>
        <v>Non</v>
      </c>
      <c r="H23" s="32" t="str">
        <f>Effectif!AE25</f>
        <v>Non</v>
      </c>
      <c r="I23" s="32">
        <f>Effectif!AF25</f>
        <v>0</v>
      </c>
      <c r="J23" s="36">
        <f>Effectif!AG25</f>
        <v>0</v>
      </c>
    </row>
    <row r="24" spans="1:10" x14ac:dyDescent="0.25">
      <c r="A24" s="60">
        <f>Effectif!A27</f>
        <v>24</v>
      </c>
      <c r="B24" s="61" t="str">
        <f>Effectif!B27</f>
        <v>Khachik</v>
      </c>
      <c r="C24" s="31">
        <f>Effectif!D26</f>
        <v>37749</v>
      </c>
      <c r="D24" s="32">
        <f ca="1">Effectif!E26</f>
        <v>16</v>
      </c>
      <c r="E24" s="32" t="str">
        <f>Effectif!AB26</f>
        <v>Oui</v>
      </c>
      <c r="F24" s="32" t="str">
        <f>Effectif!AC26</f>
        <v>Oui</v>
      </c>
      <c r="G24" s="32" t="str">
        <f>Effectif!AD26</f>
        <v>Non</v>
      </c>
      <c r="H24" s="32" t="str">
        <f>Effectif!AE26</f>
        <v>Non</v>
      </c>
      <c r="I24" s="32">
        <f>Effectif!AF26</f>
        <v>0</v>
      </c>
      <c r="J24" s="36">
        <f>Effectif!AG26</f>
        <v>0</v>
      </c>
    </row>
    <row r="25" spans="1:10" x14ac:dyDescent="0.25">
      <c r="A25" s="60">
        <f>Effectif!A28</f>
        <v>25</v>
      </c>
      <c r="B25" s="61" t="str">
        <f>Effectif!B28</f>
        <v>Khalidou</v>
      </c>
      <c r="C25" s="31">
        <f>Effectif!D27</f>
        <v>37583</v>
      </c>
      <c r="D25" s="32">
        <f ca="1">Effectif!E27</f>
        <v>17</v>
      </c>
      <c r="E25" s="32" t="str">
        <f>Effectif!AB27</f>
        <v>Oui</v>
      </c>
      <c r="F25" s="32" t="str">
        <f>Effectif!AC27</f>
        <v>Non</v>
      </c>
      <c r="G25" s="32" t="str">
        <f>Effectif!AD27</f>
        <v>Non</v>
      </c>
      <c r="H25" s="32" t="str">
        <f>Effectif!AE27</f>
        <v>Non</v>
      </c>
      <c r="I25" s="32">
        <f>Effectif!AF27</f>
        <v>0</v>
      </c>
      <c r="J25" s="36">
        <f>Effectif!AG27</f>
        <v>0</v>
      </c>
    </row>
    <row r="26" spans="1:10" x14ac:dyDescent="0.25">
      <c r="A26" s="60">
        <f>Effectif!A29</f>
        <v>26</v>
      </c>
      <c r="B26" s="61" t="str">
        <f>Effectif!B29</f>
        <v>Madou</v>
      </c>
      <c r="C26" s="31">
        <f>Effectif!D28</f>
        <v>37605</v>
      </c>
      <c r="D26" s="32">
        <f ca="1">Effectif!E28</f>
        <v>17</v>
      </c>
      <c r="E26" s="32" t="str">
        <f>Effectif!AB28</f>
        <v>Oui</v>
      </c>
      <c r="F26" s="32" t="str">
        <f>Effectif!AC28</f>
        <v>Non</v>
      </c>
      <c r="G26" s="32" t="str">
        <f>Effectif!AD28</f>
        <v>Non</v>
      </c>
      <c r="H26" s="32" t="str">
        <f>Effectif!AE28</f>
        <v>Non</v>
      </c>
      <c r="I26" s="32">
        <f>Effectif!AF28</f>
        <v>0</v>
      </c>
      <c r="J26" s="36">
        <f>Effectif!AG28</f>
        <v>0</v>
      </c>
    </row>
    <row r="27" spans="1:10" x14ac:dyDescent="0.25">
      <c r="A27" s="60">
        <f>Effectif!A30</f>
        <v>27</v>
      </c>
      <c r="B27" s="61" t="str">
        <f>Effectif!B30</f>
        <v>Mahabubur</v>
      </c>
      <c r="C27" s="31">
        <f>Effectif!D29</f>
        <v>37226</v>
      </c>
      <c r="D27" s="32">
        <f ca="1">Effectif!E29</f>
        <v>18</v>
      </c>
      <c r="E27" s="32" t="str">
        <f>Effectif!AB29</f>
        <v>Oui</v>
      </c>
      <c r="F27" s="32" t="str">
        <f>Effectif!AC29</f>
        <v>Oui</v>
      </c>
      <c r="G27" s="32" t="str">
        <f>Effectif!AD29</f>
        <v>Non</v>
      </c>
      <c r="H27" s="32" t="str">
        <f>Effectif!AE29</f>
        <v>Non</v>
      </c>
      <c r="I27" s="32">
        <f>Effectif!AF29</f>
        <v>0</v>
      </c>
      <c r="J27" s="36">
        <f>Effectif!AG29</f>
        <v>0</v>
      </c>
    </row>
    <row r="28" spans="1:10" x14ac:dyDescent="0.25">
      <c r="A28" s="60">
        <f>Effectif!A31</f>
        <v>28</v>
      </c>
      <c r="B28" s="61" t="str">
        <f>Effectif!B31</f>
        <v>Mahbub</v>
      </c>
      <c r="C28" s="31">
        <f>Effectif!D30</f>
        <v>37965</v>
      </c>
      <c r="D28" s="32">
        <f ca="1">Effectif!E30</f>
        <v>16</v>
      </c>
      <c r="E28" s="32" t="str">
        <f>Effectif!AB30</f>
        <v>Non</v>
      </c>
      <c r="F28" s="32" t="str">
        <f>Effectif!AC30</f>
        <v>Non</v>
      </c>
      <c r="G28" s="32" t="str">
        <f>Effectif!AD30</f>
        <v>Non</v>
      </c>
      <c r="H28" s="32" t="str">
        <f>Effectif!AE30</f>
        <v>Non</v>
      </c>
      <c r="I28" s="32">
        <f>Effectif!AF30</f>
        <v>0</v>
      </c>
      <c r="J28" s="36">
        <f>Effectif!AG30</f>
        <v>0</v>
      </c>
    </row>
    <row r="29" spans="1:10" x14ac:dyDescent="0.25">
      <c r="A29" s="60">
        <f>Effectif!A32</f>
        <v>29</v>
      </c>
      <c r="B29" s="61" t="str">
        <f>Effectif!B32</f>
        <v>Mamadi</v>
      </c>
      <c r="C29" s="31">
        <f>Effectif!D31</f>
        <v>37940</v>
      </c>
      <c r="D29" s="32">
        <f ca="1">Effectif!E31</f>
        <v>16</v>
      </c>
      <c r="E29" s="32" t="str">
        <f>Effectif!AB31</f>
        <v>Oui</v>
      </c>
      <c r="F29" s="32" t="str">
        <f>Effectif!AC31</f>
        <v>Non</v>
      </c>
      <c r="G29" s="32" t="str">
        <f>Effectif!AD31</f>
        <v>Non</v>
      </c>
      <c r="H29" s="32" t="str">
        <f>Effectif!AE31</f>
        <v>Non</v>
      </c>
      <c r="I29" s="32">
        <f>Effectif!AF31</f>
        <v>0</v>
      </c>
      <c r="J29" s="36">
        <f>Effectif!AG31</f>
        <v>0</v>
      </c>
    </row>
    <row r="30" spans="1:10" x14ac:dyDescent="0.25">
      <c r="A30" s="60">
        <f>Effectif!A33</f>
        <v>30</v>
      </c>
      <c r="B30" s="61" t="str">
        <f>Effectif!B33</f>
        <v>Mamadou</v>
      </c>
      <c r="C30" s="31">
        <f>Effectif!D32</f>
        <v>37987</v>
      </c>
      <c r="D30" s="32">
        <f ca="1">Effectif!E32</f>
        <v>16</v>
      </c>
      <c r="E30" s="32" t="str">
        <f>Effectif!AB32</f>
        <v>Non</v>
      </c>
      <c r="F30" s="32" t="str">
        <f>Effectif!AC32</f>
        <v>Non</v>
      </c>
      <c r="G30" s="32" t="str">
        <f>Effectif!AD32</f>
        <v>Non</v>
      </c>
      <c r="H30" s="32" t="str">
        <f>Effectif!AE32</f>
        <v>Non</v>
      </c>
      <c r="I30" s="32">
        <f>Effectif!AF32</f>
        <v>0</v>
      </c>
      <c r="J30" s="36">
        <f>Effectif!AG32</f>
        <v>0</v>
      </c>
    </row>
    <row r="31" spans="1:10" x14ac:dyDescent="0.25">
      <c r="A31" s="60">
        <f>Effectif!A34</f>
        <v>31</v>
      </c>
      <c r="B31" s="61" t="str">
        <f>Effectif!B34</f>
        <v>Mamadou</v>
      </c>
      <c r="C31" s="31">
        <f>Effectif!D33</f>
        <v>37786</v>
      </c>
      <c r="D31" s="32">
        <f ca="1">Effectif!E33</f>
        <v>16</v>
      </c>
      <c r="E31" s="32" t="str">
        <f>Effectif!AB33</f>
        <v>Non</v>
      </c>
      <c r="F31" s="32" t="str">
        <f>Effectif!AC33</f>
        <v>Non</v>
      </c>
      <c r="G31" s="32" t="str">
        <f>Effectif!AD33</f>
        <v>Non</v>
      </c>
      <c r="H31" s="32" t="str">
        <f>Effectif!AE33</f>
        <v>Non</v>
      </c>
      <c r="I31" s="32">
        <f>Effectif!AF33</f>
        <v>0</v>
      </c>
      <c r="J31" s="36">
        <f>Effectif!AG33</f>
        <v>0</v>
      </c>
    </row>
    <row r="32" spans="1:10" x14ac:dyDescent="0.25">
      <c r="A32" s="60">
        <f>Effectif!A35</f>
        <v>32</v>
      </c>
      <c r="B32" s="61" t="str">
        <f>Effectif!B35</f>
        <v>Mamadou</v>
      </c>
      <c r="C32" s="31">
        <f>Effectif!D34</f>
        <v>37623</v>
      </c>
      <c r="D32" s="32">
        <f ca="1">Effectif!E34</f>
        <v>17</v>
      </c>
      <c r="E32" s="32" t="str">
        <f>Effectif!AB34</f>
        <v>Oui</v>
      </c>
      <c r="F32" s="32" t="str">
        <f>Effectif!AC34</f>
        <v>Oui</v>
      </c>
      <c r="G32" s="32" t="str">
        <f>Effectif!AD34</f>
        <v>Oui</v>
      </c>
      <c r="H32" s="32" t="str">
        <f>Effectif!AE34</f>
        <v>Non</v>
      </c>
      <c r="I32" s="32">
        <f>Effectif!AF34</f>
        <v>0</v>
      </c>
      <c r="J32" s="36">
        <f>Effectif!AG34</f>
        <v>0</v>
      </c>
    </row>
    <row r="33" spans="1:10" x14ac:dyDescent="0.25">
      <c r="A33" s="60">
        <f>Effectif!A36</f>
        <v>33</v>
      </c>
      <c r="B33" s="61" t="str">
        <f>Effectif!B36</f>
        <v>Mamadou</v>
      </c>
      <c r="C33" s="31">
        <f>Effectif!D35</f>
        <v>37258</v>
      </c>
      <c r="D33" s="32">
        <f ca="1">Effectif!E35</f>
        <v>18</v>
      </c>
      <c r="E33" s="32" t="str">
        <f>Effectif!AB35</f>
        <v>Oui</v>
      </c>
      <c r="F33" s="32" t="str">
        <f>Effectif!AC35</f>
        <v>Oui</v>
      </c>
      <c r="G33" s="32" t="str">
        <f>Effectif!AD35</f>
        <v>Oui</v>
      </c>
      <c r="H33" s="32" t="str">
        <f>Effectif!AE35</f>
        <v>Non</v>
      </c>
      <c r="I33" s="32">
        <f>Effectif!AF35</f>
        <v>0</v>
      </c>
      <c r="J33" s="36" t="str">
        <f>Effectif!AG35</f>
        <v>Travailleur temporaire</v>
      </c>
    </row>
    <row r="34" spans="1:10" x14ac:dyDescent="0.25">
      <c r="A34" s="60">
        <f>Effectif!A37</f>
        <v>34</v>
      </c>
      <c r="B34" s="61" t="str">
        <f>Effectif!B37</f>
        <v>Mamadou Lamini</v>
      </c>
      <c r="C34" s="31">
        <f>Effectif!D36</f>
        <v>37986</v>
      </c>
      <c r="D34" s="32">
        <f ca="1">Effectif!E36</f>
        <v>16</v>
      </c>
      <c r="E34" s="32" t="str">
        <f>Effectif!AB36</f>
        <v>Non</v>
      </c>
      <c r="F34" s="32" t="str">
        <f>Effectif!AC36</f>
        <v>Non</v>
      </c>
      <c r="G34" s="32" t="str">
        <f>Effectif!AD36</f>
        <v>Non</v>
      </c>
      <c r="H34" s="32" t="str">
        <f>Effectif!AE36</f>
        <v>Non</v>
      </c>
      <c r="I34" s="32" t="str">
        <f>Effectif!AF36</f>
        <v>D. ZABUKOVEC</v>
      </c>
      <c r="J34" s="36">
        <f>Effectif!AG36</f>
        <v>0</v>
      </c>
    </row>
    <row r="35" spans="1:10" x14ac:dyDescent="0.25">
      <c r="A35" s="60">
        <f>Effectif!A38</f>
        <v>35</v>
      </c>
      <c r="B35" s="61" t="str">
        <f>Effectif!B38</f>
        <v>Mamadou Mouctar</v>
      </c>
      <c r="C35" s="31">
        <f>Effectif!D37</f>
        <v>37427</v>
      </c>
      <c r="D35" s="32">
        <f ca="1">Effectif!E37</f>
        <v>17</v>
      </c>
      <c r="E35" s="32" t="str">
        <f>Effectif!AB37</f>
        <v>Oui</v>
      </c>
      <c r="F35" s="32" t="str">
        <f>Effectif!AC37</f>
        <v>Non</v>
      </c>
      <c r="G35" s="32" t="str">
        <f>Effectif!AD37</f>
        <v>Non</v>
      </c>
      <c r="H35" s="32" t="str">
        <f>Effectif!AE37</f>
        <v>Non</v>
      </c>
      <c r="I35" s="32">
        <f>Effectif!AF37</f>
        <v>0</v>
      </c>
      <c r="J35" s="36">
        <f>Effectif!AG37</f>
        <v>0</v>
      </c>
    </row>
    <row r="36" spans="1:10" x14ac:dyDescent="0.25">
      <c r="A36" s="60">
        <f>Effectif!A39</f>
        <v>36</v>
      </c>
      <c r="B36" s="61" t="str">
        <f>Effectif!B39</f>
        <v>Mamadou Saliou</v>
      </c>
      <c r="C36" s="31">
        <f>Effectif!D38</f>
        <v>37855</v>
      </c>
      <c r="D36" s="32">
        <f ca="1">Effectif!E38</f>
        <v>16</v>
      </c>
      <c r="E36" s="32" t="str">
        <f>Effectif!AB38</f>
        <v>Oui</v>
      </c>
      <c r="F36" s="32" t="str">
        <f>Effectif!AC38</f>
        <v>Non</v>
      </c>
      <c r="G36" s="32" t="str">
        <f>Effectif!AD38</f>
        <v>Non</v>
      </c>
      <c r="H36" s="32" t="str">
        <f>Effectif!AE38</f>
        <v>Non</v>
      </c>
      <c r="I36" s="32">
        <f>Effectif!AF38</f>
        <v>0</v>
      </c>
      <c r="J36" s="36">
        <f>Effectif!AG38</f>
        <v>0</v>
      </c>
    </row>
    <row r="37" spans="1:10" x14ac:dyDescent="0.25">
      <c r="A37" s="60">
        <f>Effectif!A40</f>
        <v>37</v>
      </c>
      <c r="B37" s="61" t="str">
        <f>Effectif!B40</f>
        <v>Md Numan</v>
      </c>
      <c r="C37" s="31">
        <f>Effectif!D39</f>
        <v>38195</v>
      </c>
      <c r="D37" s="32">
        <f ca="1">Effectif!E39</f>
        <v>15</v>
      </c>
      <c r="E37" s="32" t="str">
        <f>Effectif!AB39</f>
        <v>Non</v>
      </c>
      <c r="F37" s="32" t="str">
        <f>Effectif!AC39</f>
        <v>Non</v>
      </c>
      <c r="G37" s="32" t="str">
        <f>Effectif!AD39</f>
        <v>Non</v>
      </c>
      <c r="H37" s="32" t="str">
        <f>Effectif!AE39</f>
        <v>Non</v>
      </c>
      <c r="I37" s="32">
        <f>Effectif!AF39</f>
        <v>0</v>
      </c>
      <c r="J37" s="36">
        <f>Effectif!AG39</f>
        <v>0</v>
      </c>
    </row>
    <row r="38" spans="1:10" x14ac:dyDescent="0.25">
      <c r="A38" s="60">
        <f>Effectif!A41</f>
        <v>38</v>
      </c>
      <c r="B38" s="61" t="str">
        <f>Effectif!B41</f>
        <v>Md Shablu Shuhan</v>
      </c>
      <c r="C38" s="31">
        <f>Effectif!D40</f>
        <v>38144</v>
      </c>
      <c r="D38" s="32">
        <f ca="1">Effectif!E40</f>
        <v>15</v>
      </c>
      <c r="E38" s="32" t="str">
        <f>Effectif!AB40</f>
        <v>Oui</v>
      </c>
      <c r="F38" s="32" t="str">
        <f>Effectif!AC40</f>
        <v>Non</v>
      </c>
      <c r="G38" s="32" t="str">
        <f>Effectif!AD40</f>
        <v>Non</v>
      </c>
      <c r="H38" s="32" t="str">
        <f>Effectif!AE40</f>
        <v>Non</v>
      </c>
      <c r="I38" s="32">
        <f>Effectif!AF40</f>
        <v>0</v>
      </c>
      <c r="J38" s="36">
        <f>Effectif!AG40</f>
        <v>0</v>
      </c>
    </row>
    <row r="39" spans="1:10" x14ac:dyDescent="0.25">
      <c r="A39" s="60">
        <f>Effectif!A42</f>
        <v>39</v>
      </c>
      <c r="B39" s="61" t="str">
        <f>Effectif!B42</f>
        <v>Mohamed Kader</v>
      </c>
      <c r="C39" s="31">
        <f>Effectif!D41</f>
        <v>37874</v>
      </c>
      <c r="D39" s="32">
        <f ca="1">Effectif!E41</f>
        <v>16</v>
      </c>
      <c r="E39" s="32" t="str">
        <f>Effectif!AB41</f>
        <v>Non</v>
      </c>
      <c r="F39" s="32" t="str">
        <f>Effectif!AC41</f>
        <v>Non</v>
      </c>
      <c r="G39" s="32" t="str">
        <f>Effectif!AD41</f>
        <v>Non</v>
      </c>
      <c r="H39" s="32" t="str">
        <f>Effectif!AE41</f>
        <v>Non</v>
      </c>
      <c r="I39" s="32">
        <f>Effectif!AF41</f>
        <v>0</v>
      </c>
      <c r="J39" s="36">
        <f>Effectif!AG41</f>
        <v>0</v>
      </c>
    </row>
    <row r="40" spans="1:10" x14ac:dyDescent="0.25">
      <c r="A40" s="60">
        <f>Effectif!A43</f>
        <v>40</v>
      </c>
      <c r="B40" s="61" t="str">
        <f>Effectif!B43</f>
        <v>Mohammad</v>
      </c>
      <c r="C40" s="31">
        <f>Effectif!D42</f>
        <v>38186</v>
      </c>
      <c r="D40" s="32">
        <f ca="1">Effectif!E42</f>
        <v>15</v>
      </c>
      <c r="E40" s="32" t="str">
        <f>Effectif!AB42</f>
        <v>Non</v>
      </c>
      <c r="F40" s="32" t="str">
        <f>Effectif!AC42</f>
        <v>Non</v>
      </c>
      <c r="G40" s="32" t="str">
        <f>Effectif!AD42</f>
        <v>Non</v>
      </c>
      <c r="H40" s="32" t="str">
        <f>Effectif!AE42</f>
        <v>Non</v>
      </c>
      <c r="I40" s="32">
        <f>Effectif!AF42</f>
        <v>0</v>
      </c>
      <c r="J40" s="36">
        <f>Effectif!AG42</f>
        <v>0</v>
      </c>
    </row>
    <row r="41" spans="1:10" x14ac:dyDescent="0.25">
      <c r="A41" s="60">
        <f>Effectif!A44</f>
        <v>41</v>
      </c>
      <c r="B41" s="61" t="str">
        <f>Effectif!B44</f>
        <v>Mohemd Mouké</v>
      </c>
      <c r="C41" s="31">
        <f>Effectif!D43</f>
        <v>37754</v>
      </c>
      <c r="D41" s="32">
        <f ca="1">Effectif!E43</f>
        <v>16</v>
      </c>
      <c r="E41" s="32" t="str">
        <f>Effectif!AB43</f>
        <v>Non</v>
      </c>
      <c r="F41" s="32" t="str">
        <f>Effectif!AC43</f>
        <v>Non</v>
      </c>
      <c r="G41" s="32" t="str">
        <f>Effectif!AD43</f>
        <v>Non</v>
      </c>
      <c r="H41" s="32" t="str">
        <f>Effectif!AE43</f>
        <v>Non</v>
      </c>
      <c r="I41" s="32">
        <f>Effectif!AF43</f>
        <v>0</v>
      </c>
      <c r="J41" s="36">
        <f>Effectif!AG43</f>
        <v>0</v>
      </c>
    </row>
    <row r="42" spans="1:10" x14ac:dyDescent="0.25">
      <c r="A42" s="60">
        <f>Effectif!A45</f>
        <v>42</v>
      </c>
      <c r="B42" s="61" t="str">
        <f>Effectif!B45</f>
        <v>Nayem</v>
      </c>
      <c r="C42" s="31">
        <f>Effectif!D44</f>
        <v>38011</v>
      </c>
      <c r="D42" s="32">
        <f ca="1">Effectif!E44</f>
        <v>16</v>
      </c>
      <c r="E42" s="32" t="str">
        <f>Effectif!AB44</f>
        <v>Oui</v>
      </c>
      <c r="F42" s="32" t="str">
        <f>Effectif!AC44</f>
        <v>Non</v>
      </c>
      <c r="G42" s="32" t="str">
        <f>Effectif!AD44</f>
        <v>Non</v>
      </c>
      <c r="H42" s="32" t="str">
        <f>Effectif!AE44</f>
        <v>Non</v>
      </c>
      <c r="I42" s="32">
        <f>Effectif!AF44</f>
        <v>0</v>
      </c>
      <c r="J42" s="36">
        <f>Effectif!AG44</f>
        <v>0</v>
      </c>
    </row>
    <row r="43" spans="1:10" x14ac:dyDescent="0.25">
      <c r="A43" s="60">
        <f>Effectif!A46</f>
        <v>43</v>
      </c>
      <c r="B43" s="61" t="str">
        <f>Effectif!B46</f>
        <v>Oumar</v>
      </c>
      <c r="C43" s="31">
        <f>Effectif!D45</f>
        <v>37924</v>
      </c>
      <c r="D43" s="32">
        <f ca="1">Effectif!E45</f>
        <v>16</v>
      </c>
      <c r="E43" s="32" t="str">
        <f>Effectif!AB45</f>
        <v>Non</v>
      </c>
      <c r="F43" s="32" t="str">
        <f>Effectif!AC45</f>
        <v>Non</v>
      </c>
      <c r="G43" s="32" t="str">
        <f>Effectif!AD45</f>
        <v>Non</v>
      </c>
      <c r="H43" s="32" t="str">
        <f>Effectif!AE45</f>
        <v>Non</v>
      </c>
      <c r="I43" s="32">
        <f>Effectif!AF45</f>
        <v>0</v>
      </c>
      <c r="J43" s="36">
        <f>Effectif!AG45</f>
        <v>0</v>
      </c>
    </row>
    <row r="44" spans="1:10" x14ac:dyDescent="0.25">
      <c r="A44" s="60">
        <f>Effectif!A47</f>
        <v>44</v>
      </c>
      <c r="B44" s="61" t="str">
        <f>Effectif!B47</f>
        <v>Oumar</v>
      </c>
      <c r="C44" s="31">
        <f>Effectif!D46</f>
        <v>37868</v>
      </c>
      <c r="D44" s="32">
        <f ca="1">Effectif!E46</f>
        <v>16</v>
      </c>
      <c r="E44" s="32" t="str">
        <f>Effectif!AB46</f>
        <v>Non</v>
      </c>
      <c r="F44" s="32" t="str">
        <f>Effectif!AC46</f>
        <v>Non</v>
      </c>
      <c r="G44" s="32" t="str">
        <f>Effectif!AD46</f>
        <v>Non</v>
      </c>
      <c r="H44" s="32" t="str">
        <f>Effectif!AE46</f>
        <v>Non</v>
      </c>
      <c r="I44" s="32">
        <f>Effectif!AF46</f>
        <v>0</v>
      </c>
      <c r="J44" s="36">
        <f>Effectif!AG46</f>
        <v>0</v>
      </c>
    </row>
    <row r="45" spans="1:10" x14ac:dyDescent="0.25">
      <c r="A45" s="60">
        <f>Effectif!A48</f>
        <v>45</v>
      </c>
      <c r="B45" s="61" t="str">
        <f>Effectif!B48</f>
        <v>Rehan</v>
      </c>
      <c r="C45" s="31">
        <f>Effectif!D47</f>
        <v>37321</v>
      </c>
      <c r="D45" s="32">
        <f ca="1">Effectif!E47</f>
        <v>18</v>
      </c>
      <c r="E45" s="32" t="str">
        <f>Effectif!AB47</f>
        <v>Oui</v>
      </c>
      <c r="F45" s="32" t="str">
        <f>Effectif!AC47</f>
        <v>Oui</v>
      </c>
      <c r="G45" s="32" t="str">
        <f>Effectif!AD47</f>
        <v>Oui</v>
      </c>
      <c r="H45" s="32" t="str">
        <f>Effectif!AE47</f>
        <v>Non</v>
      </c>
      <c r="I45" s="32">
        <f>Effectif!AF47</f>
        <v>0</v>
      </c>
      <c r="J45" s="36" t="str">
        <f>Effectif!AG47</f>
        <v>Travailleur temporaire</v>
      </c>
    </row>
    <row r="46" spans="1:10" x14ac:dyDescent="0.25">
      <c r="A46" s="60">
        <f>Effectif!A49</f>
        <v>46</v>
      </c>
      <c r="B46" s="61" t="str">
        <f>Effectif!B49</f>
        <v>Richard</v>
      </c>
      <c r="C46" s="31">
        <f>Effectif!D48</f>
        <v>37149</v>
      </c>
      <c r="D46" s="32">
        <f ca="1">Effectif!E48</f>
        <v>18</v>
      </c>
      <c r="E46" s="32" t="str">
        <f>Effectif!AB48</f>
        <v>Oui</v>
      </c>
      <c r="F46" s="32" t="str">
        <f>Effectif!AC48</f>
        <v>Oui</v>
      </c>
      <c r="G46" s="32" t="str">
        <f>Effectif!AD48</f>
        <v>Non</v>
      </c>
      <c r="H46" s="32" t="str">
        <f>Effectif!AE48</f>
        <v>Non</v>
      </c>
      <c r="I46" s="32">
        <f>Effectif!AF48</f>
        <v>0</v>
      </c>
      <c r="J46" s="36" t="str">
        <f>Effectif!AG48</f>
        <v>Travailleur temporaire</v>
      </c>
    </row>
    <row r="47" spans="1:10" x14ac:dyDescent="0.25">
      <c r="A47" s="60">
        <f>Effectif!A50</f>
        <v>47</v>
      </c>
      <c r="B47" s="61" t="str">
        <f>Effectif!B50</f>
        <v>Sabil</v>
      </c>
      <c r="C47" s="31">
        <f>Effectif!D49</f>
        <v>37335</v>
      </c>
      <c r="D47" s="32">
        <f ca="1">Effectif!E49</f>
        <v>18</v>
      </c>
      <c r="E47" s="32" t="str">
        <f>Effectif!AB49</f>
        <v>Oui</v>
      </c>
      <c r="F47" s="32" t="str">
        <f>Effectif!AC49</f>
        <v>Oui</v>
      </c>
      <c r="G47" s="32" t="str">
        <f>Effectif!AD49</f>
        <v>Non</v>
      </c>
      <c r="H47" s="32" t="str">
        <f>Effectif!AE49</f>
        <v>Non</v>
      </c>
      <c r="I47" s="32">
        <f>Effectif!AF49</f>
        <v>0</v>
      </c>
      <c r="J47" s="36">
        <f>Effectif!AG49</f>
        <v>0</v>
      </c>
    </row>
    <row r="48" spans="1:10" x14ac:dyDescent="0.25">
      <c r="A48" s="60">
        <f>Effectif!A51</f>
        <v>48</v>
      </c>
      <c r="B48" s="61" t="str">
        <f>Effectif!B51</f>
        <v>Sadio</v>
      </c>
      <c r="C48" s="31">
        <f>Effectif!D50</f>
        <v>37879</v>
      </c>
      <c r="D48" s="32">
        <f ca="1">Effectif!E50</f>
        <v>16</v>
      </c>
      <c r="E48" s="32" t="str">
        <f>Effectif!AB50</f>
        <v>Oui</v>
      </c>
      <c r="F48" s="32" t="str">
        <f>Effectif!AC50</f>
        <v>Non</v>
      </c>
      <c r="G48" s="32" t="str">
        <f>Effectif!AD50</f>
        <v>Non</v>
      </c>
      <c r="H48" s="32" t="str">
        <f>Effectif!AE50</f>
        <v>Non</v>
      </c>
      <c r="I48" s="32">
        <f>Effectif!AF50</f>
        <v>0</v>
      </c>
      <c r="J48" s="36">
        <f>Effectif!AG50</f>
        <v>0</v>
      </c>
    </row>
    <row r="49" spans="1:10" x14ac:dyDescent="0.25">
      <c r="A49" s="60">
        <f>Effectif!A52</f>
        <v>49</v>
      </c>
      <c r="B49" s="61" t="str">
        <f>Effectif!B52</f>
        <v>Salia</v>
      </c>
      <c r="C49" s="31">
        <f>Effectif!D51</f>
        <v>37621</v>
      </c>
      <c r="D49" s="32">
        <f ca="1">Effectif!E51</f>
        <v>17</v>
      </c>
      <c r="E49" s="32" t="str">
        <f>Effectif!AB51</f>
        <v>Oui</v>
      </c>
      <c r="F49" s="32" t="str">
        <f>Effectif!AC51</f>
        <v>Non</v>
      </c>
      <c r="G49" s="32" t="str">
        <f>Effectif!AD51</f>
        <v>Non</v>
      </c>
      <c r="H49" s="32" t="str">
        <f>Effectif!AE51</f>
        <v>Non</v>
      </c>
      <c r="I49" s="32">
        <f>Effectif!AF51</f>
        <v>0</v>
      </c>
      <c r="J49" s="36">
        <f>Effectif!AG51</f>
        <v>0</v>
      </c>
    </row>
    <row r="50" spans="1:10" x14ac:dyDescent="0.25">
      <c r="A50" s="60">
        <f>Effectif!A53</f>
        <v>50</v>
      </c>
      <c r="B50" s="61" t="str">
        <f>Effectif!B53</f>
        <v>Sanassy</v>
      </c>
      <c r="C50" s="31">
        <f>Effectif!D52</f>
        <v>37685</v>
      </c>
      <c r="D50" s="32">
        <f ca="1">Effectif!E52</f>
        <v>17</v>
      </c>
      <c r="E50" s="32" t="str">
        <f>Effectif!AB52</f>
        <v>Oui</v>
      </c>
      <c r="F50" s="32" t="str">
        <f>Effectif!AC52</f>
        <v>Oui</v>
      </c>
      <c r="G50" s="32" t="str">
        <f>Effectif!AD52</f>
        <v>Non</v>
      </c>
      <c r="H50" s="32" t="str">
        <f>Effectif!AE52</f>
        <v>Non</v>
      </c>
      <c r="I50" s="32">
        <f>Effectif!AF52</f>
        <v>0</v>
      </c>
      <c r="J50" s="36">
        <f>Effectif!AG52</f>
        <v>0</v>
      </c>
    </row>
    <row r="51" spans="1:10" x14ac:dyDescent="0.25">
      <c r="A51" s="60">
        <f>Effectif!A54</f>
        <v>51</v>
      </c>
      <c r="B51" s="61" t="str">
        <f>Effectif!B54</f>
        <v>Sangueleme Aboubacar Emmanuel</v>
      </c>
      <c r="C51" s="31">
        <f>Effectif!D53</f>
        <v>37386</v>
      </c>
      <c r="D51" s="32">
        <f ca="1">Effectif!E53</f>
        <v>17</v>
      </c>
      <c r="E51" s="32" t="str">
        <f>Effectif!AB53</f>
        <v>Oui</v>
      </c>
      <c r="F51" s="32" t="str">
        <f>Effectif!AC53</f>
        <v>Oui</v>
      </c>
      <c r="G51" s="32" t="str">
        <f>Effectif!AD53</f>
        <v>Oui</v>
      </c>
      <c r="H51" s="32" t="str">
        <f>Effectif!AE53</f>
        <v>Oui</v>
      </c>
      <c r="I51" s="32">
        <f>Effectif!AF53</f>
        <v>0</v>
      </c>
      <c r="J51" s="36" t="str">
        <f>Effectif!AG53</f>
        <v>Nationalité</v>
      </c>
    </row>
    <row r="52" spans="1:10" x14ac:dyDescent="0.25">
      <c r="A52" s="60">
        <f>Effectif!A55</f>
        <v>52</v>
      </c>
      <c r="B52" s="61" t="str">
        <f>Effectif!B55</f>
        <v>Shamin</v>
      </c>
      <c r="C52" s="31">
        <f>Effectif!D54</f>
        <v>37818</v>
      </c>
      <c r="D52" s="32">
        <f ca="1">Effectif!E54</f>
        <v>16</v>
      </c>
      <c r="E52" s="32" t="str">
        <f>Effectif!AB54</f>
        <v>Oui</v>
      </c>
      <c r="F52" s="32" t="str">
        <f>Effectif!AC54</f>
        <v>Non</v>
      </c>
      <c r="G52" s="32" t="str">
        <f>Effectif!AD54</f>
        <v>Non</v>
      </c>
      <c r="H52" s="32" t="str">
        <f>Effectif!AE54</f>
        <v>Non</v>
      </c>
      <c r="I52" s="32">
        <f>Effectif!AF54</f>
        <v>0</v>
      </c>
      <c r="J52" s="36">
        <f>Effectif!AG54</f>
        <v>0</v>
      </c>
    </row>
    <row r="53" spans="1:10" x14ac:dyDescent="0.25">
      <c r="A53" s="60">
        <f>Effectif!A57</f>
        <v>54</v>
      </c>
      <c r="B53" s="61" t="str">
        <f>Effectif!B57</f>
        <v>Souleymane</v>
      </c>
      <c r="C53" s="31">
        <f>Effectif!D55</f>
        <v>37756</v>
      </c>
      <c r="D53" s="32">
        <f ca="1">Effectif!E55</f>
        <v>16</v>
      </c>
      <c r="E53" s="32" t="str">
        <f>Effectif!AB55</f>
        <v>Oui</v>
      </c>
      <c r="F53" s="32" t="str">
        <f>Effectif!AC55</f>
        <v>Non</v>
      </c>
      <c r="G53" s="32" t="str">
        <f>Effectif!AD55</f>
        <v>Non</v>
      </c>
      <c r="H53" s="32" t="str">
        <f>Effectif!AE55</f>
        <v>Non</v>
      </c>
      <c r="I53" s="32">
        <f>Effectif!AF55</f>
        <v>0</v>
      </c>
      <c r="J53" s="36">
        <f>Effectif!AG55</f>
        <v>0</v>
      </c>
    </row>
    <row r="54" spans="1:10" x14ac:dyDescent="0.25">
      <c r="A54" s="60">
        <f>Effectif!A58</f>
        <v>55</v>
      </c>
      <c r="B54" s="61" t="str">
        <f>Effectif!B58</f>
        <v>Thierno Abdoulye</v>
      </c>
      <c r="C54" s="31">
        <f>Effectif!D56</f>
        <v>37446</v>
      </c>
      <c r="D54" s="32">
        <f ca="1">Effectif!E56</f>
        <v>17</v>
      </c>
      <c r="E54" s="32" t="str">
        <f>Effectif!AB56</f>
        <v>Oui</v>
      </c>
      <c r="F54" s="32" t="str">
        <f>Effectif!AC56</f>
        <v>Oui</v>
      </c>
      <c r="G54" s="32" t="str">
        <f>Effectif!AD56</f>
        <v>Non</v>
      </c>
      <c r="H54" s="32" t="str">
        <f>Effectif!AE56</f>
        <v>Non</v>
      </c>
      <c r="I54" s="32">
        <f>Effectif!AF56</f>
        <v>0</v>
      </c>
      <c r="J54" s="36">
        <f>Effectif!AG56</f>
        <v>0</v>
      </c>
    </row>
    <row r="55" spans="1:10" x14ac:dyDescent="0.25">
      <c r="A55" s="60">
        <f>Effectif!A59</f>
        <v>56</v>
      </c>
      <c r="B55" s="61" t="str">
        <f>Effectif!B59</f>
        <v>Uriel Adama</v>
      </c>
      <c r="C55" s="31">
        <f>Effectif!D57</f>
        <v>37194</v>
      </c>
      <c r="D55" s="32">
        <f ca="1">Effectif!E57</f>
        <v>18</v>
      </c>
      <c r="E55" s="32" t="str">
        <f>Effectif!AB57</f>
        <v>Oui</v>
      </c>
      <c r="F55" s="32" t="str">
        <f>Effectif!AC57</f>
        <v>Oui</v>
      </c>
      <c r="G55" s="32" t="str">
        <f>Effectif!AD57</f>
        <v>Non</v>
      </c>
      <c r="H55" s="32" t="str">
        <f>Effectif!AE57</f>
        <v>Non</v>
      </c>
      <c r="I55" s="32">
        <f>Effectif!AF57</f>
        <v>0</v>
      </c>
      <c r="J55" s="36" t="str">
        <f>Effectif!AG57</f>
        <v>Travailleur temporaire</v>
      </c>
    </row>
    <row r="56" spans="1:10" x14ac:dyDescent="0.25">
      <c r="A56" s="60">
        <f>Effectif!A60</f>
        <v>57</v>
      </c>
      <c r="B56" s="61" t="str">
        <f>Effectif!B60</f>
        <v>Vamougne</v>
      </c>
      <c r="C56" s="31">
        <f>Effectif!D58</f>
        <v>38079</v>
      </c>
      <c r="D56" s="32">
        <f ca="1">Effectif!E58</f>
        <v>15</v>
      </c>
      <c r="E56" s="32" t="str">
        <f>Effectif!AB58</f>
        <v>Oui</v>
      </c>
      <c r="F56" s="32" t="str">
        <f>Effectif!AC58</f>
        <v>Oui</v>
      </c>
      <c r="G56" s="32" t="str">
        <f>Effectif!AD58</f>
        <v>Non</v>
      </c>
      <c r="H56" s="32" t="str">
        <f>Effectif!AE58</f>
        <v>Non</v>
      </c>
      <c r="I56" s="32">
        <f>Effectif!AF58</f>
        <v>0</v>
      </c>
      <c r="J56" s="36" t="str">
        <f>Effectif!AG58</f>
        <v>Nationalité</v>
      </c>
    </row>
    <row r="57" spans="1:10" x14ac:dyDescent="0.25">
      <c r="A57" s="60">
        <f>Effectif!A61</f>
        <v>58</v>
      </c>
      <c r="B57" s="61" t="str">
        <f>Effectif!B61</f>
        <v>Youssef</v>
      </c>
      <c r="C57" s="31">
        <f>Effectif!D59</f>
        <v>37621</v>
      </c>
      <c r="D57" s="32">
        <f ca="1">Effectif!E59</f>
        <v>17</v>
      </c>
      <c r="E57" s="32" t="str">
        <f>Effectif!AB59</f>
        <v>Oui</v>
      </c>
      <c r="F57" s="32" t="str">
        <f>Effectif!AC59</f>
        <v>Oui</v>
      </c>
      <c r="G57" s="32" t="str">
        <f>Effectif!AD59</f>
        <v>Oui</v>
      </c>
      <c r="H57" s="32" t="str">
        <f>Effectif!AE59</f>
        <v>Non</v>
      </c>
      <c r="I57" s="32">
        <f>Effectif!AF59</f>
        <v>0</v>
      </c>
      <c r="J57" s="36">
        <f>Effectif!AG59</f>
        <v>0</v>
      </c>
    </row>
    <row r="58" spans="1:10" x14ac:dyDescent="0.25">
      <c r="A58" s="60">
        <f>Effectif!A62</f>
        <v>59</v>
      </c>
      <c r="B58" s="61" t="str">
        <f>Effectif!B62</f>
        <v>Zaker</v>
      </c>
      <c r="C58" s="31">
        <f>Effectif!D60</f>
        <v>37746</v>
      </c>
      <c r="D58" s="32">
        <f ca="1">Effectif!E60</f>
        <v>16</v>
      </c>
      <c r="E58" s="32" t="str">
        <f>Effectif!AB60</f>
        <v>Non</v>
      </c>
      <c r="F58" s="32" t="str">
        <f>Effectif!AC60</f>
        <v>Non</v>
      </c>
      <c r="G58" s="32" t="str">
        <f>Effectif!AD60</f>
        <v>Non</v>
      </c>
      <c r="H58" s="32" t="str">
        <f>Effectif!AE60</f>
        <v>Non</v>
      </c>
      <c r="I58" s="32" t="str">
        <f>Effectif!AF60</f>
        <v>C. DESPEROIS</v>
      </c>
      <c r="J58" s="36">
        <f>Effectif!AG60</f>
        <v>0</v>
      </c>
    </row>
    <row r="59" spans="1:10" x14ac:dyDescent="0.25">
      <c r="A59" s="60">
        <f>Effectif!A63</f>
        <v>60</v>
      </c>
      <c r="B59" s="61" t="str">
        <f>Effectif!B63</f>
        <v>Zoumana</v>
      </c>
      <c r="C59" s="31">
        <f>Effectif!D61</f>
        <v>37539</v>
      </c>
      <c r="D59" s="32">
        <f ca="1">Effectif!E61</f>
        <v>17</v>
      </c>
      <c r="E59" s="32" t="str">
        <f>Effectif!AB61</f>
        <v>Oui</v>
      </c>
      <c r="F59" s="32" t="str">
        <f>Effectif!AC61</f>
        <v>Oui</v>
      </c>
      <c r="G59" s="32" t="str">
        <f>Effectif!AD61</f>
        <v>Oui</v>
      </c>
      <c r="H59" s="32" t="str">
        <f>Effectif!AE61</f>
        <v>Oui</v>
      </c>
      <c r="I59" s="32">
        <f>Effectif!AF61</f>
        <v>0</v>
      </c>
      <c r="J59" s="36">
        <f>Effectif!AG61</f>
        <v>0</v>
      </c>
    </row>
    <row r="60" spans="1:10" x14ac:dyDescent="0.25">
      <c r="A60" s="60" t="str">
        <f>Effectif!A64</f>
        <v>NON OCCUPEE</v>
      </c>
      <c r="B60" s="61">
        <f>Effectif!B64</f>
        <v>0</v>
      </c>
      <c r="C60" s="31">
        <f>Effectif!D62</f>
        <v>37622</v>
      </c>
      <c r="D60" s="32">
        <f ca="1">Effectif!E62</f>
        <v>17</v>
      </c>
      <c r="E60" s="32" t="str">
        <f>Effectif!AB62</f>
        <v>Oui</v>
      </c>
      <c r="F60" s="32" t="str">
        <f>Effectif!AC62</f>
        <v>Non</v>
      </c>
      <c r="G60" s="32" t="str">
        <f>Effectif!AD62</f>
        <v>Non</v>
      </c>
      <c r="H60" s="32" t="str">
        <f>Effectif!AE62</f>
        <v>Non</v>
      </c>
      <c r="I60" s="32" t="str">
        <f>Effectif!AF62</f>
        <v>D. ZABUKOVEC</v>
      </c>
      <c r="J60" s="36" t="str">
        <f>Effectif!AG62</f>
        <v>Nationalité</v>
      </c>
    </row>
  </sheetData>
  <sheetProtection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62"/>
  <sheetViews>
    <sheetView workbookViewId="0">
      <selection activeCell="E2" sqref="E2"/>
    </sheetView>
  </sheetViews>
  <sheetFormatPr baseColWidth="10" defaultRowHeight="15.75" x14ac:dyDescent="0.25"/>
  <cols>
    <col min="1" max="1" width="14.85546875" style="96" bestFit="1" customWidth="1"/>
    <col min="2" max="2" width="32.28515625" style="96" bestFit="1" customWidth="1"/>
    <col min="3" max="3" width="14.85546875" style="6" bestFit="1" customWidth="1"/>
    <col min="4" max="4" width="9.28515625" style="5" bestFit="1" customWidth="1"/>
    <col min="5" max="5" width="20.140625" style="5" bestFit="1" customWidth="1"/>
    <col min="6" max="6" width="20.42578125" style="5" bestFit="1" customWidth="1"/>
    <col min="7" max="7" width="11.28515625" style="5" bestFit="1" customWidth="1"/>
    <col min="8" max="8" width="20.42578125" style="6" customWidth="1"/>
    <col min="9" max="9" width="25.85546875" style="5" customWidth="1"/>
    <col min="10" max="16384" width="11.42578125" style="5"/>
  </cols>
  <sheetData>
    <row r="1" spans="1:9" ht="31.5" x14ac:dyDescent="0.25">
      <c r="A1" s="86" t="s">
        <v>1</v>
      </c>
      <c r="B1" s="29" t="s">
        <v>2</v>
      </c>
      <c r="C1" s="37" t="s">
        <v>3</v>
      </c>
      <c r="D1" s="29" t="s">
        <v>4</v>
      </c>
      <c r="E1" s="29" t="s">
        <v>60</v>
      </c>
      <c r="F1" s="29" t="s">
        <v>138</v>
      </c>
      <c r="G1" s="29" t="s">
        <v>187</v>
      </c>
      <c r="H1" s="37" t="s">
        <v>139</v>
      </c>
      <c r="I1" s="30" t="s">
        <v>11</v>
      </c>
    </row>
    <row r="2" spans="1:9" x14ac:dyDescent="0.25">
      <c r="A2" s="94">
        <f>Effectif!A4</f>
        <v>1</v>
      </c>
      <c r="B2" s="95" t="str">
        <f>Effectif!B4</f>
        <v>Abdalah</v>
      </c>
      <c r="C2" s="26">
        <f>Effectif!D4</f>
        <v>37235</v>
      </c>
      <c r="D2" s="27">
        <f ca="1">Effectif!E4</f>
        <v>18</v>
      </c>
      <c r="E2" s="27" t="str">
        <f>Effectif!AI4</f>
        <v>CFA</v>
      </c>
      <c r="F2" s="27" t="str">
        <f>Effectif!AJ4</f>
        <v>Maçon</v>
      </c>
      <c r="G2" s="27">
        <f>Effectif!AK4</f>
        <v>0</v>
      </c>
      <c r="H2" s="26">
        <f>Effectif!AL4</f>
        <v>44000</v>
      </c>
      <c r="I2" s="38" t="str">
        <f>Effectif!AM4</f>
        <v>THER</v>
      </c>
    </row>
    <row r="3" spans="1:9" x14ac:dyDescent="0.25">
      <c r="A3" s="94">
        <f>Effectif!A7</f>
        <v>4</v>
      </c>
      <c r="B3" s="95" t="str">
        <f>Effectif!B7</f>
        <v>Abdoulye</v>
      </c>
      <c r="C3" s="26">
        <f>Effectif!D7</f>
        <v>38040</v>
      </c>
      <c r="D3" s="27">
        <f ca="1">Effectif!E7</f>
        <v>16</v>
      </c>
      <c r="E3" s="27" t="str">
        <f>Effectif!AI5</f>
        <v>College</v>
      </c>
      <c r="F3" s="27" t="str">
        <f>Effectif!AJ5</f>
        <v>G._POLITZER</v>
      </c>
      <c r="G3" s="27" t="str">
        <f>Effectif!AK5</f>
        <v>3éme</v>
      </c>
      <c r="H3" s="26">
        <f>Effectif!AL5</f>
        <v>0</v>
      </c>
      <c r="I3" s="38">
        <f>Effectif!AM5</f>
        <v>0</v>
      </c>
    </row>
    <row r="4" spans="1:9" x14ac:dyDescent="0.25">
      <c r="A4" s="94">
        <f>Effectif!A8</f>
        <v>5</v>
      </c>
      <c r="B4" s="95" t="str">
        <f>Effectif!B8</f>
        <v>Abdul</v>
      </c>
      <c r="C4" s="26">
        <f>Effectif!D8</f>
        <v>37719</v>
      </c>
      <c r="D4" s="27">
        <f ca="1">Effectif!E8</f>
        <v>16</v>
      </c>
      <c r="E4" s="27" t="str">
        <f>Effectif!AI6</f>
        <v>College</v>
      </c>
      <c r="F4" s="27" t="str">
        <f>Effectif!AJ6</f>
        <v>G._POLITZER</v>
      </c>
      <c r="G4" s="27" t="str">
        <f>Effectif!AK6</f>
        <v>3éme FLS</v>
      </c>
      <c r="H4" s="26">
        <f>Effectif!AL6</f>
        <v>0</v>
      </c>
      <c r="I4" s="38">
        <f>Effectif!AM6</f>
        <v>0</v>
      </c>
    </row>
    <row r="5" spans="1:9" x14ac:dyDescent="0.25">
      <c r="A5" s="94">
        <f>Effectif!A6</f>
        <v>3</v>
      </c>
      <c r="B5" s="95" t="str">
        <f>Effectif!B6</f>
        <v>Abdoulaye</v>
      </c>
      <c r="C5" s="26">
        <f>Effectif!D6</f>
        <v>38228</v>
      </c>
      <c r="D5" s="27">
        <f ca="1">Effectif!E6</f>
        <v>15</v>
      </c>
      <c r="E5" s="27" t="str">
        <f>Effectif!AI7</f>
        <v>CFA</v>
      </c>
      <c r="F5" s="27">
        <f>Effectif!AJ7</f>
        <v>0</v>
      </c>
      <c r="G5" s="27">
        <f>Effectif!AK7</f>
        <v>0</v>
      </c>
      <c r="H5" s="26">
        <f>Effectif!AL7</f>
        <v>0</v>
      </c>
      <c r="I5" s="38">
        <f>Effectif!AM7</f>
        <v>0</v>
      </c>
    </row>
    <row r="6" spans="1:9" x14ac:dyDescent="0.25">
      <c r="A6" s="94">
        <f>Effectif!A5</f>
        <v>2</v>
      </c>
      <c r="B6" s="95" t="str">
        <f>Effectif!B5</f>
        <v>Abdoulaye</v>
      </c>
      <c r="C6" s="26">
        <f>Effectif!D5</f>
        <v>38085</v>
      </c>
      <c r="D6" s="27">
        <f ca="1">Effectif!E5</f>
        <v>15</v>
      </c>
      <c r="E6" s="27" t="str">
        <f>Effectif!AI8</f>
        <v>Neant</v>
      </c>
      <c r="F6" s="27">
        <f>Effectif!AJ8</f>
        <v>0</v>
      </c>
      <c r="G6" s="27">
        <f>Effectif!AK8</f>
        <v>0</v>
      </c>
      <c r="H6" s="26">
        <f>Effectif!AL8</f>
        <v>0</v>
      </c>
      <c r="I6" s="38">
        <f>Effectif!AM8</f>
        <v>0</v>
      </c>
    </row>
    <row r="7" spans="1:9" x14ac:dyDescent="0.25">
      <c r="A7" s="94">
        <f>Effectif!A9</f>
        <v>6</v>
      </c>
      <c r="B7" s="95" t="str">
        <f>Effectif!B9</f>
        <v>Abou</v>
      </c>
      <c r="C7" s="26">
        <f>Effectif!D9</f>
        <v>37965</v>
      </c>
      <c r="D7" s="27">
        <f ca="1">Effectif!E9</f>
        <v>16</v>
      </c>
      <c r="E7" s="27" t="str">
        <f>Effectif!AI9</f>
        <v>CFA</v>
      </c>
      <c r="F7" s="27" t="str">
        <f>Effectif!AJ9</f>
        <v>Mécanicien</v>
      </c>
      <c r="G7" s="27">
        <f>Effectif!AK9</f>
        <v>0</v>
      </c>
      <c r="H7" s="26">
        <f>Effectif!AL9</f>
        <v>0</v>
      </c>
      <c r="I7" s="38" t="str">
        <f>Effectif!AM9</f>
        <v>AH Auto</v>
      </c>
    </row>
    <row r="8" spans="1:9" x14ac:dyDescent="0.25">
      <c r="A8" s="94">
        <f>Effectif!A10</f>
        <v>7</v>
      </c>
      <c r="B8" s="95" t="str">
        <f>Effectif!B10</f>
        <v>Ahmed</v>
      </c>
      <c r="C8" s="26">
        <f>Effectif!D10</f>
        <v>38157</v>
      </c>
      <c r="D8" s="27">
        <f ca="1">Effectif!E10</f>
        <v>15</v>
      </c>
      <c r="E8" s="27" t="str">
        <f>Effectif!AI10</f>
        <v>Neant</v>
      </c>
      <c r="F8" s="27">
        <f>Effectif!AJ10</f>
        <v>0</v>
      </c>
      <c r="G8" s="27">
        <f>Effectif!AK10</f>
        <v>0</v>
      </c>
      <c r="H8" s="26">
        <f>Effectif!AL10</f>
        <v>0</v>
      </c>
      <c r="I8" s="38">
        <f>Effectif!AM10</f>
        <v>0</v>
      </c>
    </row>
    <row r="9" spans="1:9" x14ac:dyDescent="0.25">
      <c r="A9" s="94">
        <f>Effectif!A11</f>
        <v>8</v>
      </c>
      <c r="B9" s="95" t="str">
        <f>Effectif!B11</f>
        <v>Akil</v>
      </c>
      <c r="C9" s="26">
        <f>Effectif!D11</f>
        <v>37249</v>
      </c>
      <c r="D9" s="27">
        <f ca="1">Effectif!E11</f>
        <v>18</v>
      </c>
      <c r="E9" s="27" t="str">
        <f>Effectif!AI11</f>
        <v>Neant</v>
      </c>
      <c r="F9" s="27">
        <f>Effectif!AJ11</f>
        <v>0</v>
      </c>
      <c r="G9" s="27">
        <f>Effectif!AK11</f>
        <v>0</v>
      </c>
      <c r="H9" s="26">
        <f>Effectif!AL11</f>
        <v>0</v>
      </c>
      <c r="I9" s="38">
        <f>Effectif!AM11</f>
        <v>0</v>
      </c>
    </row>
    <row r="10" spans="1:9" x14ac:dyDescent="0.25">
      <c r="A10" s="94">
        <f>Effectif!A12</f>
        <v>9</v>
      </c>
      <c r="B10" s="95" t="str">
        <f>Effectif!B12</f>
        <v>Alain</v>
      </c>
      <c r="C10" s="26">
        <f>Effectif!D12</f>
        <v>37377</v>
      </c>
      <c r="D10" s="27">
        <f ca="1">Effectif!E12</f>
        <v>17</v>
      </c>
      <c r="E10" s="27" t="str">
        <f>Effectif!AI12</f>
        <v>Neant</v>
      </c>
      <c r="F10" s="27">
        <f>Effectif!AJ12</f>
        <v>0</v>
      </c>
      <c r="G10" s="27">
        <f>Effectif!AK12</f>
        <v>0</v>
      </c>
      <c r="H10" s="26">
        <f>Effectif!AL12</f>
        <v>0</v>
      </c>
      <c r="I10" s="38">
        <f>Effectif!AM12</f>
        <v>0</v>
      </c>
    </row>
    <row r="11" spans="1:9" x14ac:dyDescent="0.25">
      <c r="A11" s="94">
        <f>Effectif!A13</f>
        <v>10</v>
      </c>
      <c r="B11" s="95" t="str">
        <f>Effectif!B13</f>
        <v>Ali</v>
      </c>
      <c r="C11" s="26">
        <f>Effectif!D13</f>
        <v>37986</v>
      </c>
      <c r="D11" s="27">
        <f ca="1">Effectif!E13</f>
        <v>16</v>
      </c>
      <c r="E11" s="27" t="str">
        <f>Effectif!AI13</f>
        <v>College</v>
      </c>
      <c r="F11" s="27" t="str">
        <f>Effectif!AJ13</f>
        <v>G._POLITZER</v>
      </c>
      <c r="G11" s="27" t="str">
        <f>Effectif!AK13</f>
        <v>3éme FLS</v>
      </c>
      <c r="H11" s="26">
        <f>Effectif!AL13</f>
        <v>0</v>
      </c>
      <c r="I11" s="38">
        <f>Effectif!AM13</f>
        <v>0</v>
      </c>
    </row>
    <row r="12" spans="1:9" x14ac:dyDescent="0.25">
      <c r="A12" s="94">
        <f>Effectif!A14</f>
        <v>11</v>
      </c>
      <c r="B12" s="95" t="str">
        <f>Effectif!B14</f>
        <v>Amara</v>
      </c>
      <c r="C12" s="26">
        <f>Effectif!D14</f>
        <v>37443</v>
      </c>
      <c r="D12" s="27">
        <f ca="1">Effectif!E14</f>
        <v>17</v>
      </c>
      <c r="E12" s="27" t="str">
        <f>Effectif!AI14</f>
        <v>Neant</v>
      </c>
      <c r="F12" s="27">
        <f>Effectif!AJ14</f>
        <v>0</v>
      </c>
      <c r="G12" s="27">
        <f>Effectif!AK14</f>
        <v>0</v>
      </c>
      <c r="H12" s="26">
        <f>Effectif!AL14</f>
        <v>0</v>
      </c>
      <c r="I12" s="38">
        <f>Effectif!AM14</f>
        <v>0</v>
      </c>
    </row>
    <row r="13" spans="1:9" x14ac:dyDescent="0.25">
      <c r="A13" s="94">
        <f>Effectif!A15</f>
        <v>12</v>
      </c>
      <c r="B13" s="95" t="str">
        <f>Effectif!B15</f>
        <v>Ayouba</v>
      </c>
      <c r="C13" s="26">
        <f>Effectif!D15</f>
        <v>37531</v>
      </c>
      <c r="D13" s="27">
        <f ca="1">Effectif!E15</f>
        <v>17</v>
      </c>
      <c r="E13" s="27" t="str">
        <f>Effectif!AI15</f>
        <v>Lycee_Professionnel</v>
      </c>
      <c r="F13" s="27" t="str">
        <f>Effectif!AJ15</f>
        <v>Plombier</v>
      </c>
      <c r="G13" s="27">
        <f>Effectif!AK15</f>
        <v>0</v>
      </c>
      <c r="H13" s="26">
        <f>Effectif!AL15</f>
        <v>0</v>
      </c>
      <c r="I13" s="38">
        <f>Effectif!AM15</f>
        <v>0</v>
      </c>
    </row>
    <row r="14" spans="1:9" x14ac:dyDescent="0.25">
      <c r="A14" s="94">
        <f>Effectif!A16</f>
        <v>13</v>
      </c>
      <c r="B14" s="95" t="str">
        <f>Effectif!B16</f>
        <v>Bakary</v>
      </c>
      <c r="C14" s="26">
        <f>Effectif!D16</f>
        <v>0</v>
      </c>
      <c r="D14" s="27" t="str">
        <f ca="1">Effectif!E16</f>
        <v/>
      </c>
      <c r="E14" s="27" t="str">
        <f>Effectif!AI16</f>
        <v>Neant</v>
      </c>
      <c r="F14" s="27">
        <f>Effectif!AJ16</f>
        <v>0</v>
      </c>
      <c r="G14" s="27">
        <f>Effectif!AK16</f>
        <v>0</v>
      </c>
      <c r="H14" s="26">
        <f>Effectif!AL16</f>
        <v>0</v>
      </c>
      <c r="I14" s="38">
        <f>Effectif!AM16</f>
        <v>0</v>
      </c>
    </row>
    <row r="15" spans="1:9" x14ac:dyDescent="0.25">
      <c r="A15" s="94">
        <f>Effectif!A17</f>
        <v>14</v>
      </c>
      <c r="B15" s="95" t="str">
        <f>Effectif!B17</f>
        <v>Biba</v>
      </c>
      <c r="C15" s="26">
        <f>Effectif!D17</f>
        <v>37939</v>
      </c>
      <c r="D15" s="27">
        <f ca="1">Effectif!E17</f>
        <v>16</v>
      </c>
      <c r="E15" s="27" t="str">
        <f>Effectif!AI17</f>
        <v>Neant</v>
      </c>
      <c r="F15" s="27">
        <f>Effectif!AJ17</f>
        <v>0</v>
      </c>
      <c r="G15" s="27">
        <f>Effectif!AK17</f>
        <v>0</v>
      </c>
      <c r="H15" s="26">
        <f>Effectif!AL17</f>
        <v>0</v>
      </c>
      <c r="I15" s="38">
        <f>Effectif!AM17</f>
        <v>0</v>
      </c>
    </row>
    <row r="16" spans="1:9" x14ac:dyDescent="0.25">
      <c r="A16" s="94">
        <f>Effectif!A18</f>
        <v>15</v>
      </c>
      <c r="B16" s="95" t="str">
        <f>Effectif!B18</f>
        <v>Boubacar</v>
      </c>
      <c r="C16" s="26">
        <f>Effectif!D18</f>
        <v>37600</v>
      </c>
      <c r="D16" s="27">
        <f ca="1">Effectif!E18</f>
        <v>17</v>
      </c>
      <c r="E16" s="27" t="str">
        <f>Effectif!AI18</f>
        <v>Lycee</v>
      </c>
      <c r="F16" s="27">
        <f>Effectif!AJ18</f>
        <v>0</v>
      </c>
      <c r="G16" s="27">
        <f>Effectif!AK18</f>
        <v>0</v>
      </c>
      <c r="H16" s="26">
        <f>Effectif!AL18</f>
        <v>0</v>
      </c>
      <c r="I16" s="38">
        <f>Effectif!AM18</f>
        <v>0</v>
      </c>
    </row>
    <row r="17" spans="1:9" x14ac:dyDescent="0.25">
      <c r="A17" s="94">
        <f>Effectif!A19</f>
        <v>16</v>
      </c>
      <c r="B17" s="95" t="str">
        <f>Effectif!B19</f>
        <v>Brahima</v>
      </c>
      <c r="C17" s="26">
        <f>Effectif!D19</f>
        <v>37659</v>
      </c>
      <c r="D17" s="27">
        <f ca="1">Effectif!E19</f>
        <v>17</v>
      </c>
      <c r="E17" s="27" t="str">
        <f>Effectif!AI19</f>
        <v>Neant</v>
      </c>
      <c r="F17" s="27">
        <f>Effectif!AJ19</f>
        <v>0</v>
      </c>
      <c r="G17" s="27">
        <f>Effectif!AK19</f>
        <v>0</v>
      </c>
      <c r="H17" s="26">
        <f>Effectif!AL19</f>
        <v>0</v>
      </c>
      <c r="I17" s="38">
        <f>Effectif!AM19</f>
        <v>0</v>
      </c>
    </row>
    <row r="18" spans="1:9" x14ac:dyDescent="0.25">
      <c r="A18" s="94">
        <f>Effectif!A20</f>
        <v>17</v>
      </c>
      <c r="B18" s="95" t="str">
        <f>Effectif!B20</f>
        <v>Golam Sarowa</v>
      </c>
      <c r="C18" s="26">
        <f>Effectif!D20</f>
        <v>37665</v>
      </c>
      <c r="D18" s="27">
        <f ca="1">Effectif!E20</f>
        <v>17</v>
      </c>
      <c r="E18" s="27" t="str">
        <f>Effectif!AI20</f>
        <v>Neant</v>
      </c>
      <c r="F18" s="27">
        <f>Effectif!AJ20</f>
        <v>0</v>
      </c>
      <c r="G18" s="27">
        <f>Effectif!AK20</f>
        <v>0</v>
      </c>
      <c r="H18" s="26">
        <f>Effectif!AL20</f>
        <v>0</v>
      </c>
      <c r="I18" s="38">
        <f>Effectif!AM20</f>
        <v>0</v>
      </c>
    </row>
    <row r="19" spans="1:9" x14ac:dyDescent="0.25">
      <c r="A19" s="94">
        <f>Effectif!A21</f>
        <v>18</v>
      </c>
      <c r="B19" s="95" t="str">
        <f>Effectif!B21</f>
        <v>Hamidullah</v>
      </c>
      <c r="C19" s="26">
        <f>Effectif!D21</f>
        <v>37621</v>
      </c>
      <c r="D19" s="27">
        <f ca="1">Effectif!E21</f>
        <v>17</v>
      </c>
      <c r="E19" s="27" t="str">
        <f>Effectif!AI21</f>
        <v>CFA</v>
      </c>
      <c r="F19" s="27">
        <f>Effectif!AJ21</f>
        <v>0</v>
      </c>
      <c r="G19" s="27">
        <f>Effectif!AK21</f>
        <v>0</v>
      </c>
      <c r="H19" s="26">
        <f>Effectif!AL21</f>
        <v>0</v>
      </c>
      <c r="I19" s="38">
        <f>Effectif!AM21</f>
        <v>0</v>
      </c>
    </row>
    <row r="20" spans="1:9" x14ac:dyDescent="0.25">
      <c r="A20" s="94">
        <f>Effectif!A22</f>
        <v>19</v>
      </c>
      <c r="B20" s="95" t="str">
        <f>Effectif!B22</f>
        <v>Ibrahima</v>
      </c>
      <c r="C20" s="26">
        <f>Effectif!D22</f>
        <v>38308</v>
      </c>
      <c r="D20" s="27">
        <f ca="1">Effectif!E22</f>
        <v>15</v>
      </c>
      <c r="E20" s="27" t="str">
        <f>Effectif!AI22</f>
        <v>Lycee</v>
      </c>
      <c r="F20" s="27">
        <f>Effectif!AJ22</f>
        <v>0</v>
      </c>
      <c r="G20" s="27">
        <f>Effectif!AK22</f>
        <v>0</v>
      </c>
      <c r="H20" s="26">
        <f>Effectif!AL22</f>
        <v>0</v>
      </c>
      <c r="I20" s="38">
        <f>Effectif!AM22</f>
        <v>0</v>
      </c>
    </row>
    <row r="21" spans="1:9" x14ac:dyDescent="0.25">
      <c r="A21" s="94">
        <f>Effectif!A23</f>
        <v>20</v>
      </c>
      <c r="B21" s="95" t="str">
        <f>Effectif!B23</f>
        <v>Javed</v>
      </c>
      <c r="C21" s="26">
        <f>Effectif!D23</f>
        <v>38352</v>
      </c>
      <c r="D21" s="27">
        <f ca="1">Effectif!E23</f>
        <v>15</v>
      </c>
      <c r="E21" s="27" t="str">
        <f>Effectif!AI23</f>
        <v>College</v>
      </c>
      <c r="F21" s="27" t="str">
        <f>Effectif!AJ23</f>
        <v>G._POLITZER</v>
      </c>
      <c r="G21" s="27" t="str">
        <f>Effectif!AK23</f>
        <v>3éme</v>
      </c>
      <c r="H21" s="26">
        <f>Effectif!AL23</f>
        <v>0</v>
      </c>
      <c r="I21" s="38">
        <f>Effectif!AM23</f>
        <v>0</v>
      </c>
    </row>
    <row r="22" spans="1:9" x14ac:dyDescent="0.25">
      <c r="A22" s="94">
        <f>Effectif!A24</f>
        <v>21</v>
      </c>
      <c r="B22" s="95" t="str">
        <f>Effectif!B24</f>
        <v>Joris</v>
      </c>
      <c r="C22" s="26">
        <f>Effectif!D24</f>
        <v>37210</v>
      </c>
      <c r="D22" s="27">
        <f ca="1">Effectif!E24</f>
        <v>18</v>
      </c>
      <c r="E22" s="27" t="str">
        <f>Effectif!AI24</f>
        <v>CFA</v>
      </c>
      <c r="F22" s="27" t="str">
        <f>Effectif!AJ24</f>
        <v>Cuisinier</v>
      </c>
      <c r="G22" s="27">
        <f>Effectif!AK24</f>
        <v>0</v>
      </c>
      <c r="H22" s="26">
        <f>Effectif!AL24</f>
        <v>43997</v>
      </c>
      <c r="I22" s="38" t="str">
        <f>Effectif!AM24</f>
        <v>Bergrest</v>
      </c>
    </row>
    <row r="23" spans="1:9" x14ac:dyDescent="0.25">
      <c r="A23" s="94">
        <f>Effectif!A25</f>
        <v>22</v>
      </c>
      <c r="B23" s="95" t="str">
        <f>Effectif!B25</f>
        <v>Jossim</v>
      </c>
      <c r="C23" s="26">
        <f>Effectif!D25</f>
        <v>37925</v>
      </c>
      <c r="D23" s="27">
        <f ca="1">Effectif!E25</f>
        <v>16</v>
      </c>
      <c r="E23" s="27" t="str">
        <f>Effectif!AI25</f>
        <v>Neant</v>
      </c>
      <c r="F23" s="27">
        <f>Effectif!AJ25</f>
        <v>0</v>
      </c>
      <c r="G23" s="27">
        <f>Effectif!AK25</f>
        <v>0</v>
      </c>
      <c r="H23" s="26">
        <f>Effectif!AL25</f>
        <v>0</v>
      </c>
      <c r="I23" s="38">
        <f>Effectif!AM25</f>
        <v>0</v>
      </c>
    </row>
    <row r="24" spans="1:9" x14ac:dyDescent="0.25">
      <c r="A24" s="94">
        <f>Effectif!A26</f>
        <v>23</v>
      </c>
      <c r="B24" s="95" t="str">
        <f>Effectif!B26</f>
        <v>Kaka</v>
      </c>
      <c r="C24" s="26">
        <f>Effectif!D26</f>
        <v>37749</v>
      </c>
      <c r="D24" s="27">
        <f ca="1">Effectif!E26</f>
        <v>16</v>
      </c>
      <c r="E24" s="27" t="str">
        <f>Effectif!AI26</f>
        <v>Lycee</v>
      </c>
      <c r="F24" s="27" t="str">
        <f>Effectif!AJ26</f>
        <v>L._SEDAR_SENGHOR</v>
      </c>
      <c r="G24" s="27" t="str">
        <f>Effectif!AK26</f>
        <v>2nde</v>
      </c>
      <c r="H24" s="26">
        <f>Effectif!AL26</f>
        <v>0</v>
      </c>
      <c r="I24" s="38">
        <f>Effectif!AM26</f>
        <v>0</v>
      </c>
    </row>
    <row r="25" spans="1:9" x14ac:dyDescent="0.25">
      <c r="A25" s="94">
        <f>Effectif!A27</f>
        <v>24</v>
      </c>
      <c r="B25" s="95" t="str">
        <f>Effectif!B27</f>
        <v>Khachik</v>
      </c>
      <c r="C25" s="26">
        <f>Effectif!D27</f>
        <v>37583</v>
      </c>
      <c r="D25" s="27">
        <f ca="1">Effectif!E27</f>
        <v>17</v>
      </c>
      <c r="E25" s="27" t="str">
        <f>Effectif!AI27</f>
        <v>College</v>
      </c>
      <c r="F25" s="27" t="str">
        <f>Effectif!AJ27</f>
        <v>G._POLITZER</v>
      </c>
      <c r="G25" s="27" t="str">
        <f>Effectif!AK27</f>
        <v>3éme</v>
      </c>
      <c r="H25" s="26">
        <f>Effectif!AL27</f>
        <v>0</v>
      </c>
      <c r="I25" s="38">
        <f>Effectif!AM27</f>
        <v>0</v>
      </c>
    </row>
    <row r="26" spans="1:9" x14ac:dyDescent="0.25">
      <c r="A26" s="94">
        <f>Effectif!A28</f>
        <v>25</v>
      </c>
      <c r="B26" s="95" t="str">
        <f>Effectif!B28</f>
        <v>Khalidou</v>
      </c>
      <c r="C26" s="26">
        <f>Effectif!D28</f>
        <v>37605</v>
      </c>
      <c r="D26" s="27">
        <f ca="1">Effectif!E28</f>
        <v>17</v>
      </c>
      <c r="E26" s="27" t="str">
        <f>Effectif!AI28</f>
        <v>Neant</v>
      </c>
      <c r="F26" s="27">
        <f>Effectif!AJ28</f>
        <v>0</v>
      </c>
      <c r="G26" s="27">
        <f>Effectif!AK28</f>
        <v>0</v>
      </c>
      <c r="H26" s="26">
        <f>Effectif!AL28</f>
        <v>0</v>
      </c>
      <c r="I26" s="38">
        <f>Effectif!AM28</f>
        <v>0</v>
      </c>
    </row>
    <row r="27" spans="1:9" x14ac:dyDescent="0.25">
      <c r="A27" s="94">
        <f>Effectif!A29</f>
        <v>26</v>
      </c>
      <c r="B27" s="95" t="str">
        <f>Effectif!B29</f>
        <v>Madou</v>
      </c>
      <c r="C27" s="26">
        <f>Effectif!D29</f>
        <v>37226</v>
      </c>
      <c r="D27" s="27">
        <f ca="1">Effectif!E29</f>
        <v>18</v>
      </c>
      <c r="E27" s="27" t="str">
        <f>Effectif!AI29</f>
        <v>CFA</v>
      </c>
      <c r="F27" s="27" t="str">
        <f>Effectif!AJ29</f>
        <v>Mécanicien</v>
      </c>
      <c r="G27" s="27">
        <f>Effectif!AK29</f>
        <v>0</v>
      </c>
      <c r="H27" s="26">
        <f>Effectif!AL29</f>
        <v>0</v>
      </c>
      <c r="I27" s="38" t="str">
        <f>Effectif!AM29</f>
        <v>KF Services</v>
      </c>
    </row>
    <row r="28" spans="1:9" x14ac:dyDescent="0.25">
      <c r="A28" s="94">
        <f>Effectif!A30</f>
        <v>27</v>
      </c>
      <c r="B28" s="95" t="str">
        <f>Effectif!B30</f>
        <v>Mahabubur</v>
      </c>
      <c r="C28" s="26">
        <f>Effectif!D30</f>
        <v>37965</v>
      </c>
      <c r="D28" s="27">
        <f ca="1">Effectif!E30</f>
        <v>16</v>
      </c>
      <c r="E28" s="27" t="str">
        <f>Effectif!AI30</f>
        <v>Neant</v>
      </c>
      <c r="F28" s="27">
        <f>Effectif!AJ30</f>
        <v>0</v>
      </c>
      <c r="G28" s="27">
        <f>Effectif!AK30</f>
        <v>0</v>
      </c>
      <c r="H28" s="26">
        <f>Effectif!AL30</f>
        <v>0</v>
      </c>
      <c r="I28" s="38">
        <f>Effectif!AM30</f>
        <v>0</v>
      </c>
    </row>
    <row r="29" spans="1:9" x14ac:dyDescent="0.25">
      <c r="A29" s="94">
        <f>Effectif!A31</f>
        <v>28</v>
      </c>
      <c r="B29" s="95" t="str">
        <f>Effectif!B31</f>
        <v>Mahbub</v>
      </c>
      <c r="C29" s="26">
        <f>Effectif!D31</f>
        <v>37940</v>
      </c>
      <c r="D29" s="27">
        <f ca="1">Effectif!E31</f>
        <v>16</v>
      </c>
      <c r="E29" s="27" t="str">
        <f>Effectif!AI31</f>
        <v>Neant</v>
      </c>
      <c r="F29" s="27">
        <f>Effectif!AJ31</f>
        <v>0</v>
      </c>
      <c r="G29" s="27">
        <f>Effectif!AK31</f>
        <v>0</v>
      </c>
      <c r="H29" s="26">
        <f>Effectif!AL31</f>
        <v>0</v>
      </c>
      <c r="I29" s="38">
        <f>Effectif!AM31</f>
        <v>0</v>
      </c>
    </row>
    <row r="30" spans="1:9" x14ac:dyDescent="0.25">
      <c r="A30" s="94">
        <f>Effectif!A32</f>
        <v>29</v>
      </c>
      <c r="B30" s="95" t="str">
        <f>Effectif!B32</f>
        <v>Mamadi</v>
      </c>
      <c r="C30" s="26">
        <f>Effectif!D32</f>
        <v>37987</v>
      </c>
      <c r="D30" s="27">
        <f ca="1">Effectif!E32</f>
        <v>16</v>
      </c>
      <c r="E30" s="27" t="str">
        <f>Effectif!AI32</f>
        <v>CFA</v>
      </c>
      <c r="F30" s="27" t="str">
        <f>Effectif!AJ32</f>
        <v>Mécanicien</v>
      </c>
      <c r="G30" s="27">
        <f>Effectif!AK32</f>
        <v>0</v>
      </c>
      <c r="H30" s="26">
        <f>Effectif!AL32</f>
        <v>0</v>
      </c>
      <c r="I30" s="38" t="str">
        <f>Effectif!AM32</f>
        <v>AM Auto</v>
      </c>
    </row>
    <row r="31" spans="1:9" x14ac:dyDescent="0.25">
      <c r="A31" s="94">
        <f>Effectif!A33</f>
        <v>30</v>
      </c>
      <c r="B31" s="95" t="str">
        <f>Effectif!B33</f>
        <v>Mamadou</v>
      </c>
      <c r="C31" s="26">
        <f>Effectif!D33</f>
        <v>37786</v>
      </c>
      <c r="D31" s="27">
        <f ca="1">Effectif!E33</f>
        <v>16</v>
      </c>
      <c r="E31" s="27" t="str">
        <f>Effectif!AI33</f>
        <v>Neant</v>
      </c>
      <c r="F31" s="27">
        <f>Effectif!AJ33</f>
        <v>0</v>
      </c>
      <c r="G31" s="27">
        <f>Effectif!AK33</f>
        <v>0</v>
      </c>
      <c r="H31" s="26">
        <f>Effectif!AL33</f>
        <v>0</v>
      </c>
      <c r="I31" s="38">
        <f>Effectif!AM33</f>
        <v>0</v>
      </c>
    </row>
    <row r="32" spans="1:9" x14ac:dyDescent="0.25">
      <c r="A32" s="94">
        <f>Effectif!A34</f>
        <v>31</v>
      </c>
      <c r="B32" s="95" t="str">
        <f>Effectif!B34</f>
        <v>Mamadou</v>
      </c>
      <c r="C32" s="26">
        <f>Effectif!D34</f>
        <v>37623</v>
      </c>
      <c r="D32" s="27">
        <f ca="1">Effectif!E34</f>
        <v>17</v>
      </c>
      <c r="E32" s="27" t="str">
        <f>Effectif!AI34</f>
        <v>CFA</v>
      </c>
      <c r="F32" s="27" t="str">
        <f>Effectif!AJ34</f>
        <v>Cuisinier</v>
      </c>
      <c r="G32" s="27">
        <f>Effectif!AK34</f>
        <v>0</v>
      </c>
      <c r="H32" s="26">
        <f>Effectif!AL34</f>
        <v>0</v>
      </c>
      <c r="I32" s="38" t="str">
        <f>Effectif!AM34</f>
        <v>Bergrest</v>
      </c>
    </row>
    <row r="33" spans="1:9" x14ac:dyDescent="0.25">
      <c r="A33" s="94">
        <f>Effectif!A35</f>
        <v>32</v>
      </c>
      <c r="B33" s="95" t="str">
        <f>Effectif!B35</f>
        <v>Mamadou</v>
      </c>
      <c r="C33" s="26">
        <f>Effectif!D35</f>
        <v>37258</v>
      </c>
      <c r="D33" s="27">
        <f ca="1">Effectif!E35</f>
        <v>18</v>
      </c>
      <c r="E33" s="27" t="str">
        <f>Effectif!AI35</f>
        <v>CFA</v>
      </c>
      <c r="F33" s="27" t="str">
        <f>Effectif!AJ35</f>
        <v>Cuisinier</v>
      </c>
      <c r="G33" s="27">
        <f>Effectif!AK35</f>
        <v>0</v>
      </c>
      <c r="H33" s="26">
        <f>Effectif!AL35</f>
        <v>44025</v>
      </c>
      <c r="I33" s="38" t="str">
        <f>Effectif!AM35</f>
        <v>La Gazette</v>
      </c>
    </row>
    <row r="34" spans="1:9" x14ac:dyDescent="0.25">
      <c r="A34" s="94">
        <f>Effectif!A36</f>
        <v>33</v>
      </c>
      <c r="B34" s="95" t="str">
        <f>Effectif!B36</f>
        <v>Mamadou</v>
      </c>
      <c r="C34" s="26">
        <f>Effectif!D36</f>
        <v>37986</v>
      </c>
      <c r="D34" s="27">
        <f ca="1">Effectif!E36</f>
        <v>16</v>
      </c>
      <c r="E34" s="27" t="str">
        <f>Effectif!AI36</f>
        <v>Neant</v>
      </c>
      <c r="F34" s="27">
        <f>Effectif!AJ36</f>
        <v>0</v>
      </c>
      <c r="G34" s="27">
        <f>Effectif!AK36</f>
        <v>0</v>
      </c>
      <c r="H34" s="26">
        <f>Effectif!AL36</f>
        <v>0</v>
      </c>
      <c r="I34" s="38">
        <f>Effectif!AM36</f>
        <v>0</v>
      </c>
    </row>
    <row r="35" spans="1:9" x14ac:dyDescent="0.25">
      <c r="A35" s="94">
        <f>Effectif!A37</f>
        <v>34</v>
      </c>
      <c r="B35" s="95" t="str">
        <f>Effectif!B37</f>
        <v>Mamadou Lamini</v>
      </c>
      <c r="C35" s="26">
        <f>Effectif!D37</f>
        <v>37427</v>
      </c>
      <c r="D35" s="27">
        <f ca="1">Effectif!E37</f>
        <v>17</v>
      </c>
      <c r="E35" s="27" t="str">
        <f>Effectif!AI37</f>
        <v>Neant</v>
      </c>
      <c r="F35" s="27">
        <f>Effectif!AJ37</f>
        <v>0</v>
      </c>
      <c r="G35" s="27">
        <f>Effectif!AK37</f>
        <v>0</v>
      </c>
      <c r="H35" s="26">
        <f>Effectif!AL37</f>
        <v>0</v>
      </c>
      <c r="I35" s="38">
        <f>Effectif!AM37</f>
        <v>0</v>
      </c>
    </row>
    <row r="36" spans="1:9" x14ac:dyDescent="0.25">
      <c r="A36" s="94">
        <f>Effectif!A38</f>
        <v>35</v>
      </c>
      <c r="B36" s="95" t="str">
        <f>Effectif!B38</f>
        <v>Mamadou Mouctar</v>
      </c>
      <c r="C36" s="26">
        <f>Effectif!D38</f>
        <v>37855</v>
      </c>
      <c r="D36" s="27">
        <f ca="1">Effectif!E38</f>
        <v>16</v>
      </c>
      <c r="E36" s="27" t="str">
        <f>Effectif!AI38</f>
        <v>Neant</v>
      </c>
      <c r="F36" s="27">
        <f>Effectif!AJ38</f>
        <v>0</v>
      </c>
      <c r="G36" s="27">
        <f>Effectif!AK38</f>
        <v>0</v>
      </c>
      <c r="H36" s="26">
        <f>Effectif!AL38</f>
        <v>0</v>
      </c>
      <c r="I36" s="38">
        <f>Effectif!AM38</f>
        <v>0</v>
      </c>
    </row>
    <row r="37" spans="1:9" x14ac:dyDescent="0.25">
      <c r="A37" s="94">
        <f>Effectif!A39</f>
        <v>36</v>
      </c>
      <c r="B37" s="95" t="str">
        <f>Effectif!B39</f>
        <v>Mamadou Saliou</v>
      </c>
      <c r="C37" s="26">
        <f>Effectif!D39</f>
        <v>38195</v>
      </c>
      <c r="D37" s="27">
        <f ca="1">Effectif!E39</f>
        <v>15</v>
      </c>
      <c r="E37" s="27" t="str">
        <f>Effectif!AI39</f>
        <v>Neant</v>
      </c>
      <c r="F37" s="27">
        <f>Effectif!AJ39</f>
        <v>0</v>
      </c>
      <c r="G37" s="27">
        <f>Effectif!AK39</f>
        <v>0</v>
      </c>
      <c r="H37" s="26">
        <f>Effectif!AL39</f>
        <v>0</v>
      </c>
      <c r="I37" s="38">
        <f>Effectif!AM39</f>
        <v>0</v>
      </c>
    </row>
    <row r="38" spans="1:9" x14ac:dyDescent="0.25">
      <c r="A38" s="94">
        <f>Effectif!A40</f>
        <v>37</v>
      </c>
      <c r="B38" s="95" t="str">
        <f>Effectif!B40</f>
        <v>Md Numan</v>
      </c>
      <c r="C38" s="26">
        <f>Effectif!D40</f>
        <v>38144</v>
      </c>
      <c r="D38" s="27">
        <f ca="1">Effectif!E40</f>
        <v>15</v>
      </c>
      <c r="E38" s="27" t="str">
        <f>Effectif!AI40</f>
        <v>College</v>
      </c>
      <c r="F38" s="27" t="str">
        <f>Effectif!AJ40</f>
        <v>J._JAURES</v>
      </c>
      <c r="G38" s="27" t="str">
        <f>Effectif!AK40</f>
        <v>3éme FLS</v>
      </c>
      <c r="H38" s="26">
        <f>Effectif!AL40</f>
        <v>0</v>
      </c>
      <c r="I38" s="38">
        <f>Effectif!AM40</f>
        <v>0</v>
      </c>
    </row>
    <row r="39" spans="1:9" x14ac:dyDescent="0.25">
      <c r="A39" s="94">
        <f>Effectif!A41</f>
        <v>38</v>
      </c>
      <c r="B39" s="95" t="str">
        <f>Effectif!B41</f>
        <v>Md Shablu Shuhan</v>
      </c>
      <c r="C39" s="26">
        <f>Effectif!D41</f>
        <v>37874</v>
      </c>
      <c r="D39" s="27">
        <f ca="1">Effectif!E41</f>
        <v>16</v>
      </c>
      <c r="E39" s="27" t="str">
        <f>Effectif!AI41</f>
        <v>Neant</v>
      </c>
      <c r="F39" s="27">
        <f>Effectif!AJ41</f>
        <v>0</v>
      </c>
      <c r="G39" s="27">
        <f>Effectif!AK41</f>
        <v>0</v>
      </c>
      <c r="H39" s="26">
        <f>Effectif!AL41</f>
        <v>0</v>
      </c>
      <c r="I39" s="38">
        <f>Effectif!AM41</f>
        <v>0</v>
      </c>
    </row>
    <row r="40" spans="1:9" x14ac:dyDescent="0.25">
      <c r="A40" s="94">
        <f>Effectif!A42</f>
        <v>39</v>
      </c>
      <c r="B40" s="95" t="str">
        <f>Effectif!B42</f>
        <v>Mohamed Kader</v>
      </c>
      <c r="C40" s="26">
        <f>Effectif!D42</f>
        <v>38186</v>
      </c>
      <c r="D40" s="27">
        <f ca="1">Effectif!E42</f>
        <v>15</v>
      </c>
      <c r="E40" s="27" t="str">
        <f>Effectif!AI42</f>
        <v>Neant</v>
      </c>
      <c r="F40" s="27">
        <f>Effectif!AJ42</f>
        <v>0</v>
      </c>
      <c r="G40" s="27">
        <f>Effectif!AK42</f>
        <v>0</v>
      </c>
      <c r="H40" s="26">
        <f>Effectif!AL42</f>
        <v>0</v>
      </c>
      <c r="I40" s="38">
        <f>Effectif!AM42</f>
        <v>0</v>
      </c>
    </row>
    <row r="41" spans="1:9" x14ac:dyDescent="0.25">
      <c r="A41" s="94">
        <f>Effectif!A43</f>
        <v>40</v>
      </c>
      <c r="B41" s="95" t="str">
        <f>Effectif!B43</f>
        <v>Mohammad</v>
      </c>
      <c r="C41" s="26">
        <f>Effectif!D43</f>
        <v>37754</v>
      </c>
      <c r="D41" s="27">
        <f ca="1">Effectif!E43</f>
        <v>16</v>
      </c>
      <c r="E41" s="27" t="str">
        <f>Effectif!AI43</f>
        <v>Neant</v>
      </c>
      <c r="F41" s="27">
        <f>Effectif!AJ43</f>
        <v>0</v>
      </c>
      <c r="G41" s="27">
        <f>Effectif!AK43</f>
        <v>0</v>
      </c>
      <c r="H41" s="26">
        <f>Effectif!AL43</f>
        <v>0</v>
      </c>
      <c r="I41" s="38">
        <f>Effectif!AM43</f>
        <v>0</v>
      </c>
    </row>
    <row r="42" spans="1:9" x14ac:dyDescent="0.25">
      <c r="A42" s="94">
        <f>Effectif!A44</f>
        <v>41</v>
      </c>
      <c r="B42" s="95" t="str">
        <f>Effectif!B44</f>
        <v>Mohemd Mouké</v>
      </c>
      <c r="C42" s="26">
        <f>Effectif!D44</f>
        <v>38011</v>
      </c>
      <c r="D42" s="27">
        <f ca="1">Effectif!E44</f>
        <v>16</v>
      </c>
      <c r="E42" s="27" t="str">
        <f>Effectif!AI44</f>
        <v>Neant</v>
      </c>
      <c r="F42" s="27">
        <f>Effectif!AJ44</f>
        <v>0</v>
      </c>
      <c r="G42" s="27">
        <f>Effectif!AK44</f>
        <v>0</v>
      </c>
      <c r="H42" s="26">
        <f>Effectif!AL44</f>
        <v>0</v>
      </c>
      <c r="I42" s="38">
        <f>Effectif!AM44</f>
        <v>0</v>
      </c>
    </row>
    <row r="43" spans="1:9" x14ac:dyDescent="0.25">
      <c r="A43" s="94">
        <f>Effectif!A45</f>
        <v>42</v>
      </c>
      <c r="B43" s="95" t="str">
        <f>Effectif!B45</f>
        <v>Nayem</v>
      </c>
      <c r="C43" s="26">
        <f>Effectif!D45</f>
        <v>37924</v>
      </c>
      <c r="D43" s="27">
        <f ca="1">Effectif!E45</f>
        <v>16</v>
      </c>
      <c r="E43" s="27" t="str">
        <f>Effectif!AI45</f>
        <v>Neant</v>
      </c>
      <c r="F43" s="27">
        <f>Effectif!AJ45</f>
        <v>0</v>
      </c>
      <c r="G43" s="27">
        <f>Effectif!AK45</f>
        <v>0</v>
      </c>
      <c r="H43" s="26">
        <f>Effectif!AL45</f>
        <v>0</v>
      </c>
      <c r="I43" s="38">
        <f>Effectif!AM45</f>
        <v>0</v>
      </c>
    </row>
    <row r="44" spans="1:9" x14ac:dyDescent="0.25">
      <c r="A44" s="94">
        <f>Effectif!A46</f>
        <v>43</v>
      </c>
      <c r="B44" s="95" t="str">
        <f>Effectif!B46</f>
        <v>Oumar</v>
      </c>
      <c r="C44" s="26">
        <f>Effectif!D46</f>
        <v>37868</v>
      </c>
      <c r="D44" s="27">
        <f ca="1">Effectif!E46</f>
        <v>16</v>
      </c>
      <c r="E44" s="27" t="str">
        <f>Effectif!AI46</f>
        <v>CFA</v>
      </c>
      <c r="F44" s="27" t="str">
        <f>Effectif!AJ46</f>
        <v>Serveur</v>
      </c>
      <c r="G44" s="27">
        <f>Effectif!AK46</f>
        <v>0</v>
      </c>
      <c r="H44" s="26">
        <f>Effectif!AL46</f>
        <v>44107</v>
      </c>
      <c r="I44" s="38" t="str">
        <f>Effectif!AM46</f>
        <v>Le Bistrot</v>
      </c>
    </row>
    <row r="45" spans="1:9" x14ac:dyDescent="0.25">
      <c r="A45" s="94">
        <f>Effectif!A47</f>
        <v>44</v>
      </c>
      <c r="B45" s="95" t="str">
        <f>Effectif!B47</f>
        <v>Oumar</v>
      </c>
      <c r="C45" s="26">
        <f>Effectif!D47</f>
        <v>37321</v>
      </c>
      <c r="D45" s="27">
        <f ca="1">Effectif!E47</f>
        <v>18</v>
      </c>
      <c r="E45" s="27" t="str">
        <f>Effectif!AI47</f>
        <v>CFA</v>
      </c>
      <c r="F45" s="27" t="str">
        <f>Effectif!AJ47</f>
        <v>Carreleur</v>
      </c>
      <c r="G45" s="27">
        <f>Effectif!AK47</f>
        <v>0</v>
      </c>
      <c r="H45" s="26">
        <f>Effectif!AL47</f>
        <v>43896</v>
      </c>
      <c r="I45" s="38">
        <f>Effectif!AM47</f>
        <v>0</v>
      </c>
    </row>
    <row r="46" spans="1:9" x14ac:dyDescent="0.25">
      <c r="A46" s="94">
        <f>Effectif!A48</f>
        <v>45</v>
      </c>
      <c r="B46" s="95" t="str">
        <f>Effectif!B48</f>
        <v>Rehan</v>
      </c>
      <c r="C46" s="26">
        <f>Effectif!D48</f>
        <v>37149</v>
      </c>
      <c r="D46" s="27">
        <f ca="1">Effectif!E48</f>
        <v>18</v>
      </c>
      <c r="E46" s="27" t="str">
        <f>Effectif!AI48</f>
        <v>CFA</v>
      </c>
      <c r="F46" s="27" t="str">
        <f>Effectif!AJ48</f>
        <v>Cuisinier</v>
      </c>
      <c r="G46" s="27">
        <f>Effectif!AK48</f>
        <v>0</v>
      </c>
      <c r="H46" s="26">
        <f>Effectif!AL48</f>
        <v>43964</v>
      </c>
      <c r="I46" s="38" t="str">
        <f>Effectif!AM48</f>
        <v>Punjab Rana</v>
      </c>
    </row>
    <row r="47" spans="1:9" x14ac:dyDescent="0.25">
      <c r="A47" s="94">
        <f>Effectif!A49</f>
        <v>46</v>
      </c>
      <c r="B47" s="95" t="str">
        <f>Effectif!B49</f>
        <v>Richard</v>
      </c>
      <c r="C47" s="26">
        <f>Effectif!D49</f>
        <v>37335</v>
      </c>
      <c r="D47" s="27">
        <f ca="1">Effectif!E49</f>
        <v>18</v>
      </c>
      <c r="E47" s="27" t="str">
        <f>Effectif!AI49</f>
        <v>CFA</v>
      </c>
      <c r="F47" s="27">
        <f>Effectif!AJ49</f>
        <v>0</v>
      </c>
      <c r="G47" s="27">
        <f>Effectif!AK49</f>
        <v>0</v>
      </c>
      <c r="H47" s="26">
        <f>Effectif!AL49</f>
        <v>0</v>
      </c>
      <c r="I47" s="38">
        <f>Effectif!AM49</f>
        <v>0</v>
      </c>
    </row>
    <row r="48" spans="1:9" x14ac:dyDescent="0.25">
      <c r="A48" s="94">
        <f>Effectif!A50</f>
        <v>47</v>
      </c>
      <c r="B48" s="95" t="str">
        <f>Effectif!B50</f>
        <v>Sabil</v>
      </c>
      <c r="C48" s="26">
        <f>Effectif!D50</f>
        <v>37879</v>
      </c>
      <c r="D48" s="27">
        <f ca="1">Effectif!E50</f>
        <v>16</v>
      </c>
      <c r="E48" s="27" t="str">
        <f>Effectif!AI50</f>
        <v>Neant</v>
      </c>
      <c r="F48" s="27">
        <f>Effectif!AJ50</f>
        <v>0</v>
      </c>
      <c r="G48" s="27">
        <f>Effectif!AK50</f>
        <v>0</v>
      </c>
      <c r="H48" s="26">
        <f>Effectif!AL50</f>
        <v>0</v>
      </c>
      <c r="I48" s="38">
        <f>Effectif!AM50</f>
        <v>0</v>
      </c>
    </row>
    <row r="49" spans="1:9" x14ac:dyDescent="0.25">
      <c r="A49" s="94">
        <f>Effectif!A51</f>
        <v>48</v>
      </c>
      <c r="B49" s="95" t="str">
        <f>Effectif!B51</f>
        <v>Sadio</v>
      </c>
      <c r="C49" s="26">
        <f>Effectif!D51</f>
        <v>37621</v>
      </c>
      <c r="D49" s="27">
        <f ca="1">Effectif!E51</f>
        <v>17</v>
      </c>
      <c r="E49" s="27" t="str">
        <f>Effectif!AI51</f>
        <v>CFA</v>
      </c>
      <c r="F49" s="27" t="str">
        <f>Effectif!AJ51</f>
        <v>Cuisinier</v>
      </c>
      <c r="G49" s="27">
        <f>Effectif!AK51</f>
        <v>0</v>
      </c>
      <c r="H49" s="26">
        <f>Effectif!AL51</f>
        <v>44173</v>
      </c>
      <c r="I49" s="38" t="str">
        <f>Effectif!AM51</f>
        <v>L'Ardoise Normande</v>
      </c>
    </row>
    <row r="50" spans="1:9" x14ac:dyDescent="0.25">
      <c r="A50" s="94">
        <f>Effectif!A52</f>
        <v>49</v>
      </c>
      <c r="B50" s="95" t="str">
        <f>Effectif!B52</f>
        <v>Salia</v>
      </c>
      <c r="C50" s="26">
        <f>Effectif!D52</f>
        <v>37685</v>
      </c>
      <c r="D50" s="27">
        <f ca="1">Effectif!E52</f>
        <v>17</v>
      </c>
      <c r="E50" s="27" t="str">
        <f>Effectif!AI52</f>
        <v>CFA</v>
      </c>
      <c r="F50" s="27">
        <f>Effectif!AJ52</f>
        <v>0</v>
      </c>
      <c r="G50" s="27">
        <f>Effectif!AK52</f>
        <v>0</v>
      </c>
      <c r="H50" s="26">
        <f>Effectif!AL52</f>
        <v>0</v>
      </c>
      <c r="I50" s="38">
        <f>Effectif!AM52</f>
        <v>0</v>
      </c>
    </row>
    <row r="51" spans="1:9" x14ac:dyDescent="0.25">
      <c r="A51" s="94">
        <f>Effectif!A53</f>
        <v>50</v>
      </c>
      <c r="B51" s="95" t="str">
        <f>Effectif!B53</f>
        <v>Sanassy</v>
      </c>
      <c r="C51" s="26">
        <f>Effectif!D53</f>
        <v>37386</v>
      </c>
      <c r="D51" s="27">
        <f ca="1">Effectif!E53</f>
        <v>17</v>
      </c>
      <c r="E51" s="27" t="str">
        <f>Effectif!AI53</f>
        <v>Lycee_Professionnel</v>
      </c>
      <c r="F51" s="27" t="str">
        <f>Effectif!AJ53</f>
        <v>Electricien</v>
      </c>
      <c r="G51" s="27">
        <f>Effectif!AK53</f>
        <v>0</v>
      </c>
      <c r="H51" s="26">
        <f>Effectif!AL53</f>
        <v>0</v>
      </c>
      <c r="I51" s="38" t="str">
        <f>Effectif!AM53</f>
        <v>APF Entreprise</v>
      </c>
    </row>
    <row r="52" spans="1:9" x14ac:dyDescent="0.25">
      <c r="A52" s="94">
        <f>Effectif!A54</f>
        <v>51</v>
      </c>
      <c r="B52" s="95" t="str">
        <f>Effectif!B54</f>
        <v>Sangueleme Aboubacar Emmanuel</v>
      </c>
      <c r="C52" s="26">
        <f>Effectif!D54</f>
        <v>37818</v>
      </c>
      <c r="D52" s="27">
        <f ca="1">Effectif!E54</f>
        <v>16</v>
      </c>
      <c r="E52" s="27" t="str">
        <f>Effectif!AI54</f>
        <v>Neant</v>
      </c>
      <c r="F52" s="27">
        <f>Effectif!AJ54</f>
        <v>0</v>
      </c>
      <c r="G52" s="27">
        <f>Effectif!AK54</f>
        <v>0</v>
      </c>
      <c r="H52" s="26">
        <f>Effectif!AL54</f>
        <v>0</v>
      </c>
      <c r="I52" s="38">
        <f>Effectif!AM54</f>
        <v>0</v>
      </c>
    </row>
    <row r="53" spans="1:9" x14ac:dyDescent="0.25">
      <c r="A53" s="94">
        <f>Effectif!A55</f>
        <v>52</v>
      </c>
      <c r="B53" s="95" t="str">
        <f>Effectif!B55</f>
        <v>Shamin</v>
      </c>
      <c r="C53" s="26">
        <f>Effectif!D55</f>
        <v>37756</v>
      </c>
      <c r="D53" s="27">
        <f ca="1">Effectif!E55</f>
        <v>16</v>
      </c>
      <c r="E53" s="27" t="str">
        <f>Effectif!AI55</f>
        <v>Neant</v>
      </c>
      <c r="F53" s="27">
        <f>Effectif!AJ55</f>
        <v>0</v>
      </c>
      <c r="G53" s="27">
        <f>Effectif!AK55</f>
        <v>0</v>
      </c>
      <c r="H53" s="26">
        <f>Effectif!AL55</f>
        <v>0</v>
      </c>
      <c r="I53" s="38">
        <f>Effectif!AM55</f>
        <v>0</v>
      </c>
    </row>
    <row r="54" spans="1:9" x14ac:dyDescent="0.25">
      <c r="A54" s="94">
        <f>Effectif!A56</f>
        <v>53</v>
      </c>
      <c r="B54" s="95" t="str">
        <f>Effectif!B56</f>
        <v>Sire</v>
      </c>
      <c r="C54" s="26">
        <f>Effectif!D56</f>
        <v>37446</v>
      </c>
      <c r="D54" s="27">
        <f ca="1">Effectif!E56</f>
        <v>17</v>
      </c>
      <c r="E54" s="27" t="str">
        <f>Effectif!AI56</f>
        <v>CFA</v>
      </c>
      <c r="F54" s="27" t="str">
        <f>Effectif!AJ56</f>
        <v>Serveur</v>
      </c>
      <c r="G54" s="27">
        <f>Effectif!AK56</f>
        <v>0</v>
      </c>
      <c r="H54" s="26">
        <f>Effectif!AL56</f>
        <v>44021</v>
      </c>
      <c r="I54" s="38" t="str">
        <f>Effectif!AM56</f>
        <v>La Chapelle</v>
      </c>
    </row>
    <row r="55" spans="1:9" x14ac:dyDescent="0.25">
      <c r="A55" s="94">
        <f>Effectif!A57</f>
        <v>54</v>
      </c>
      <c r="B55" s="95" t="str">
        <f>Effectif!B57</f>
        <v>Souleymane</v>
      </c>
      <c r="C55" s="26">
        <f>Effectif!D57</f>
        <v>37194</v>
      </c>
      <c r="D55" s="27">
        <f ca="1">Effectif!E57</f>
        <v>18</v>
      </c>
      <c r="E55" s="27" t="str">
        <f>Effectif!AI57</f>
        <v>CFA</v>
      </c>
      <c r="F55" s="27" t="str">
        <f>Effectif!AJ57</f>
        <v>Pâtissier</v>
      </c>
      <c r="G55" s="27">
        <f>Effectif!AK57</f>
        <v>0</v>
      </c>
      <c r="H55" s="26">
        <f>Effectif!AL57</f>
        <v>43935</v>
      </c>
      <c r="I55" s="38" t="str">
        <f>Effectif!AM57</f>
        <v>Saint Honoré</v>
      </c>
    </row>
    <row r="56" spans="1:9" x14ac:dyDescent="0.25">
      <c r="A56" s="94">
        <f>Effectif!A58</f>
        <v>55</v>
      </c>
      <c r="B56" s="95" t="str">
        <f>Effectif!B58</f>
        <v>Thierno Abdoulye</v>
      </c>
      <c r="C56" s="26">
        <f>Effectif!D58</f>
        <v>38079</v>
      </c>
      <c r="D56" s="27">
        <f ca="1">Effectif!E58</f>
        <v>15</v>
      </c>
      <c r="E56" s="27" t="str">
        <f>Effectif!AI58</f>
        <v>College</v>
      </c>
      <c r="F56" s="27" t="str">
        <f>Effectif!AJ58</f>
        <v>J._JAURES</v>
      </c>
      <c r="G56" s="27" t="str">
        <f>Effectif!AK58</f>
        <v>3éme</v>
      </c>
      <c r="H56" s="26">
        <f>Effectif!AL58</f>
        <v>0</v>
      </c>
      <c r="I56" s="38">
        <f>Effectif!AM58</f>
        <v>0</v>
      </c>
    </row>
    <row r="57" spans="1:9" x14ac:dyDescent="0.25">
      <c r="A57" s="94">
        <f>Effectif!A59</f>
        <v>56</v>
      </c>
      <c r="B57" s="95" t="str">
        <f>Effectif!B59</f>
        <v>Uriel Adama</v>
      </c>
      <c r="C57" s="26">
        <f>Effectif!D59</f>
        <v>37621</v>
      </c>
      <c r="D57" s="27">
        <f ca="1">Effectif!E59</f>
        <v>17</v>
      </c>
      <c r="E57" s="27" t="str">
        <f>Effectif!AI59</f>
        <v>CFA</v>
      </c>
      <c r="F57" s="27">
        <f>Effectif!AJ59</f>
        <v>0</v>
      </c>
      <c r="G57" s="27">
        <f>Effectif!AK59</f>
        <v>0</v>
      </c>
      <c r="H57" s="26">
        <f>Effectif!AL59</f>
        <v>0</v>
      </c>
      <c r="I57" s="38" t="str">
        <f>Effectif!AM59</f>
        <v>Le Palais de Josephine</v>
      </c>
    </row>
    <row r="58" spans="1:9" x14ac:dyDescent="0.25">
      <c r="A58" s="94">
        <f>Effectif!A60</f>
        <v>57</v>
      </c>
      <c r="B58" s="95" t="str">
        <f>Effectif!B60</f>
        <v>Vamougne</v>
      </c>
      <c r="C58" s="26">
        <f>Effectif!D60</f>
        <v>37746</v>
      </c>
      <c r="D58" s="27">
        <f ca="1">Effectif!E60</f>
        <v>16</v>
      </c>
      <c r="E58" s="27" t="str">
        <f>Effectif!AI60</f>
        <v>Lycee</v>
      </c>
      <c r="F58" s="27" t="str">
        <f>Effectif!AJ60</f>
        <v>L._SEDAR_SENGHOR</v>
      </c>
      <c r="G58" s="27" t="str">
        <f>Effectif!AK60</f>
        <v>2nde</v>
      </c>
      <c r="H58" s="26">
        <f>Effectif!AL60</f>
        <v>0</v>
      </c>
      <c r="I58" s="38">
        <f>Effectif!AM60</f>
        <v>0</v>
      </c>
    </row>
    <row r="59" spans="1:9" x14ac:dyDescent="0.25">
      <c r="A59" s="94">
        <f>Effectif!A61</f>
        <v>58</v>
      </c>
      <c r="B59" s="95" t="str">
        <f>Effectif!B61</f>
        <v>Youssef</v>
      </c>
      <c r="C59" s="26">
        <f>Effectif!D61</f>
        <v>37539</v>
      </c>
      <c r="D59" s="27">
        <f ca="1">Effectif!E61</f>
        <v>17</v>
      </c>
      <c r="E59" s="27" t="str">
        <f>Effectif!AI61</f>
        <v>CFA</v>
      </c>
      <c r="F59" s="27" t="str">
        <f>Effectif!AJ61</f>
        <v>Tourneur-fraiseur</v>
      </c>
      <c r="G59" s="27">
        <f>Effectif!AK61</f>
        <v>0</v>
      </c>
      <c r="H59" s="26">
        <f>Effectif!AL61</f>
        <v>0</v>
      </c>
      <c r="I59" s="38" t="str">
        <f>Effectif!AM61</f>
        <v>USIN'EURE</v>
      </c>
    </row>
    <row r="60" spans="1:9" x14ac:dyDescent="0.25">
      <c r="A60" s="94">
        <f>Effectif!A62</f>
        <v>59</v>
      </c>
      <c r="B60" s="95" t="str">
        <f>Effectif!B62</f>
        <v>Zaker</v>
      </c>
      <c r="C60" s="26">
        <f>Effectif!D62</f>
        <v>37622</v>
      </c>
      <c r="D60" s="27">
        <f ca="1">Effectif!E62</f>
        <v>17</v>
      </c>
      <c r="E60" s="27" t="str">
        <f>Effectif!AI62</f>
        <v>CFA</v>
      </c>
      <c r="F60" s="27" t="str">
        <f>Effectif!AJ62</f>
        <v>Peintre</v>
      </c>
      <c r="G60" s="27">
        <f>Effectif!AK62</f>
        <v>0</v>
      </c>
      <c r="H60" s="26">
        <f>Effectif!AL62</f>
        <v>44092</v>
      </c>
      <c r="I60" s="38" t="str">
        <f>Effectif!AM62</f>
        <v>Le Revetement Moderne</v>
      </c>
    </row>
    <row r="61" spans="1:9" x14ac:dyDescent="0.25">
      <c r="A61" s="94">
        <f>Effectif!A63</f>
        <v>60</v>
      </c>
      <c r="B61" s="95" t="str">
        <f>Effectif!B63</f>
        <v>Zoumana</v>
      </c>
      <c r="C61" s="26">
        <f>Effectif!D63</f>
        <v>37613</v>
      </c>
      <c r="D61" s="27">
        <f ca="1">Effectif!E63</f>
        <v>17</v>
      </c>
      <c r="E61" s="27" t="str">
        <f>Effectif!AI63</f>
        <v>Neant</v>
      </c>
      <c r="F61" s="27">
        <f>Effectif!AJ63</f>
        <v>0</v>
      </c>
      <c r="G61" s="27">
        <f>Effectif!AK63</f>
        <v>0</v>
      </c>
      <c r="H61" s="26">
        <f>Effectif!AL63</f>
        <v>0</v>
      </c>
      <c r="I61" s="38">
        <f>Effectif!AM63</f>
        <v>0</v>
      </c>
    </row>
    <row r="62" spans="1:9" x14ac:dyDescent="0.25">
      <c r="A62" s="94" t="str">
        <f>Effectif!A64</f>
        <v>NON OCCUPEE</v>
      </c>
      <c r="B62" s="95">
        <f>Effectif!B64</f>
        <v>0</v>
      </c>
      <c r="C62" s="26">
        <f>Effectif!D64</f>
        <v>0</v>
      </c>
      <c r="D62" s="27">
        <f>Effectif!E64</f>
        <v>0</v>
      </c>
      <c r="E62" s="27" t="str">
        <f>Effectif!AI64</f>
        <v>Neant</v>
      </c>
      <c r="F62" s="27">
        <f>Effectif!AJ64</f>
        <v>0</v>
      </c>
      <c r="G62" s="27">
        <f>Effectif!AK64</f>
        <v>0</v>
      </c>
      <c r="H62" s="26">
        <f>Effectif!AL64</f>
        <v>0</v>
      </c>
      <c r="I62" s="38">
        <f>Effectif!AM64</f>
        <v>0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64"/>
  <sheetViews>
    <sheetView tabSelected="1" workbookViewId="0">
      <selection activeCell="D4" sqref="D4"/>
    </sheetView>
  </sheetViews>
  <sheetFormatPr baseColWidth="10" defaultRowHeight="15" x14ac:dyDescent="0.25"/>
  <cols>
    <col min="1" max="1" width="17.85546875" style="42" bestFit="1" customWidth="1"/>
    <col min="2" max="2" width="17" style="42" bestFit="1" customWidth="1"/>
    <col min="3" max="3" width="11.42578125" style="42"/>
    <col min="4" max="4" width="11.5703125" style="42" bestFit="1" customWidth="1"/>
    <col min="5" max="5" width="11.42578125" style="42"/>
    <col min="6" max="6" width="13.28515625" style="42" bestFit="1" customWidth="1"/>
    <col min="7" max="7" width="14.42578125" style="42" bestFit="1" customWidth="1"/>
    <col min="8" max="16384" width="11.42578125" style="42"/>
  </cols>
  <sheetData>
    <row r="1" spans="1:7" ht="28.5" x14ac:dyDescent="0.45">
      <c r="A1" s="149" t="s">
        <v>272</v>
      </c>
      <c r="B1" s="149"/>
      <c r="C1" s="149"/>
      <c r="D1" s="149"/>
      <c r="E1" s="150" t="s">
        <v>15</v>
      </c>
      <c r="F1" s="150"/>
      <c r="G1" s="123" t="e">
        <f>VLOOKUP(A1,Effectif!A4:M64,13,TRUE)</f>
        <v>#N/A</v>
      </c>
    </row>
    <row r="2" spans="1:7" x14ac:dyDescent="0.25">
      <c r="A2" s="124"/>
      <c r="B2" s="49"/>
      <c r="C2" s="49"/>
      <c r="D2" s="49"/>
      <c r="E2" s="49"/>
      <c r="F2" s="49"/>
      <c r="G2" s="125"/>
    </row>
    <row r="3" spans="1:7" x14ac:dyDescent="0.25">
      <c r="A3" s="124"/>
      <c r="B3" s="49"/>
      <c r="C3" s="49"/>
      <c r="D3" s="49"/>
      <c r="E3" s="49"/>
      <c r="F3" s="49"/>
      <c r="G3" s="125"/>
    </row>
    <row r="4" spans="1:7" x14ac:dyDescent="0.25">
      <c r="A4" s="124"/>
      <c r="B4" s="126" t="s">
        <v>196</v>
      </c>
      <c r="C4" s="49"/>
      <c r="D4" s="172">
        <f>VLOOKUP(A1,Effectif!C4:M64,2,FALSE)</f>
        <v>37235</v>
      </c>
      <c r="E4" s="49"/>
      <c r="F4" s="148" t="s">
        <v>202</v>
      </c>
      <c r="G4" s="157"/>
    </row>
    <row r="5" spans="1:7" x14ac:dyDescent="0.25">
      <c r="A5" s="124"/>
      <c r="B5" s="126" t="s">
        <v>197</v>
      </c>
      <c r="C5" s="49"/>
      <c r="D5" s="171" t="str">
        <f>VLOOKUP(A1,Effectif!C4:M64,5,FALSE)</f>
        <v>Malien</v>
      </c>
      <c r="E5" s="49"/>
      <c r="F5" s="146" t="s">
        <v>203</v>
      </c>
      <c r="G5" s="158"/>
    </row>
    <row r="6" spans="1:7" x14ac:dyDescent="0.25">
      <c r="A6" s="124"/>
      <c r="B6" s="126" t="s">
        <v>198</v>
      </c>
      <c r="C6" s="49"/>
      <c r="D6" s="49" t="s">
        <v>225</v>
      </c>
      <c r="E6" s="49"/>
      <c r="F6" s="146" t="s">
        <v>204</v>
      </c>
      <c r="G6" s="158"/>
    </row>
    <row r="7" spans="1:7" x14ac:dyDescent="0.25">
      <c r="A7" s="124"/>
      <c r="B7" s="126" t="s">
        <v>199</v>
      </c>
      <c r="C7" s="49"/>
      <c r="D7" s="49"/>
      <c r="E7" s="49"/>
      <c r="F7" s="49" t="s">
        <v>205</v>
      </c>
      <c r="G7" s="125"/>
    </row>
    <row r="8" spans="1:7" x14ac:dyDescent="0.25">
      <c r="A8" s="124"/>
      <c r="B8" s="126" t="s">
        <v>56</v>
      </c>
      <c r="C8" s="49"/>
      <c r="D8" s="49" t="s">
        <v>224</v>
      </c>
      <c r="E8" s="49"/>
      <c r="F8" s="49"/>
      <c r="G8" s="125"/>
    </row>
    <row r="9" spans="1:7" x14ac:dyDescent="0.25">
      <c r="A9" s="124"/>
      <c r="B9" s="126" t="s">
        <v>200</v>
      </c>
      <c r="C9" s="49"/>
      <c r="D9" s="127" t="e">
        <f>VLOOKUP(A1,Effectif!A4:M64,8,TRUE)</f>
        <v>#N/A</v>
      </c>
      <c r="E9" s="49"/>
      <c r="F9" s="49"/>
      <c r="G9" s="125"/>
    </row>
    <row r="10" spans="1:7" x14ac:dyDescent="0.25">
      <c r="A10" s="124"/>
      <c r="B10" s="126" t="s">
        <v>201</v>
      </c>
      <c r="C10" s="49"/>
      <c r="D10" s="127" t="e">
        <f>VLOOKUP(A1,Effectif!A4:M64,11,TRUE)</f>
        <v>#N/A</v>
      </c>
      <c r="E10" s="49"/>
      <c r="F10" s="49"/>
      <c r="G10" s="125"/>
    </row>
    <row r="11" spans="1:7" x14ac:dyDescent="0.25">
      <c r="A11" s="124"/>
      <c r="B11" s="126" t="s">
        <v>226</v>
      </c>
      <c r="C11" s="127"/>
      <c r="D11" s="127" t="e">
        <f>VLOOKUP(A1,Effectif!A4:M64,19,TRUE)</f>
        <v>#N/A</v>
      </c>
      <c r="E11" s="127"/>
      <c r="F11" s="49"/>
      <c r="G11" s="125"/>
    </row>
    <row r="12" spans="1:7" x14ac:dyDescent="0.25">
      <c r="A12" s="128"/>
      <c r="B12" s="129"/>
      <c r="C12" s="129"/>
      <c r="D12" s="129"/>
      <c r="E12" s="129"/>
      <c r="F12" s="129"/>
      <c r="G12" s="130"/>
    </row>
    <row r="13" spans="1:7" x14ac:dyDescent="0.25">
      <c r="A13" s="131"/>
      <c r="B13" s="132"/>
      <c r="C13" s="132"/>
      <c r="D13" s="132"/>
      <c r="E13" s="132"/>
      <c r="F13" s="132"/>
      <c r="G13" s="133"/>
    </row>
    <row r="14" spans="1:7" x14ac:dyDescent="0.25">
      <c r="A14" s="134" t="s">
        <v>222</v>
      </c>
      <c r="B14" s="135" t="s">
        <v>203</v>
      </c>
      <c r="C14" s="49"/>
      <c r="D14" s="49"/>
      <c r="E14" s="126" t="s">
        <v>207</v>
      </c>
      <c r="F14" s="49" t="e">
        <f>VLOOKUP(A1,Effectif!A4:M64,35,TRUE)</f>
        <v>#N/A</v>
      </c>
      <c r="G14" s="125" t="e">
        <f>VLOOKUP(A1,Effectif!A4:M64,36,TRUE)</f>
        <v>#N/A</v>
      </c>
    </row>
    <row r="15" spans="1:7" x14ac:dyDescent="0.25">
      <c r="A15" s="134" t="s">
        <v>206</v>
      </c>
      <c r="B15" s="146" t="e">
        <f>VLOOKUP(A1,Effectif!A4:M64,12,TRUE)</f>
        <v>#N/A</v>
      </c>
      <c r="C15" s="146"/>
      <c r="D15" s="49"/>
      <c r="E15" s="49"/>
      <c r="F15" s="49"/>
      <c r="G15" s="125"/>
    </row>
    <row r="16" spans="1:7" x14ac:dyDescent="0.25">
      <c r="A16" s="128"/>
      <c r="B16" s="129"/>
      <c r="C16" s="129"/>
      <c r="D16" s="129"/>
      <c r="E16" s="129"/>
      <c r="F16" s="129"/>
      <c r="G16" s="130"/>
    </row>
    <row r="18" spans="1:7" x14ac:dyDescent="0.25">
      <c r="A18" s="143" t="s">
        <v>208</v>
      </c>
      <c r="B18" s="144"/>
      <c r="C18" s="144"/>
      <c r="D18" s="144"/>
      <c r="E18" s="144"/>
      <c r="F18" s="144"/>
      <c r="G18" s="145"/>
    </row>
    <row r="19" spans="1:7" x14ac:dyDescent="0.25">
      <c r="A19" s="131"/>
      <c r="B19" s="132"/>
      <c r="C19" s="132"/>
      <c r="D19" s="132"/>
      <c r="E19" s="132"/>
      <c r="F19" s="132"/>
      <c r="G19" s="133"/>
    </row>
    <row r="20" spans="1:7" x14ac:dyDescent="0.25">
      <c r="A20" s="147" t="s">
        <v>213</v>
      </c>
      <c r="B20" s="148"/>
      <c r="C20" s="146" t="e">
        <f>VLOOKUP(A1,Effectif!A4:M64,14,TRUE)</f>
        <v>#N/A</v>
      </c>
      <c r="D20" s="146"/>
      <c r="E20" s="146"/>
      <c r="F20" s="49"/>
      <c r="G20" s="125"/>
    </row>
    <row r="21" spans="1:7" x14ac:dyDescent="0.25">
      <c r="A21" s="147" t="s">
        <v>212</v>
      </c>
      <c r="B21" s="148"/>
      <c r="C21" s="146" t="e">
        <f>VLOOKUP(A1,Effectif!A4:M64,15,TRUE)</f>
        <v>#N/A</v>
      </c>
      <c r="D21" s="146"/>
      <c r="E21" s="146"/>
      <c r="F21" s="49"/>
      <c r="G21" s="125"/>
    </row>
    <row r="22" spans="1:7" x14ac:dyDescent="0.25">
      <c r="A22" s="147" t="s">
        <v>211</v>
      </c>
      <c r="B22" s="148"/>
      <c r="C22" s="146"/>
      <c r="D22" s="146"/>
      <c r="E22" s="146"/>
      <c r="F22" s="49"/>
      <c r="G22" s="125"/>
    </row>
    <row r="23" spans="1:7" x14ac:dyDescent="0.25">
      <c r="A23" s="147" t="s">
        <v>210</v>
      </c>
      <c r="B23" s="148"/>
      <c r="C23" s="146" t="e">
        <f>VLOOKUP(A1,Effectif!A4:M64,17,TRUE)</f>
        <v>#N/A</v>
      </c>
      <c r="D23" s="146"/>
      <c r="E23" s="146"/>
      <c r="F23" s="49"/>
      <c r="G23" s="125"/>
    </row>
    <row r="24" spans="1:7" x14ac:dyDescent="0.25">
      <c r="A24" s="147" t="s">
        <v>209</v>
      </c>
      <c r="B24" s="148"/>
      <c r="C24" s="146" t="e">
        <f>VLOOKUP(A1,Effectif!A4:M64,32,TRUE)</f>
        <v>#N/A</v>
      </c>
      <c r="D24" s="146"/>
      <c r="E24" s="146"/>
      <c r="F24" s="49"/>
      <c r="G24" s="125"/>
    </row>
    <row r="25" spans="1:7" x14ac:dyDescent="0.25">
      <c r="A25" s="147" t="s">
        <v>211</v>
      </c>
      <c r="B25" s="148"/>
      <c r="C25" s="146"/>
      <c r="D25" s="146"/>
      <c r="E25" s="146"/>
      <c r="F25" s="49"/>
      <c r="G25" s="125"/>
    </row>
    <row r="26" spans="1:7" x14ac:dyDescent="0.25">
      <c r="A26" s="128"/>
      <c r="B26" s="129"/>
      <c r="C26" s="129"/>
      <c r="D26" s="129"/>
      <c r="E26" s="129"/>
      <c r="F26" s="129"/>
      <c r="G26" s="130"/>
    </row>
    <row r="28" spans="1:7" x14ac:dyDescent="0.25">
      <c r="A28" s="143" t="s">
        <v>214</v>
      </c>
      <c r="B28" s="144"/>
      <c r="C28" s="144"/>
      <c r="D28" s="144"/>
      <c r="E28" s="144"/>
      <c r="F28" s="144"/>
      <c r="G28" s="145"/>
    </row>
    <row r="29" spans="1:7" x14ac:dyDescent="0.25">
      <c r="A29" s="151"/>
      <c r="B29" s="152"/>
      <c r="C29" s="152"/>
      <c r="D29" s="152"/>
      <c r="E29" s="152"/>
      <c r="F29" s="152"/>
      <c r="G29" s="153"/>
    </row>
    <row r="30" spans="1:7" x14ac:dyDescent="0.25">
      <c r="A30" s="154"/>
      <c r="B30" s="155"/>
      <c r="C30" s="155"/>
      <c r="D30" s="155"/>
      <c r="E30" s="155"/>
      <c r="F30" s="155"/>
      <c r="G30" s="156"/>
    </row>
    <row r="32" spans="1:7" x14ac:dyDescent="0.25">
      <c r="A32" s="143" t="s">
        <v>215</v>
      </c>
      <c r="B32" s="144"/>
      <c r="C32" s="144"/>
      <c r="D32" s="144"/>
      <c r="E32" s="144"/>
      <c r="F32" s="144"/>
      <c r="G32" s="145"/>
    </row>
    <row r="33" spans="1:7" x14ac:dyDescent="0.25">
      <c r="A33" s="159" t="s">
        <v>216</v>
      </c>
      <c r="B33" s="160"/>
      <c r="C33" s="152"/>
      <c r="D33" s="152"/>
      <c r="E33" s="152"/>
      <c r="F33" s="152"/>
      <c r="G33" s="153"/>
    </row>
    <row r="34" spans="1:7" x14ac:dyDescent="0.25">
      <c r="A34" s="147" t="s">
        <v>217</v>
      </c>
      <c r="B34" s="148"/>
      <c r="C34" s="146"/>
      <c r="D34" s="146"/>
      <c r="E34" s="146"/>
      <c r="F34" s="146"/>
      <c r="G34" s="158"/>
    </row>
    <row r="35" spans="1:7" x14ac:dyDescent="0.25">
      <c r="A35" s="147" t="s">
        <v>218</v>
      </c>
      <c r="B35" s="148"/>
      <c r="C35" s="146"/>
      <c r="D35" s="146"/>
      <c r="E35" s="146"/>
      <c r="F35" s="146"/>
      <c r="G35" s="158"/>
    </row>
    <row r="36" spans="1:7" x14ac:dyDescent="0.25">
      <c r="A36" s="128"/>
      <c r="B36" s="129"/>
      <c r="C36" s="129"/>
      <c r="D36" s="129"/>
      <c r="E36" s="129"/>
      <c r="F36" s="129"/>
      <c r="G36" s="130"/>
    </row>
    <row r="38" spans="1:7" x14ac:dyDescent="0.25">
      <c r="A38" s="143" t="s">
        <v>219</v>
      </c>
      <c r="B38" s="144"/>
      <c r="C38" s="144"/>
      <c r="D38" s="144"/>
      <c r="E38" s="144"/>
      <c r="F38" s="144"/>
      <c r="G38" s="145"/>
    </row>
    <row r="39" spans="1:7" x14ac:dyDescent="0.25">
      <c r="A39" s="136" t="s">
        <v>220</v>
      </c>
      <c r="B39" s="152"/>
      <c r="C39" s="152"/>
      <c r="D39" s="152"/>
      <c r="E39" s="136" t="s">
        <v>221</v>
      </c>
      <c r="F39" s="152" t="e">
        <f>VLOOKUP(A1,Effectif!A4:M64,19,TRUE)</f>
        <v>#N/A</v>
      </c>
      <c r="G39" s="152"/>
    </row>
    <row r="64" spans="1:1" x14ac:dyDescent="0.25">
      <c r="A64" s="42" t="str">
        <f>Effectif!A66&amp;" "&amp;Effectif!B66</f>
        <v xml:space="preserve"> </v>
      </c>
    </row>
  </sheetData>
  <mergeCells count="31">
    <mergeCell ref="A38:G38"/>
    <mergeCell ref="F39:G39"/>
    <mergeCell ref="B39:D39"/>
    <mergeCell ref="C33:G33"/>
    <mergeCell ref="C34:G34"/>
    <mergeCell ref="C35:G35"/>
    <mergeCell ref="A33:B33"/>
    <mergeCell ref="A34:B34"/>
    <mergeCell ref="A35:B35"/>
    <mergeCell ref="A1:D1"/>
    <mergeCell ref="E1:F1"/>
    <mergeCell ref="A18:G18"/>
    <mergeCell ref="A28:G28"/>
    <mergeCell ref="A29:G30"/>
    <mergeCell ref="A20:B20"/>
    <mergeCell ref="A21:B21"/>
    <mergeCell ref="A22:B22"/>
    <mergeCell ref="A23:B23"/>
    <mergeCell ref="C20:E20"/>
    <mergeCell ref="A25:B25"/>
    <mergeCell ref="F4:G4"/>
    <mergeCell ref="B15:C15"/>
    <mergeCell ref="F5:G5"/>
    <mergeCell ref="F6:G6"/>
    <mergeCell ref="C21:E21"/>
    <mergeCell ref="A32:G32"/>
    <mergeCell ref="C22:E22"/>
    <mergeCell ref="C23:E23"/>
    <mergeCell ref="C24:E24"/>
    <mergeCell ref="C25:E25"/>
    <mergeCell ref="A24:B24"/>
  </mergeCells>
  <dataValidations count="1">
    <dataValidation type="list" allowBlank="1" showInputMessage="1" showErrorMessage="1" sqref="A1:D1">
      <formula1>liste_jeune</formula1>
    </dataValidation>
  </dataValidations>
  <pageMargins left="0.7" right="0.7" top="0.75" bottom="0.75" header="0.3" footer="0.3"/>
  <pageSetup paperSize="9" orientation="portrait" verticalDpi="0" r:id="rId1"/>
  <ignoredErrors>
    <ignoredError sqref="D11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2"/>
  <sheetViews>
    <sheetView workbookViewId="0">
      <selection activeCell="B2" sqref="B2:I62"/>
    </sheetView>
  </sheetViews>
  <sheetFormatPr baseColWidth="10" defaultRowHeight="15" x14ac:dyDescent="0.25"/>
  <cols>
    <col min="1" max="1" width="3.7109375" style="79" bestFit="1" customWidth="1"/>
    <col min="2" max="2" width="15" style="80" bestFit="1" customWidth="1"/>
    <col min="3" max="3" width="26.42578125" style="80" customWidth="1"/>
    <col min="4" max="4" width="13.5703125" style="70" bestFit="1" customWidth="1"/>
    <col min="5" max="7" width="8.7109375" style="70" bestFit="1" customWidth="1"/>
    <col min="8" max="8" width="8.7109375" style="70" customWidth="1"/>
    <col min="9" max="9" width="16.42578125" style="70" bestFit="1" customWidth="1"/>
    <col min="10" max="16384" width="11.42578125" style="70"/>
  </cols>
  <sheetData>
    <row r="1" spans="1:9" x14ac:dyDescent="0.25">
      <c r="A1" s="65"/>
      <c r="B1" s="66" t="s">
        <v>1</v>
      </c>
      <c r="C1" s="66" t="s">
        <v>2</v>
      </c>
      <c r="D1" s="67" t="s">
        <v>15</v>
      </c>
      <c r="E1" s="67" t="s">
        <v>240</v>
      </c>
      <c r="F1" s="67" t="s">
        <v>241</v>
      </c>
      <c r="G1" s="67" t="s">
        <v>242</v>
      </c>
      <c r="H1" s="68" t="s">
        <v>243</v>
      </c>
      <c r="I1" s="69" t="s">
        <v>248</v>
      </c>
    </row>
    <row r="2" spans="1:9" ht="15" customHeight="1" x14ac:dyDescent="0.25">
      <c r="A2" s="161" t="s">
        <v>244</v>
      </c>
      <c r="B2" s="71">
        <f>Effectif!A29</f>
        <v>26</v>
      </c>
      <c r="C2" s="71" t="str">
        <f>Effectif!B29</f>
        <v>Madou</v>
      </c>
      <c r="D2" s="72">
        <f>Effectif!M29</f>
        <v>306</v>
      </c>
      <c r="E2" s="72"/>
      <c r="F2" s="72"/>
      <c r="G2" s="72"/>
      <c r="H2" s="73"/>
      <c r="I2" s="74"/>
    </row>
    <row r="3" spans="1:9" x14ac:dyDescent="0.25">
      <c r="A3" s="162"/>
      <c r="B3" s="81">
        <f>Effectif!A53</f>
        <v>50</v>
      </c>
      <c r="C3" s="81" t="str">
        <f>Effectif!B53</f>
        <v>Sanassy</v>
      </c>
      <c r="D3" s="82">
        <f>Effectif!M53</f>
        <v>211</v>
      </c>
      <c r="E3" s="82"/>
      <c r="F3" s="82"/>
      <c r="G3" s="82"/>
      <c r="H3" s="83"/>
      <c r="I3" s="84"/>
    </row>
    <row r="4" spans="1:9" x14ac:dyDescent="0.25">
      <c r="A4" s="162"/>
      <c r="B4" s="98">
        <f>Effectif!A63</f>
        <v>60</v>
      </c>
      <c r="C4" s="98" t="str">
        <f>Effectif!B63</f>
        <v>Zoumana</v>
      </c>
      <c r="D4" s="99">
        <f>Effectif!M63</f>
        <v>322</v>
      </c>
      <c r="E4" s="99"/>
      <c r="F4" s="99"/>
      <c r="G4" s="99"/>
      <c r="H4" s="100"/>
      <c r="I4" s="101"/>
    </row>
    <row r="5" spans="1:9" x14ac:dyDescent="0.25">
      <c r="A5" s="162"/>
      <c r="B5" s="114">
        <f>Effectif!A27</f>
        <v>24</v>
      </c>
      <c r="C5" s="114" t="str">
        <f>Effectif!B27</f>
        <v>Khachik</v>
      </c>
      <c r="D5" s="115">
        <f>Effectif!M27</f>
        <v>314</v>
      </c>
      <c r="E5" s="115"/>
      <c r="F5" s="115"/>
      <c r="G5" s="115"/>
      <c r="H5" s="116"/>
      <c r="I5" s="117"/>
    </row>
    <row r="6" spans="1:9" x14ac:dyDescent="0.25">
      <c r="A6" s="162"/>
      <c r="B6" s="114">
        <f>Effectif!A28</f>
        <v>25</v>
      </c>
      <c r="C6" s="114" t="str">
        <f>Effectif!B28</f>
        <v>Khalidou</v>
      </c>
      <c r="D6" s="115">
        <f>Effectif!M28</f>
        <v>317</v>
      </c>
      <c r="E6" s="115"/>
      <c r="F6" s="115"/>
      <c r="G6" s="115"/>
      <c r="H6" s="116"/>
      <c r="I6" s="117"/>
    </row>
    <row r="7" spans="1:9" x14ac:dyDescent="0.25">
      <c r="A7" s="162"/>
      <c r="B7" s="106">
        <f>Effectif!A5</f>
        <v>2</v>
      </c>
      <c r="C7" s="106" t="str">
        <f>Effectif!B5</f>
        <v>Abdoulaye</v>
      </c>
      <c r="D7" s="107">
        <f>Effectif!M5</f>
        <v>309</v>
      </c>
      <c r="E7" s="107"/>
      <c r="F7" s="107"/>
      <c r="G7" s="107"/>
      <c r="H7" s="108"/>
      <c r="I7" s="109"/>
    </row>
    <row r="8" spans="1:9" x14ac:dyDescent="0.25">
      <c r="A8" s="162"/>
      <c r="B8" s="110">
        <f>Effectif!A30</f>
        <v>27</v>
      </c>
      <c r="C8" s="110" t="str">
        <f>Effectif!B30</f>
        <v>Mahabubur</v>
      </c>
      <c r="D8" s="111">
        <f>Effectif!M30</f>
        <v>6</v>
      </c>
      <c r="E8" s="111"/>
      <c r="F8" s="111"/>
      <c r="G8" s="111"/>
      <c r="H8" s="112"/>
      <c r="I8" s="113"/>
    </row>
    <row r="9" spans="1:9" ht="15" customHeight="1" x14ac:dyDescent="0.25">
      <c r="A9" s="163"/>
      <c r="B9" s="106">
        <f>Effectif!A39</f>
        <v>36</v>
      </c>
      <c r="C9" s="106" t="str">
        <f>Effectif!B39</f>
        <v>Mamadou Saliou</v>
      </c>
      <c r="D9" s="107">
        <f>Effectif!M39</f>
        <v>300</v>
      </c>
      <c r="E9" s="107"/>
      <c r="F9" s="107"/>
      <c r="G9" s="107"/>
      <c r="H9" s="107"/>
      <c r="I9" s="107"/>
    </row>
    <row r="10" spans="1:9" x14ac:dyDescent="0.25">
      <c r="A10" s="164" t="s">
        <v>245</v>
      </c>
      <c r="B10" s="75">
        <f>Effectif!A38</f>
        <v>35</v>
      </c>
      <c r="C10" s="75" t="str">
        <f>Effectif!B38</f>
        <v>Mamadou Mouctar</v>
      </c>
      <c r="D10" s="76">
        <f>Effectif!M38</f>
        <v>123</v>
      </c>
      <c r="E10" s="76"/>
      <c r="F10" s="76"/>
      <c r="G10" s="76"/>
      <c r="H10" s="77"/>
      <c r="I10" s="78"/>
    </row>
    <row r="11" spans="1:9" x14ac:dyDescent="0.25">
      <c r="A11" s="165"/>
      <c r="B11" s="71">
        <f>Effectif!A16</f>
        <v>13</v>
      </c>
      <c r="C11" s="71" t="str">
        <f>Effectif!B16</f>
        <v>Bakary</v>
      </c>
      <c r="D11" s="72">
        <f>Effectif!M16</f>
        <v>2</v>
      </c>
      <c r="E11" s="72"/>
      <c r="F11" s="72"/>
      <c r="G11" s="72"/>
      <c r="H11" s="73"/>
      <c r="I11" s="74"/>
    </row>
    <row r="12" spans="1:9" x14ac:dyDescent="0.25">
      <c r="A12" s="165"/>
      <c r="B12" s="106">
        <f>Effectif!A48</f>
        <v>45</v>
      </c>
      <c r="C12" s="106" t="str">
        <f>Effectif!B48</f>
        <v>Rehan</v>
      </c>
      <c r="D12" s="107">
        <f>Effectif!M48</f>
        <v>121</v>
      </c>
      <c r="E12" s="107"/>
      <c r="F12" s="107"/>
      <c r="G12" s="107"/>
      <c r="H12" s="108"/>
      <c r="I12" s="109"/>
    </row>
    <row r="13" spans="1:9" x14ac:dyDescent="0.25">
      <c r="A13" s="165"/>
      <c r="B13" s="114">
        <f>Effectif!A13</f>
        <v>10</v>
      </c>
      <c r="C13" s="114" t="str">
        <f>Effectif!B13</f>
        <v>Ali</v>
      </c>
      <c r="D13" s="115">
        <f>Effectif!M13</f>
        <v>3</v>
      </c>
      <c r="E13" s="115"/>
      <c r="F13" s="115"/>
      <c r="G13" s="115"/>
      <c r="H13" s="116"/>
      <c r="I13" s="117"/>
    </row>
    <row r="14" spans="1:9" x14ac:dyDescent="0.25">
      <c r="A14" s="165"/>
      <c r="B14" s="114">
        <f>Effectif!A14</f>
        <v>11</v>
      </c>
      <c r="C14" s="114" t="str">
        <f>Effectif!B14</f>
        <v>Amara</v>
      </c>
      <c r="D14" s="115">
        <f>Effectif!M14</f>
        <v>103</v>
      </c>
      <c r="E14" s="115"/>
      <c r="F14" s="115"/>
      <c r="G14" s="115"/>
      <c r="H14" s="116"/>
      <c r="I14" s="117"/>
    </row>
    <row r="15" spans="1:9" x14ac:dyDescent="0.25">
      <c r="A15" s="165"/>
      <c r="B15" s="71">
        <f>Effectif!A24</f>
        <v>21</v>
      </c>
      <c r="C15" s="71" t="str">
        <f>Effectif!B24</f>
        <v>Joris</v>
      </c>
      <c r="D15" s="72">
        <f>Effectif!M24</f>
        <v>213</v>
      </c>
      <c r="E15" s="72"/>
      <c r="F15" s="72"/>
      <c r="G15" s="72"/>
      <c r="H15" s="73"/>
      <c r="I15" s="74"/>
    </row>
    <row r="16" spans="1:9" x14ac:dyDescent="0.25">
      <c r="A16" s="165"/>
      <c r="B16" s="98">
        <f>Effectif!A43</f>
        <v>40</v>
      </c>
      <c r="C16" s="98" t="str">
        <f>Effectif!B43</f>
        <v>Mohammad</v>
      </c>
      <c r="D16" s="99">
        <f>Effectif!M43</f>
        <v>310</v>
      </c>
      <c r="E16" s="99"/>
      <c r="F16" s="99"/>
      <c r="G16" s="99"/>
      <c r="H16" s="100"/>
      <c r="I16" s="101"/>
    </row>
    <row r="17" spans="1:9" x14ac:dyDescent="0.25">
      <c r="A17" s="165"/>
      <c r="B17" s="114">
        <f>Effectif!A11</f>
        <v>8</v>
      </c>
      <c r="C17" s="114" t="str">
        <f>Effectif!B11</f>
        <v>Akil</v>
      </c>
      <c r="D17" s="115">
        <f>Effectif!M11</f>
        <v>308</v>
      </c>
      <c r="E17" s="115"/>
      <c r="F17" s="115"/>
      <c r="G17" s="115"/>
      <c r="H17" s="116"/>
      <c r="I17" s="117"/>
    </row>
    <row r="18" spans="1:9" x14ac:dyDescent="0.25">
      <c r="A18" s="165"/>
      <c r="B18" s="98">
        <f>Effectif!A42</f>
        <v>39</v>
      </c>
      <c r="C18" s="98" t="str">
        <f>Effectif!B42</f>
        <v>Mohamed Kader</v>
      </c>
      <c r="D18" s="99">
        <f>Effectif!M42</f>
        <v>114</v>
      </c>
      <c r="E18" s="99"/>
      <c r="F18" s="99"/>
      <c r="G18" s="99"/>
      <c r="H18" s="100"/>
      <c r="I18" s="101"/>
    </row>
    <row r="19" spans="1:9" x14ac:dyDescent="0.25">
      <c r="A19" s="165"/>
      <c r="B19" s="114">
        <f>Effectif!A12</f>
        <v>9</v>
      </c>
      <c r="C19" s="114" t="str">
        <f>Effectif!B12</f>
        <v>Alain</v>
      </c>
      <c r="D19" s="115">
        <f>Effectif!M12</f>
        <v>303</v>
      </c>
      <c r="E19" s="115"/>
      <c r="F19" s="115"/>
      <c r="G19" s="115"/>
      <c r="H19" s="116"/>
      <c r="I19" s="117"/>
    </row>
    <row r="20" spans="1:9" x14ac:dyDescent="0.25">
      <c r="A20" s="165"/>
      <c r="B20" s="110">
        <f>Effectif!A33</f>
        <v>30</v>
      </c>
      <c r="C20" s="110" t="str">
        <f>Effectif!B33</f>
        <v>Mamadou</v>
      </c>
      <c r="D20" s="111">
        <f>Effectif!M33</f>
        <v>301</v>
      </c>
      <c r="E20" s="111"/>
      <c r="F20" s="111"/>
      <c r="G20" s="111"/>
      <c r="H20" s="112"/>
      <c r="I20" s="113"/>
    </row>
    <row r="21" spans="1:9" x14ac:dyDescent="0.25">
      <c r="A21" s="165"/>
      <c r="B21" s="98" t="str">
        <f>Effectif!A64</f>
        <v>NON OCCUPEE</v>
      </c>
      <c r="C21" s="98">
        <f>Effectif!B64</f>
        <v>0</v>
      </c>
      <c r="D21" s="99">
        <f>Effectif!M64</f>
        <v>112</v>
      </c>
      <c r="E21" s="99"/>
      <c r="F21" s="99"/>
      <c r="G21" s="99"/>
      <c r="H21" s="100"/>
      <c r="I21" s="101"/>
    </row>
    <row r="22" spans="1:9" x14ac:dyDescent="0.25">
      <c r="A22" s="165"/>
      <c r="B22" s="98">
        <f>Effectif!A46</f>
        <v>43</v>
      </c>
      <c r="C22" s="98" t="str">
        <f>Effectif!B46</f>
        <v>Oumar</v>
      </c>
      <c r="D22" s="99">
        <f>Effectif!M46</f>
        <v>215</v>
      </c>
      <c r="E22" s="99"/>
      <c r="F22" s="99"/>
      <c r="G22" s="99"/>
      <c r="H22" s="100"/>
      <c r="I22" s="101"/>
    </row>
    <row r="23" spans="1:9" x14ac:dyDescent="0.25">
      <c r="A23" s="165"/>
      <c r="B23" s="98">
        <f>Effectif!A4</f>
        <v>1</v>
      </c>
      <c r="C23" s="98" t="str">
        <f>Effectif!B4</f>
        <v>Abdalah</v>
      </c>
      <c r="D23" s="99">
        <f>Effectif!M4</f>
        <v>214</v>
      </c>
      <c r="E23" s="99"/>
      <c r="F23" s="99"/>
      <c r="G23" s="99"/>
      <c r="H23" s="100"/>
      <c r="I23" s="101"/>
    </row>
    <row r="24" spans="1:9" x14ac:dyDescent="0.25">
      <c r="A24" s="165"/>
      <c r="B24" s="114">
        <f>Effectif!A25</f>
        <v>22</v>
      </c>
      <c r="C24" s="114" t="str">
        <f>Effectif!B25</f>
        <v>Jossim</v>
      </c>
      <c r="D24" s="115">
        <f>Effectif!M25</f>
        <v>111</v>
      </c>
      <c r="E24" s="115"/>
      <c r="F24" s="115"/>
      <c r="G24" s="115"/>
      <c r="H24" s="116"/>
      <c r="I24" s="117"/>
    </row>
    <row r="25" spans="1:9" x14ac:dyDescent="0.25">
      <c r="A25" s="165"/>
      <c r="B25" s="75">
        <f>Effectif!A34</f>
        <v>31</v>
      </c>
      <c r="C25" s="75" t="str">
        <f>Effectif!B34</f>
        <v>Mamadou</v>
      </c>
      <c r="D25" s="76">
        <f>Effectif!M34</f>
        <v>216</v>
      </c>
      <c r="E25" s="76"/>
      <c r="F25" s="76"/>
      <c r="G25" s="76"/>
      <c r="H25" s="77"/>
      <c r="I25" s="78"/>
    </row>
    <row r="26" spans="1:9" x14ac:dyDescent="0.25">
      <c r="A26" s="165"/>
      <c r="B26" s="102">
        <f>Effectif!A18</f>
        <v>15</v>
      </c>
      <c r="C26" s="102" t="str">
        <f>Effectif!B18</f>
        <v>Boubacar</v>
      </c>
      <c r="D26" s="103">
        <f>Effectif!M18</f>
        <v>320</v>
      </c>
      <c r="E26" s="103"/>
      <c r="F26" s="103"/>
      <c r="G26" s="103"/>
      <c r="H26" s="104"/>
      <c r="I26" s="105"/>
    </row>
    <row r="27" spans="1:9" x14ac:dyDescent="0.25">
      <c r="A27" s="165"/>
      <c r="B27" s="81">
        <f>Effectif!A45</f>
        <v>42</v>
      </c>
      <c r="C27" s="81" t="str">
        <f>Effectif!B45</f>
        <v>Nayem</v>
      </c>
      <c r="D27" s="82">
        <f>Effectif!M45</f>
        <v>105</v>
      </c>
      <c r="E27" s="82"/>
      <c r="F27" s="82"/>
      <c r="G27" s="82"/>
      <c r="H27" s="83"/>
      <c r="I27" s="84"/>
    </row>
    <row r="28" spans="1:9" x14ac:dyDescent="0.25">
      <c r="A28" s="165"/>
      <c r="B28" s="71">
        <f>Effectif!A19</f>
        <v>16</v>
      </c>
      <c r="C28" s="71" t="str">
        <f>Effectif!B19</f>
        <v>Brahima</v>
      </c>
      <c r="D28" s="72">
        <f>Effectif!M19</f>
        <v>319</v>
      </c>
      <c r="E28" s="72"/>
      <c r="F28" s="72"/>
      <c r="G28" s="72"/>
      <c r="H28" s="73"/>
      <c r="I28" s="74"/>
    </row>
    <row r="29" spans="1:9" x14ac:dyDescent="0.25">
      <c r="A29" s="165"/>
      <c r="B29" s="71">
        <f>Effectif!A32</f>
        <v>29</v>
      </c>
      <c r="C29" s="71" t="str">
        <f>Effectif!B32</f>
        <v>Mamadi</v>
      </c>
      <c r="D29" s="72">
        <f>Effectif!M32</f>
        <v>316</v>
      </c>
      <c r="E29" s="72"/>
      <c r="F29" s="72"/>
      <c r="G29" s="72"/>
      <c r="H29" s="73"/>
      <c r="I29" s="74"/>
    </row>
    <row r="30" spans="1:9" x14ac:dyDescent="0.25">
      <c r="A30" s="165"/>
      <c r="B30" s="75">
        <f>Effectif!A60</f>
        <v>57</v>
      </c>
      <c r="C30" s="75" t="str">
        <f>Effectif!B60</f>
        <v>Vamougne</v>
      </c>
      <c r="D30" s="76">
        <f>Effectif!M60</f>
        <v>115</v>
      </c>
      <c r="E30" s="76"/>
      <c r="F30" s="76"/>
      <c r="G30" s="76"/>
      <c r="H30" s="77"/>
      <c r="I30" s="78"/>
    </row>
    <row r="31" spans="1:9" x14ac:dyDescent="0.25">
      <c r="A31" s="165"/>
      <c r="B31" s="114">
        <f>Effectif!A31</f>
        <v>28</v>
      </c>
      <c r="C31" s="114" t="str">
        <f>Effectif!B31</f>
        <v>Mahbub</v>
      </c>
      <c r="D31" s="115">
        <f>Effectif!M31</f>
        <v>102</v>
      </c>
      <c r="E31" s="115"/>
      <c r="F31" s="115"/>
      <c r="G31" s="115"/>
      <c r="H31" s="116"/>
      <c r="I31" s="117"/>
    </row>
    <row r="32" spans="1:9" ht="15" customHeight="1" x14ac:dyDescent="0.25">
      <c r="A32" s="165"/>
      <c r="B32" s="114">
        <f>Effectif!A23</f>
        <v>20</v>
      </c>
      <c r="C32" s="114" t="str">
        <f>Effectif!B23</f>
        <v>Javed</v>
      </c>
      <c r="D32" s="115">
        <f>Effectif!M23</f>
        <v>110</v>
      </c>
      <c r="E32" s="115"/>
      <c r="F32" s="115"/>
      <c r="G32" s="115"/>
      <c r="H32" s="116"/>
      <c r="I32" s="117"/>
    </row>
    <row r="33" spans="1:9" ht="15" customHeight="1" x14ac:dyDescent="0.25">
      <c r="A33" s="166" t="s">
        <v>246</v>
      </c>
      <c r="B33" s="98">
        <f>Effectif!A47</f>
        <v>44</v>
      </c>
      <c r="C33" s="98" t="str">
        <f>Effectif!B47</f>
        <v>Oumar</v>
      </c>
      <c r="D33" s="99">
        <f>Effectif!M47</f>
        <v>212</v>
      </c>
      <c r="E33" s="99"/>
      <c r="F33" s="99"/>
      <c r="G33" s="99"/>
      <c r="H33" s="100"/>
      <c r="I33" s="101"/>
    </row>
    <row r="34" spans="1:9" x14ac:dyDescent="0.25">
      <c r="A34" s="166"/>
      <c r="B34" s="98">
        <f>Effectif!A54</f>
        <v>51</v>
      </c>
      <c r="C34" s="98" t="str">
        <f>Effectif!B54</f>
        <v>Sangueleme Aboubacar Emmanuel</v>
      </c>
      <c r="D34" s="99">
        <f>Effectif!M54</f>
        <v>4</v>
      </c>
      <c r="E34" s="99"/>
      <c r="F34" s="99"/>
      <c r="G34" s="99"/>
      <c r="H34" s="100"/>
      <c r="I34" s="101"/>
    </row>
    <row r="35" spans="1:9" x14ac:dyDescent="0.25">
      <c r="A35" s="166"/>
      <c r="B35" s="98">
        <f>Effectif!A49</f>
        <v>46</v>
      </c>
      <c r="C35" s="98" t="str">
        <f>Effectif!B49</f>
        <v>Richard</v>
      </c>
      <c r="D35" s="99">
        <f>Effectif!M49</f>
        <v>323</v>
      </c>
      <c r="E35" s="99"/>
      <c r="F35" s="99"/>
      <c r="G35" s="99"/>
      <c r="H35" s="100"/>
      <c r="I35" s="101"/>
    </row>
    <row r="36" spans="1:9" x14ac:dyDescent="0.25">
      <c r="A36" s="166"/>
      <c r="B36" s="75">
        <f>Effectif!A56</f>
        <v>53</v>
      </c>
      <c r="C36" s="75" t="str">
        <f>Effectif!B56</f>
        <v>Sire</v>
      </c>
      <c r="D36" s="76">
        <f>Effectif!M56</f>
        <v>1</v>
      </c>
      <c r="E36" s="76"/>
      <c r="F36" s="76"/>
      <c r="G36" s="76"/>
      <c r="H36" s="77"/>
      <c r="I36" s="78"/>
    </row>
    <row r="37" spans="1:9" x14ac:dyDescent="0.25">
      <c r="A37" s="166"/>
      <c r="B37" s="98">
        <f>Effectif!A59</f>
        <v>56</v>
      </c>
      <c r="C37" s="98" t="str">
        <f>Effectif!B59</f>
        <v>Uriel Adama</v>
      </c>
      <c r="D37" s="99">
        <f>Effectif!M59</f>
        <v>113</v>
      </c>
      <c r="E37" s="99"/>
      <c r="F37" s="99"/>
      <c r="G37" s="99"/>
      <c r="H37" s="100"/>
      <c r="I37" s="101"/>
    </row>
    <row r="38" spans="1:9" x14ac:dyDescent="0.25">
      <c r="A38" s="166"/>
      <c r="B38" s="75">
        <f>Effectif!A57</f>
        <v>54</v>
      </c>
      <c r="C38" s="75" t="str">
        <f>Effectif!B57</f>
        <v>Souleymane</v>
      </c>
      <c r="D38" s="76">
        <f>Effectif!M57</f>
        <v>210</v>
      </c>
      <c r="E38" s="76"/>
      <c r="F38" s="76"/>
      <c r="G38" s="76"/>
      <c r="H38" s="77"/>
      <c r="I38" s="78"/>
    </row>
    <row r="39" spans="1:9" x14ac:dyDescent="0.25">
      <c r="A39" s="166"/>
      <c r="B39" s="114">
        <f>Effectif!A21</f>
        <v>18</v>
      </c>
      <c r="C39" s="114" t="str">
        <f>Effectif!B21</f>
        <v>Hamidullah</v>
      </c>
      <c r="D39" s="115">
        <f>Effectif!M21</f>
        <v>118</v>
      </c>
      <c r="E39" s="115"/>
      <c r="F39" s="115"/>
      <c r="G39" s="115"/>
      <c r="H39" s="116"/>
      <c r="I39" s="117"/>
    </row>
    <row r="40" spans="1:9" ht="15" customHeight="1" x14ac:dyDescent="0.25">
      <c r="A40" s="167"/>
      <c r="B40" s="98">
        <f>Effectif!A44</f>
        <v>41</v>
      </c>
      <c r="C40" s="98" t="str">
        <f>Effectif!B44</f>
        <v>Mohemd Mouké</v>
      </c>
      <c r="D40" s="99">
        <f>Effectif!M44</f>
        <v>106</v>
      </c>
      <c r="E40" s="99"/>
      <c r="F40" s="99"/>
      <c r="G40" s="99"/>
      <c r="H40" s="100"/>
      <c r="I40" s="101"/>
    </row>
    <row r="41" spans="1:9" x14ac:dyDescent="0.25">
      <c r="A41" s="168" t="s">
        <v>247</v>
      </c>
      <c r="B41" s="98">
        <f>Effectif!A7</f>
        <v>4</v>
      </c>
      <c r="C41" s="98" t="str">
        <f>Effectif!B7</f>
        <v>Abdoulye</v>
      </c>
      <c r="D41" s="99">
        <f>Effectif!M7</f>
        <v>117</v>
      </c>
      <c r="E41" s="99"/>
      <c r="F41" s="99"/>
      <c r="G41" s="99"/>
      <c r="H41" s="100"/>
      <c r="I41" s="101"/>
    </row>
    <row r="42" spans="1:9" x14ac:dyDescent="0.25">
      <c r="A42" s="169"/>
      <c r="B42" s="110">
        <f>Effectif!A22</f>
        <v>19</v>
      </c>
      <c r="C42" s="110" t="str">
        <f>Effectif!B22</f>
        <v>Ibrahima</v>
      </c>
      <c r="D42" s="111">
        <f>Effectif!M22</f>
        <v>313</v>
      </c>
      <c r="E42" s="111"/>
      <c r="F42" s="111"/>
      <c r="G42" s="111"/>
      <c r="H42" s="112"/>
      <c r="I42" s="113"/>
    </row>
    <row r="43" spans="1:9" x14ac:dyDescent="0.25">
      <c r="A43" s="169"/>
      <c r="B43" s="98">
        <f>Effectif!A6</f>
        <v>3</v>
      </c>
      <c r="C43" s="98" t="str">
        <f>Effectif!B6</f>
        <v>Abdoulaye</v>
      </c>
      <c r="D43" s="99">
        <f>Effectif!M6</f>
        <v>108</v>
      </c>
      <c r="E43" s="99"/>
      <c r="F43" s="99"/>
      <c r="G43" s="99"/>
      <c r="H43" s="100"/>
      <c r="I43" s="101"/>
    </row>
    <row r="44" spans="1:9" x14ac:dyDescent="0.25">
      <c r="A44" s="169"/>
      <c r="B44" s="81">
        <f>Effectif!A40</f>
        <v>37</v>
      </c>
      <c r="C44" s="81" t="str">
        <f>Effectif!B40</f>
        <v>Md Numan</v>
      </c>
      <c r="D44" s="82">
        <f>Effectif!M40</f>
        <v>5</v>
      </c>
      <c r="E44" s="82"/>
      <c r="F44" s="82"/>
      <c r="G44" s="82"/>
      <c r="H44" s="83"/>
      <c r="I44" s="84"/>
    </row>
    <row r="45" spans="1:9" x14ac:dyDescent="0.25">
      <c r="A45" s="169"/>
      <c r="B45" s="75">
        <f>Effectif!A10</f>
        <v>7</v>
      </c>
      <c r="C45" s="75" t="str">
        <f>Effectif!B10</f>
        <v>Ahmed</v>
      </c>
      <c r="D45" s="97">
        <f>Effectif!M10</f>
        <v>305</v>
      </c>
      <c r="E45" s="75"/>
      <c r="F45" s="75"/>
      <c r="G45" s="75"/>
      <c r="H45" s="118"/>
      <c r="I45" s="119"/>
    </row>
    <row r="46" spans="1:9" x14ac:dyDescent="0.25">
      <c r="A46" s="169"/>
      <c r="B46" s="98">
        <f>Effectif!A62</f>
        <v>59</v>
      </c>
      <c r="C46" s="98" t="str">
        <f>Effectif!B62</f>
        <v>Zaker</v>
      </c>
      <c r="D46" s="99">
        <f>Effectif!M62</f>
        <v>209</v>
      </c>
      <c r="E46" s="99"/>
      <c r="F46" s="99"/>
      <c r="G46" s="99"/>
      <c r="H46" s="100"/>
      <c r="I46" s="101"/>
    </row>
    <row r="47" spans="1:9" x14ac:dyDescent="0.25">
      <c r="A47" s="169"/>
      <c r="B47" s="114">
        <f>Effectif!A26</f>
        <v>23</v>
      </c>
      <c r="C47" s="114" t="str">
        <f>Effectif!B26</f>
        <v>Kaka</v>
      </c>
      <c r="D47" s="115">
        <f>Effectif!M26</f>
        <v>120</v>
      </c>
      <c r="E47" s="115"/>
      <c r="F47" s="115"/>
      <c r="G47" s="115"/>
      <c r="H47" s="116"/>
      <c r="I47" s="117"/>
    </row>
    <row r="48" spans="1:9" x14ac:dyDescent="0.25">
      <c r="A48" s="169"/>
      <c r="B48" s="106">
        <f>Effectif!A58</f>
        <v>55</v>
      </c>
      <c r="C48" s="106" t="str">
        <f>Effectif!B58</f>
        <v>Thierno Abdoulye</v>
      </c>
      <c r="D48" s="107">
        <f>Effectif!M58</f>
        <v>302</v>
      </c>
      <c r="E48" s="107"/>
      <c r="F48" s="107"/>
      <c r="G48" s="107"/>
      <c r="H48" s="108"/>
      <c r="I48" s="109"/>
    </row>
    <row r="49" spans="1:9" x14ac:dyDescent="0.25">
      <c r="A49" s="169"/>
      <c r="B49" s="75">
        <f>Effectif!A9</f>
        <v>6</v>
      </c>
      <c r="C49" s="75" t="str">
        <f>Effectif!B9</f>
        <v>Abou</v>
      </c>
      <c r="D49" s="76">
        <f>Effectif!M9</f>
        <v>119</v>
      </c>
      <c r="E49" s="76"/>
      <c r="F49" s="76"/>
      <c r="G49" s="76"/>
      <c r="H49" s="77"/>
      <c r="I49" s="78"/>
    </row>
    <row r="50" spans="1:9" x14ac:dyDescent="0.25">
      <c r="A50" s="169"/>
      <c r="B50" s="102">
        <f>Effectif!A17</f>
        <v>14</v>
      </c>
      <c r="C50" s="102" t="str">
        <f>Effectif!B17</f>
        <v>Biba</v>
      </c>
      <c r="D50" s="103">
        <f>Effectif!M17</f>
        <v>0</v>
      </c>
      <c r="E50" s="103"/>
      <c r="F50" s="103"/>
      <c r="G50" s="103"/>
      <c r="H50" s="104"/>
      <c r="I50" s="105"/>
    </row>
    <row r="51" spans="1:9" x14ac:dyDescent="0.25">
      <c r="A51" s="169"/>
      <c r="B51" s="106">
        <f>Effectif!A50</f>
        <v>47</v>
      </c>
      <c r="C51" s="106" t="str">
        <f>Effectif!B50</f>
        <v>Sabil</v>
      </c>
      <c r="D51" s="107">
        <f>Effectif!M50</f>
        <v>307</v>
      </c>
      <c r="E51" s="107"/>
      <c r="F51" s="107"/>
      <c r="G51" s="107"/>
      <c r="H51" s="108"/>
      <c r="I51" s="109"/>
    </row>
    <row r="52" spans="1:9" x14ac:dyDescent="0.25">
      <c r="A52" s="169"/>
      <c r="B52" s="75">
        <f>Effectif!A61</f>
        <v>58</v>
      </c>
      <c r="C52" s="75" t="str">
        <f>Effectif!B61</f>
        <v>Youssef</v>
      </c>
      <c r="D52" s="76">
        <f>Effectif!M61</f>
        <v>101</v>
      </c>
      <c r="E52" s="76"/>
      <c r="F52" s="76"/>
      <c r="G52" s="76"/>
      <c r="H52" s="77"/>
      <c r="I52" s="78"/>
    </row>
    <row r="53" spans="1:9" x14ac:dyDescent="0.25">
      <c r="A53" s="169"/>
      <c r="B53" s="98">
        <f>Effectif!A8</f>
        <v>5</v>
      </c>
      <c r="C53" s="98" t="str">
        <f>Effectif!B8</f>
        <v>Abdul</v>
      </c>
      <c r="D53" s="99">
        <f>Effectif!M8</f>
        <v>122</v>
      </c>
      <c r="E53" s="99"/>
      <c r="F53" s="99"/>
      <c r="G53" s="99"/>
      <c r="H53" s="100"/>
      <c r="I53" s="101"/>
    </row>
    <row r="54" spans="1:9" x14ac:dyDescent="0.25">
      <c r="A54" s="169"/>
      <c r="B54" s="106">
        <f>Effectif!A35</f>
        <v>32</v>
      </c>
      <c r="C54" s="106" t="str">
        <f>Effectif!B35</f>
        <v>Mamadou</v>
      </c>
      <c r="D54" s="107">
        <f>Effectif!M35</f>
        <v>312</v>
      </c>
      <c r="E54" s="107"/>
      <c r="F54" s="107"/>
      <c r="G54" s="107"/>
      <c r="H54" s="108"/>
      <c r="I54" s="109"/>
    </row>
    <row r="55" spans="1:9" x14ac:dyDescent="0.25">
      <c r="A55" s="169"/>
      <c r="B55" s="98">
        <f>Effectif!A52</f>
        <v>49</v>
      </c>
      <c r="C55" s="98" t="str">
        <f>Effectif!B52</f>
        <v>Salia</v>
      </c>
      <c r="D55" s="99">
        <f>Effectif!M52</f>
        <v>315</v>
      </c>
      <c r="E55" s="99"/>
      <c r="F55" s="99"/>
      <c r="G55" s="99"/>
      <c r="H55" s="100"/>
      <c r="I55" s="101"/>
    </row>
    <row r="56" spans="1:9" x14ac:dyDescent="0.25">
      <c r="A56" s="169"/>
      <c r="B56" s="110">
        <f>Effectif!A20</f>
        <v>17</v>
      </c>
      <c r="C56" s="110" t="str">
        <f>Effectif!B20</f>
        <v>Golam Sarowa</v>
      </c>
      <c r="D56" s="111">
        <f>Effectif!M20</f>
        <v>107</v>
      </c>
      <c r="E56" s="111"/>
      <c r="F56" s="111"/>
      <c r="G56" s="111"/>
      <c r="H56" s="112"/>
      <c r="I56" s="113"/>
    </row>
    <row r="57" spans="1:9" x14ac:dyDescent="0.25">
      <c r="A57" s="169"/>
      <c r="B57" s="75">
        <f>Effectif!A36</f>
        <v>33</v>
      </c>
      <c r="C57" s="75" t="str">
        <f>Effectif!B36</f>
        <v>Mamadou</v>
      </c>
      <c r="D57" s="76">
        <f>Effectif!M36</f>
        <v>116</v>
      </c>
      <c r="E57" s="76"/>
      <c r="F57" s="76"/>
      <c r="G57" s="76"/>
      <c r="H57" s="77"/>
      <c r="I57" s="78"/>
    </row>
    <row r="58" spans="1:9" x14ac:dyDescent="0.25">
      <c r="A58" s="169"/>
      <c r="B58" s="75">
        <f>Effectif!A51</f>
        <v>48</v>
      </c>
      <c r="C58" s="75" t="str">
        <f>Effectif!B51</f>
        <v>Sadio</v>
      </c>
      <c r="D58" s="76">
        <f>Effectif!M51</f>
        <v>7</v>
      </c>
      <c r="E58" s="76"/>
      <c r="F58" s="76"/>
      <c r="G58" s="76"/>
      <c r="H58" s="76"/>
      <c r="I58" s="78"/>
    </row>
    <row r="59" spans="1:9" x14ac:dyDescent="0.25">
      <c r="A59" s="169"/>
      <c r="B59" s="98">
        <f>Effectif!A37</f>
        <v>34</v>
      </c>
      <c r="C59" s="98" t="str">
        <f>Effectif!B37</f>
        <v>Mamadou Lamini</v>
      </c>
      <c r="D59" s="99">
        <f>Effectif!M37</f>
        <v>109</v>
      </c>
      <c r="E59" s="99"/>
      <c r="F59" s="99"/>
      <c r="G59" s="99"/>
      <c r="H59" s="100"/>
      <c r="I59" s="101"/>
    </row>
    <row r="60" spans="1:9" x14ac:dyDescent="0.25">
      <c r="A60" s="169"/>
      <c r="B60" s="71">
        <f>Effectif!A15</f>
        <v>12</v>
      </c>
      <c r="C60" s="71" t="str">
        <f>Effectif!B15</f>
        <v>Ayouba</v>
      </c>
      <c r="D60" s="72">
        <f>Effectif!M15</f>
        <v>311</v>
      </c>
      <c r="E60" s="72"/>
      <c r="F60" s="72"/>
      <c r="G60" s="72"/>
      <c r="H60" s="73"/>
      <c r="I60" s="74"/>
    </row>
    <row r="61" spans="1:9" x14ac:dyDescent="0.25">
      <c r="A61" s="169"/>
      <c r="B61" s="75">
        <f>Effectif!A41</f>
        <v>38</v>
      </c>
      <c r="C61" s="75" t="str">
        <f>Effectif!B41</f>
        <v>Md Shablu Shuhan</v>
      </c>
      <c r="D61" s="76">
        <f>Effectif!M41</f>
        <v>104</v>
      </c>
      <c r="E61" s="76"/>
      <c r="F61" s="76"/>
      <c r="G61" s="76"/>
      <c r="H61" s="77"/>
      <c r="I61" s="78"/>
    </row>
    <row r="62" spans="1:9" ht="15.75" thickBot="1" x14ac:dyDescent="0.3">
      <c r="A62" s="170"/>
      <c r="B62" s="137">
        <f>Effectif!A55</f>
        <v>52</v>
      </c>
      <c r="C62" s="137" t="str">
        <f>Effectif!B55</f>
        <v>Shamin</v>
      </c>
      <c r="D62" s="138">
        <f>Effectif!M55</f>
        <v>321</v>
      </c>
      <c r="E62" s="138"/>
      <c r="F62" s="138"/>
      <c r="G62" s="138"/>
      <c r="H62" s="139"/>
      <c r="I62" s="140"/>
    </row>
  </sheetData>
  <mergeCells count="4">
    <mergeCell ref="A2:A9"/>
    <mergeCell ref="A10:A32"/>
    <mergeCell ref="A33:A40"/>
    <mergeCell ref="A41:A62"/>
  </mergeCells>
  <conditionalFormatting sqref="B2:I62">
    <cfRule type="expression" dxfId="23" priority="1">
      <formula>"$D2&lt;100"</formula>
    </cfRule>
  </conditionalFormatting>
  <pageMargins left="0.7" right="0.7" top="0.75" bottom="0.75" header="0.3" footer="0.3"/>
  <pageSetup paperSize="9" scale="7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60"/>
  <sheetViews>
    <sheetView topLeftCell="A4" workbookViewId="0">
      <selection activeCell="E2" sqref="E2"/>
    </sheetView>
  </sheetViews>
  <sheetFormatPr baseColWidth="10" defaultRowHeight="15" x14ac:dyDescent="0.25"/>
  <cols>
    <col min="1" max="1" width="14.140625" style="122" bestFit="1" customWidth="1"/>
    <col min="2" max="2" width="19.28515625" style="122" bestFit="1" customWidth="1"/>
    <col min="3" max="3" width="21.5703125" style="1" bestFit="1" customWidth="1"/>
    <col min="4" max="4" width="9" style="1" bestFit="1" customWidth="1"/>
    <col min="5" max="5" width="15.5703125" style="1" bestFit="1" customWidth="1"/>
    <col min="6" max="6" width="27.140625" style="1" bestFit="1" customWidth="1"/>
    <col min="7" max="7" width="13.5703125" style="1" bestFit="1" customWidth="1"/>
    <col min="8" max="8" width="15" style="1" bestFit="1" customWidth="1"/>
    <col min="9" max="16384" width="11.42578125" style="1"/>
  </cols>
  <sheetData>
    <row r="1" spans="1:8" x14ac:dyDescent="0.25">
      <c r="A1" s="120" t="s">
        <v>1</v>
      </c>
      <c r="B1" s="121" t="s">
        <v>2</v>
      </c>
      <c r="C1" s="39" t="s">
        <v>3</v>
      </c>
      <c r="D1" s="39" t="s">
        <v>4</v>
      </c>
      <c r="E1" s="39" t="s">
        <v>64</v>
      </c>
      <c r="F1" s="39" t="s">
        <v>96</v>
      </c>
      <c r="G1" s="39" t="s">
        <v>15</v>
      </c>
      <c r="H1" s="40" t="s">
        <v>5</v>
      </c>
    </row>
    <row r="2" spans="1:8" x14ac:dyDescent="0.25">
      <c r="A2" s="60">
        <f>Effectif!A4</f>
        <v>1</v>
      </c>
      <c r="B2" s="61" t="str">
        <f>Effectif!B4</f>
        <v>Abdalah</v>
      </c>
      <c r="C2" s="31">
        <f>Effectif!D4</f>
        <v>37235</v>
      </c>
      <c r="D2" s="32">
        <f ca="1">Effectif!E4</f>
        <v>18</v>
      </c>
      <c r="E2" s="32" t="str">
        <f>Effectif!G4</f>
        <v>Malien</v>
      </c>
      <c r="F2" s="31" t="str">
        <f>Effectif!K4</f>
        <v>00/00/0078</v>
      </c>
      <c r="G2" s="32">
        <f>Effectif!M4</f>
        <v>214</v>
      </c>
      <c r="H2" s="36" t="str">
        <f>Effectif!N4</f>
        <v>J._CADIN</v>
      </c>
    </row>
    <row r="3" spans="1:8" x14ac:dyDescent="0.25">
      <c r="A3" s="60">
        <f>Effectif!A5</f>
        <v>2</v>
      </c>
      <c r="B3" s="61" t="str">
        <f>Effectif!B5</f>
        <v>Abdoulaye</v>
      </c>
      <c r="C3" s="31">
        <f>Effectif!D5</f>
        <v>38085</v>
      </c>
      <c r="D3" s="32">
        <f ca="1">Effectif!E5</f>
        <v>15</v>
      </c>
      <c r="E3" s="32" t="str">
        <f>Effectif!G5</f>
        <v>Malien</v>
      </c>
      <c r="F3" s="31">
        <f>Effectif!K5</f>
        <v>43434</v>
      </c>
      <c r="G3" s="32">
        <f>Effectif!M5</f>
        <v>309</v>
      </c>
      <c r="H3" s="36" t="str">
        <f>Effectif!N5</f>
        <v>E._MOULINET</v>
      </c>
    </row>
    <row r="4" spans="1:8" x14ac:dyDescent="0.25">
      <c r="A4" s="60">
        <f>Effectif!A6</f>
        <v>3</v>
      </c>
      <c r="B4" s="61" t="str">
        <f>Effectif!B6</f>
        <v>Abdoulaye</v>
      </c>
      <c r="C4" s="31">
        <f>Effectif!D6</f>
        <v>38228</v>
      </c>
      <c r="D4" s="32">
        <f ca="1">Effectif!E6</f>
        <v>15</v>
      </c>
      <c r="E4" s="32" t="str">
        <f>Effectif!G6</f>
        <v>Malien</v>
      </c>
      <c r="F4" s="31">
        <f>Effectif!K6</f>
        <v>43788</v>
      </c>
      <c r="G4" s="32">
        <f>Effectif!M6</f>
        <v>108</v>
      </c>
      <c r="H4" s="36" t="str">
        <f>Effectif!N6</f>
        <v>E._MOULINET</v>
      </c>
    </row>
    <row r="5" spans="1:8" x14ac:dyDescent="0.25">
      <c r="A5" s="60">
        <f>Effectif!A7</f>
        <v>4</v>
      </c>
      <c r="B5" s="61" t="str">
        <f>Effectif!B7</f>
        <v>Abdoulye</v>
      </c>
      <c r="C5" s="31">
        <f>Effectif!D7</f>
        <v>38040</v>
      </c>
      <c r="D5" s="32">
        <f ca="1">Effectif!E7</f>
        <v>16</v>
      </c>
      <c r="E5" s="32" t="str">
        <f>Effectif!G7</f>
        <v>Guinéen</v>
      </c>
      <c r="F5" s="31">
        <f>Effectif!K7</f>
        <v>43788</v>
      </c>
      <c r="G5" s="32">
        <f>Effectif!M7</f>
        <v>117</v>
      </c>
      <c r="H5" s="36" t="str">
        <f>Effectif!N7</f>
        <v>A._FRERET</v>
      </c>
    </row>
    <row r="6" spans="1:8" x14ac:dyDescent="0.25">
      <c r="A6" s="60">
        <f>Effectif!A8</f>
        <v>5</v>
      </c>
      <c r="B6" s="61" t="str">
        <f>Effectif!B8</f>
        <v>Abdul</v>
      </c>
      <c r="C6" s="31">
        <f>Effectif!D8</f>
        <v>37719</v>
      </c>
      <c r="D6" s="32">
        <f ca="1">Effectif!E8</f>
        <v>16</v>
      </c>
      <c r="E6" s="32" t="str">
        <f>Effectif!G8</f>
        <v>Pakistanais</v>
      </c>
      <c r="F6" s="31">
        <f>Effectif!K8</f>
        <v>43833</v>
      </c>
      <c r="G6" s="32">
        <f>Effectif!M8</f>
        <v>122</v>
      </c>
      <c r="H6" s="36" t="str">
        <f>Effectif!N8</f>
        <v>A._FRERET</v>
      </c>
    </row>
    <row r="7" spans="1:8" x14ac:dyDescent="0.25">
      <c r="A7" s="60">
        <f>Effectif!A9</f>
        <v>6</v>
      </c>
      <c r="B7" s="61" t="str">
        <f>Effectif!B9</f>
        <v>Abou</v>
      </c>
      <c r="C7" s="31">
        <f>Effectif!D9</f>
        <v>37965</v>
      </c>
      <c r="D7" s="32">
        <f ca="1">Effectif!E9</f>
        <v>16</v>
      </c>
      <c r="E7" s="32" t="str">
        <f>Effectif!G9</f>
        <v>Guinéen</v>
      </c>
      <c r="F7" s="31" t="str">
        <f>Effectif!K9</f>
        <v>00/00/0062</v>
      </c>
      <c r="G7" s="32">
        <f>Effectif!M9</f>
        <v>119</v>
      </c>
      <c r="H7" s="36" t="str">
        <f>Effectif!N9</f>
        <v>D._CHAHARANE</v>
      </c>
    </row>
    <row r="8" spans="1:8" x14ac:dyDescent="0.25">
      <c r="A8" s="60">
        <f>Effectif!A10</f>
        <v>7</v>
      </c>
      <c r="B8" s="61" t="str">
        <f>Effectif!B10</f>
        <v>Ahmed</v>
      </c>
      <c r="C8" s="31">
        <f>Effectif!D10</f>
        <v>38157</v>
      </c>
      <c r="D8" s="32">
        <f ca="1">Effectif!E10</f>
        <v>15</v>
      </c>
      <c r="E8" s="32" t="str">
        <f>Effectif!G10</f>
        <v>Bangladais</v>
      </c>
      <c r="F8" s="31" t="str">
        <f>Effectif!K10</f>
        <v>17/03/20202</v>
      </c>
      <c r="G8" s="32">
        <f>Effectif!M10</f>
        <v>305</v>
      </c>
      <c r="H8" s="36" t="str">
        <f>Effectif!N10</f>
        <v>IEF</v>
      </c>
    </row>
    <row r="9" spans="1:8" x14ac:dyDescent="0.25">
      <c r="A9" s="60">
        <f>Effectif!A11</f>
        <v>8</v>
      </c>
      <c r="B9" s="61" t="str">
        <f>Effectif!B11</f>
        <v>Akil</v>
      </c>
      <c r="C9" s="31">
        <f>Effectif!D11</f>
        <v>37249</v>
      </c>
      <c r="D9" s="32">
        <f ca="1">Effectif!E11</f>
        <v>18</v>
      </c>
      <c r="E9" s="32" t="str">
        <f>Effectif!G11</f>
        <v>Tunisien</v>
      </c>
      <c r="F9" s="31">
        <f>Effectif!K11</f>
        <v>43434</v>
      </c>
      <c r="G9" s="32">
        <f>Effectif!M11</f>
        <v>308</v>
      </c>
      <c r="H9" s="36" t="str">
        <f>Effectif!N11</f>
        <v>A._FRERET</v>
      </c>
    </row>
    <row r="10" spans="1:8" x14ac:dyDescent="0.25">
      <c r="A10" s="60">
        <f>Effectif!A12</f>
        <v>9</v>
      </c>
      <c r="B10" s="61" t="str">
        <f>Effectif!B12</f>
        <v>Alain</v>
      </c>
      <c r="C10" s="31">
        <f>Effectif!D12</f>
        <v>37377</v>
      </c>
      <c r="D10" s="32">
        <f ca="1">Effectif!E12</f>
        <v>17</v>
      </c>
      <c r="E10" s="32" t="str">
        <f>Effectif!G12</f>
        <v>Guinéen</v>
      </c>
      <c r="F10" s="31">
        <f>Effectif!K12</f>
        <v>43846</v>
      </c>
      <c r="G10" s="32">
        <f>Effectif!M12</f>
        <v>303</v>
      </c>
      <c r="H10" s="36" t="str">
        <f>Effectif!N12</f>
        <v>V._LECUYER</v>
      </c>
    </row>
    <row r="11" spans="1:8" x14ac:dyDescent="0.25">
      <c r="A11" s="60">
        <f>Effectif!A13</f>
        <v>10</v>
      </c>
      <c r="B11" s="61" t="str">
        <f>Effectif!B13</f>
        <v>Ali</v>
      </c>
      <c r="C11" s="31">
        <f>Effectif!D13</f>
        <v>37986</v>
      </c>
      <c r="D11" s="32">
        <f ca="1">Effectif!E13</f>
        <v>16</v>
      </c>
      <c r="E11" s="32" t="str">
        <f>Effectif!G13</f>
        <v>Afghan</v>
      </c>
      <c r="F11" s="31" t="str">
        <f>Effectif!K13</f>
        <v>00/00/0079</v>
      </c>
      <c r="G11" s="32">
        <f>Effectif!M13</f>
        <v>3</v>
      </c>
      <c r="H11" s="36" t="str">
        <f>Effectif!N13</f>
        <v>J._CADIN</v>
      </c>
    </row>
    <row r="12" spans="1:8" x14ac:dyDescent="0.25">
      <c r="A12" s="60">
        <f>Effectif!A14</f>
        <v>11</v>
      </c>
      <c r="B12" s="61" t="str">
        <f>Effectif!B14</f>
        <v>Amara</v>
      </c>
      <c r="C12" s="31">
        <f>Effectif!D14</f>
        <v>37443</v>
      </c>
      <c r="D12" s="32">
        <f ca="1">Effectif!E14</f>
        <v>17</v>
      </c>
      <c r="E12" s="32" t="str">
        <f>Effectif!G14</f>
        <v>Guinéen</v>
      </c>
      <c r="F12" s="31">
        <f>Effectif!K14</f>
        <v>43434</v>
      </c>
      <c r="G12" s="32">
        <f>Effectif!M14</f>
        <v>103</v>
      </c>
      <c r="H12" s="36" t="str">
        <f>Effectif!N14</f>
        <v>D._CHAHARANE</v>
      </c>
    </row>
    <row r="13" spans="1:8" x14ac:dyDescent="0.25">
      <c r="A13" s="60">
        <f>Effectif!A15</f>
        <v>12</v>
      </c>
      <c r="B13" s="61" t="str">
        <f>Effectif!B15</f>
        <v>Ayouba</v>
      </c>
      <c r="C13" s="31">
        <f>Effectif!D15</f>
        <v>37531</v>
      </c>
      <c r="D13" s="32">
        <f ca="1">Effectif!E15</f>
        <v>17</v>
      </c>
      <c r="E13" s="32" t="str">
        <f>Effectif!G15</f>
        <v>Guinéen</v>
      </c>
      <c r="F13" s="31">
        <f>Effectif!K15</f>
        <v>43509</v>
      </c>
      <c r="G13" s="32">
        <f>Effectif!M15</f>
        <v>311</v>
      </c>
      <c r="H13" s="36" t="str">
        <f>Effectif!N15</f>
        <v>E._MOULINET</v>
      </c>
    </row>
    <row r="14" spans="1:8" x14ac:dyDescent="0.25">
      <c r="A14" s="60">
        <f>Effectif!A16</f>
        <v>13</v>
      </c>
      <c r="B14" s="61" t="str">
        <f>Effectif!B16</f>
        <v>Bakary</v>
      </c>
      <c r="C14" s="31">
        <f>Effectif!D16</f>
        <v>0</v>
      </c>
      <c r="D14" s="32" t="str">
        <f ca="1">Effectif!E16</f>
        <v/>
      </c>
      <c r="E14" s="32">
        <f>Effectif!G16</f>
        <v>0</v>
      </c>
      <c r="F14" s="31">
        <f>Effectif!K16</f>
        <v>0</v>
      </c>
      <c r="G14" s="32">
        <f>Effectif!M16</f>
        <v>2</v>
      </c>
      <c r="H14" s="36" t="str">
        <f>Effectif!N16</f>
        <v>IEF</v>
      </c>
    </row>
    <row r="15" spans="1:8" x14ac:dyDescent="0.25">
      <c r="A15" s="60">
        <f>Effectif!A17</f>
        <v>14</v>
      </c>
      <c r="B15" s="61" t="str">
        <f>Effectif!B17</f>
        <v>Biba</v>
      </c>
      <c r="C15" s="31">
        <f>Effectif!D17</f>
        <v>37939</v>
      </c>
      <c r="D15" s="32">
        <f ca="1">Effectif!E17</f>
        <v>16</v>
      </c>
      <c r="E15" s="32" t="str">
        <f>Effectif!G17</f>
        <v>Malien</v>
      </c>
      <c r="F15" s="31">
        <f>Effectif!K17</f>
        <v>43902</v>
      </c>
      <c r="G15" s="32">
        <f>Effectif!M17</f>
        <v>0</v>
      </c>
      <c r="H15" s="36" t="str">
        <f>Effectif!N17</f>
        <v>IEF</v>
      </c>
    </row>
    <row r="16" spans="1:8" x14ac:dyDescent="0.25">
      <c r="A16" s="60">
        <f>Effectif!A18</f>
        <v>15</v>
      </c>
      <c r="B16" s="61" t="str">
        <f>Effectif!B18</f>
        <v>Boubacar</v>
      </c>
      <c r="C16" s="31">
        <f>Effectif!D18</f>
        <v>37600</v>
      </c>
      <c r="D16" s="32">
        <f ca="1">Effectif!E18</f>
        <v>17</v>
      </c>
      <c r="E16" s="32" t="str">
        <f>Effectif!G18</f>
        <v>Guinéen</v>
      </c>
      <c r="F16" s="31" t="str">
        <f>Effectif!K18</f>
        <v>31//11/2018</v>
      </c>
      <c r="G16" s="32">
        <f>Effectif!M18</f>
        <v>320</v>
      </c>
      <c r="H16" s="36" t="str">
        <f>Effectif!N18</f>
        <v>J._CADIN</v>
      </c>
    </row>
    <row r="17" spans="1:8" x14ac:dyDescent="0.25">
      <c r="A17" s="60">
        <f>Effectif!A19</f>
        <v>16</v>
      </c>
      <c r="B17" s="61" t="str">
        <f>Effectif!B19</f>
        <v>Brahima</v>
      </c>
      <c r="C17" s="31">
        <f>Effectif!D19</f>
        <v>37659</v>
      </c>
      <c r="D17" s="32">
        <f ca="1">Effectif!E19</f>
        <v>17</v>
      </c>
      <c r="E17" s="32" t="str">
        <f>Effectif!G19</f>
        <v>Malien</v>
      </c>
      <c r="F17" s="31" t="str">
        <f>Effectif!K19</f>
        <v>00/00/0099</v>
      </c>
      <c r="G17" s="32">
        <f>Effectif!M19</f>
        <v>319</v>
      </c>
      <c r="H17" s="36" t="str">
        <f>Effectif!N19</f>
        <v>V._LECUYER</v>
      </c>
    </row>
    <row r="18" spans="1:8" x14ac:dyDescent="0.25">
      <c r="A18" s="60">
        <f>Effectif!A20</f>
        <v>17</v>
      </c>
      <c r="B18" s="61" t="str">
        <f>Effectif!B20</f>
        <v>Golam Sarowa</v>
      </c>
      <c r="C18" s="31">
        <f>Effectif!D20</f>
        <v>37665</v>
      </c>
      <c r="D18" s="32">
        <f ca="1">Effectif!E20</f>
        <v>17</v>
      </c>
      <c r="E18" s="32" t="str">
        <f>Effectif!G20</f>
        <v>Bangladais</v>
      </c>
      <c r="F18" s="31">
        <f>Effectif!K20</f>
        <v>43852</v>
      </c>
      <c r="G18" s="32">
        <f>Effectif!M20</f>
        <v>107</v>
      </c>
      <c r="H18" s="36" t="str">
        <f>Effectif!N20</f>
        <v>IEF</v>
      </c>
    </row>
    <row r="19" spans="1:8" x14ac:dyDescent="0.25">
      <c r="A19" s="60">
        <f>Effectif!A21</f>
        <v>18</v>
      </c>
      <c r="B19" s="61" t="str">
        <f>Effectif!B21</f>
        <v>Hamidullah</v>
      </c>
      <c r="C19" s="31">
        <f>Effectif!D21</f>
        <v>37621</v>
      </c>
      <c r="D19" s="32">
        <f ca="1">Effectif!E21</f>
        <v>17</v>
      </c>
      <c r="E19" s="32" t="str">
        <f>Effectif!G21</f>
        <v>Afghan</v>
      </c>
      <c r="F19" s="31">
        <f>Effectif!K21</f>
        <v>43508</v>
      </c>
      <c r="G19" s="32">
        <f>Effectif!M21</f>
        <v>118</v>
      </c>
      <c r="H19" s="36" t="str">
        <f>Effectif!N21</f>
        <v>J._CADIN</v>
      </c>
    </row>
    <row r="20" spans="1:8" x14ac:dyDescent="0.25">
      <c r="A20" s="60">
        <f>Effectif!A22</f>
        <v>19</v>
      </c>
      <c r="B20" s="61" t="str">
        <f>Effectif!B22</f>
        <v>Ibrahima</v>
      </c>
      <c r="C20" s="31">
        <f>Effectif!D22</f>
        <v>38308</v>
      </c>
      <c r="D20" s="32">
        <f ca="1">Effectif!E22</f>
        <v>15</v>
      </c>
      <c r="E20" s="32" t="str">
        <f>Effectif!G22</f>
        <v>Guinéen</v>
      </c>
      <c r="F20" s="31" t="str">
        <f>Effectif!K22</f>
        <v>00/00/0082</v>
      </c>
      <c r="G20" s="32">
        <f>Effectif!M22</f>
        <v>313</v>
      </c>
      <c r="H20" s="36" t="str">
        <f>Effectif!N22</f>
        <v>IEF</v>
      </c>
    </row>
    <row r="21" spans="1:8" x14ac:dyDescent="0.25">
      <c r="A21" s="60">
        <f>Effectif!A23</f>
        <v>20</v>
      </c>
      <c r="B21" s="61" t="str">
        <f>Effectif!B23</f>
        <v>Javed</v>
      </c>
      <c r="C21" s="31">
        <f>Effectif!D23</f>
        <v>38352</v>
      </c>
      <c r="D21" s="32">
        <f ca="1">Effectif!E23</f>
        <v>15</v>
      </c>
      <c r="E21" s="32" t="str">
        <f>Effectif!G23</f>
        <v>Afghan</v>
      </c>
      <c r="F21" s="31">
        <f>Effectif!K23</f>
        <v>43710</v>
      </c>
      <c r="G21" s="32">
        <f>Effectif!M23</f>
        <v>110</v>
      </c>
      <c r="H21" s="36" t="str">
        <f>Effectif!N23</f>
        <v>V._LECUYER</v>
      </c>
    </row>
    <row r="22" spans="1:8" x14ac:dyDescent="0.25">
      <c r="A22" s="60">
        <f>Effectif!A24</f>
        <v>21</v>
      </c>
      <c r="B22" s="61" t="str">
        <f>Effectif!B24</f>
        <v>Joris</v>
      </c>
      <c r="C22" s="31">
        <f>Effectif!D24</f>
        <v>37210</v>
      </c>
      <c r="D22" s="32">
        <f ca="1">Effectif!E24</f>
        <v>18</v>
      </c>
      <c r="E22" s="32" t="str">
        <f>Effectif!G24</f>
        <v>Congolais</v>
      </c>
      <c r="F22" s="31">
        <f>Effectif!K24</f>
        <v>43445</v>
      </c>
      <c r="G22" s="32">
        <f>Effectif!M24</f>
        <v>213</v>
      </c>
      <c r="H22" s="36" t="str">
        <f>Effectif!N24</f>
        <v>D._CHAHARANE</v>
      </c>
    </row>
    <row r="23" spans="1:8" x14ac:dyDescent="0.25">
      <c r="A23" s="60">
        <f>Effectif!A25</f>
        <v>22</v>
      </c>
      <c r="B23" s="61" t="str">
        <f>Effectif!B25</f>
        <v>Jossim</v>
      </c>
      <c r="C23" s="31">
        <f>Effectif!D25</f>
        <v>37925</v>
      </c>
      <c r="D23" s="32">
        <f ca="1">Effectif!E25</f>
        <v>16</v>
      </c>
      <c r="E23" s="32" t="str">
        <f>Effectif!G25</f>
        <v>Bangladais</v>
      </c>
      <c r="F23" s="31">
        <f>Effectif!K25</f>
        <v>43839</v>
      </c>
      <c r="G23" s="32">
        <f>Effectif!M25</f>
        <v>111</v>
      </c>
      <c r="H23" s="36" t="str">
        <f>Effectif!N25</f>
        <v>E._MOULINET</v>
      </c>
    </row>
    <row r="24" spans="1:8" x14ac:dyDescent="0.25">
      <c r="A24" s="60">
        <f>Effectif!A26</f>
        <v>23</v>
      </c>
      <c r="B24" s="61" t="str">
        <f>Effectif!B26</f>
        <v>Kaka</v>
      </c>
      <c r="C24" s="31">
        <f>Effectif!D26</f>
        <v>37749</v>
      </c>
      <c r="D24" s="32">
        <f ca="1">Effectif!E26</f>
        <v>16</v>
      </c>
      <c r="E24" s="32" t="str">
        <f>Effectif!G26</f>
        <v>Malien</v>
      </c>
      <c r="F24" s="31">
        <f>Effectif!K26</f>
        <v>43709</v>
      </c>
      <c r="G24" s="32">
        <f>Effectif!M26</f>
        <v>120</v>
      </c>
      <c r="H24" s="36" t="str">
        <f>Effectif!N26</f>
        <v>V._LECUYER</v>
      </c>
    </row>
    <row r="25" spans="1:8" x14ac:dyDescent="0.25">
      <c r="A25" s="60">
        <f>Effectif!A27</f>
        <v>24</v>
      </c>
      <c r="B25" s="61" t="str">
        <f>Effectif!B27</f>
        <v>Khachik</v>
      </c>
      <c r="C25" s="31">
        <f>Effectif!D27</f>
        <v>37583</v>
      </c>
      <c r="D25" s="32">
        <f ca="1">Effectif!E27</f>
        <v>17</v>
      </c>
      <c r="E25" s="32" t="str">
        <f>Effectif!G27</f>
        <v>Arménien</v>
      </c>
      <c r="F25" s="31">
        <f>Effectif!K27</f>
        <v>43678</v>
      </c>
      <c r="G25" s="32">
        <f>Effectif!M27</f>
        <v>314</v>
      </c>
      <c r="H25" s="36" t="str">
        <f>Effectif!N27</f>
        <v>A._FRERET</v>
      </c>
    </row>
    <row r="26" spans="1:8" x14ac:dyDescent="0.25">
      <c r="A26" s="60">
        <f>Effectif!A28</f>
        <v>25</v>
      </c>
      <c r="B26" s="61" t="str">
        <f>Effectif!B28</f>
        <v>Khalidou</v>
      </c>
      <c r="C26" s="31">
        <f>Effectif!D28</f>
        <v>37605</v>
      </c>
      <c r="D26" s="32">
        <f ca="1">Effectif!E28</f>
        <v>17</v>
      </c>
      <c r="E26" s="32" t="str">
        <f>Effectif!G28</f>
        <v>Mauritanien</v>
      </c>
      <c r="F26" s="31" t="str">
        <f>Effectif!K28</f>
        <v>00/00/0056</v>
      </c>
      <c r="G26" s="32">
        <f>Effectif!M28</f>
        <v>317</v>
      </c>
      <c r="H26" s="36" t="str">
        <f>Effectif!N28</f>
        <v>IEF</v>
      </c>
    </row>
    <row r="27" spans="1:8" x14ac:dyDescent="0.25">
      <c r="A27" s="60">
        <f>Effectif!A29</f>
        <v>26</v>
      </c>
      <c r="B27" s="61" t="str">
        <f>Effectif!B29</f>
        <v>Madou</v>
      </c>
      <c r="C27" s="31">
        <f>Effectif!D29</f>
        <v>37226</v>
      </c>
      <c r="D27" s="32">
        <f ca="1">Effectif!E29</f>
        <v>18</v>
      </c>
      <c r="E27" s="32" t="str">
        <f>Effectif!G29</f>
        <v>Malien</v>
      </c>
      <c r="F27" s="31">
        <f>Effectif!K29</f>
        <v>43434</v>
      </c>
      <c r="G27" s="32">
        <f>Effectif!M29</f>
        <v>306</v>
      </c>
      <c r="H27" s="36" t="str">
        <f>Effectif!N29</f>
        <v>V._LECUYER</v>
      </c>
    </row>
    <row r="28" spans="1:8" x14ac:dyDescent="0.25">
      <c r="A28" s="60">
        <f>Effectif!A30</f>
        <v>27</v>
      </c>
      <c r="B28" s="61" t="str">
        <f>Effectif!B30</f>
        <v>Mahabubur</v>
      </c>
      <c r="C28" s="31">
        <f>Effectif!D30</f>
        <v>37965</v>
      </c>
      <c r="D28" s="32">
        <f ca="1">Effectif!E30</f>
        <v>16</v>
      </c>
      <c r="E28" s="32" t="str">
        <f>Effectif!G30</f>
        <v>Bangladais</v>
      </c>
      <c r="F28" s="31">
        <f>Effectif!K30</f>
        <v>43825</v>
      </c>
      <c r="G28" s="32">
        <f>Effectif!M30</f>
        <v>6</v>
      </c>
      <c r="H28" s="36" t="str">
        <f>Effectif!N30</f>
        <v>S._LACOSTE</v>
      </c>
    </row>
    <row r="29" spans="1:8" x14ac:dyDescent="0.25">
      <c r="A29" s="60">
        <f>Effectif!A31</f>
        <v>28</v>
      </c>
      <c r="B29" s="61" t="str">
        <f>Effectif!B31</f>
        <v>Mahbub</v>
      </c>
      <c r="C29" s="31">
        <f>Effectif!D31</f>
        <v>37940</v>
      </c>
      <c r="D29" s="32">
        <f ca="1">Effectif!E31</f>
        <v>16</v>
      </c>
      <c r="E29" s="32" t="str">
        <f>Effectif!G31</f>
        <v>Bangladais</v>
      </c>
      <c r="F29" s="31">
        <f>Effectif!K31</f>
        <v>43839</v>
      </c>
      <c r="G29" s="32">
        <f>Effectif!M31</f>
        <v>102</v>
      </c>
      <c r="H29" s="36" t="str">
        <f>Effectif!N31</f>
        <v>D._CHAHARANE</v>
      </c>
    </row>
    <row r="30" spans="1:8" x14ac:dyDescent="0.25">
      <c r="A30" s="60">
        <f>Effectif!A32</f>
        <v>29</v>
      </c>
      <c r="B30" s="61" t="str">
        <f>Effectif!B32</f>
        <v>Mamadi</v>
      </c>
      <c r="C30" s="31">
        <f>Effectif!D32</f>
        <v>37987</v>
      </c>
      <c r="D30" s="32">
        <f ca="1">Effectif!E32</f>
        <v>16</v>
      </c>
      <c r="E30" s="32" t="str">
        <f>Effectif!G32</f>
        <v>Guinéen</v>
      </c>
      <c r="F30" s="31">
        <f>Effectif!K32</f>
        <v>43823</v>
      </c>
      <c r="G30" s="32">
        <f>Effectif!M32</f>
        <v>316</v>
      </c>
      <c r="H30" s="36" t="str">
        <f>Effectif!N32</f>
        <v>V._LECUYER</v>
      </c>
    </row>
    <row r="31" spans="1:8" x14ac:dyDescent="0.25">
      <c r="A31" s="60">
        <f>Effectif!A33</f>
        <v>30</v>
      </c>
      <c r="B31" s="61" t="str">
        <f>Effectif!B33</f>
        <v>Mamadou</v>
      </c>
      <c r="C31" s="31">
        <f>Effectif!D33</f>
        <v>37786</v>
      </c>
      <c r="D31" s="32">
        <f ca="1">Effectif!E33</f>
        <v>16</v>
      </c>
      <c r="E31" s="32" t="str">
        <f>Effectif!G33</f>
        <v>Guinéen</v>
      </c>
      <c r="F31" s="31">
        <f>Effectif!K33</f>
        <v>43867</v>
      </c>
      <c r="G31" s="32">
        <f>Effectif!M33</f>
        <v>301</v>
      </c>
      <c r="H31" s="36" t="str">
        <f>Effectif!N33</f>
        <v>IEF</v>
      </c>
    </row>
    <row r="32" spans="1:8" x14ac:dyDescent="0.25">
      <c r="A32" s="60">
        <f>Effectif!A34</f>
        <v>31</v>
      </c>
      <c r="B32" s="61" t="str">
        <f>Effectif!B34</f>
        <v>Mamadou</v>
      </c>
      <c r="C32" s="31">
        <f>Effectif!D34</f>
        <v>37623</v>
      </c>
      <c r="D32" s="32">
        <f ca="1">Effectif!E34</f>
        <v>17</v>
      </c>
      <c r="E32" s="32" t="str">
        <f>Effectif!G34</f>
        <v>Malien</v>
      </c>
      <c r="F32" s="31">
        <f>Effectif!K34</f>
        <v>43515</v>
      </c>
      <c r="G32" s="32">
        <f>Effectif!M34</f>
        <v>216</v>
      </c>
      <c r="H32" s="36" t="str">
        <f>Effectif!N34</f>
        <v>V._LECUYER</v>
      </c>
    </row>
    <row r="33" spans="1:8" x14ac:dyDescent="0.25">
      <c r="A33" s="60">
        <f>Effectif!A35</f>
        <v>32</v>
      </c>
      <c r="B33" s="61" t="str">
        <f>Effectif!B35</f>
        <v>Mamadou</v>
      </c>
      <c r="C33" s="31">
        <f>Effectif!D35</f>
        <v>37258</v>
      </c>
      <c r="D33" s="32">
        <f ca="1">Effectif!E35</f>
        <v>18</v>
      </c>
      <c r="E33" s="32" t="str">
        <f>Effectif!G35</f>
        <v>Malien</v>
      </c>
      <c r="F33" s="31">
        <f>Effectif!K35</f>
        <v>43434</v>
      </c>
      <c r="G33" s="32">
        <f>Effectif!M35</f>
        <v>312</v>
      </c>
      <c r="H33" s="36" t="str">
        <f>Effectif!N35</f>
        <v>J._CADIN</v>
      </c>
    </row>
    <row r="34" spans="1:8" x14ac:dyDescent="0.25">
      <c r="A34" s="60">
        <f>Effectif!A36</f>
        <v>33</v>
      </c>
      <c r="B34" s="61" t="str">
        <f>Effectif!B36</f>
        <v>Mamadou</v>
      </c>
      <c r="C34" s="31">
        <f>Effectif!D36</f>
        <v>37986</v>
      </c>
      <c r="D34" s="32">
        <f ca="1">Effectif!E36</f>
        <v>16</v>
      </c>
      <c r="E34" s="32" t="str">
        <f>Effectif!G36</f>
        <v>Malien</v>
      </c>
      <c r="F34" s="31">
        <f>Effectif!K36</f>
        <v>44153</v>
      </c>
      <c r="G34" s="32">
        <f>Effectif!M36</f>
        <v>116</v>
      </c>
      <c r="H34" s="36" t="str">
        <f>Effectif!N36</f>
        <v>V._LECUYER</v>
      </c>
    </row>
    <row r="35" spans="1:8" x14ac:dyDescent="0.25">
      <c r="A35" s="60">
        <f>Effectif!A37</f>
        <v>34</v>
      </c>
      <c r="B35" s="61" t="str">
        <f>Effectif!B37</f>
        <v>Mamadou Lamini</v>
      </c>
      <c r="C35" s="31">
        <f>Effectif!D37</f>
        <v>37427</v>
      </c>
      <c r="D35" s="32">
        <f ca="1">Effectif!E37</f>
        <v>17</v>
      </c>
      <c r="E35" s="32" t="str">
        <f>Effectif!G37</f>
        <v>Malien</v>
      </c>
      <c r="F35" s="31">
        <f>Effectif!K37</f>
        <v>43825</v>
      </c>
      <c r="G35" s="32">
        <f>Effectif!M37</f>
        <v>109</v>
      </c>
      <c r="H35" s="36" t="str">
        <f>Effectif!N37</f>
        <v>V._LECUYER</v>
      </c>
    </row>
    <row r="36" spans="1:8" x14ac:dyDescent="0.25">
      <c r="A36" s="60">
        <f>Effectif!A38</f>
        <v>35</v>
      </c>
      <c r="B36" s="61" t="str">
        <f>Effectif!B38</f>
        <v>Mamadou Mouctar</v>
      </c>
      <c r="C36" s="31">
        <f>Effectif!D38</f>
        <v>37855</v>
      </c>
      <c r="D36" s="32">
        <f ca="1">Effectif!E38</f>
        <v>16</v>
      </c>
      <c r="E36" s="32" t="str">
        <f>Effectif!G38</f>
        <v>Guinéen</v>
      </c>
      <c r="F36" s="31">
        <f>Effectif!K38</f>
        <v>43854</v>
      </c>
      <c r="G36" s="32">
        <f>Effectif!M38</f>
        <v>123</v>
      </c>
      <c r="H36" s="36" t="str">
        <f>Effectif!N38</f>
        <v>S._LACOSTE</v>
      </c>
    </row>
    <row r="37" spans="1:8" x14ac:dyDescent="0.25">
      <c r="A37" s="60">
        <f>Effectif!A39</f>
        <v>36</v>
      </c>
      <c r="B37" s="61" t="str">
        <f>Effectif!B39</f>
        <v>Mamadou Saliou</v>
      </c>
      <c r="C37" s="31">
        <f>Effectif!D39</f>
        <v>38195</v>
      </c>
      <c r="D37" s="32">
        <f ca="1">Effectif!E39</f>
        <v>15</v>
      </c>
      <c r="E37" s="32" t="str">
        <f>Effectif!G39</f>
        <v>Guinéen</v>
      </c>
      <c r="F37" s="31">
        <f>Effectif!K39</f>
        <v>43858</v>
      </c>
      <c r="G37" s="32">
        <f>Effectif!M39</f>
        <v>300</v>
      </c>
      <c r="H37" s="36" t="str">
        <f>Effectif!N39</f>
        <v>IEF</v>
      </c>
    </row>
    <row r="38" spans="1:8" x14ac:dyDescent="0.25">
      <c r="A38" s="60">
        <f>Effectif!A40</f>
        <v>37</v>
      </c>
      <c r="B38" s="61" t="str">
        <f>Effectif!B40</f>
        <v>Md Numan</v>
      </c>
      <c r="C38" s="31">
        <f>Effectif!D40</f>
        <v>38144</v>
      </c>
      <c r="D38" s="32">
        <f ca="1">Effectif!E40</f>
        <v>15</v>
      </c>
      <c r="E38" s="32" t="str">
        <f>Effectif!G40</f>
        <v>Bangladais</v>
      </c>
      <c r="F38" s="31">
        <f>Effectif!K40</f>
        <v>43825</v>
      </c>
      <c r="G38" s="32">
        <f>Effectif!M40</f>
        <v>5</v>
      </c>
      <c r="H38" s="36" t="str">
        <f>Effectif!N40</f>
        <v>V._LECUYER</v>
      </c>
    </row>
    <row r="39" spans="1:8" x14ac:dyDescent="0.25">
      <c r="A39" s="60">
        <f>Effectif!A41</f>
        <v>38</v>
      </c>
      <c r="B39" s="61" t="str">
        <f>Effectif!B41</f>
        <v>Md Shablu Shuhan</v>
      </c>
      <c r="C39" s="31">
        <f>Effectif!D41</f>
        <v>37874</v>
      </c>
      <c r="D39" s="32">
        <f ca="1">Effectif!E41</f>
        <v>16</v>
      </c>
      <c r="E39" s="32" t="str">
        <f>Effectif!G41</f>
        <v>Bangladais</v>
      </c>
      <c r="F39" s="31">
        <f>Effectif!K41</f>
        <v>43797</v>
      </c>
      <c r="G39" s="32">
        <f>Effectif!M41</f>
        <v>104</v>
      </c>
      <c r="H39" s="36" t="str">
        <f>Effectif!N41</f>
        <v>D._CHAHARANE</v>
      </c>
    </row>
    <row r="40" spans="1:8" x14ac:dyDescent="0.25">
      <c r="A40" s="60">
        <f>Effectif!A42</f>
        <v>39</v>
      </c>
      <c r="B40" s="61" t="str">
        <f>Effectif!B42</f>
        <v>Mohamed Kader</v>
      </c>
      <c r="C40" s="31">
        <f>Effectif!D42</f>
        <v>38186</v>
      </c>
      <c r="D40" s="32">
        <f ca="1">Effectif!E42</f>
        <v>15</v>
      </c>
      <c r="E40" s="32" t="str">
        <f>Effectif!G42</f>
        <v>Tunisien</v>
      </c>
      <c r="F40" s="31">
        <f>Effectif!K42</f>
        <v>43907</v>
      </c>
      <c r="G40" s="32">
        <f>Effectif!M42</f>
        <v>114</v>
      </c>
      <c r="H40" s="36" t="str">
        <f>Effectif!N42</f>
        <v>IEF</v>
      </c>
    </row>
    <row r="41" spans="1:8" x14ac:dyDescent="0.25">
      <c r="A41" s="60">
        <f>Effectif!A43</f>
        <v>40</v>
      </c>
      <c r="B41" s="61" t="str">
        <f>Effectif!B43</f>
        <v>Mohammad</v>
      </c>
      <c r="C41" s="31">
        <f>Effectif!D43</f>
        <v>37754</v>
      </c>
      <c r="D41" s="32">
        <f ca="1">Effectif!E43</f>
        <v>16</v>
      </c>
      <c r="E41" s="32" t="str">
        <f>Effectif!G43</f>
        <v>Bangladais</v>
      </c>
      <c r="F41" s="31" t="str">
        <f>Effectif!K43</f>
        <v>00/00/0055</v>
      </c>
      <c r="G41" s="32">
        <f>Effectif!M43</f>
        <v>310</v>
      </c>
      <c r="H41" s="36" t="str">
        <f>Effectif!N43</f>
        <v>IEF</v>
      </c>
    </row>
    <row r="42" spans="1:8" x14ac:dyDescent="0.25">
      <c r="A42" s="60">
        <f>Effectif!A44</f>
        <v>41</v>
      </c>
      <c r="B42" s="61" t="str">
        <f>Effectif!B44</f>
        <v>Mohemd Mouké</v>
      </c>
      <c r="C42" s="31">
        <f>Effectif!D44</f>
        <v>38011</v>
      </c>
      <c r="D42" s="32">
        <f ca="1">Effectif!E44</f>
        <v>16</v>
      </c>
      <c r="E42" s="32" t="str">
        <f>Effectif!G44</f>
        <v>Malien</v>
      </c>
      <c r="F42" s="31">
        <f>Effectif!K44</f>
        <v>43902</v>
      </c>
      <c r="G42" s="32">
        <f>Effectif!M44</f>
        <v>106</v>
      </c>
      <c r="H42" s="36" t="str">
        <f>Effectif!N44</f>
        <v>IEF</v>
      </c>
    </row>
    <row r="43" spans="1:8" x14ac:dyDescent="0.25">
      <c r="A43" s="60">
        <f>Effectif!A45</f>
        <v>42</v>
      </c>
      <c r="B43" s="61" t="str">
        <f>Effectif!B45</f>
        <v>Nayem</v>
      </c>
      <c r="C43" s="31">
        <f>Effectif!D45</f>
        <v>37924</v>
      </c>
      <c r="D43" s="32">
        <f ca="1">Effectif!E45</f>
        <v>16</v>
      </c>
      <c r="E43" s="32" t="str">
        <f>Effectif!G45</f>
        <v>Bangladais</v>
      </c>
      <c r="F43" s="31">
        <f>Effectif!K45</f>
        <v>43797</v>
      </c>
      <c r="G43" s="32">
        <f>Effectif!M45</f>
        <v>105</v>
      </c>
      <c r="H43" s="36" t="str">
        <f>Effectif!N45</f>
        <v>S._LACOSTE</v>
      </c>
    </row>
    <row r="44" spans="1:8" x14ac:dyDescent="0.25">
      <c r="A44" s="60">
        <f>Effectif!A46</f>
        <v>43</v>
      </c>
      <c r="B44" s="61" t="str">
        <f>Effectif!B46</f>
        <v>Oumar</v>
      </c>
      <c r="C44" s="31">
        <f>Effectif!D46</f>
        <v>37868</v>
      </c>
      <c r="D44" s="32">
        <f ca="1">Effectif!E46</f>
        <v>16</v>
      </c>
      <c r="E44" s="32" t="str">
        <f>Effectif!G46</f>
        <v>Guinéen</v>
      </c>
      <c r="F44" s="31" t="str">
        <f>Effectif!K46</f>
        <v>00/00/0063</v>
      </c>
      <c r="G44" s="32">
        <f>Effectif!M46</f>
        <v>215</v>
      </c>
      <c r="H44" s="36" t="str">
        <f>Effectif!N46</f>
        <v>A._FRERET</v>
      </c>
    </row>
    <row r="45" spans="1:8" x14ac:dyDescent="0.25">
      <c r="A45" s="60">
        <f>Effectif!A47</f>
        <v>44</v>
      </c>
      <c r="B45" s="61" t="str">
        <f>Effectif!B47</f>
        <v>Oumar</v>
      </c>
      <c r="C45" s="31">
        <f>Effectif!D47</f>
        <v>37321</v>
      </c>
      <c r="D45" s="32">
        <f ca="1">Effectif!E47</f>
        <v>18</v>
      </c>
      <c r="E45" s="32" t="str">
        <f>Effectif!G47</f>
        <v>Malien</v>
      </c>
      <c r="F45" s="31">
        <f>Effectif!K47</f>
        <v>43434</v>
      </c>
      <c r="G45" s="32">
        <f>Effectif!M47</f>
        <v>212</v>
      </c>
      <c r="H45" s="36" t="str">
        <f>Effectif!N47</f>
        <v>D._CHAHARANE</v>
      </c>
    </row>
    <row r="46" spans="1:8" x14ac:dyDescent="0.25">
      <c r="A46" s="60">
        <f>Effectif!A48</f>
        <v>45</v>
      </c>
      <c r="B46" s="61" t="str">
        <f>Effectif!B48</f>
        <v>Rehan</v>
      </c>
      <c r="C46" s="31">
        <f>Effectif!D48</f>
        <v>37149</v>
      </c>
      <c r="D46" s="32">
        <f ca="1">Effectif!E48</f>
        <v>18</v>
      </c>
      <c r="E46" s="32" t="str">
        <f>Effectif!G48</f>
        <v>Pakistanais</v>
      </c>
      <c r="F46" s="31">
        <f>Effectif!K48</f>
        <v>43434</v>
      </c>
      <c r="G46" s="32">
        <f>Effectif!M48</f>
        <v>121</v>
      </c>
      <c r="H46" s="36" t="str">
        <f>Effectif!N48</f>
        <v>D._CHAHARANE</v>
      </c>
    </row>
    <row r="47" spans="1:8" x14ac:dyDescent="0.25">
      <c r="A47" s="60">
        <f>Effectif!A49</f>
        <v>46</v>
      </c>
      <c r="B47" s="61" t="str">
        <f>Effectif!B49</f>
        <v>Richard</v>
      </c>
      <c r="C47" s="31">
        <f>Effectif!D49</f>
        <v>37335</v>
      </c>
      <c r="D47" s="32">
        <f ca="1">Effectif!E49</f>
        <v>18</v>
      </c>
      <c r="E47" s="32" t="str">
        <f>Effectif!G49</f>
        <v>Burkinais</v>
      </c>
      <c r="F47" s="31">
        <f>Effectif!K49</f>
        <v>43434</v>
      </c>
      <c r="G47" s="32">
        <f>Effectif!M49</f>
        <v>323</v>
      </c>
      <c r="H47" s="36" t="str">
        <f>Effectif!N49</f>
        <v>J._CADIN</v>
      </c>
    </row>
    <row r="48" spans="1:8" x14ac:dyDescent="0.25">
      <c r="A48" s="60">
        <f>Effectif!A50</f>
        <v>47</v>
      </c>
      <c r="B48" s="61" t="str">
        <f>Effectif!B50</f>
        <v>Sabil</v>
      </c>
      <c r="C48" s="31">
        <f>Effectif!D50</f>
        <v>37879</v>
      </c>
      <c r="D48" s="32">
        <f ca="1">Effectif!E50</f>
        <v>16</v>
      </c>
      <c r="E48" s="32" t="str">
        <f>Effectif!G50</f>
        <v>Bangladais</v>
      </c>
      <c r="F48" s="31">
        <f>Effectif!K50</f>
        <v>43819</v>
      </c>
      <c r="G48" s="32">
        <f>Effectif!M50</f>
        <v>307</v>
      </c>
      <c r="H48" s="36" t="str">
        <f>Effectif!N50</f>
        <v>S._LACOSTE</v>
      </c>
    </row>
    <row r="49" spans="1:8" x14ac:dyDescent="0.25">
      <c r="A49" s="60">
        <f>Effectif!A51</f>
        <v>48</v>
      </c>
      <c r="B49" s="61" t="str">
        <f>Effectif!B51</f>
        <v>Sadio</v>
      </c>
      <c r="C49" s="31">
        <f>Effectif!D51</f>
        <v>37621</v>
      </c>
      <c r="D49" s="32">
        <f ca="1">Effectif!E51</f>
        <v>17</v>
      </c>
      <c r="E49" s="32" t="str">
        <f>Effectif!G51</f>
        <v>Malien</v>
      </c>
      <c r="F49" s="31">
        <f>Effectif!K51</f>
        <v>43385</v>
      </c>
      <c r="G49" s="32">
        <f>Effectif!M51</f>
        <v>7</v>
      </c>
      <c r="H49" s="36" t="str">
        <f>Effectif!N51</f>
        <v>D._CHAHARANE</v>
      </c>
    </row>
    <row r="50" spans="1:8" x14ac:dyDescent="0.25">
      <c r="A50" s="60">
        <f>Effectif!A52</f>
        <v>49</v>
      </c>
      <c r="B50" s="61" t="str">
        <f>Effectif!B52</f>
        <v>Salia</v>
      </c>
      <c r="C50" s="31">
        <f>Effectif!D52</f>
        <v>37685</v>
      </c>
      <c r="D50" s="32">
        <f ca="1">Effectif!E52</f>
        <v>17</v>
      </c>
      <c r="E50" s="32" t="str">
        <f>Effectif!G52</f>
        <v>Guinéen</v>
      </c>
      <c r="F50" s="31">
        <f>Effectif!K52</f>
        <v>43434</v>
      </c>
      <c r="G50" s="32">
        <f>Effectif!M52</f>
        <v>315</v>
      </c>
      <c r="H50" s="36" t="str">
        <f>Effectif!N52</f>
        <v>V._LECUYER</v>
      </c>
    </row>
    <row r="51" spans="1:8" x14ac:dyDescent="0.25">
      <c r="A51" s="60">
        <f>Effectif!A53</f>
        <v>50</v>
      </c>
      <c r="B51" s="61" t="str">
        <f>Effectif!B53</f>
        <v>Sanassy</v>
      </c>
      <c r="C51" s="31">
        <f>Effectif!D53</f>
        <v>37386</v>
      </c>
      <c r="D51" s="32">
        <f ca="1">Effectif!E53</f>
        <v>17</v>
      </c>
      <c r="E51" s="32" t="str">
        <f>Effectif!G53</f>
        <v>Gambien</v>
      </c>
      <c r="F51" s="31">
        <f>Effectif!K53</f>
        <v>43445</v>
      </c>
      <c r="G51" s="32">
        <f>Effectif!M53</f>
        <v>211</v>
      </c>
      <c r="H51" s="36" t="str">
        <f>Effectif!N53</f>
        <v>V._LECUYER</v>
      </c>
    </row>
    <row r="52" spans="1:8" x14ac:dyDescent="0.25">
      <c r="A52" s="60">
        <f>Effectif!A54</f>
        <v>51</v>
      </c>
      <c r="B52" s="61" t="str">
        <f>Effectif!B54</f>
        <v>Sangueleme Aboubacar Emmanuel</v>
      </c>
      <c r="C52" s="31">
        <f>Effectif!D54</f>
        <v>37818</v>
      </c>
      <c r="D52" s="32">
        <f ca="1">Effectif!E54</f>
        <v>16</v>
      </c>
      <c r="E52" s="32" t="str">
        <f>Effectif!G54</f>
        <v>Ivoirien</v>
      </c>
      <c r="F52" s="31">
        <f>Effectif!K54</f>
        <v>43902</v>
      </c>
      <c r="G52" s="32">
        <f>Effectif!M54</f>
        <v>4</v>
      </c>
      <c r="H52" s="36" t="str">
        <f>Effectif!N54</f>
        <v>IEF</v>
      </c>
    </row>
    <row r="53" spans="1:8" x14ac:dyDescent="0.25">
      <c r="A53" s="60">
        <f>Effectif!A55</f>
        <v>52</v>
      </c>
      <c r="B53" s="61" t="str">
        <f>Effectif!B55</f>
        <v>Shamin</v>
      </c>
      <c r="C53" s="31">
        <f>Effectif!D55</f>
        <v>37756</v>
      </c>
      <c r="D53" s="32">
        <f ca="1">Effectif!E55</f>
        <v>16</v>
      </c>
      <c r="E53" s="32" t="str">
        <f>Effectif!G55</f>
        <v>Bangladais</v>
      </c>
      <c r="F53" s="31">
        <f>Effectif!K55</f>
        <v>43819</v>
      </c>
      <c r="G53" s="32">
        <f>Effectif!M55</f>
        <v>321</v>
      </c>
      <c r="H53" s="36" t="str">
        <f>Effectif!N55</f>
        <v>D._CHAHARANE</v>
      </c>
    </row>
    <row r="54" spans="1:8" x14ac:dyDescent="0.25">
      <c r="A54" s="60">
        <f>Effectif!A56</f>
        <v>53</v>
      </c>
      <c r="B54" s="61" t="str">
        <f>Effectif!B56</f>
        <v>Sire</v>
      </c>
      <c r="C54" s="31">
        <f>Effectif!D56</f>
        <v>37446</v>
      </c>
      <c r="D54" s="32">
        <f ca="1">Effectif!E56</f>
        <v>17</v>
      </c>
      <c r="E54" s="32" t="str">
        <f>Effectif!G56</f>
        <v>Malien</v>
      </c>
      <c r="F54" s="31">
        <f>Effectif!K56</f>
        <v>43434</v>
      </c>
      <c r="G54" s="32">
        <f>Effectif!M56</f>
        <v>1</v>
      </c>
      <c r="H54" s="36" t="str">
        <f>Effectif!N56</f>
        <v>D._CHAHARANE</v>
      </c>
    </row>
    <row r="55" spans="1:8" x14ac:dyDescent="0.25">
      <c r="A55" s="60">
        <f>Effectif!A57</f>
        <v>54</v>
      </c>
      <c r="B55" s="61" t="str">
        <f>Effectif!B57</f>
        <v>Souleymane</v>
      </c>
      <c r="C55" s="31">
        <f>Effectif!D57</f>
        <v>37194</v>
      </c>
      <c r="D55" s="32">
        <f ca="1">Effectif!E57</f>
        <v>18</v>
      </c>
      <c r="E55" s="32" t="str">
        <f>Effectif!G57</f>
        <v>Ivoirien</v>
      </c>
      <c r="F55" s="31">
        <f>Effectif!K57</f>
        <v>43434</v>
      </c>
      <c r="G55" s="32">
        <f>Effectif!M57</f>
        <v>210</v>
      </c>
      <c r="H55" s="36" t="str">
        <f>Effectif!N57</f>
        <v>S._LACOSTE</v>
      </c>
    </row>
    <row r="56" spans="1:8" x14ac:dyDescent="0.25">
      <c r="A56" s="60">
        <f>Effectif!A58</f>
        <v>55</v>
      </c>
      <c r="B56" s="61" t="str">
        <f>Effectif!B58</f>
        <v>Thierno Abdoulye</v>
      </c>
      <c r="C56" s="31">
        <f>Effectif!D58</f>
        <v>38079</v>
      </c>
      <c r="D56" s="32">
        <f ca="1">Effectif!E58</f>
        <v>15</v>
      </c>
      <c r="E56" s="32" t="str">
        <f>Effectif!G58</f>
        <v>Guinéen</v>
      </c>
      <c r="F56" s="31">
        <f>Effectif!K58</f>
        <v>43434</v>
      </c>
      <c r="G56" s="32">
        <f>Effectif!M58</f>
        <v>302</v>
      </c>
      <c r="H56" s="36" t="str">
        <f>Effectif!N58</f>
        <v>E._MOULINET</v>
      </c>
    </row>
    <row r="57" spans="1:8" x14ac:dyDescent="0.25">
      <c r="A57" s="60">
        <f>Effectif!A59</f>
        <v>56</v>
      </c>
      <c r="B57" s="61" t="str">
        <f>Effectif!B59</f>
        <v>Uriel Adama</v>
      </c>
      <c r="C57" s="31">
        <f>Effectif!D59</f>
        <v>37621</v>
      </c>
      <c r="D57" s="32">
        <f ca="1">Effectif!E59</f>
        <v>17</v>
      </c>
      <c r="E57" s="32" t="str">
        <f>Effectif!G59</f>
        <v>Burkinais</v>
      </c>
      <c r="F57" s="31">
        <f>Effectif!K59</f>
        <v>43434</v>
      </c>
      <c r="G57" s="32">
        <f>Effectif!M59</f>
        <v>113</v>
      </c>
      <c r="H57" s="36" t="str">
        <f>Effectif!N59</f>
        <v>S._LACOSTE</v>
      </c>
    </row>
    <row r="58" spans="1:8" x14ac:dyDescent="0.25">
      <c r="A58" s="60">
        <f>Effectif!A60</f>
        <v>57</v>
      </c>
      <c r="B58" s="61" t="str">
        <f>Effectif!B60</f>
        <v>Vamougne</v>
      </c>
      <c r="C58" s="31">
        <f>Effectif!D60</f>
        <v>37746</v>
      </c>
      <c r="D58" s="32">
        <f ca="1">Effectif!E60</f>
        <v>16</v>
      </c>
      <c r="E58" s="32" t="str">
        <f>Effectif!G60</f>
        <v>Guinéen</v>
      </c>
      <c r="F58" s="31" t="str">
        <f>Effectif!K60</f>
        <v>00/08/2019</v>
      </c>
      <c r="G58" s="32">
        <f>Effectif!M60</f>
        <v>115</v>
      </c>
      <c r="H58" s="36" t="str">
        <f>Effectif!N60</f>
        <v>S._LACOSTE</v>
      </c>
    </row>
    <row r="59" spans="1:8" x14ac:dyDescent="0.25">
      <c r="A59" s="60">
        <f>Effectif!A61</f>
        <v>58</v>
      </c>
      <c r="B59" s="61" t="str">
        <f>Effectif!B61</f>
        <v>Youssef</v>
      </c>
      <c r="C59" s="31">
        <f>Effectif!D61</f>
        <v>37539</v>
      </c>
      <c r="D59" s="32">
        <f ca="1">Effectif!E61</f>
        <v>17</v>
      </c>
      <c r="E59" s="32" t="str">
        <f>Effectif!G61</f>
        <v>Ivoirien</v>
      </c>
      <c r="F59" s="31">
        <f>Effectif!K61</f>
        <v>43434</v>
      </c>
      <c r="G59" s="32">
        <f>Effectif!M61</f>
        <v>101</v>
      </c>
      <c r="H59" s="36" t="str">
        <f>Effectif!N61</f>
        <v>S._LACOSTE</v>
      </c>
    </row>
    <row r="60" spans="1:8" x14ac:dyDescent="0.25">
      <c r="A60" s="60">
        <f>Effectif!A62</f>
        <v>59</v>
      </c>
      <c r="B60" s="61" t="str">
        <f>Effectif!B62</f>
        <v>Zaker</v>
      </c>
      <c r="C60" s="31">
        <f>Effectif!D62</f>
        <v>37622</v>
      </c>
      <c r="D60" s="32">
        <f ca="1">Effectif!E62</f>
        <v>17</v>
      </c>
      <c r="E60" s="32" t="str">
        <f>Effectif!G62</f>
        <v>Afghan</v>
      </c>
      <c r="F60" s="31">
        <f>Effectif!K62</f>
        <v>43495</v>
      </c>
      <c r="G60" s="32">
        <f>Effectif!M62</f>
        <v>209</v>
      </c>
      <c r="H60" s="36" t="str">
        <f>Effectif!N62</f>
        <v>V._LECUYER</v>
      </c>
    </row>
  </sheetData>
  <sheetProtection selectLockedCells="1" selectUnlockedCells="1"/>
  <printOptions horizontalCentered="1" verticalCentered="1"/>
  <pageMargins left="0" right="0" top="0" bottom="0" header="0.31496062992125984" footer="0.31496062992125984"/>
  <pageSetup paperSize="9" scale="60" orientation="landscape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1"/>
  <sheetViews>
    <sheetView topLeftCell="A21" workbookViewId="0">
      <selection activeCell="G25" sqref="G25:G38"/>
    </sheetView>
  </sheetViews>
  <sheetFormatPr baseColWidth="10" defaultRowHeight="15" x14ac:dyDescent="0.25"/>
  <cols>
    <col min="1" max="1" width="19.42578125" style="42" bestFit="1" customWidth="1"/>
    <col min="2" max="2" width="11.42578125" style="42"/>
    <col min="3" max="3" width="21" style="42" bestFit="1" customWidth="1"/>
    <col min="4" max="4" width="15" style="42" bestFit="1" customWidth="1"/>
    <col min="5" max="5" width="21.85546875" style="42" bestFit="1" customWidth="1"/>
    <col min="6" max="6" width="32.42578125" style="42" bestFit="1" customWidth="1"/>
    <col min="7" max="7" width="17.5703125" style="42" bestFit="1" customWidth="1"/>
    <col min="8" max="8" width="14" style="42" bestFit="1" customWidth="1"/>
    <col min="9" max="9" width="11.5703125" style="42" customWidth="1"/>
    <col min="10" max="10" width="13" style="42" bestFit="1" customWidth="1"/>
    <col min="11" max="11" width="11.42578125" style="42"/>
    <col min="12" max="12" width="6" style="42" bestFit="1" customWidth="1"/>
    <col min="13" max="13" width="11.42578125" style="42"/>
    <col min="14" max="14" width="8" style="42" bestFit="1" customWidth="1"/>
    <col min="15" max="16384" width="11.42578125" style="42"/>
  </cols>
  <sheetData>
    <row r="1" spans="1:14" ht="16.5" thickTop="1" thickBot="1" x14ac:dyDescent="0.3">
      <c r="A1" s="41" t="s">
        <v>5</v>
      </c>
      <c r="C1" s="41" t="s">
        <v>40</v>
      </c>
      <c r="D1" s="41" t="s">
        <v>41</v>
      </c>
      <c r="E1" s="41" t="s">
        <v>42</v>
      </c>
      <c r="F1" s="41" t="s">
        <v>43</v>
      </c>
      <c r="G1" s="41" t="s">
        <v>44</v>
      </c>
      <c r="H1" s="41" t="s">
        <v>45</v>
      </c>
      <c r="J1" s="41" t="s">
        <v>51</v>
      </c>
      <c r="L1" s="41" t="s">
        <v>53</v>
      </c>
      <c r="N1" s="41" t="s">
        <v>58</v>
      </c>
    </row>
    <row r="2" spans="1:14" ht="16.5" thickTop="1" thickBot="1" x14ac:dyDescent="0.3">
      <c r="A2" s="43" t="s">
        <v>40</v>
      </c>
      <c r="C2" s="43" t="s">
        <v>189</v>
      </c>
      <c r="D2" s="43" t="s">
        <v>24</v>
      </c>
      <c r="E2" s="43" t="s">
        <v>26</v>
      </c>
      <c r="F2" s="43" t="s">
        <v>22</v>
      </c>
      <c r="G2" s="43" t="s">
        <v>21</v>
      </c>
      <c r="H2" s="43" t="s">
        <v>27</v>
      </c>
      <c r="J2" s="43" t="s">
        <v>46</v>
      </c>
      <c r="L2" s="43" t="s">
        <v>54</v>
      </c>
      <c r="N2" s="43" t="s">
        <v>8</v>
      </c>
    </row>
    <row r="3" spans="1:14" ht="16.5" thickTop="1" thickBot="1" x14ac:dyDescent="0.3">
      <c r="A3" s="43" t="s">
        <v>41</v>
      </c>
      <c r="C3" s="43" t="s">
        <v>23</v>
      </c>
      <c r="D3" s="43" t="s">
        <v>29</v>
      </c>
      <c r="E3" s="43" t="s">
        <v>25</v>
      </c>
      <c r="F3" s="43" t="s">
        <v>28</v>
      </c>
      <c r="G3" s="43" t="s">
        <v>25</v>
      </c>
      <c r="H3" s="43" t="s">
        <v>30</v>
      </c>
      <c r="J3" s="43" t="s">
        <v>48</v>
      </c>
      <c r="L3" s="43" t="s">
        <v>55</v>
      </c>
      <c r="N3" s="43" t="s">
        <v>10</v>
      </c>
    </row>
    <row r="4" spans="1:14" ht="16.5" thickTop="1" thickBot="1" x14ac:dyDescent="0.3">
      <c r="A4" s="43" t="s">
        <v>42</v>
      </c>
      <c r="J4" s="43" t="s">
        <v>47</v>
      </c>
      <c r="N4" s="43" t="s">
        <v>9</v>
      </c>
    </row>
    <row r="5" spans="1:14" ht="16.5" thickTop="1" thickBot="1" x14ac:dyDescent="0.3">
      <c r="A5" s="43" t="s">
        <v>43</v>
      </c>
      <c r="J5" s="43" t="s">
        <v>49</v>
      </c>
      <c r="N5" s="43" t="s">
        <v>59</v>
      </c>
    </row>
    <row r="6" spans="1:14" ht="16.5" thickTop="1" thickBot="1" x14ac:dyDescent="0.3">
      <c r="A6" s="43" t="s">
        <v>44</v>
      </c>
      <c r="C6" s="41" t="s">
        <v>62</v>
      </c>
      <c r="E6" s="41" t="s">
        <v>118</v>
      </c>
      <c r="F6" s="43"/>
      <c r="H6" s="41" t="s">
        <v>229</v>
      </c>
      <c r="J6" s="43" t="s">
        <v>50</v>
      </c>
    </row>
    <row r="7" spans="1:14" ht="16.5" thickTop="1" thickBot="1" x14ac:dyDescent="0.3">
      <c r="A7" s="43" t="s">
        <v>45</v>
      </c>
      <c r="C7" s="43" t="s">
        <v>65</v>
      </c>
      <c r="E7" s="43" t="s">
        <v>23</v>
      </c>
      <c r="F7" s="44" t="s">
        <v>120</v>
      </c>
      <c r="H7" s="43" t="s">
        <v>230</v>
      </c>
    </row>
    <row r="8" spans="1:14" ht="16.5" thickTop="1" thickBot="1" x14ac:dyDescent="0.3">
      <c r="C8" s="43" t="s">
        <v>67</v>
      </c>
      <c r="E8" s="43" t="s">
        <v>21</v>
      </c>
      <c r="F8" s="44" t="s">
        <v>126</v>
      </c>
      <c r="H8" s="43" t="s">
        <v>233</v>
      </c>
    </row>
    <row r="9" spans="1:14" ht="16.5" thickTop="1" thickBot="1" x14ac:dyDescent="0.3">
      <c r="C9" s="43" t="s">
        <v>64</v>
      </c>
      <c r="E9" s="43" t="s">
        <v>27</v>
      </c>
      <c r="F9" s="44" t="s">
        <v>127</v>
      </c>
      <c r="H9" s="43" t="s">
        <v>231</v>
      </c>
      <c r="I9" s="49"/>
    </row>
    <row r="10" spans="1:14" ht="16.5" thickTop="1" thickBot="1" x14ac:dyDescent="0.3">
      <c r="A10" s="41" t="s">
        <v>141</v>
      </c>
      <c r="C10" s="43" t="s">
        <v>63</v>
      </c>
      <c r="E10" s="43" t="s">
        <v>26</v>
      </c>
      <c r="F10" s="44" t="s">
        <v>121</v>
      </c>
      <c r="H10" s="43" t="s">
        <v>232</v>
      </c>
      <c r="I10" s="49"/>
    </row>
    <row r="11" spans="1:14" ht="16.5" thickTop="1" thickBot="1" x14ac:dyDescent="0.3">
      <c r="A11" s="43" t="s">
        <v>145</v>
      </c>
      <c r="C11" s="43" t="s">
        <v>66</v>
      </c>
      <c r="E11" s="43" t="s">
        <v>28</v>
      </c>
      <c r="F11" s="44" t="s">
        <v>122</v>
      </c>
      <c r="H11" s="43" t="s">
        <v>234</v>
      </c>
      <c r="I11" s="49"/>
    </row>
    <row r="12" spans="1:14" ht="16.5" thickTop="1" thickBot="1" x14ac:dyDescent="0.3">
      <c r="A12" s="43" t="s">
        <v>59</v>
      </c>
      <c r="E12" s="43" t="s">
        <v>24</v>
      </c>
      <c r="F12" s="44" t="s">
        <v>123</v>
      </c>
      <c r="I12" s="49"/>
    </row>
    <row r="13" spans="1:14" ht="16.5" thickTop="1" thickBot="1" x14ac:dyDescent="0.3">
      <c r="A13" s="43" t="s">
        <v>9</v>
      </c>
      <c r="E13" s="43" t="s">
        <v>189</v>
      </c>
      <c r="F13" s="44" t="s">
        <v>190</v>
      </c>
      <c r="I13" s="49"/>
    </row>
    <row r="14" spans="1:14" ht="16.5" thickTop="1" thickBot="1" x14ac:dyDescent="0.3">
      <c r="A14" s="43" t="s">
        <v>144</v>
      </c>
      <c r="C14" s="41" t="s">
        <v>150</v>
      </c>
      <c r="E14" s="43" t="s">
        <v>22</v>
      </c>
      <c r="F14" s="44" t="s">
        <v>124</v>
      </c>
      <c r="I14" s="49"/>
    </row>
    <row r="15" spans="1:14" ht="16.5" thickTop="1" thickBot="1" x14ac:dyDescent="0.3">
      <c r="A15" s="43" t="s">
        <v>143</v>
      </c>
      <c r="C15" s="45" t="s">
        <v>151</v>
      </c>
      <c r="E15" s="43" t="s">
        <v>25</v>
      </c>
      <c r="F15" s="44" t="s">
        <v>125</v>
      </c>
      <c r="I15" s="49"/>
    </row>
    <row r="16" spans="1:14" ht="16.5" thickTop="1" thickBot="1" x14ac:dyDescent="0.3">
      <c r="A16" s="43" t="s">
        <v>142</v>
      </c>
      <c r="C16" s="45" t="s">
        <v>152</v>
      </c>
      <c r="E16" s="43" t="s">
        <v>30</v>
      </c>
      <c r="F16" s="44" t="s">
        <v>127</v>
      </c>
      <c r="I16" s="49"/>
    </row>
    <row r="17" spans="1:9" ht="16.5" thickTop="1" thickBot="1" x14ac:dyDescent="0.3">
      <c r="C17" s="45" t="s">
        <v>184</v>
      </c>
      <c r="E17" s="43" t="s">
        <v>29</v>
      </c>
      <c r="F17" s="44" t="s">
        <v>128</v>
      </c>
      <c r="I17" s="49"/>
    </row>
    <row r="18" spans="1:9" ht="16.5" thickTop="1" thickBot="1" x14ac:dyDescent="0.3">
      <c r="C18" s="48"/>
      <c r="I18" s="49"/>
    </row>
    <row r="19" spans="1:9" ht="16.5" thickTop="1" thickBot="1" x14ac:dyDescent="0.3">
      <c r="A19" s="41" t="s">
        <v>144</v>
      </c>
      <c r="E19" s="45" t="s">
        <v>153</v>
      </c>
      <c r="F19" s="45"/>
      <c r="I19" s="49"/>
    </row>
    <row r="20" spans="1:9" ht="16.5" thickTop="1" thickBot="1" x14ac:dyDescent="0.3">
      <c r="A20" s="43" t="s">
        <v>174</v>
      </c>
      <c r="C20" s="41" t="s">
        <v>174</v>
      </c>
      <c r="E20" s="45" t="s">
        <v>151</v>
      </c>
      <c r="F20" s="46">
        <f ca="1">EOMONTH(TODAY(),0)</f>
        <v>43921</v>
      </c>
      <c r="I20" s="49"/>
    </row>
    <row r="21" spans="1:9" ht="16.5" thickTop="1" thickBot="1" x14ac:dyDescent="0.3">
      <c r="A21" s="43" t="s">
        <v>175</v>
      </c>
      <c r="C21" s="45" t="s">
        <v>157</v>
      </c>
      <c r="E21" s="45" t="s">
        <v>152</v>
      </c>
      <c r="F21" s="46" t="e">
        <f>INT((MONTH(A1)+2)/3) &amp; IF(INT((MONTH(A1)+2)/3)&gt;1,"ème","er") &amp; " trimestre " &amp; YEAR(A1)</f>
        <v>#VALUE!</v>
      </c>
      <c r="I21" s="49"/>
    </row>
    <row r="22" spans="1:9" ht="16.5" thickTop="1" thickBot="1" x14ac:dyDescent="0.3">
      <c r="A22" s="43" t="s">
        <v>176</v>
      </c>
      <c r="C22" s="45" t="s">
        <v>158</v>
      </c>
      <c r="I22" s="49"/>
    </row>
    <row r="23" spans="1:9" ht="16.5" thickTop="1" thickBot="1" x14ac:dyDescent="0.3">
      <c r="A23" s="43" t="s">
        <v>146</v>
      </c>
      <c r="C23" s="45" t="s">
        <v>159</v>
      </c>
      <c r="I23" s="49"/>
    </row>
    <row r="24" spans="1:9" ht="16.5" thickTop="1" thickBot="1" x14ac:dyDescent="0.3">
      <c r="A24" s="43" t="s">
        <v>177</v>
      </c>
      <c r="C24" s="45" t="s">
        <v>156</v>
      </c>
      <c r="E24" s="41" t="s">
        <v>182</v>
      </c>
      <c r="G24" s="47" t="s">
        <v>183</v>
      </c>
      <c r="I24" s="49"/>
    </row>
    <row r="25" spans="1:9" ht="16.5" thickTop="1" thickBot="1" x14ac:dyDescent="0.3">
      <c r="E25" s="45" t="s">
        <v>160</v>
      </c>
      <c r="G25" s="45" t="s">
        <v>271</v>
      </c>
      <c r="I25" s="49"/>
    </row>
    <row r="26" spans="1:9" ht="16.5" thickTop="1" thickBot="1" x14ac:dyDescent="0.3">
      <c r="E26" s="45" t="s">
        <v>161</v>
      </c>
      <c r="G26" s="45" t="s">
        <v>169</v>
      </c>
      <c r="I26" s="49"/>
    </row>
    <row r="27" spans="1:9" ht="16.5" thickTop="1" thickBot="1" x14ac:dyDescent="0.3">
      <c r="A27" s="41" t="s">
        <v>143</v>
      </c>
      <c r="C27" s="41" t="s">
        <v>175</v>
      </c>
      <c r="E27" s="45" t="s">
        <v>162</v>
      </c>
      <c r="G27" s="45" t="s">
        <v>171</v>
      </c>
      <c r="I27" s="49"/>
    </row>
    <row r="28" spans="1:9" ht="16.5" thickTop="1" thickBot="1" x14ac:dyDescent="0.3">
      <c r="A28" s="43" t="s">
        <v>178</v>
      </c>
      <c r="C28" s="45" t="s">
        <v>157</v>
      </c>
      <c r="G28" s="45" t="s">
        <v>165</v>
      </c>
      <c r="I28" s="49"/>
    </row>
    <row r="29" spans="1:9" ht="16.5" thickTop="1" thickBot="1" x14ac:dyDescent="0.3">
      <c r="A29" s="43" t="s">
        <v>179</v>
      </c>
      <c r="C29" s="45" t="s">
        <v>158</v>
      </c>
      <c r="G29" s="45" t="s">
        <v>173</v>
      </c>
      <c r="I29" s="49"/>
    </row>
    <row r="30" spans="1:9" ht="16.5" thickTop="1" thickBot="1" x14ac:dyDescent="0.3">
      <c r="A30" s="43" t="s">
        <v>147</v>
      </c>
      <c r="C30" s="45" t="s">
        <v>159</v>
      </c>
      <c r="E30" s="41" t="s">
        <v>179</v>
      </c>
      <c r="G30" s="45" t="s">
        <v>185</v>
      </c>
      <c r="I30" s="49"/>
    </row>
    <row r="31" spans="1:9" ht="16.5" thickTop="1" thickBot="1" x14ac:dyDescent="0.3">
      <c r="A31" s="43" t="s">
        <v>180</v>
      </c>
      <c r="C31" s="45" t="s">
        <v>156</v>
      </c>
      <c r="E31" s="45" t="s">
        <v>160</v>
      </c>
      <c r="G31" s="45" t="s">
        <v>167</v>
      </c>
      <c r="I31" s="49"/>
    </row>
    <row r="32" spans="1:9" ht="16.5" thickTop="1" thickBot="1" x14ac:dyDescent="0.3">
      <c r="A32" s="43" t="s">
        <v>181</v>
      </c>
      <c r="C32" s="48"/>
      <c r="E32" s="45" t="s">
        <v>161</v>
      </c>
      <c r="G32" s="45" t="s">
        <v>168</v>
      </c>
      <c r="I32" s="49"/>
    </row>
    <row r="33" spans="3:9" ht="16.5" thickTop="1" thickBot="1" x14ac:dyDescent="0.3">
      <c r="E33" s="45" t="s">
        <v>162</v>
      </c>
      <c r="G33" s="45" t="s">
        <v>172</v>
      </c>
      <c r="I33" s="49"/>
    </row>
    <row r="34" spans="3:9" ht="16.5" thickTop="1" thickBot="1" x14ac:dyDescent="0.3">
      <c r="C34" s="41" t="s">
        <v>176</v>
      </c>
      <c r="G34" s="45" t="s">
        <v>170</v>
      </c>
      <c r="I34" s="49"/>
    </row>
    <row r="35" spans="3:9" ht="16.5" thickTop="1" thickBot="1" x14ac:dyDescent="0.3">
      <c r="C35" s="45" t="s">
        <v>157</v>
      </c>
      <c r="G35" s="45" t="s">
        <v>186</v>
      </c>
      <c r="I35" s="49"/>
    </row>
    <row r="36" spans="3:9" ht="16.5" thickTop="1" thickBot="1" x14ac:dyDescent="0.3">
      <c r="C36" s="45" t="s">
        <v>158</v>
      </c>
      <c r="E36" s="41" t="s">
        <v>147</v>
      </c>
      <c r="G36" s="45" t="s">
        <v>164</v>
      </c>
      <c r="I36" s="49"/>
    </row>
    <row r="37" spans="3:9" ht="16.5" thickTop="1" thickBot="1" x14ac:dyDescent="0.3">
      <c r="C37" s="45" t="s">
        <v>159</v>
      </c>
      <c r="E37" s="45" t="s">
        <v>160</v>
      </c>
      <c r="G37" s="45" t="s">
        <v>166</v>
      </c>
      <c r="I37" s="49"/>
    </row>
    <row r="38" spans="3:9" ht="16.5" thickTop="1" thickBot="1" x14ac:dyDescent="0.3">
      <c r="C38" s="45" t="s">
        <v>156</v>
      </c>
      <c r="E38" s="45" t="s">
        <v>161</v>
      </c>
      <c r="G38" s="45" t="s">
        <v>163</v>
      </c>
      <c r="I38" s="49"/>
    </row>
    <row r="39" spans="3:9" ht="16.5" thickTop="1" thickBot="1" x14ac:dyDescent="0.3">
      <c r="E39" s="45" t="s">
        <v>162</v>
      </c>
      <c r="I39" s="49"/>
    </row>
    <row r="40" spans="3:9" ht="16.5" thickTop="1" thickBot="1" x14ac:dyDescent="0.3">
      <c r="I40" s="49"/>
    </row>
    <row r="41" spans="3:9" ht="16.5" thickTop="1" thickBot="1" x14ac:dyDescent="0.3">
      <c r="C41" s="41" t="s">
        <v>146</v>
      </c>
      <c r="I41" s="49"/>
    </row>
    <row r="42" spans="3:9" ht="16.5" thickTop="1" thickBot="1" x14ac:dyDescent="0.3">
      <c r="C42" s="45" t="s">
        <v>157</v>
      </c>
      <c r="E42" s="41" t="s">
        <v>180</v>
      </c>
      <c r="I42" s="49"/>
    </row>
    <row r="43" spans="3:9" ht="16.5" thickTop="1" thickBot="1" x14ac:dyDescent="0.3">
      <c r="C43" s="45" t="s">
        <v>158</v>
      </c>
      <c r="E43" s="45" t="s">
        <v>160</v>
      </c>
      <c r="I43" s="49"/>
    </row>
    <row r="44" spans="3:9" ht="16.5" thickTop="1" thickBot="1" x14ac:dyDescent="0.3">
      <c r="C44" s="45" t="s">
        <v>159</v>
      </c>
      <c r="E44" s="45" t="s">
        <v>161</v>
      </c>
      <c r="I44" s="49"/>
    </row>
    <row r="45" spans="3:9" ht="16.5" thickTop="1" thickBot="1" x14ac:dyDescent="0.3">
      <c r="C45" s="45" t="s">
        <v>156</v>
      </c>
      <c r="E45" s="45" t="s">
        <v>162</v>
      </c>
      <c r="I45" s="49"/>
    </row>
    <row r="46" spans="3:9" ht="15.75" thickTop="1" x14ac:dyDescent="0.25">
      <c r="I46" s="49"/>
    </row>
    <row r="47" spans="3:9" ht="15.75" thickBot="1" x14ac:dyDescent="0.3">
      <c r="I47" s="49"/>
    </row>
    <row r="48" spans="3:9" ht="16.5" thickTop="1" thickBot="1" x14ac:dyDescent="0.3">
      <c r="C48" s="41" t="s">
        <v>177</v>
      </c>
      <c r="E48" s="41" t="s">
        <v>181</v>
      </c>
      <c r="I48" s="49"/>
    </row>
    <row r="49" spans="3:9" ht="16.5" thickTop="1" thickBot="1" x14ac:dyDescent="0.3">
      <c r="C49" s="45" t="s">
        <v>157</v>
      </c>
      <c r="E49" s="45" t="s">
        <v>160</v>
      </c>
      <c r="I49" s="49"/>
    </row>
    <row r="50" spans="3:9" ht="16.5" thickTop="1" thickBot="1" x14ac:dyDescent="0.3">
      <c r="C50" s="45" t="s">
        <v>158</v>
      </c>
      <c r="E50" s="45" t="s">
        <v>161</v>
      </c>
      <c r="I50" s="49"/>
    </row>
    <row r="51" spans="3:9" ht="16.5" thickTop="1" thickBot="1" x14ac:dyDescent="0.3">
      <c r="C51" s="45" t="s">
        <v>159</v>
      </c>
      <c r="E51" s="45" t="s">
        <v>162</v>
      </c>
      <c r="I51" s="49"/>
    </row>
    <row r="52" spans="3:9" ht="16.5" thickTop="1" thickBot="1" x14ac:dyDescent="0.3">
      <c r="C52" s="45" t="s">
        <v>156</v>
      </c>
      <c r="I52" s="49"/>
    </row>
    <row r="53" spans="3:9" ht="15.75" thickTop="1" x14ac:dyDescent="0.25">
      <c r="I53" s="49"/>
    </row>
    <row r="54" spans="3:9" x14ac:dyDescent="0.25">
      <c r="I54" s="49"/>
    </row>
    <row r="55" spans="3:9" x14ac:dyDescent="0.25">
      <c r="I55" s="49"/>
    </row>
    <row r="56" spans="3:9" x14ac:dyDescent="0.25">
      <c r="I56" s="49"/>
    </row>
    <row r="57" spans="3:9" x14ac:dyDescent="0.25">
      <c r="I57" s="49"/>
    </row>
    <row r="58" spans="3:9" x14ac:dyDescent="0.25">
      <c r="I58" s="49"/>
    </row>
    <row r="59" spans="3:9" x14ac:dyDescent="0.25">
      <c r="I59" s="49"/>
    </row>
    <row r="60" spans="3:9" x14ac:dyDescent="0.25">
      <c r="I60" s="49"/>
    </row>
    <row r="61" spans="3:9" x14ac:dyDescent="0.25">
      <c r="I61" s="49"/>
    </row>
    <row r="62" spans="3:9" x14ac:dyDescent="0.25">
      <c r="I62" s="49"/>
    </row>
    <row r="63" spans="3:9" x14ac:dyDescent="0.25">
      <c r="I63" s="49"/>
    </row>
    <row r="64" spans="3:9" x14ac:dyDescent="0.25">
      <c r="I64" s="49"/>
    </row>
    <row r="65" spans="8:9" x14ac:dyDescent="0.25">
      <c r="I65" s="49"/>
    </row>
    <row r="66" spans="8:9" x14ac:dyDescent="0.25">
      <c r="I66" s="49"/>
    </row>
    <row r="67" spans="8:9" x14ac:dyDescent="0.25">
      <c r="I67" s="49"/>
    </row>
    <row r="68" spans="8:9" x14ac:dyDescent="0.25">
      <c r="H68"/>
      <c r="I68" s="49"/>
    </row>
    <row r="69" spans="8:9" x14ac:dyDescent="0.25">
      <c r="H69" t="str">
        <f>Effectif!A65&amp;" "&amp;Effectif!B65</f>
        <v xml:space="preserve"> </v>
      </c>
      <c r="I69" s="49"/>
    </row>
    <row r="70" spans="8:9" x14ac:dyDescent="0.25">
      <c r="I70" s="49"/>
    </row>
    <row r="71" spans="8:9" x14ac:dyDescent="0.25">
      <c r="I71" s="49"/>
    </row>
  </sheetData>
  <sortState ref="H7:H11">
    <sortCondition ref="H11"/>
  </sortState>
  <dataValidations disablePrompts="1" count="2">
    <dataValidation type="list" allowBlank="1" showInputMessage="1" showErrorMessage="1" sqref="C14:C16">
      <formula1>$C$15:$C$16</formula1>
    </dataValidation>
    <dataValidation type="list" allowBlank="1" showInputMessage="1" showErrorMessage="1" sqref="A28:A32">
      <formula1>Lycee</formula1>
    </dataValidation>
  </dataValidations>
  <hyperlinks>
    <hyperlink ref="F7" r:id="rId1"/>
    <hyperlink ref="F10" r:id="rId2"/>
    <hyperlink ref="F11" r:id="rId3"/>
    <hyperlink ref="F12" r:id="rId4"/>
    <hyperlink ref="F13" r:id="rId5"/>
    <hyperlink ref="F14" r:id="rId6"/>
    <hyperlink ref="F15" r:id="rId7"/>
    <hyperlink ref="F8" r:id="rId8"/>
    <hyperlink ref="F16" r:id="rId9"/>
    <hyperlink ref="F17" r:id="rId10"/>
    <hyperlink ref="F9" r:id="rId11"/>
  </hyperlinks>
  <pageMargins left="0.7" right="0.7" top="0.75" bottom="0.75" header="0.3" footer="0.3"/>
  <pageSetup paperSize="9" orientation="portrait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32</vt:i4>
      </vt:variant>
    </vt:vector>
  </HeadingPairs>
  <TitlesOfParts>
    <vt:vector size="42" baseType="lpstr">
      <vt:lpstr>Effectif</vt:lpstr>
      <vt:lpstr>ASE</vt:lpstr>
      <vt:lpstr>Bus</vt:lpstr>
      <vt:lpstr>Médical</vt:lpstr>
      <vt:lpstr>Régularisation</vt:lpstr>
      <vt:lpstr>Scolaire</vt:lpstr>
      <vt:lpstr>Feuille Classeur</vt:lpstr>
      <vt:lpstr>Veilleurs</vt:lpstr>
      <vt:lpstr>Impression</vt:lpstr>
      <vt:lpstr>Paramètres</vt:lpstr>
      <vt:lpstr>A._BRIAND</vt:lpstr>
      <vt:lpstr>A._FRERET</vt:lpstr>
      <vt:lpstr>A._HEBERT</vt:lpstr>
      <vt:lpstr>CFA</vt:lpstr>
      <vt:lpstr>Choix</vt:lpstr>
      <vt:lpstr>Classe_de_CFA</vt:lpstr>
      <vt:lpstr>College</vt:lpstr>
      <vt:lpstr>D._CHAHARANE</vt:lpstr>
      <vt:lpstr>E._MOULINET</vt:lpstr>
      <vt:lpstr>EDUCATEUR</vt:lpstr>
      <vt:lpstr>FRERET</vt:lpstr>
      <vt:lpstr>G._POLITZER</vt:lpstr>
      <vt:lpstr>H._DUNANT</vt:lpstr>
      <vt:lpstr>HORTICOLE</vt:lpstr>
      <vt:lpstr>IEF</vt:lpstr>
      <vt:lpstr>Impression!Impression_des_titres</vt:lpstr>
      <vt:lpstr>J._CADIN</vt:lpstr>
      <vt:lpstr>J._JAURES</vt:lpstr>
      <vt:lpstr>L._SEDAR_SENGHOR</vt:lpstr>
      <vt:lpstr>liste_jeune</vt:lpstr>
      <vt:lpstr>Lycee</vt:lpstr>
      <vt:lpstr>M._LEROY</vt:lpstr>
      <vt:lpstr>NAVARRE</vt:lpstr>
      <vt:lpstr>P._BERT</vt:lpstr>
      <vt:lpstr>PAMIE</vt:lpstr>
      <vt:lpstr>S._LACOSTE</vt:lpstr>
      <vt:lpstr>SCOLAIRE</vt:lpstr>
      <vt:lpstr>Scolarite</vt:lpstr>
      <vt:lpstr>Titre</vt:lpstr>
      <vt:lpstr>V._LECUYER</vt:lpstr>
      <vt:lpstr>Impression!Zone_d_impression</vt:lpstr>
      <vt:lpstr>Veilleurs!Zone_d_impression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2020-03-24T09:54:39Z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