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1.xml" ContentType="application/vnd.openxmlformats-officedocument.spreadsheetml.table+xml"/>
  <Override PartName="/xl/drawings/drawing14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5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16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17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12555" windowHeight="8115" tabRatio="1000" firstSheet="4" activeTab="10"/>
  </bookViews>
  <sheets>
    <sheet name="Panou" sheetId="34" r:id="rId1"/>
    <sheet name="Evidenta PFA" sheetId="17" r:id="rId2"/>
    <sheet name="RJIP" sheetId="18" r:id="rId3"/>
    <sheet name="REG CASA LUNA - PAR MOIS" sheetId="36" r:id="rId4"/>
    <sheet name="REG CASA ZI - PAR JOUR" sheetId="37" r:id="rId5"/>
    <sheet name="REGISTRE DE CAISSE" sheetId="35" r:id="rId6"/>
    <sheet name="Registru traduceri" sheetId="38" r:id="rId7"/>
    <sheet name="Registru interpretariat" sheetId="39" r:id="rId8"/>
    <sheet name="Registrul-Inventar" sheetId="20" r:id="rId9"/>
    <sheet name="Calculator pret traducere" sheetId="33" r:id="rId10"/>
    <sheet name="Export factura" sheetId="1" r:id="rId11"/>
    <sheet name="Export chitanta" sheetId="13" r:id="rId12"/>
    <sheet name="." sheetId="9" state="hidden" r:id="rId13"/>
    <sheet name="Facturi" sheetId="3" r:id="rId14"/>
    <sheet name="Clienti" sheetId="2" r:id="rId15"/>
    <sheet name="Incasat pe luna" sheetId="14" r:id="rId16"/>
    <sheet name="Facturat pe luna" sheetId="15" r:id="rId17"/>
    <sheet name="Incasari pe client" sheetId="16" r:id="rId18"/>
  </sheets>
  <functionGroups builtInGroupCount="18"/>
  <externalReferences>
    <externalReference r:id="rId19"/>
  </externalReferences>
  <definedNames>
    <definedName name="_xlnm._FilterDatabase" localSheetId="14" hidden="1">Clienti!$A$1:$F$1</definedName>
    <definedName name="_xlnm._FilterDatabase" localSheetId="1" hidden="1">'Evidenta PFA'!$I$4:$K$4</definedName>
    <definedName name="an">#REF!</definedName>
    <definedName name="Data">'REGISTRE DE CAISSE'!$A$2:$A$2</definedName>
    <definedName name="f">#REF!</definedName>
    <definedName name="luna">#REF!</definedName>
    <definedName name="NomClient">OFFSET(Clienti!$A$2,,,COUNTA(Clienti!$A:$A)-1)</definedName>
    <definedName name="Nr">OFFSET(Facturi!$A$2,,,COUNTA(Facturi!$A:$A)-1)</definedName>
    <definedName name="nume">#REF!</definedName>
    <definedName name="ob">#REF!</definedName>
    <definedName name="Valuta">[1]Parametri!#REF!</definedName>
    <definedName name="_xlnm.Print_Area" localSheetId="11">'Export chitanta'!$B$6:$L$45</definedName>
    <definedName name="_xlnm.Print_Area" localSheetId="10">'Export factura'!$B$1:$J$33</definedName>
    <definedName name="_xlnm.Print_Area" localSheetId="3">'REG CASA LUNA - PAR MOIS'!$A$1:$O$42</definedName>
    <definedName name="_xlnm.Print_Area" localSheetId="4">'REG CASA ZI - PAR JOUR'!$A$1:$O$43</definedName>
  </definedNames>
  <calcPr calcId="152511"/>
  <pivotCaches>
    <pivotCache cacheId="0" r:id="rId20"/>
  </pivotCaches>
</workbook>
</file>

<file path=xl/calcChain.xml><?xml version="1.0" encoding="utf-8"?>
<calcChain xmlns="http://schemas.openxmlformats.org/spreadsheetml/2006/main">
  <c r="G40" i="36" l="1"/>
  <c r="N40" i="36" s="1"/>
  <c r="H40" i="36"/>
  <c r="F4" i="17"/>
  <c r="E5" i="35"/>
  <c r="D4" i="35"/>
  <c r="C5" i="35"/>
  <c r="C5" i="3"/>
  <c r="J5" i="3"/>
  <c r="M5" i="3"/>
  <c r="G25" i="39"/>
  <c r="F25" i="39"/>
  <c r="B7" i="39"/>
  <c r="B8" i="39" s="1"/>
  <c r="B9" i="39" s="1"/>
  <c r="B10" i="39" s="1"/>
  <c r="B11" i="39" s="1"/>
  <c r="B12" i="39" s="1"/>
  <c r="B13" i="39" s="1"/>
  <c r="B14" i="39" s="1"/>
  <c r="B15" i="39" s="1"/>
  <c r="B16" i="39" s="1"/>
  <c r="B17" i="39" s="1"/>
  <c r="B18" i="39" s="1"/>
  <c r="B19" i="39" s="1"/>
  <c r="B20" i="39" s="1"/>
  <c r="B21" i="39" s="1"/>
  <c r="B22" i="39" s="1"/>
  <c r="B23" i="39" s="1"/>
  <c r="B24" i="39" s="1"/>
  <c r="F17" i="20"/>
  <c r="E7" i="20"/>
  <c r="F16" i="20"/>
  <c r="H25" i="38"/>
  <c r="G25" i="38"/>
  <c r="F25" i="38"/>
  <c r="B7" i="38"/>
  <c r="B8" i="38"/>
  <c r="B9" i="38" s="1"/>
  <c r="B10" i="38" s="1"/>
  <c r="B11" i="38" s="1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C2" i="35"/>
  <c r="C4" i="3"/>
  <c r="J4" i="3"/>
  <c r="M4" i="3"/>
  <c r="C3" i="3"/>
  <c r="C25" i="1" s="1"/>
  <c r="H25" i="1" s="1"/>
  <c r="J3" i="3"/>
  <c r="M3" i="3"/>
  <c r="G4" i="1"/>
  <c r="C16" i="13"/>
  <c r="G3" i="1"/>
  <c r="E4" i="35"/>
  <c r="D5" i="35"/>
  <c r="C4" i="35"/>
  <c r="E3" i="35"/>
  <c r="D3" i="35"/>
  <c r="C3" i="35"/>
  <c r="D2" i="35"/>
  <c r="H40" i="37"/>
  <c r="G40" i="37"/>
  <c r="B38" i="37"/>
  <c r="B37" i="37"/>
  <c r="B36" i="37"/>
  <c r="B35" i="37"/>
  <c r="B34" i="37"/>
  <c r="B28" i="37"/>
  <c r="B27" i="37"/>
  <c r="B26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39" i="36"/>
  <c r="B38" i="36"/>
  <c r="B37" i="36"/>
  <c r="B36" i="36"/>
  <c r="B35" i="36"/>
  <c r="B34" i="36"/>
  <c r="B28" i="36"/>
  <c r="B27" i="36"/>
  <c r="B26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8" i="36"/>
  <c r="N40" i="37"/>
  <c r="G7" i="1"/>
  <c r="G8" i="1" s="1"/>
  <c r="K2" i="35"/>
  <c r="H3" i="35"/>
  <c r="K3" i="35" s="1"/>
  <c r="H4" i="35" s="1"/>
  <c r="K4" i="35" s="1"/>
  <c r="H5" i="35" s="1"/>
  <c r="K5" i="35" s="1"/>
  <c r="E2" i="35"/>
  <c r="O18" i="33"/>
  <c r="F18" i="33"/>
  <c r="O17" i="33"/>
  <c r="O16" i="33"/>
  <c r="O15" i="33"/>
  <c r="O14" i="33"/>
  <c r="O13" i="33"/>
  <c r="O12" i="33"/>
  <c r="O11" i="33"/>
  <c r="O10" i="33"/>
  <c r="O9" i="33"/>
  <c r="O8" i="33"/>
  <c r="I26" i="18"/>
  <c r="H26" i="18"/>
  <c r="G26" i="18"/>
  <c r="F26" i="18"/>
  <c r="B8" i="18"/>
  <c r="B9" i="18" s="1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J1" i="17"/>
  <c r="C2" i="3"/>
  <c r="O17" i="17"/>
  <c r="O18" i="17"/>
  <c r="F5" i="17" s="1"/>
  <c r="K17" i="17"/>
  <c r="K18" i="17"/>
  <c r="I28" i="1"/>
  <c r="M2" i="3"/>
  <c r="C44" i="13"/>
  <c r="J45" i="13"/>
  <c r="H45" i="13"/>
  <c r="E34" i="13"/>
  <c r="K40" i="13"/>
  <c r="K39" i="13"/>
  <c r="D42" i="13"/>
  <c r="K42" i="13" s="1"/>
  <c r="K12" i="13"/>
  <c r="K11" i="13"/>
  <c r="J17" i="13"/>
  <c r="H17" i="13"/>
  <c r="D14" i="13"/>
  <c r="C15" i="13" s="1"/>
  <c r="E6" i="13"/>
  <c r="J2" i="3"/>
  <c r="C18" i="1"/>
  <c r="I18" i="1" s="1"/>
  <c r="G13" i="1"/>
  <c r="G9" i="1"/>
  <c r="G10" i="1"/>
  <c r="G12" i="1"/>
  <c r="H29" i="1"/>
  <c r="E16" i="13"/>
  <c r="E44" i="13"/>
  <c r="H18" i="1" l="1"/>
  <c r="F18" i="1"/>
  <c r="C19" i="1"/>
  <c r="D19" i="1" s="1"/>
  <c r="F6" i="17"/>
  <c r="F7" i="17" s="1"/>
  <c r="K14" i="13"/>
  <c r="H19" i="1"/>
  <c r="D25" i="1"/>
  <c r="F25" i="1"/>
  <c r="C21" i="1"/>
  <c r="C26" i="1"/>
  <c r="D18" i="1"/>
  <c r="I25" i="1"/>
  <c r="C20" i="1"/>
  <c r="C43" i="13"/>
  <c r="G18" i="1"/>
  <c r="C27" i="1"/>
  <c r="H42" i="13"/>
  <c r="G25" i="1"/>
  <c r="C24" i="1"/>
  <c r="C23" i="1"/>
  <c r="H14" i="13"/>
  <c r="C22" i="1"/>
  <c r="F9" i="17" l="1"/>
  <c r="G19" i="1"/>
  <c r="F8" i="17"/>
  <c r="F12" i="17" s="1"/>
  <c r="I19" i="1"/>
  <c r="F19" i="1"/>
  <c r="H27" i="1"/>
  <c r="G27" i="1"/>
  <c r="I27" i="1"/>
  <c r="F27" i="1"/>
  <c r="D27" i="1"/>
  <c r="I23" i="1"/>
  <c r="D23" i="1"/>
  <c r="G23" i="1"/>
  <c r="F23" i="1"/>
  <c r="H23" i="1"/>
  <c r="H24" i="1"/>
  <c r="I24" i="1"/>
  <c r="G24" i="1"/>
  <c r="D24" i="1"/>
  <c r="F24" i="1"/>
  <c r="H21" i="1"/>
  <c r="G21" i="1"/>
  <c r="I21" i="1"/>
  <c r="F21" i="1"/>
  <c r="D21" i="1"/>
  <c r="G26" i="1"/>
  <c r="F26" i="1"/>
  <c r="H26" i="1"/>
  <c r="I26" i="1"/>
  <c r="D26" i="1"/>
  <c r="H22" i="1"/>
  <c r="D22" i="1"/>
  <c r="I22" i="1"/>
  <c r="G22" i="1"/>
  <c r="F22" i="1"/>
  <c r="D20" i="1"/>
  <c r="F20" i="1"/>
  <c r="H20" i="1"/>
  <c r="I20" i="1"/>
  <c r="G20" i="1"/>
  <c r="F11" i="17" l="1"/>
  <c r="F13" i="17"/>
</calcChain>
</file>

<file path=xl/sharedStrings.xml><?xml version="1.0" encoding="utf-8"?>
<sst xmlns="http://schemas.openxmlformats.org/spreadsheetml/2006/main" count="494" uniqueCount="263">
  <si>
    <t>Nr. Factura</t>
  </si>
  <si>
    <t>0001</t>
  </si>
  <si>
    <t>FURNIZOR</t>
  </si>
  <si>
    <t>Nr. crt.</t>
  </si>
  <si>
    <t>U.M.</t>
  </si>
  <si>
    <t>Cantitatea</t>
  </si>
  <si>
    <t>Valoarea</t>
  </si>
  <si>
    <t>(Lei)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</si>
  <si>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</si>
  <si>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</si>
  <si>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</si>
  <si>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</si>
  <si>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</si>
  <si>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</si>
  <si>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</si>
  <si>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</si>
  <si>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</si>
  <si>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</si>
  <si>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Nr ORC</t>
  </si>
  <si>
    <t>Row Labels</t>
  </si>
  <si>
    <t>Grand Total</t>
  </si>
  <si>
    <t>UM</t>
  </si>
  <si>
    <t>ID</t>
  </si>
  <si>
    <t>Nr.</t>
  </si>
  <si>
    <t>Seria</t>
  </si>
  <si>
    <t>Nr factura</t>
  </si>
  <si>
    <t>Furnizor</t>
  </si>
  <si>
    <t>Reg. com.</t>
  </si>
  <si>
    <t>CIF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</si>
  <si>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</si>
  <si>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</si>
  <si>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</si>
  <si>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</si>
  <si>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</si>
  <si>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</si>
  <si>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</si>
  <si>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</si>
  <si>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Data (zi, luna, an)</t>
  </si>
  <si>
    <t>Suma</t>
  </si>
  <si>
    <t>Reprezentand</t>
  </si>
  <si>
    <t>Jul</t>
  </si>
  <si>
    <t>Aug</t>
  </si>
  <si>
    <t>Sep</t>
  </si>
  <si>
    <t>Oct</t>
  </si>
  <si>
    <t>Nov</t>
  </si>
  <si>
    <t>Dec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</si>
  <si>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</si>
  <si>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</si>
  <si>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</si>
  <si>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</si>
  <si>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</si>
  <si>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</si>
  <si>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</si>
  <si>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</si>
  <si>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</si>
  <si>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</si>
  <si>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</si>
  <si>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</si>
  <si>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</si>
  <si>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(blank)</t>
  </si>
  <si>
    <t>Total fara TVA</t>
  </si>
  <si>
    <t>Suma fara TVA</t>
  </si>
  <si>
    <t>(Multiple Items)</t>
  </si>
  <si>
    <t>Valoare fara TVA</t>
  </si>
  <si>
    <t>AHR</t>
  </si>
  <si>
    <t>BV</t>
  </si>
  <si>
    <t>CHITANȚA</t>
  </si>
  <si>
    <t>Denumirea produselor sau a serviciilor</t>
  </si>
  <si>
    <t>Emisă catre</t>
  </si>
  <si>
    <t>Preț unitar</t>
  </si>
  <si>
    <t>Termen de plată</t>
  </si>
  <si>
    <t>Data 
încasării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</si>
  <si>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</si>
  <si>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</si>
  <si>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</si>
  <si>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</si>
  <si>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</si>
  <si>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</si>
  <si>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</si>
  <si>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</si>
  <si>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</si>
  <si>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</si>
  <si>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</si>
  <si>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</si>
  <si>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</si>
  <si>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</si>
  <si>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</si>
  <si>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</si>
  <si>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</si>
  <si>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</si>
  <si>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</si>
  <si>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</si>
  <si>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</si>
  <si>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</si>
  <si>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</si>
  <si>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</si>
  <si>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</si>
  <si>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</si>
  <si>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</si>
  <si>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</si>
  <si>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</si>
  <si>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</si>
  <si>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</si>
  <si>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</si>
  <si>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</si>
  <si>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</si>
  <si>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</si>
  <si>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</si>
  <si>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</si>
  <si>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</si>
  <si>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</si>
  <si>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</si>
  <si>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</si>
  <si>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</si>
  <si>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</si>
  <si>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</si>
  <si>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</si>
  <si>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</si>
  <si>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</si>
  <si>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</si>
  <si>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</si>
  <si>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</si>
  <si>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</si>
  <si>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>Suma cheltuită</t>
  </si>
  <si>
    <t>Situația la data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</si>
  <si>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</si>
  <si>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</si>
  <si>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</si>
  <si>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</si>
  <si>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</si>
  <si>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</si>
  <si>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</si>
  <si>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</si>
  <si>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</si>
  <si>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</si>
  <si>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</si>
  <si>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</si>
  <si>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</si>
  <si>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</si>
  <si>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</si>
  <si>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</si>
  <si>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</si>
  <si>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</si>
  <si>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</si>
  <si>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</si>
  <si>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</si>
  <si>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</si>
  <si>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</si>
  <si>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</si>
  <si>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</si>
  <si>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</si>
  <si>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</si>
  <si>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</si>
  <si>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</si>
  <si>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</si>
  <si>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</si>
  <si>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</si>
  <si>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</si>
  <si>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</si>
  <si>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</si>
  <si>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</si>
  <si>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</si>
  <si>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</si>
  <si>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</si>
  <si>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FACTURĂ</t>
  </si>
  <si>
    <t>SC FIRMA SRL</t>
  </si>
  <si>
    <t>REGISTRU DE CASA</t>
  </si>
  <si>
    <t>CONTUL</t>
  </si>
  <si>
    <t>Nr. poz.</t>
  </si>
  <si>
    <t>OP. PAD</t>
  </si>
  <si>
    <t>ZI</t>
  </si>
  <si>
    <t>LUNA</t>
  </si>
  <si>
    <t>AN</t>
  </si>
  <si>
    <t>CASA</t>
  </si>
  <si>
    <t>RON</t>
  </si>
  <si>
    <t>Nr. act        casa</t>
  </si>
  <si>
    <t>Nr.   Anexa</t>
  </si>
  <si>
    <t>Simbol cont corespondent</t>
  </si>
  <si>
    <t>SOLD ZIUA PRECEDENTA</t>
  </si>
  <si>
    <t>SOLD FINAL</t>
  </si>
  <si>
    <t>CASIER</t>
  </si>
  <si>
    <t>COMPARTIMENT FINANCIAR-CONTABIL</t>
  </si>
  <si>
    <t xml:space="preserve">Plăți lunare PFA </t>
  </si>
  <si>
    <t>SAPT</t>
  </si>
  <si>
    <t>EXPLICATIE</t>
  </si>
  <si>
    <t>SOLD INITIAL</t>
  </si>
  <si>
    <t>INCASARI</t>
  </si>
  <si>
    <t>PLATI</t>
  </si>
  <si>
    <t>SOLD</t>
  </si>
  <si>
    <t>Sold initial</t>
  </si>
  <si>
    <t>Incasare</t>
  </si>
  <si>
    <t>END</t>
  </si>
  <si>
    <t>EXPLICATIA</t>
  </si>
  <si>
    <t>Incasari</t>
  </si>
  <si>
    <t>Plati</t>
  </si>
  <si>
    <t>REGISTRU DE CASĂ</t>
  </si>
  <si>
    <t xml:space="preserve">Traduceri limba bulgară cf. contract. </t>
  </si>
  <si>
    <t>5 (3x4)</t>
  </si>
  <si>
    <t>Prețul unitar</t>
  </si>
  <si>
    <t xml:space="preserve">Semnătura, ștampila furnizorului
</t>
  </si>
  <si>
    <t>Semnătura de primire</t>
  </si>
  <si>
    <t xml:space="preserve">Termen de plată: </t>
  </si>
  <si>
    <t>adică</t>
  </si>
  <si>
    <t>Total de plată</t>
  </si>
  <si>
    <t>CONT CORES- PONDENT</t>
  </si>
  <si>
    <t xml:space="preserve">Numele delegatului: 
Mijloc de transport: 
</t>
  </si>
  <si>
    <t>BV             Nr.</t>
  </si>
  <si>
    <t>Column1</t>
  </si>
  <si>
    <t>douăzeci și cinci lei</t>
  </si>
  <si>
    <r>
      <t xml:space="preserve">reprezentând contravaloarea facturii seria </t>
    </r>
    <r>
      <rPr>
        <b/>
        <sz val="10"/>
        <color rgb="FF000000"/>
        <rFont val="Calibri"/>
        <family val="2"/>
        <charset val="238"/>
        <scheme val="minor"/>
      </rPr>
      <t>BV</t>
    </r>
  </si>
  <si>
    <t>chitanța nr. 0001</t>
  </si>
  <si>
    <t>PFA Hantea Cristian</t>
  </si>
  <si>
    <t>Banca Transilvania</t>
  </si>
  <si>
    <t>BV            Nr.</t>
  </si>
  <si>
    <t>Banca: Banca Transilvania</t>
  </si>
  <si>
    <r>
      <t xml:space="preserve">reprezentând contravaloarea facturii </t>
    </r>
    <r>
      <rPr>
        <b/>
        <sz val="10"/>
        <color rgb="FF000000"/>
        <rFont val="Calibri"/>
        <family val="2"/>
        <charset val="238"/>
        <scheme val="minor"/>
      </rPr>
      <t>seria BV</t>
    </r>
  </si>
  <si>
    <t>SC SAMNA COPY SHOP SRL</t>
  </si>
  <si>
    <t>factura nr. 001519</t>
  </si>
  <si>
    <t>Plata</t>
  </si>
  <si>
    <t>REGISTRU TRADUCERI</t>
  </si>
  <si>
    <t>NR. CRT.</t>
  </si>
  <si>
    <t>DENUMIRE DOCUMENT</t>
  </si>
  <si>
    <t>COMBINAȚIE DE LIMBI</t>
  </si>
  <si>
    <t>NR. PAGINI FIZICE DOCUMENT ORIGINAL</t>
  </si>
  <si>
    <t>NR. PAGINI FIZICE DOCUMENT TRADUS</t>
  </si>
  <si>
    <t>SUMA ÎNCASATĂ</t>
  </si>
  <si>
    <t xml:space="preserve">Procură </t>
  </si>
  <si>
    <t>Încasari</t>
  </si>
  <si>
    <t>Plăți</t>
  </si>
  <si>
    <t>ștampilă dreptunghiulară</t>
  </si>
  <si>
    <t>ștampilă rotundă</t>
  </si>
  <si>
    <t>1.</t>
  </si>
  <si>
    <t>2.</t>
  </si>
  <si>
    <t>factura nr. 001507</t>
  </si>
  <si>
    <t>REGISTRU INTERPRETARIAT</t>
  </si>
  <si>
    <t xml:space="preserve">INTERPRETARIAT - NR.  ORE </t>
  </si>
  <si>
    <t>DENUMIRE EVENIMENT</t>
  </si>
  <si>
    <t>Reg. Com.: --</t>
  </si>
  <si>
    <t xml:space="preserve">Traduceri limba bulgară - Procură auto cf. cererii nr.1/04.03.2016 </t>
  </si>
  <si>
    <t>bulgară-română</t>
  </si>
  <si>
    <t>0004</t>
  </si>
  <si>
    <t>pag.</t>
  </si>
  <si>
    <t>Venit net</t>
  </si>
  <si>
    <t>&lt;7/15/2014</t>
  </si>
  <si>
    <t>0006-1</t>
  </si>
  <si>
    <t>0007-1</t>
  </si>
  <si>
    <t>0001-1</t>
  </si>
  <si>
    <t>0002-1</t>
  </si>
  <si>
    <t>0003-1</t>
  </si>
  <si>
    <t>0004-1</t>
  </si>
  <si>
    <t>0005-1</t>
  </si>
  <si>
    <t>0008-1</t>
  </si>
  <si>
    <t>0009-1</t>
  </si>
  <si>
    <t>0011-1</t>
  </si>
  <si>
    <t>0010-1</t>
  </si>
  <si>
    <t>0012-1</t>
  </si>
  <si>
    <t>0013-1</t>
  </si>
  <si>
    <t>0014-1</t>
  </si>
  <si>
    <t>0015-1</t>
  </si>
  <si>
    <t>0015-2</t>
  </si>
  <si>
    <t xml:space="preserve">Adresa: </t>
  </si>
  <si>
    <t>CIF:</t>
  </si>
  <si>
    <r>
      <rPr>
        <b/>
        <sz val="10"/>
        <color rgb="FF000000"/>
        <rFont val="Calibri"/>
        <family val="2"/>
        <scheme val="minor"/>
      </rPr>
      <t>Întocmit de</t>
    </r>
    <r>
      <rPr>
        <sz val="10"/>
        <color rgb="FF000000"/>
        <rFont val="Calibri"/>
        <family val="2"/>
        <scheme val="minor"/>
      </rPr>
      <t>:</t>
    </r>
    <r>
      <rPr>
        <b/>
        <sz val="10"/>
        <color rgb="FF000000"/>
        <rFont val="Calibri"/>
        <family val="2"/>
        <charset val="238"/>
        <scheme val="minor"/>
      </rPr>
      <t xml:space="preserve"> </t>
    </r>
    <r>
      <rPr>
        <sz val="10"/>
        <color rgb="FF000000"/>
        <rFont val="Calibri"/>
        <family val="2"/>
        <scheme val="minor"/>
      </rPr>
      <t xml:space="preserve">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</si>
</sst>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#,##0.00\ &quot;lei&quot;;\-#,##0.00\ &quot;lei&quot;"/>
    <numFmt numFmtId="165" formatCode="_-* #,##0\ &quot;lei&quot;_-;\-* #,##0\ &quot;lei&quot;_-;_-* &quot;-&quot;\ &quot;lei&quot;_-;_-@_-"/>
    <numFmt numFmtId="166" formatCode="_-* #,##0.00\ &quot;lei&quot;_-;\-* #,##0.00\ &quot;lei&quot;_-;_-* &quot;-&quot;??\ &quot;lei&quot;_-;_-@_-"/>
    <numFmt numFmtId="167" formatCode="_(&quot;lei&quot;* #,##0.00_);_(&quot;lei&quot;* \(#,##0.00\);_(&quot;lei&quot;* &quot;-&quot;??_);_(@_)"/>
    <numFmt numFmtId="168" formatCode="#,##0.00\ &quot;lei&quot;"/>
    <numFmt numFmtId="169" formatCode="yyyy\-mm\-dd;@"/>
    <numFmt numFmtId="170" formatCode="yyyy/mm/dd;@"/>
    <numFmt numFmtId="171" formatCode="#,##0\ &quot;lei&quot;"/>
    <numFmt numFmtId="172" formatCode="#,##0.00_ ;\-#,##0.00\ "/>
    <numFmt numFmtId="173" formatCode="dd/mm/yy;@"/>
    <numFmt numFmtId="174" formatCode="mmmm\-yyyy"/>
    <numFmt numFmtId="175" formatCode="_(* #,##0.00_);_(* \(#,##0.00\);_(* &quot;-&quot;??_);_(@_)"/>
  </numFmts>
  <fonts count="54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2"/>
      <name val="Albertus Medium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HelveticaRom"/>
    </font>
    <font>
      <b/>
      <sz val="11"/>
      <name val="Arial"/>
      <family val="2"/>
    </font>
    <font>
      <b/>
      <sz val="10"/>
      <name val="Arial Narrow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sz val="10"/>
      <color indexed="8"/>
      <name val="Arial"/>
      <family val="2"/>
    </font>
    <font>
      <b/>
      <sz val="10"/>
      <name val="HelveticaRom"/>
    </font>
    <font>
      <sz val="12"/>
      <name val="Albertus Medium"/>
      <family val="2"/>
    </font>
    <font>
      <sz val="10"/>
      <name val="Arial Narrow"/>
      <family val="2"/>
    </font>
    <font>
      <sz val="16"/>
      <color rgb="FFFF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2"/>
      <color rgb="FF000000"/>
      <name val="Arial"/>
      <family val="2"/>
      <charset val="238"/>
    </font>
    <font>
      <b/>
      <i/>
      <sz val="10"/>
      <color rgb="FF000000"/>
      <name val="Calibri"/>
      <family val="2"/>
      <charset val="238"/>
      <scheme val="minor"/>
    </font>
    <font>
      <b/>
      <sz val="12"/>
      <color rgb="FFFF0000"/>
      <name val="Arial"/>
      <family val="2"/>
    </font>
    <font>
      <sz val="12"/>
      <name val="Arial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rgb="FF0000FF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8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8" fillId="0" borderId="0"/>
    <xf numFmtId="175" fontId="28" fillId="0" borderId="0" applyFont="0" applyFill="0" applyBorder="0" applyAlignment="0" applyProtection="0"/>
  </cellStyleXfs>
  <cellXfs count="544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wrapText="1"/>
    </xf>
    <xf numFmtId="170" fontId="1" fillId="0" borderId="0" xfId="0" applyNumberFormat="1" applyFont="1" applyAlignment="1">
      <alignment vertical="top" wrapText="1"/>
    </xf>
    <xf numFmtId="170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9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9" fontId="1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70" fontId="1" fillId="0" borderId="4" xfId="0" applyNumberFormat="1" applyFont="1" applyBorder="1" applyAlignment="1">
      <alignment horizontal="center" vertical="center" wrapText="1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0" fillId="0" borderId="0" xfId="0"/>
    <xf numFmtId="0" fontId="11" fillId="9" borderId="0" xfId="0" applyFont="1" applyFill="1" applyBorder="1" applyAlignment="1">
      <alignment vertical="center"/>
    </xf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4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5" fillId="14" borderId="28" xfId="0" applyFont="1" applyFill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6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7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49" fontId="18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2" xfId="0" applyFont="1" applyBorder="1" applyAlignment="1"/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21" fillId="0" borderId="0" xfId="1" quotePrefix="1" applyAlignment="1" applyProtection="1"/>
    <xf numFmtId="0" fontId="21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11" borderId="45" xfId="0" applyFont="1" applyFill="1" applyBorder="1" applyAlignment="1">
      <alignment horizontal="center" vertical="center"/>
    </xf>
    <xf numFmtId="0" fontId="16" fillId="19" borderId="46" xfId="0" applyFont="1" applyFill="1" applyBorder="1" applyAlignment="1">
      <alignment horizontal="center" vertical="center"/>
    </xf>
    <xf numFmtId="0" fontId="16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7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7" fontId="0" fillId="0" borderId="46" xfId="0" applyNumberFormat="1" applyBorder="1"/>
    <xf numFmtId="167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2" fillId="22" borderId="17" xfId="0" applyFont="1" applyFill="1" applyBorder="1" applyAlignment="1">
      <alignment horizontal="center" vertical="center"/>
    </xf>
    <xf numFmtId="167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6" fillId="0" borderId="0" xfId="0" applyFont="1" applyAlignment="1">
      <alignment wrapText="1"/>
    </xf>
    <xf numFmtId="0" fontId="30" fillId="24" borderId="0" xfId="0" applyFont="1" applyFill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0" fillId="24" borderId="39" xfId="0" applyFont="1" applyFill="1" applyBorder="1" applyAlignment="1">
      <alignment horizontal="centerContinuous"/>
    </xf>
    <xf numFmtId="0" fontId="30" fillId="24" borderId="0" xfId="0" applyFont="1" applyFill="1" applyBorder="1" applyAlignment="1">
      <alignment horizontal="centerContinuous"/>
    </xf>
    <xf numFmtId="0" fontId="30" fillId="24" borderId="0" xfId="0" applyFont="1" applyFill="1" applyAlignment="1">
      <alignment horizontal="centerContinuous" vertical="center"/>
    </xf>
    <xf numFmtId="173" fontId="40" fillId="26" borderId="0" xfId="0" applyNumberFormat="1" applyFont="1" applyFill="1" applyBorder="1" applyAlignment="1">
      <alignment horizontal="center"/>
    </xf>
    <xf numFmtId="1" fontId="40" fillId="27" borderId="0" xfId="0" applyNumberFormat="1" applyFont="1" applyFill="1" applyBorder="1" applyAlignment="1">
      <alignment horizontal="center"/>
    </xf>
    <xf numFmtId="0" fontId="40" fillId="27" borderId="0" xfId="0" applyFont="1" applyFill="1" applyBorder="1" applyAlignment="1">
      <alignment horizontal="center"/>
    </xf>
    <xf numFmtId="4" fontId="40" fillId="26" borderId="0" xfId="0" applyNumberFormat="1" applyFont="1" applyFill="1" applyBorder="1"/>
    <xf numFmtId="1" fontId="40" fillId="26" borderId="0" xfId="0" applyNumberFormat="1" applyFont="1" applyFill="1" applyBorder="1" applyAlignment="1">
      <alignment horizontal="center"/>
    </xf>
    <xf numFmtId="4" fontId="40" fillId="27" borderId="0" xfId="0" applyNumberFormat="1" applyFont="1" applyFill="1" applyBorder="1"/>
    <xf numFmtId="4" fontId="32" fillId="27" borderId="0" xfId="0" applyNumberFormat="1" applyFont="1" applyFill="1" applyBorder="1"/>
    <xf numFmtId="14" fontId="40" fillId="0" borderId="0" xfId="0" applyNumberFormat="1" applyFont="1" applyAlignment="1">
      <alignment horizontal="center"/>
    </xf>
    <xf numFmtId="0" fontId="40" fillId="0" borderId="0" xfId="0" applyFont="1" applyAlignment="1">
      <alignment horizontal="center"/>
    </xf>
    <xf numFmtId="4" fontId="40" fillId="0" borderId="0" xfId="0" applyNumberFormat="1" applyFont="1"/>
    <xf numFmtId="0" fontId="40" fillId="0" borderId="0" xfId="0" applyFont="1"/>
    <xf numFmtId="4" fontId="32" fillId="25" borderId="4" xfId="0" applyNumberFormat="1" applyFont="1" applyFill="1" applyBorder="1" applyAlignment="1">
      <alignment horizontal="center" vertical="center" wrapText="1"/>
    </xf>
    <xf numFmtId="0" fontId="30" fillId="24" borderId="0" xfId="2" applyFont="1" applyFill="1"/>
    <xf numFmtId="0" fontId="28" fillId="24" borderId="2" xfId="2" applyFont="1" applyFill="1" applyBorder="1" applyAlignment="1"/>
    <xf numFmtId="0" fontId="28" fillId="24" borderId="3" xfId="2" applyFont="1" applyFill="1" applyBorder="1" applyAlignment="1"/>
    <xf numFmtId="0" fontId="28" fillId="24" borderId="60" xfId="2" applyFont="1" applyFill="1" applyBorder="1" applyAlignment="1"/>
    <xf numFmtId="0" fontId="29" fillId="24" borderId="61" xfId="2" applyFont="1" applyFill="1" applyBorder="1" applyAlignment="1">
      <alignment horizontal="center"/>
    </xf>
    <xf numFmtId="0" fontId="29" fillId="24" borderId="4" xfId="2" applyFont="1" applyFill="1" applyBorder="1" applyAlignment="1">
      <alignment horizontal="center"/>
    </xf>
    <xf numFmtId="0" fontId="29" fillId="24" borderId="9" xfId="2" applyFont="1" applyFill="1" applyBorder="1" applyAlignment="1">
      <alignment vertical="center"/>
    </xf>
    <xf numFmtId="0" fontId="29" fillId="24" borderId="40" xfId="2" applyFont="1" applyFill="1" applyBorder="1" applyAlignment="1">
      <alignment vertical="center"/>
    </xf>
    <xf numFmtId="0" fontId="28" fillId="24" borderId="12" xfId="2" applyFont="1" applyFill="1" applyBorder="1" applyAlignment="1"/>
    <xf numFmtId="0" fontId="28" fillId="24" borderId="7" xfId="2" applyFont="1" applyFill="1" applyBorder="1" applyAlignment="1"/>
    <xf numFmtId="0" fontId="29" fillId="24" borderId="62" xfId="2" applyFont="1" applyFill="1" applyBorder="1" applyAlignment="1">
      <alignment horizontal="center"/>
    </xf>
    <xf numFmtId="0" fontId="29" fillId="24" borderId="2" xfId="2" applyFont="1" applyFill="1" applyBorder="1" applyAlignment="1">
      <alignment horizontal="centerContinuous"/>
    </xf>
    <xf numFmtId="0" fontId="29" fillId="24" borderId="1" xfId="2" applyFont="1" applyFill="1" applyBorder="1" applyAlignment="1">
      <alignment horizontal="centerContinuous"/>
    </xf>
    <xf numFmtId="0" fontId="28" fillId="24" borderId="63" xfId="2" applyFont="1" applyFill="1" applyBorder="1"/>
    <xf numFmtId="0" fontId="28" fillId="24" borderId="64" xfId="2" applyFont="1" applyFill="1" applyBorder="1"/>
    <xf numFmtId="0" fontId="28" fillId="24" borderId="65" xfId="2" applyFont="1" applyFill="1" applyBorder="1"/>
    <xf numFmtId="0" fontId="28" fillId="24" borderId="66" xfId="2" applyFont="1" applyFill="1" applyBorder="1" applyAlignment="1"/>
    <xf numFmtId="0" fontId="28" fillId="24" borderId="67" xfId="2" applyFont="1" applyFill="1" applyBorder="1" applyAlignment="1"/>
    <xf numFmtId="0" fontId="28" fillId="24" borderId="68" xfId="2" applyFont="1" applyFill="1" applyBorder="1" applyAlignment="1"/>
    <xf numFmtId="0" fontId="30" fillId="24" borderId="64" xfId="2" applyFont="1" applyFill="1" applyBorder="1"/>
    <xf numFmtId="0" fontId="30" fillId="24" borderId="67" xfId="2" applyFont="1" applyFill="1" applyBorder="1"/>
    <xf numFmtId="0" fontId="29" fillId="24" borderId="73" xfId="2" applyFont="1" applyFill="1" applyBorder="1" applyAlignment="1">
      <alignment horizontal="center" vertical="center" wrapText="1"/>
    </xf>
    <xf numFmtId="0" fontId="29" fillId="24" borderId="6" xfId="2" applyFont="1" applyFill="1" applyBorder="1" applyAlignment="1">
      <alignment horizontal="center" vertical="center" wrapText="1"/>
    </xf>
    <xf numFmtId="0" fontId="29" fillId="24" borderId="18" xfId="2" applyFont="1" applyFill="1" applyBorder="1" applyAlignment="1">
      <alignment horizontal="center" vertical="center" wrapText="1"/>
    </xf>
    <xf numFmtId="0" fontId="29" fillId="24" borderId="18" xfId="2" applyFont="1" applyFill="1" applyBorder="1"/>
    <xf numFmtId="0" fontId="29" fillId="24" borderId="74" xfId="2" applyFont="1" applyFill="1" applyBorder="1"/>
    <xf numFmtId="0" fontId="29" fillId="24" borderId="1" xfId="2" applyFont="1" applyFill="1" applyBorder="1" applyAlignment="1">
      <alignment horizontal="center"/>
    </xf>
    <xf numFmtId="0" fontId="29" fillId="24" borderId="4" xfId="2" applyFont="1" applyFill="1" applyBorder="1" applyAlignment="1">
      <alignment horizontal="center" vertical="center" wrapText="1"/>
    </xf>
    <xf numFmtId="0" fontId="30" fillId="25" borderId="59" xfId="2" applyFont="1" applyFill="1" applyBorder="1"/>
    <xf numFmtId="0" fontId="30" fillId="25" borderId="3" xfId="2" applyFont="1" applyFill="1" applyBorder="1"/>
    <xf numFmtId="3" fontId="33" fillId="25" borderId="3" xfId="2" applyNumberFormat="1" applyFont="1" applyFill="1" applyBorder="1" applyAlignment="1">
      <alignment horizontal="right" vertical="center" wrapText="1"/>
    </xf>
    <xf numFmtId="0" fontId="30" fillId="25" borderId="60" xfId="2" applyFont="1" applyFill="1" applyBorder="1"/>
    <xf numFmtId="0" fontId="28" fillId="0" borderId="0" xfId="2"/>
    <xf numFmtId="0" fontId="34" fillId="24" borderId="75" xfId="2" applyFont="1" applyFill="1" applyBorder="1" applyAlignment="1">
      <alignment horizontal="center"/>
    </xf>
    <xf numFmtId="0" fontId="35" fillId="24" borderId="13" xfId="2" applyFont="1" applyFill="1" applyBorder="1" applyAlignment="1">
      <alignment horizontal="center"/>
    </xf>
    <xf numFmtId="172" fontId="31" fillId="24" borderId="29" xfId="3" applyNumberFormat="1" applyFont="1" applyFill="1" applyBorder="1" applyAlignment="1" applyProtection="1">
      <protection hidden="1"/>
    </xf>
    <xf numFmtId="172" fontId="33" fillId="24" borderId="11" xfId="3" applyNumberFormat="1" applyFont="1" applyFill="1" applyBorder="1" applyAlignment="1">
      <alignment horizontal="right" vertical="center" wrapText="1"/>
    </xf>
    <xf numFmtId="0" fontId="30" fillId="24" borderId="11" xfId="2" applyFont="1" applyFill="1" applyBorder="1"/>
    <xf numFmtId="0" fontId="30" fillId="24" borderId="76" xfId="2" applyFont="1" applyFill="1" applyBorder="1"/>
    <xf numFmtId="0" fontId="28" fillId="24" borderId="77" xfId="2" applyFont="1" applyFill="1" applyBorder="1" applyAlignment="1">
      <alignment horizontal="center"/>
    </xf>
    <xf numFmtId="0" fontId="28" fillId="24" borderId="78" xfId="2" applyFont="1" applyFill="1" applyBorder="1" applyAlignment="1">
      <alignment horizontal="center"/>
    </xf>
    <xf numFmtId="0" fontId="28" fillId="24" borderId="78" xfId="2" applyFont="1" applyFill="1" applyBorder="1" applyProtection="1">
      <protection locked="0"/>
    </xf>
    <xf numFmtId="172" fontId="28" fillId="24" borderId="78" xfId="3" applyNumberFormat="1" applyFont="1" applyFill="1" applyBorder="1" applyAlignment="1" applyProtection="1">
      <protection hidden="1"/>
    </xf>
    <xf numFmtId="0" fontId="28" fillId="24" borderId="78" xfId="2" applyFont="1" applyFill="1" applyBorder="1"/>
    <xf numFmtId="0" fontId="28" fillId="24" borderId="79" xfId="2" applyFont="1" applyFill="1" applyBorder="1"/>
    <xf numFmtId="0" fontId="28" fillId="24" borderId="4" xfId="2" applyFont="1" applyFill="1" applyBorder="1" applyAlignment="1">
      <alignment horizontal="center"/>
    </xf>
    <xf numFmtId="0" fontId="35" fillId="24" borderId="1" xfId="2" applyFont="1" applyFill="1" applyBorder="1" applyAlignment="1">
      <alignment horizontal="center"/>
    </xf>
    <xf numFmtId="0" fontId="28" fillId="24" borderId="4" xfId="2" applyFont="1" applyFill="1" applyBorder="1" applyProtection="1">
      <protection locked="0"/>
    </xf>
    <xf numFmtId="172" fontId="28" fillId="24" borderId="4" xfId="3" applyNumberFormat="1" applyFont="1" applyFill="1" applyBorder="1" applyAlignment="1" applyProtection="1">
      <protection hidden="1"/>
    </xf>
    <xf numFmtId="0" fontId="28" fillId="24" borderId="4" xfId="2" applyFont="1" applyFill="1" applyBorder="1"/>
    <xf numFmtId="0" fontId="28" fillId="24" borderId="62" xfId="2" applyFont="1" applyFill="1" applyBorder="1"/>
    <xf numFmtId="172" fontId="37" fillId="24" borderId="4" xfId="3" applyNumberFormat="1" applyFont="1" applyFill="1" applyBorder="1" applyAlignment="1" applyProtection="1">
      <protection hidden="1"/>
    </xf>
    <xf numFmtId="0" fontId="35" fillId="24" borderId="6" xfId="2" applyFont="1" applyFill="1" applyBorder="1" applyAlignment="1">
      <alignment horizontal="center"/>
    </xf>
    <xf numFmtId="0" fontId="28" fillId="24" borderId="18" xfId="2" applyFont="1" applyFill="1" applyBorder="1" applyProtection="1">
      <protection locked="0"/>
    </xf>
    <xf numFmtId="172" fontId="28" fillId="24" borderId="18" xfId="3" applyNumberFormat="1" applyFont="1" applyFill="1" applyBorder="1" applyAlignment="1" applyProtection="1">
      <protection hidden="1"/>
    </xf>
    <xf numFmtId="0" fontId="28" fillId="24" borderId="18" xfId="2" applyFont="1" applyFill="1" applyBorder="1"/>
    <xf numFmtId="0" fontId="28" fillId="24" borderId="74" xfId="2" applyFont="1" applyFill="1" applyBorder="1"/>
    <xf numFmtId="0" fontId="30" fillId="24" borderId="0" xfId="2" applyFont="1" applyFill="1" applyBorder="1"/>
    <xf numFmtId="0" fontId="28" fillId="24" borderId="0" xfId="2" applyFill="1"/>
    <xf numFmtId="0" fontId="30" fillId="24" borderId="49" xfId="2" applyFont="1" applyFill="1" applyBorder="1" applyAlignment="1">
      <alignment horizontal="center"/>
    </xf>
    <xf numFmtId="0" fontId="30" fillId="24" borderId="67" xfId="2" applyFont="1" applyFill="1" applyBorder="1" applyAlignment="1">
      <alignment horizontal="center"/>
    </xf>
    <xf numFmtId="0" fontId="38" fillId="24" borderId="66" xfId="2" applyFont="1" applyFill="1" applyBorder="1" applyAlignment="1">
      <alignment horizontal="centerContinuous"/>
    </xf>
    <xf numFmtId="0" fontId="38" fillId="24" borderId="67" xfId="2" applyFont="1" applyFill="1" applyBorder="1" applyAlignment="1">
      <alignment horizontal="centerContinuous"/>
    </xf>
    <xf numFmtId="0" fontId="30" fillId="24" borderId="50" xfId="2" applyFont="1" applyFill="1" applyBorder="1" applyAlignment="1"/>
    <xf numFmtId="0" fontId="30" fillId="24" borderId="39" xfId="2" applyFont="1" applyFill="1" applyBorder="1" applyAlignment="1">
      <alignment horizontal="centerContinuous"/>
    </xf>
    <xf numFmtId="0" fontId="30" fillId="24" borderId="0" xfId="2" applyFont="1" applyFill="1" applyBorder="1" applyAlignment="1">
      <alignment horizontal="centerContinuous"/>
    </xf>
    <xf numFmtId="0" fontId="30" fillId="24" borderId="0" xfId="2" applyFont="1" applyFill="1" applyAlignment="1">
      <alignment horizontal="centerContinuous" vertical="center"/>
    </xf>
    <xf numFmtId="0" fontId="30" fillId="24" borderId="40" xfId="2" applyFont="1" applyFill="1" applyBorder="1"/>
    <xf numFmtId="0" fontId="30" fillId="24" borderId="49" xfId="2" applyFont="1" applyFill="1" applyBorder="1"/>
    <xf numFmtId="0" fontId="30" fillId="24" borderId="67" xfId="2" applyFont="1" applyFill="1" applyBorder="1" applyAlignment="1">
      <alignment horizontal="center" vertical="center" wrapText="1"/>
    </xf>
    <xf numFmtId="0" fontId="30" fillId="24" borderId="50" xfId="2" applyFont="1" applyFill="1" applyBorder="1"/>
    <xf numFmtId="0" fontId="35" fillId="24" borderId="56" xfId="2" applyFont="1" applyFill="1" applyBorder="1" applyAlignment="1">
      <alignment horizontal="center"/>
    </xf>
    <xf numFmtId="0" fontId="28" fillId="24" borderId="65" xfId="2" applyFont="1" applyFill="1" applyBorder="1" applyAlignment="1">
      <alignment horizontal="center"/>
    </xf>
    <xf numFmtId="0" fontId="35" fillId="24" borderId="64" xfId="2" applyFont="1" applyFill="1" applyBorder="1" applyAlignment="1">
      <alignment horizontal="center"/>
    </xf>
    <xf numFmtId="0" fontId="28" fillId="24" borderId="65" xfId="2" applyFont="1" applyFill="1" applyBorder="1" applyProtection="1">
      <protection locked="0"/>
    </xf>
    <xf numFmtId="172" fontId="28" fillId="24" borderId="65" xfId="3" applyNumberFormat="1" applyFont="1" applyFill="1" applyBorder="1" applyAlignment="1" applyProtection="1">
      <protection hidden="1"/>
    </xf>
    <xf numFmtId="0" fontId="28" fillId="24" borderId="82" xfId="2" applyFont="1" applyFill="1" applyBorder="1"/>
    <xf numFmtId="0" fontId="36" fillId="24" borderId="29" xfId="2" applyFont="1" applyFill="1" applyBorder="1" applyAlignment="1">
      <alignment horizontal="centerContinuous"/>
    </xf>
    <xf numFmtId="0" fontId="28" fillId="24" borderId="29" xfId="2" applyFill="1" applyBorder="1" applyAlignment="1">
      <alignment horizontal="centerContinuous"/>
    </xf>
    <xf numFmtId="0" fontId="36" fillId="24" borderId="67" xfId="2" applyFont="1" applyFill="1" applyBorder="1" applyAlignment="1">
      <alignment horizontal="centerContinuous" vertical="center"/>
    </xf>
    <xf numFmtId="0" fontId="28" fillId="24" borderId="67" xfId="2" applyFill="1" applyBorder="1" applyAlignment="1">
      <alignment horizontal="centerContinuous" vertical="center"/>
    </xf>
    <xf numFmtId="0" fontId="28" fillId="24" borderId="81" xfId="2" applyFill="1" applyBorder="1" applyAlignment="1">
      <alignment horizontal="centerContinuous" vertical="center"/>
    </xf>
    <xf numFmtId="0" fontId="21" fillId="0" borderId="0" xfId="1" applyAlignment="1" applyProtection="1">
      <alignment horizontal="center" vertical="center"/>
    </xf>
    <xf numFmtId="0" fontId="0" fillId="28" borderId="54" xfId="0" applyFill="1" applyBorder="1" applyAlignment="1">
      <alignment wrapText="1"/>
    </xf>
    <xf numFmtId="0" fontId="0" fillId="28" borderId="43" xfId="0" applyFill="1" applyBorder="1" applyAlignment="1">
      <alignment wrapText="1"/>
    </xf>
    <xf numFmtId="0" fontId="0" fillId="28" borderId="55" xfId="0" applyFill="1" applyBorder="1" applyAlignment="1">
      <alignment wrapText="1"/>
    </xf>
    <xf numFmtId="0" fontId="0" fillId="28" borderId="39" xfId="0" applyFill="1" applyBorder="1" applyAlignment="1">
      <alignment wrapText="1"/>
    </xf>
    <xf numFmtId="0" fontId="0" fillId="28" borderId="0" xfId="0" applyFill="1" applyBorder="1" applyAlignment="1">
      <alignment wrapText="1"/>
    </xf>
    <xf numFmtId="0" fontId="0" fillId="28" borderId="40" xfId="0" applyFill="1" applyBorder="1" applyAlignment="1">
      <alignment wrapText="1"/>
    </xf>
    <xf numFmtId="0" fontId="0" fillId="28" borderId="49" xfId="0" applyFill="1" applyBorder="1" applyAlignment="1">
      <alignment wrapText="1"/>
    </xf>
    <xf numFmtId="0" fontId="0" fillId="28" borderId="67" xfId="0" applyFill="1" applyBorder="1" applyAlignment="1">
      <alignment wrapText="1"/>
    </xf>
    <xf numFmtId="0" fontId="0" fillId="28" borderId="50" xfId="0" applyFill="1" applyBorder="1" applyAlignment="1">
      <alignment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9" fillId="24" borderId="61" xfId="2" applyFont="1" applyFill="1" applyBorder="1" applyAlignment="1">
      <alignment horizontal="center" vertical="center"/>
    </xf>
    <xf numFmtId="0" fontId="29" fillId="24" borderId="4" xfId="2" applyFont="1" applyFill="1" applyBorder="1" applyAlignment="1">
      <alignment horizontal="center" vertical="center"/>
    </xf>
    <xf numFmtId="14" fontId="42" fillId="0" borderId="0" xfId="0" applyNumberFormat="1" applyFont="1" applyBorder="1" applyAlignment="1">
      <alignment horizontal="left" vertical="center"/>
    </xf>
    <xf numFmtId="0" fontId="42" fillId="0" borderId="4" xfId="0" applyNumberFormat="1" applyFont="1" applyBorder="1" applyAlignment="1">
      <alignment horizontal="center" vertical="center" wrapText="1"/>
    </xf>
    <xf numFmtId="170" fontId="42" fillId="0" borderId="4" xfId="0" applyNumberFormat="1" applyFont="1" applyBorder="1" applyAlignment="1">
      <alignment horizontal="center" vertical="center" wrapText="1"/>
    </xf>
    <xf numFmtId="0" fontId="42" fillId="0" borderId="4" xfId="0" applyFont="1" applyBorder="1" applyAlignment="1">
      <alignment vertical="top" wrapText="1"/>
    </xf>
    <xf numFmtId="168" fontId="42" fillId="0" borderId="4" xfId="0" applyNumberFormat="1" applyFont="1" applyBorder="1" applyAlignment="1">
      <alignment vertical="top" wrapText="1"/>
    </xf>
    <xf numFmtId="169" fontId="42" fillId="0" borderId="4" xfId="0" applyNumberFormat="1" applyFont="1" applyBorder="1" applyAlignment="1">
      <alignment vertical="top" wrapText="1"/>
    </xf>
    <xf numFmtId="0" fontId="42" fillId="0" borderId="0" xfId="0" pivotButton="1" applyFont="1" applyAlignment="1">
      <alignment wrapText="1"/>
    </xf>
    <xf numFmtId="0" fontId="42" fillId="0" borderId="0" xfId="0" applyFont="1" applyAlignment="1">
      <alignment wrapText="1"/>
    </xf>
    <xf numFmtId="0" fontId="42" fillId="0" borderId="0" xfId="0" applyFont="1" applyAlignment="1">
      <alignment horizontal="left" wrapText="1"/>
    </xf>
    <xf numFmtId="0" fontId="42" fillId="0" borderId="0" xfId="0" applyNumberFormat="1" applyFont="1" applyAlignment="1">
      <alignment wrapText="1"/>
    </xf>
    <xf numFmtId="166" fontId="16" fillId="0" borderId="37" xfId="0" applyNumberFormat="1" applyFont="1" applyBorder="1" applyAlignment="1">
      <alignment horizontal="center" vertical="center"/>
    </xf>
    <xf numFmtId="173" fontId="43" fillId="26" borderId="4" xfId="0" applyNumberFormat="1" applyFont="1" applyFill="1" applyBorder="1" applyAlignment="1">
      <alignment horizontal="center"/>
    </xf>
    <xf numFmtId="0" fontId="43" fillId="27" borderId="4" xfId="0" applyFont="1" applyFill="1" applyBorder="1" applyAlignment="1">
      <alignment horizontal="center"/>
    </xf>
    <xf numFmtId="1" fontId="43" fillId="27" borderId="4" xfId="0" applyNumberFormat="1" applyFont="1" applyFill="1" applyBorder="1" applyAlignment="1">
      <alignment horizontal="center"/>
    </xf>
    <xf numFmtId="4" fontId="43" fillId="26" borderId="4" xfId="0" applyNumberFormat="1" applyFont="1" applyFill="1" applyBorder="1"/>
    <xf numFmtId="1" fontId="43" fillId="26" borderId="4" xfId="0" applyNumberFormat="1" applyFont="1" applyFill="1" applyBorder="1" applyAlignment="1">
      <alignment horizontal="center"/>
    </xf>
    <xf numFmtId="4" fontId="43" fillId="27" borderId="4" xfId="0" applyNumberFormat="1" applyFont="1" applyFill="1" applyBorder="1"/>
    <xf numFmtId="4" fontId="44" fillId="27" borderId="4" xfId="0" applyNumberFormat="1" applyFont="1" applyFill="1" applyBorder="1"/>
    <xf numFmtId="14" fontId="44" fillId="25" borderId="4" xfId="0" applyNumberFormat="1" applyFont="1" applyFill="1" applyBorder="1" applyAlignment="1">
      <alignment horizontal="center" vertical="center"/>
    </xf>
    <xf numFmtId="0" fontId="44" fillId="25" borderId="4" xfId="0" applyFont="1" applyFill="1" applyBorder="1" applyAlignment="1">
      <alignment horizontal="center" vertical="center"/>
    </xf>
    <xf numFmtId="4" fontId="44" fillId="25" borderId="4" xfId="0" applyNumberFormat="1" applyFont="1" applyFill="1" applyBorder="1" applyAlignment="1">
      <alignment horizontal="center" vertical="center"/>
    </xf>
    <xf numFmtId="4" fontId="44" fillId="25" borderId="4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9" fillId="24" borderId="62" xfId="2" applyFont="1" applyFill="1" applyBorder="1" applyAlignment="1">
      <alignment horizontal="center" vertical="center"/>
    </xf>
    <xf numFmtId="0" fontId="6" fillId="9" borderId="4" xfId="0" applyFont="1" applyFill="1" applyBorder="1" applyAlignment="1">
      <alignment wrapText="1"/>
    </xf>
    <xf numFmtId="49" fontId="6" fillId="9" borderId="4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left" vertical="center"/>
    </xf>
    <xf numFmtId="165" fontId="1" fillId="0" borderId="0" xfId="0" applyNumberFormat="1" applyFont="1" applyBorder="1" applyAlignment="1">
      <alignment horizontal="left" vertical="center"/>
    </xf>
    <xf numFmtId="0" fontId="42" fillId="0" borderId="0" xfId="0" applyFont="1" applyAlignment="1">
      <alignment vertical="top" wrapText="1"/>
    </xf>
    <xf numFmtId="0" fontId="42" fillId="0" borderId="0" xfId="0" applyFont="1" applyBorder="1" applyAlignment="1">
      <alignment vertical="top" wrapText="1"/>
    </xf>
    <xf numFmtId="0" fontId="21" fillId="0" borderId="0" xfId="1" applyAlignment="1" applyProtection="1">
      <alignment vertical="top" wrapText="1"/>
    </xf>
    <xf numFmtId="0" fontId="6" fillId="0" borderId="0" xfId="0" applyFont="1" applyBorder="1" applyAlignment="1">
      <alignment horizontal="center" vertical="center"/>
    </xf>
    <xf numFmtId="0" fontId="26" fillId="0" borderId="22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6" fillId="0" borderId="8" xfId="0" applyNumberFormat="1" applyFont="1" applyBorder="1" applyAlignment="1">
      <alignment horizontal="left" vertical="center"/>
    </xf>
    <xf numFmtId="0" fontId="26" fillId="0" borderId="4" xfId="0" applyFont="1" applyBorder="1"/>
    <xf numFmtId="0" fontId="47" fillId="11" borderId="20" xfId="0" applyFont="1" applyFill="1" applyBorder="1" applyAlignment="1">
      <alignment horizontal="center" vertical="center" wrapText="1"/>
    </xf>
    <xf numFmtId="0" fontId="47" fillId="11" borderId="22" xfId="0" applyFont="1" applyFill="1" applyBorder="1" applyAlignment="1">
      <alignment horizontal="center" vertical="center" wrapText="1"/>
    </xf>
    <xf numFmtId="0" fontId="15" fillId="14" borderId="11" xfId="0" applyFont="1" applyFill="1" applyBorder="1" applyAlignment="1">
      <alignment horizontal="center" vertical="center"/>
    </xf>
    <xf numFmtId="0" fontId="47" fillId="11" borderId="23" xfId="0" applyFont="1" applyFill="1" applyBorder="1" applyAlignment="1">
      <alignment horizontal="center" vertical="center" wrapText="1"/>
    </xf>
    <xf numFmtId="0" fontId="47" fillId="11" borderId="17" xfId="0" applyFont="1" applyFill="1" applyBorder="1" applyAlignment="1">
      <alignment horizontal="center" vertical="center" wrapText="1"/>
    </xf>
    <xf numFmtId="0" fontId="47" fillId="11" borderId="21" xfId="0" applyFont="1" applyFill="1" applyBorder="1" applyAlignment="1">
      <alignment horizontal="center" vertical="center"/>
    </xf>
    <xf numFmtId="0" fontId="47" fillId="11" borderId="25" xfId="0" applyFont="1" applyFill="1" applyBorder="1" applyAlignment="1">
      <alignment horizontal="center" vertical="center" wrapText="1"/>
    </xf>
    <xf numFmtId="14" fontId="45" fillId="0" borderId="22" xfId="0" applyNumberFormat="1" applyFont="1" applyBorder="1"/>
    <xf numFmtId="0" fontId="45" fillId="0" borderId="22" xfId="0" applyFont="1" applyBorder="1"/>
    <xf numFmtId="4" fontId="45" fillId="0" borderId="22" xfId="0" applyNumberFormat="1" applyFont="1" applyBorder="1"/>
    <xf numFmtId="14" fontId="45" fillId="0" borderId="4" xfId="0" applyNumberFormat="1" applyFont="1" applyBorder="1"/>
    <xf numFmtId="0" fontId="45" fillId="0" borderId="4" xfId="0" applyFont="1" applyBorder="1"/>
    <xf numFmtId="0" fontId="48" fillId="0" borderId="4" xfId="0" applyFont="1" applyBorder="1" applyAlignment="1">
      <alignment wrapText="1"/>
    </xf>
    <xf numFmtId="4" fontId="45" fillId="0" borderId="4" xfId="0" applyNumberFormat="1" applyFont="1" applyBorder="1"/>
    <xf numFmtId="14" fontId="45" fillId="0" borderId="4" xfId="0" applyNumberFormat="1" applyFont="1" applyBorder="1" applyAlignment="1">
      <alignment horizontal="right"/>
    </xf>
    <xf numFmtId="166" fontId="45" fillId="0" borderId="32" xfId="0" applyNumberFormat="1" applyFont="1" applyBorder="1"/>
    <xf numFmtId="166" fontId="45" fillId="0" borderId="27" xfId="0" applyNumberFormat="1" applyFont="1" applyBorder="1"/>
    <xf numFmtId="166" fontId="0" fillId="0" borderId="27" xfId="0" applyNumberFormat="1" applyBorder="1"/>
    <xf numFmtId="172" fontId="16" fillId="0" borderId="37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0" fontId="35" fillId="24" borderId="67" xfId="2" applyFont="1" applyFill="1" applyBorder="1" applyAlignment="1">
      <alignment horizontal="center"/>
    </xf>
    <xf numFmtId="172" fontId="28" fillId="24" borderId="67" xfId="3" applyNumberFormat="1" applyFont="1" applyFill="1" applyBorder="1" applyAlignment="1" applyProtection="1">
      <alignment horizontal="left" vertical="center"/>
      <protection hidden="1"/>
    </xf>
    <xf numFmtId="172" fontId="28" fillId="24" borderId="81" xfId="3" applyNumberFormat="1" applyFont="1" applyFill="1" applyBorder="1" applyAlignment="1" applyProtection="1">
      <alignment horizontal="left" vertical="center"/>
      <protection hidden="1"/>
    </xf>
    <xf numFmtId="172" fontId="28" fillId="24" borderId="80" xfId="3" applyNumberFormat="1" applyFont="1" applyFill="1" applyBorder="1" applyAlignment="1" applyProtection="1">
      <protection hidden="1"/>
    </xf>
    <xf numFmtId="0" fontId="28" fillId="24" borderId="67" xfId="2" applyFont="1" applyFill="1" applyBorder="1"/>
    <xf numFmtId="0" fontId="28" fillId="24" borderId="80" xfId="2" applyFont="1" applyFill="1" applyBorder="1"/>
    <xf numFmtId="0" fontId="28" fillId="24" borderId="50" xfId="2" applyFont="1" applyFill="1" applyBorder="1"/>
    <xf numFmtId="166" fontId="29" fillId="24" borderId="80" xfId="3" applyNumberFormat="1" applyFont="1" applyFill="1" applyBorder="1" applyAlignment="1" applyProtection="1">
      <alignment horizontal="right" vertical="center" wrapText="1"/>
      <protection hidden="1"/>
    </xf>
    <xf numFmtId="166" fontId="31" fillId="24" borderId="80" xfId="3" applyNumberFormat="1" applyFont="1" applyFill="1" applyBorder="1" applyAlignment="1" applyProtection="1">
      <protection hidden="1"/>
    </xf>
    <xf numFmtId="166" fontId="18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top" wrapText="1"/>
    </xf>
    <xf numFmtId="0" fontId="19" fillId="0" borderId="0" xfId="0" applyFont="1" applyAlignment="1">
      <alignment vertical="center" wrapText="1"/>
    </xf>
    <xf numFmtId="14" fontId="19" fillId="0" borderId="0" xfId="0" applyNumberFormat="1" applyFont="1" applyAlignment="1">
      <alignment horizontal="left" vertical="top" wrapText="1"/>
    </xf>
    <xf numFmtId="1" fontId="1" fillId="0" borderId="0" xfId="0" applyNumberFormat="1" applyFont="1" applyAlignment="1">
      <alignment horizontal="left" vertical="top" wrapText="1"/>
    </xf>
    <xf numFmtId="168" fontId="42" fillId="0" borderId="4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166" fontId="0" fillId="0" borderId="4" xfId="0" applyNumberFormat="1" applyBorder="1"/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66" fontId="9" fillId="0" borderId="17" xfId="0" applyNumberFormat="1" applyFont="1" applyBorder="1"/>
    <xf numFmtId="166" fontId="12" fillId="29" borderId="17" xfId="0" applyNumberFormat="1" applyFont="1" applyFill="1" applyBorder="1"/>
    <xf numFmtId="0" fontId="12" fillId="29" borderId="14" xfId="0" applyFont="1" applyFill="1" applyBorder="1" applyAlignment="1">
      <alignment horizontal="left" vertical="center"/>
    </xf>
    <xf numFmtId="0" fontId="12" fillId="29" borderId="15" xfId="0" applyFont="1" applyFill="1" applyBorder="1" applyAlignment="1">
      <alignment horizontal="left" vertical="center"/>
    </xf>
    <xf numFmtId="0" fontId="12" fillId="29" borderId="16" xfId="0" applyFont="1" applyFill="1" applyBorder="1" applyAlignment="1">
      <alignment horizontal="left" vertical="center"/>
    </xf>
    <xf numFmtId="166" fontId="49" fillId="30" borderId="17" xfId="0" applyNumberFormat="1" applyFont="1" applyFill="1" applyBorder="1"/>
    <xf numFmtId="0" fontId="42" fillId="0" borderId="0" xfId="0" applyFont="1" applyAlignment="1">
      <alignment horizontal="left" wrapText="1" indent="1"/>
    </xf>
    <xf numFmtId="0" fontId="42" fillId="0" borderId="0" xfId="0" applyFont="1" applyAlignment="1">
      <alignment horizontal="left" wrapText="1" indent="2"/>
    </xf>
    <xf numFmtId="0" fontId="2" fillId="0" borderId="0" xfId="0" applyFont="1" applyAlignment="1">
      <alignment vertical="top" wrapText="1"/>
    </xf>
    <xf numFmtId="0" fontId="1" fillId="0" borderId="0" xfId="1" applyFont="1" applyAlignment="1" applyProtection="1">
      <alignment vertical="top" wrapText="1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29" borderId="14" xfId="0" applyFont="1" applyFill="1" applyBorder="1" applyAlignment="1">
      <alignment horizontal="left" vertical="center"/>
    </xf>
    <xf numFmtId="0" fontId="12" fillId="29" borderId="15" xfId="0" applyFont="1" applyFill="1" applyBorder="1" applyAlignment="1">
      <alignment horizontal="left" vertical="center"/>
    </xf>
    <xf numFmtId="0" fontId="12" fillId="29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14" fillId="11" borderId="34" xfId="0" applyFont="1" applyFill="1" applyBorder="1" applyAlignment="1">
      <alignment horizontal="center" wrapText="1"/>
    </xf>
    <xf numFmtId="0" fontId="14" fillId="11" borderId="35" xfId="0" applyFont="1" applyFill="1" applyBorder="1" applyAlignment="1">
      <alignment horizontal="center" wrapText="1"/>
    </xf>
    <xf numFmtId="0" fontId="14" fillId="11" borderId="36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14" fillId="11" borderId="20" xfId="0" applyFont="1" applyFill="1" applyBorder="1" applyAlignment="1">
      <alignment horizontal="center" vertical="center" wrapText="1"/>
    </xf>
    <xf numFmtId="0" fontId="14" fillId="11" borderId="26" xfId="0" applyFont="1" applyFill="1" applyBorder="1" applyAlignment="1">
      <alignment horizontal="center" vertical="center" wrapText="1"/>
    </xf>
    <xf numFmtId="0" fontId="14" fillId="11" borderId="21" xfId="0" applyFont="1" applyFill="1" applyBorder="1" applyAlignment="1">
      <alignment horizontal="center" vertical="center"/>
    </xf>
    <xf numFmtId="0" fontId="14" fillId="11" borderId="18" xfId="0" applyFont="1" applyFill="1" applyBorder="1" applyAlignment="1">
      <alignment horizontal="center" vertical="center"/>
    </xf>
    <xf numFmtId="0" fontId="14" fillId="11" borderId="23" xfId="0" applyFont="1" applyFill="1" applyBorder="1" applyAlignment="1">
      <alignment horizontal="center" vertical="center" wrapText="1"/>
    </xf>
    <xf numFmtId="0" fontId="14" fillId="11" borderId="24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horizontal="center" vertical="center" wrapText="1"/>
    </xf>
    <xf numFmtId="0" fontId="38" fillId="24" borderId="67" xfId="2" applyFont="1" applyFill="1" applyBorder="1" applyAlignment="1">
      <alignment horizontal="center" vertical="center"/>
    </xf>
    <xf numFmtId="0" fontId="28" fillId="24" borderId="67" xfId="2" applyFill="1" applyBorder="1" applyAlignment="1">
      <alignment vertical="center"/>
    </xf>
    <xf numFmtId="172" fontId="28" fillId="24" borderId="2" xfId="3" applyNumberFormat="1" applyFont="1" applyFill="1" applyBorder="1" applyAlignment="1" applyProtection="1">
      <alignment horizontal="left" vertical="center"/>
      <protection hidden="1"/>
    </xf>
    <xf numFmtId="172" fontId="28" fillId="24" borderId="1" xfId="3" applyNumberFormat="1" applyFont="1" applyFill="1" applyBorder="1" applyAlignment="1" applyProtection="1">
      <alignment horizontal="left" vertical="center"/>
      <protection hidden="1"/>
    </xf>
    <xf numFmtId="1" fontId="28" fillId="24" borderId="2" xfId="3" applyNumberFormat="1" applyFont="1" applyFill="1" applyBorder="1" applyAlignment="1" applyProtection="1">
      <alignment horizontal="center"/>
      <protection hidden="1"/>
    </xf>
    <xf numFmtId="1" fontId="28" fillId="24" borderId="3" xfId="3" applyNumberFormat="1" applyFont="1" applyFill="1" applyBorder="1" applyAlignment="1" applyProtection="1">
      <alignment horizontal="center"/>
      <protection hidden="1"/>
    </xf>
    <xf numFmtId="1" fontId="28" fillId="24" borderId="1" xfId="3" applyNumberFormat="1" applyFont="1" applyFill="1" applyBorder="1" applyAlignment="1" applyProtection="1">
      <alignment horizontal="center"/>
      <protection hidden="1"/>
    </xf>
    <xf numFmtId="172" fontId="28" fillId="24" borderId="5" xfId="3" applyNumberFormat="1" applyFont="1" applyFill="1" applyBorder="1" applyAlignment="1" applyProtection="1">
      <alignment horizontal="left" vertical="center"/>
      <protection hidden="1"/>
    </xf>
    <xf numFmtId="0" fontId="28" fillId="24" borderId="6" xfId="2" applyFill="1" applyBorder="1" applyAlignment="1">
      <alignment horizontal="left" vertical="center"/>
    </xf>
    <xf numFmtId="1" fontId="28" fillId="24" borderId="5" xfId="3" applyNumberFormat="1" applyFont="1" applyFill="1" applyBorder="1" applyAlignment="1" applyProtection="1">
      <alignment horizontal="center"/>
      <protection hidden="1"/>
    </xf>
    <xf numFmtId="1" fontId="28" fillId="24" borderId="8" xfId="2" applyNumberFormat="1" applyFill="1" applyBorder="1" applyAlignment="1">
      <alignment horizontal="center"/>
    </xf>
    <xf numFmtId="1" fontId="28" fillId="24" borderId="6" xfId="2" applyNumberFormat="1" applyFill="1" applyBorder="1" applyAlignment="1">
      <alignment horizontal="center"/>
    </xf>
    <xf numFmtId="0" fontId="41" fillId="0" borderId="0" xfId="2" applyFont="1" applyFill="1" applyAlignment="1">
      <alignment horizontal="center" vertical="center" wrapText="1"/>
    </xf>
    <xf numFmtId="172" fontId="28" fillId="24" borderId="38" xfId="3" applyNumberFormat="1" applyFont="1" applyFill="1" applyBorder="1" applyAlignment="1" applyProtection="1">
      <alignment horizontal="left" vertical="center"/>
      <protection hidden="1"/>
    </xf>
    <xf numFmtId="0" fontId="28" fillId="24" borderId="56" xfId="2" applyFill="1" applyBorder="1" applyAlignment="1">
      <alignment horizontal="left" vertical="center"/>
    </xf>
    <xf numFmtId="1" fontId="28" fillId="24" borderId="38" xfId="3" applyNumberFormat="1" applyFont="1" applyFill="1" applyBorder="1" applyAlignment="1" applyProtection="1">
      <alignment horizontal="center"/>
      <protection hidden="1"/>
    </xf>
    <xf numFmtId="1" fontId="28" fillId="24" borderId="52" xfId="2" applyNumberFormat="1" applyFill="1" applyBorder="1" applyAlignment="1">
      <alignment horizontal="center"/>
    </xf>
    <xf numFmtId="1" fontId="28" fillId="24" borderId="56" xfId="2" applyNumberFormat="1" applyFill="1" applyBorder="1" applyAlignment="1">
      <alignment horizontal="center"/>
    </xf>
    <xf numFmtId="0" fontId="29" fillId="24" borderId="59" xfId="2" applyFont="1" applyFill="1" applyBorder="1" applyAlignment="1">
      <alignment horizontal="center" vertical="center"/>
    </xf>
    <xf numFmtId="0" fontId="29" fillId="24" borderId="3" xfId="2" applyFont="1" applyFill="1" applyBorder="1" applyAlignment="1">
      <alignment horizontal="center" vertical="center"/>
    </xf>
    <xf numFmtId="0" fontId="29" fillId="24" borderId="1" xfId="2" applyFont="1" applyFill="1" applyBorder="1" applyAlignment="1">
      <alignment horizontal="center" vertical="center"/>
    </xf>
    <xf numFmtId="0" fontId="13" fillId="24" borderId="39" xfId="2" applyFont="1" applyFill="1" applyBorder="1" applyAlignment="1">
      <alignment horizontal="center" vertical="center" wrapText="1"/>
    </xf>
    <xf numFmtId="0" fontId="28" fillId="24" borderId="40" xfId="2" applyFont="1" applyFill="1" applyBorder="1" applyAlignment="1">
      <alignment horizontal="center" vertical="center" wrapText="1"/>
    </xf>
    <xf numFmtId="0" fontId="28" fillId="24" borderId="49" xfId="2" applyFont="1" applyFill="1" applyBorder="1" applyAlignment="1">
      <alignment horizontal="center" vertical="center" wrapText="1"/>
    </xf>
    <xf numFmtId="0" fontId="28" fillId="24" borderId="50" xfId="2" applyFont="1" applyFill="1" applyBorder="1" applyAlignment="1">
      <alignment horizontal="center" vertical="center" wrapText="1"/>
    </xf>
    <xf numFmtId="0" fontId="36" fillId="24" borderId="29" xfId="2" applyFont="1" applyFill="1" applyBorder="1" applyAlignment="1">
      <alignment horizontal="center"/>
    </xf>
    <xf numFmtId="0" fontId="28" fillId="24" borderId="29" xfId="2" applyFill="1" applyBorder="1" applyAlignment="1">
      <alignment horizontal="center"/>
    </xf>
    <xf numFmtId="0" fontId="30" fillId="24" borderId="71" xfId="2" applyFont="1" applyFill="1" applyBorder="1" applyAlignment="1"/>
    <xf numFmtId="0" fontId="30" fillId="24" borderId="70" xfId="2" applyFont="1" applyFill="1" applyBorder="1" applyAlignment="1"/>
    <xf numFmtId="0" fontId="30" fillId="24" borderId="64" xfId="2" applyFont="1" applyFill="1" applyBorder="1" applyAlignment="1"/>
    <xf numFmtId="0" fontId="29" fillId="24" borderId="2" xfId="2" applyFont="1" applyFill="1" applyBorder="1" applyAlignment="1">
      <alignment horizontal="center" vertical="center"/>
    </xf>
    <xf numFmtId="0" fontId="29" fillId="24" borderId="60" xfId="2" applyFont="1" applyFill="1" applyBorder="1" applyAlignment="1">
      <alignment horizontal="center" vertical="center"/>
    </xf>
    <xf numFmtId="174" fontId="28" fillId="0" borderId="69" xfId="2" applyNumberFormat="1" applyBorder="1" applyAlignment="1">
      <alignment horizontal="center"/>
    </xf>
    <xf numFmtId="174" fontId="28" fillId="0" borderId="70" xfId="2" applyNumberFormat="1" applyBorder="1" applyAlignment="1">
      <alignment horizontal="center"/>
    </xf>
    <xf numFmtId="174" fontId="28" fillId="0" borderId="64" xfId="2" applyNumberFormat="1" applyBorder="1" applyAlignment="1">
      <alignment horizontal="center"/>
    </xf>
    <xf numFmtId="0" fontId="30" fillId="24" borderId="71" xfId="2" applyFont="1" applyFill="1" applyBorder="1" applyAlignment="1">
      <alignment horizontal="center"/>
    </xf>
    <xf numFmtId="0" fontId="30" fillId="24" borderId="72" xfId="2" applyFont="1" applyFill="1" applyBorder="1" applyAlignment="1">
      <alignment horizontal="center"/>
    </xf>
    <xf numFmtId="0" fontId="31" fillId="24" borderId="57" xfId="2" applyFont="1" applyFill="1" applyBorder="1" applyAlignment="1">
      <alignment horizontal="center" vertical="center" wrapText="1"/>
    </xf>
    <xf numFmtId="0" fontId="28" fillId="24" borderId="58" xfId="2" applyFont="1" applyFill="1" applyBorder="1" applyAlignment="1"/>
    <xf numFmtId="0" fontId="28" fillId="24" borderId="5" xfId="2" applyFont="1" applyFill="1" applyBorder="1" applyAlignment="1"/>
    <xf numFmtId="0" fontId="28" fillId="24" borderId="6" xfId="2" applyFont="1" applyFill="1" applyBorder="1" applyAlignment="1"/>
    <xf numFmtId="0" fontId="32" fillId="24" borderId="38" xfId="2" applyFont="1" applyFill="1" applyBorder="1" applyAlignment="1">
      <alignment horizontal="center" vertical="center"/>
    </xf>
    <xf numFmtId="0" fontId="32" fillId="24" borderId="52" xfId="2" applyFont="1" applyFill="1" applyBorder="1" applyAlignment="1">
      <alignment horizontal="center" vertical="center"/>
    </xf>
    <xf numFmtId="0" fontId="32" fillId="24" borderId="56" xfId="2" applyFont="1" applyFill="1" applyBorder="1" applyAlignment="1">
      <alignment horizontal="center" vertical="center"/>
    </xf>
    <xf numFmtId="0" fontId="29" fillId="24" borderId="57" xfId="2" applyFont="1" applyFill="1" applyBorder="1" applyAlignment="1">
      <alignment horizontal="center" vertical="center"/>
    </xf>
    <xf numFmtId="0" fontId="29" fillId="24" borderId="55" xfId="2" applyFont="1" applyFill="1" applyBorder="1" applyAlignment="1">
      <alignment horizontal="center" vertical="center"/>
    </xf>
    <xf numFmtId="0" fontId="29" fillId="24" borderId="5" xfId="2" applyFont="1" applyFill="1" applyBorder="1" applyAlignment="1">
      <alignment horizontal="center" vertical="center"/>
    </xf>
    <xf numFmtId="0" fontId="29" fillId="24" borderId="83" xfId="2" applyFont="1" applyFill="1" applyBorder="1" applyAlignment="1">
      <alignment horizontal="center" vertical="center"/>
    </xf>
    <xf numFmtId="0" fontId="27" fillId="24" borderId="51" xfId="2" applyFont="1" applyFill="1" applyBorder="1" applyAlignment="1" applyProtection="1">
      <alignment vertical="center"/>
      <protection hidden="1"/>
    </xf>
    <xf numFmtId="0" fontId="27" fillId="24" borderId="52" xfId="2" applyFont="1" applyFill="1" applyBorder="1" applyAlignment="1" applyProtection="1">
      <alignment vertical="center"/>
      <protection hidden="1"/>
    </xf>
    <xf numFmtId="0" fontId="39" fillId="24" borderId="52" xfId="2" applyFont="1" applyFill="1" applyBorder="1" applyAlignment="1">
      <alignment vertical="center"/>
    </xf>
    <xf numFmtId="0" fontId="39" fillId="24" borderId="53" xfId="2" applyFont="1" applyFill="1" applyBorder="1" applyAlignment="1">
      <alignment vertical="center"/>
    </xf>
    <xf numFmtId="0" fontId="13" fillId="24" borderId="54" xfId="2" applyFont="1" applyFill="1" applyBorder="1" applyAlignment="1">
      <alignment horizontal="center" vertical="center" wrapText="1"/>
    </xf>
    <xf numFmtId="0" fontId="28" fillId="24" borderId="55" xfId="2" applyFont="1" applyFill="1" applyBorder="1" applyAlignment="1">
      <alignment vertical="center" wrapText="1"/>
    </xf>
    <xf numFmtId="0" fontId="28" fillId="24" borderId="39" xfId="2" applyFont="1" applyFill="1" applyBorder="1" applyAlignment="1">
      <alignment vertical="center" wrapText="1"/>
    </xf>
    <xf numFmtId="0" fontId="28" fillId="24" borderId="40" xfId="2" applyFont="1" applyFill="1" applyBorder="1" applyAlignment="1">
      <alignment vertical="center" wrapText="1"/>
    </xf>
    <xf numFmtId="0" fontId="29" fillId="24" borderId="51" xfId="2" applyFont="1" applyFill="1" applyBorder="1" applyAlignment="1">
      <alignment horizontal="center" vertical="center"/>
    </xf>
    <xf numFmtId="0" fontId="29" fillId="24" borderId="52" xfId="2" applyFont="1" applyFill="1" applyBorder="1" applyAlignment="1">
      <alignment horizontal="center" vertical="center"/>
    </xf>
    <xf numFmtId="0" fontId="29" fillId="24" borderId="56" xfId="2" applyFont="1" applyFill="1" applyBorder="1" applyAlignment="1">
      <alignment horizontal="center" vertical="center"/>
    </xf>
    <xf numFmtId="0" fontId="29" fillId="24" borderId="58" xfId="2" applyFont="1" applyFill="1" applyBorder="1" applyAlignment="1">
      <alignment horizontal="center" vertical="center"/>
    </xf>
    <xf numFmtId="0" fontId="29" fillId="24" borderId="6" xfId="2" applyFont="1" applyFill="1" applyBorder="1" applyAlignment="1">
      <alignment horizontal="center" vertical="center"/>
    </xf>
    <xf numFmtId="172" fontId="28" fillId="24" borderId="71" xfId="3" applyNumberFormat="1" applyFont="1" applyFill="1" applyBorder="1" applyAlignment="1" applyProtection="1">
      <alignment horizontal="left" vertical="center"/>
      <protection hidden="1"/>
    </xf>
    <xf numFmtId="172" fontId="28" fillId="24" borderId="64" xfId="3" applyNumberFormat="1" applyFont="1" applyFill="1" applyBorder="1" applyAlignment="1" applyProtection="1">
      <alignment horizontal="left" vertical="center"/>
      <protection hidden="1"/>
    </xf>
    <xf numFmtId="1" fontId="28" fillId="24" borderId="71" xfId="3" applyNumberFormat="1" applyFont="1" applyFill="1" applyBorder="1" applyAlignment="1" applyProtection="1">
      <alignment horizontal="center"/>
      <protection hidden="1"/>
    </xf>
    <xf numFmtId="1" fontId="28" fillId="24" borderId="70" xfId="3" applyNumberFormat="1" applyFont="1" applyFill="1" applyBorder="1" applyAlignment="1" applyProtection="1">
      <alignment horizontal="center"/>
      <protection hidden="1"/>
    </xf>
    <xf numFmtId="1" fontId="28" fillId="24" borderId="64" xfId="3" applyNumberFormat="1" applyFont="1" applyFill="1" applyBorder="1" applyAlignment="1" applyProtection="1">
      <alignment horizontal="center"/>
      <protection hidden="1"/>
    </xf>
    <xf numFmtId="0" fontId="29" fillId="24" borderId="59" xfId="2" applyFont="1" applyFill="1" applyBorder="1" applyAlignment="1">
      <alignment horizontal="center"/>
    </xf>
    <xf numFmtId="0" fontId="29" fillId="24" borderId="3" xfId="2" applyFont="1" applyFill="1" applyBorder="1" applyAlignment="1">
      <alignment horizontal="center"/>
    </xf>
    <xf numFmtId="0" fontId="29" fillId="24" borderId="1" xfId="2" applyFont="1" applyFill="1" applyBorder="1" applyAlignment="1">
      <alignment horizontal="center"/>
    </xf>
    <xf numFmtId="0" fontId="29" fillId="24" borderId="2" xfId="2" applyFont="1" applyFill="1" applyBorder="1" applyAlignment="1">
      <alignment horizontal="center"/>
    </xf>
    <xf numFmtId="0" fontId="29" fillId="24" borderId="60" xfId="2" applyFont="1" applyFill="1" applyBorder="1" applyAlignment="1">
      <alignment horizontal="center"/>
    </xf>
    <xf numFmtId="14" fontId="28" fillId="0" borderId="69" xfId="2" applyNumberFormat="1" applyBorder="1" applyAlignment="1">
      <alignment horizontal="center"/>
    </xf>
    <xf numFmtId="14" fontId="28" fillId="0" borderId="70" xfId="2" applyNumberFormat="1" applyBorder="1" applyAlignment="1">
      <alignment horizontal="center"/>
    </xf>
    <xf numFmtId="14" fontId="28" fillId="0" borderId="64" xfId="2" applyNumberFormat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11" borderId="29" xfId="0" applyFont="1" applyFill="1" applyBorder="1" applyAlignment="1">
      <alignment horizontal="center" vertical="center" wrapText="1"/>
    </xf>
    <xf numFmtId="0" fontId="20" fillId="11" borderId="18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2" fillId="16" borderId="39" xfId="0" applyFont="1" applyFill="1" applyBorder="1" applyAlignment="1">
      <alignment horizontal="center" vertical="center"/>
    </xf>
    <xf numFmtId="0" fontId="22" fillId="16" borderId="0" xfId="0" applyFont="1" applyFill="1" applyBorder="1" applyAlignment="1">
      <alignment horizontal="center" vertical="center"/>
    </xf>
    <xf numFmtId="0" fontId="22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3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6" fillId="9" borderId="12" xfId="0" applyFont="1" applyFill="1" applyBorder="1" applyAlignment="1">
      <alignment horizontal="left" vertical="top" wrapText="1"/>
    </xf>
    <xf numFmtId="0" fontId="6" fillId="9" borderId="7" xfId="0" applyFont="1" applyFill="1" applyBorder="1" applyAlignment="1">
      <alignment horizontal="left" vertical="top" wrapText="1"/>
    </xf>
    <xf numFmtId="0" fontId="6" fillId="9" borderId="13" xfId="0" applyFont="1" applyFill="1" applyBorder="1" applyAlignment="1">
      <alignment horizontal="left" vertical="top" wrapText="1"/>
    </xf>
    <xf numFmtId="0" fontId="6" fillId="9" borderId="5" xfId="0" applyFont="1" applyFill="1" applyBorder="1" applyAlignment="1">
      <alignment horizontal="left" vertical="top" wrapText="1"/>
    </xf>
    <xf numFmtId="0" fontId="6" fillId="9" borderId="8" xfId="0" applyFont="1" applyFill="1" applyBorder="1" applyAlignment="1">
      <alignment horizontal="left" vertical="top" wrapText="1"/>
    </xf>
    <xf numFmtId="0" fontId="6" fillId="9" borderId="6" xfId="0" applyFont="1" applyFill="1" applyBorder="1" applyAlignment="1">
      <alignment horizontal="left" vertical="top" wrapText="1"/>
    </xf>
    <xf numFmtId="166" fontId="6" fillId="4" borderId="2" xfId="0" applyNumberFormat="1" applyFont="1" applyFill="1" applyBorder="1" applyAlignment="1">
      <alignment horizontal="center" vertical="center" wrapText="1"/>
    </xf>
    <xf numFmtId="166" fontId="6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70" fontId="6" fillId="9" borderId="7" xfId="0" applyNumberFormat="1" applyFont="1" applyFill="1" applyBorder="1" applyAlignment="1">
      <alignment horizontal="right" vertical="center" wrapText="1"/>
    </xf>
    <xf numFmtId="0" fontId="6" fillId="9" borderId="8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49" fontId="1" fillId="0" borderId="4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0" fontId="6" fillId="0" borderId="7" xfId="0" applyNumberFormat="1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" fontId="6" fillId="0" borderId="0" xfId="0" applyNumberFormat="1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left" vertical="center"/>
    </xf>
    <xf numFmtId="171" fontId="1" fillId="0" borderId="4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left" vertical="center"/>
    </xf>
  </cellXfs>
  <cellStyles count="4">
    <cellStyle name="Lien hypertexte" xfId="1" builtinId="8"/>
    <cellStyle name="Milliers 2" xfId="3"/>
    <cellStyle name="Normal" xfId="0" builtinId="0"/>
    <cellStyle name="Normal 2" xfId="2"/>
  </cellStyles>
  <dxfs count="41"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70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6491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991111405191959E-2"/>
          <c:y val="3.6720694443852189E-2"/>
          <c:w val="0.91520135587507467"/>
          <c:h val="0.89434338470221419"/>
        </c:manualLayout>
      </c:layout>
      <c:lineChart>
        <c:grouping val="standard"/>
        <c:varyColors val="0"/>
        <c:ser>
          <c:idx val="0"/>
          <c:order val="0"/>
          <c:tx>
            <c:v>Total / mois</c:v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1140.3032812499998</c:v>
              </c:pt>
              <c:pt idx="1">
                <c:v>0</c:v>
              </c:pt>
              <c:pt idx="2">
                <c:v>1299.0796875000001</c:v>
              </c:pt>
              <c:pt idx="3">
                <c:v>0</c:v>
              </c:pt>
              <c:pt idx="4">
                <c:v>375.28968750000001</c:v>
              </c:pt>
              <c:pt idx="5">
                <c:v>620.67140625000354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3757552"/>
        <c:axId val="403758112"/>
      </c:lineChart>
      <c:catAx>
        <c:axId val="403757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03758112"/>
        <c:crosses val="autoZero"/>
        <c:auto val="1"/>
        <c:lblAlgn val="ctr"/>
        <c:lblOffset val="100"/>
        <c:noMultiLvlLbl val="0"/>
      </c:catAx>
      <c:valAx>
        <c:axId val="403758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40375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[PFA  Vasile - Copy (2).xlsm]Incasat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05307376"/>
        <c:axId val="405307936"/>
      </c:lineChart>
      <c:catAx>
        <c:axId val="40530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307936"/>
        <c:crosses val="autoZero"/>
        <c:auto val="1"/>
        <c:lblAlgn val="ctr"/>
        <c:lblOffset val="100"/>
        <c:noMultiLvlLbl val="0"/>
      </c:catAx>
      <c:valAx>
        <c:axId val="4053079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30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[PFA  Vasile - Copy (2).xlsm]Facturat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luna'!$A$5:$A$38</c:f>
              <c:multiLvlStrCache>
                <c:ptCount val="16"/>
                <c:lvl>
                  <c:pt idx="0">
                    <c:v>0015-1</c:v>
                  </c:pt>
                  <c:pt idx="1">
                    <c:v>0015-2</c:v>
                  </c:pt>
                  <c:pt idx="2">
                    <c:v>0013-1</c:v>
                  </c:pt>
                  <c:pt idx="3">
                    <c:v>0014-1</c:v>
                  </c:pt>
                  <c:pt idx="4">
                    <c:v>0011-1</c:v>
                  </c:pt>
                  <c:pt idx="5">
                    <c:v>0012-1</c:v>
                  </c:pt>
                  <c:pt idx="6">
                    <c:v>0006-1</c:v>
                  </c:pt>
                  <c:pt idx="7">
                    <c:v>0002-1</c:v>
                  </c:pt>
                  <c:pt idx="8">
                    <c:v>0003-1</c:v>
                  </c:pt>
                  <c:pt idx="9">
                    <c:v>0004-1</c:v>
                  </c:pt>
                  <c:pt idx="10">
                    <c:v>0005-1</c:v>
                  </c:pt>
                  <c:pt idx="11">
                    <c:v>0001-1</c:v>
                  </c:pt>
                  <c:pt idx="12">
                    <c:v>0010-1</c:v>
                  </c:pt>
                  <c:pt idx="13">
                    <c:v>0007-1</c:v>
                  </c:pt>
                  <c:pt idx="14">
                    <c:v>0008-1</c:v>
                  </c:pt>
                  <c:pt idx="15">
                    <c:v>0009-1</c:v>
                  </c:pt>
                </c:lvl>
                <c:lvl>
                  <c:pt idx="0">
                    <c:v>PFA Hantea Cristian</c:v>
                  </c:pt>
                  <c:pt idx="2">
                    <c:v>SC CLIENT 3</c:v>
                  </c:pt>
                  <c:pt idx="3">
                    <c:v>SC CLIENT 5</c:v>
                  </c:pt>
                  <c:pt idx="4">
                    <c:v>SC CLIENT 11</c:v>
                  </c:pt>
                  <c:pt idx="5">
                    <c:v>SC CLIENT 12</c:v>
                  </c:pt>
                  <c:pt idx="6">
                    <c:v>PFA Hantea Cristian</c:v>
                  </c:pt>
                  <c:pt idx="7">
                    <c:v>SC CLIENT 2</c:v>
                  </c:pt>
                  <c:pt idx="8">
                    <c:v>SC CLIENT 3</c:v>
                  </c:pt>
                  <c:pt idx="9">
                    <c:v>SC CLIENT 4</c:v>
                  </c:pt>
                  <c:pt idx="10">
                    <c:v>SC CLIENT 5</c:v>
                  </c:pt>
                  <c:pt idx="11">
                    <c:v>SC CLIENT 1</c:v>
                  </c:pt>
                  <c:pt idx="12">
                    <c:v>SC CLIENT 10</c:v>
                  </c:pt>
                  <c:pt idx="13">
                    <c:v>SC CLIENT 7</c:v>
                  </c:pt>
                  <c:pt idx="14">
                    <c:v>SC CLIENT 8</c:v>
                  </c:pt>
                  <c:pt idx="15">
                    <c:v>SC CLIENT 9</c:v>
                  </c:pt>
                </c:lvl>
                <c:lvl>
                  <c:pt idx="0">
                    <c:v>&lt;7/15/2014</c:v>
                  </c:pt>
                  <c:pt idx="6">
                    <c:v>2016</c:v>
                  </c:pt>
                </c:lvl>
              </c:multiLvlStrCache>
            </c:multiLvlStrRef>
          </c:cat>
          <c:val>
            <c:numRef>
              <c:f>'Facturat pe luna'!$B$5:$B$38</c:f>
              <c:numCache>
                <c:formatCode>General</c:formatCode>
                <c:ptCount val="16"/>
                <c:pt idx="0">
                  <c:v>20000</c:v>
                </c:pt>
                <c:pt idx="1">
                  <c:v>3000</c:v>
                </c:pt>
                <c:pt idx="2">
                  <c:v>600</c:v>
                </c:pt>
                <c:pt idx="3">
                  <c:v>888</c:v>
                </c:pt>
                <c:pt idx="4">
                  <c:v>6000</c:v>
                </c:pt>
                <c:pt idx="5">
                  <c:v>875</c:v>
                </c:pt>
                <c:pt idx="6">
                  <c:v>450</c:v>
                </c:pt>
                <c:pt idx="7">
                  <c:v>440</c:v>
                </c:pt>
                <c:pt idx="8">
                  <c:v>685</c:v>
                </c:pt>
                <c:pt idx="9">
                  <c:v>607</c:v>
                </c:pt>
                <c:pt idx="10">
                  <c:v>2000</c:v>
                </c:pt>
                <c:pt idx="11">
                  <c:v>140</c:v>
                </c:pt>
                <c:pt idx="12">
                  <c:v>5000</c:v>
                </c:pt>
                <c:pt idx="13">
                  <c:v>1580</c:v>
                </c:pt>
                <c:pt idx="14">
                  <c:v>2200</c:v>
                </c:pt>
                <c:pt idx="15">
                  <c:v>375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03267328"/>
        <c:axId val="403267888"/>
      </c:lineChart>
      <c:catAx>
        <c:axId val="403267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267888"/>
        <c:crosses val="autoZero"/>
        <c:auto val="1"/>
        <c:lblAlgn val="ctr"/>
        <c:lblOffset val="100"/>
        <c:noMultiLvlLbl val="0"/>
      </c:catAx>
      <c:valAx>
        <c:axId val="4032678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32673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[PFA  Vasile - Copy (2).xlsm]Incasari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'Incasari pe client'!$A$2:$A$16</c:f>
              <c:multiLvlStrCache>
                <c:ptCount val="13"/>
                <c:lvl>
                  <c:pt idx="1">
                    <c:v>1</c:v>
                  </c:pt>
                </c:lvl>
                <c:lvl>
                  <c:pt idx="0">
                    <c:v>AHR</c:v>
                  </c:pt>
                  <c:pt idx="1">
                    <c:v>SC CLIENT 11</c:v>
                  </c:pt>
                  <c:pt idx="2">
                    <c:v>SC CLIENT 10</c:v>
                  </c:pt>
                  <c:pt idx="3">
                    <c:v>SC CLIENT 5</c:v>
                  </c:pt>
                  <c:pt idx="4">
                    <c:v>SC CLIENT 8</c:v>
                  </c:pt>
                  <c:pt idx="5">
                    <c:v>SC CLIENT 7</c:v>
                  </c:pt>
                  <c:pt idx="6">
                    <c:v>SC CLIENT 3</c:v>
                  </c:pt>
                  <c:pt idx="7">
                    <c:v>SC CLIENT 12</c:v>
                  </c:pt>
                  <c:pt idx="8">
                    <c:v>SC CLIENT 4</c:v>
                  </c:pt>
                  <c:pt idx="9">
                    <c:v>SC CLIENT 2</c:v>
                  </c:pt>
                  <c:pt idx="10">
                    <c:v>SC CLIENT 9</c:v>
                  </c:pt>
                  <c:pt idx="11">
                    <c:v>SC CLIENT 1</c:v>
                  </c:pt>
                  <c:pt idx="12">
                    <c:v>(vide)</c:v>
                  </c:pt>
                </c:lvl>
              </c:multiLvlStrCache>
            </c:multiLvlStrRef>
          </c:cat>
          <c:val>
            <c:numRef>
              <c:f>'Incasari pe client'!$B$2:$B$16</c:f>
              <c:numCache>
                <c:formatCode>General</c:formatCode>
                <c:ptCount val="13"/>
                <c:pt idx="0">
                  <c:v>23450</c:v>
                </c:pt>
                <c:pt idx="1">
                  <c:v>6000</c:v>
                </c:pt>
                <c:pt idx="2">
                  <c:v>5000</c:v>
                </c:pt>
                <c:pt idx="3">
                  <c:v>2888</c:v>
                </c:pt>
                <c:pt idx="4">
                  <c:v>2200</c:v>
                </c:pt>
                <c:pt idx="5">
                  <c:v>1580</c:v>
                </c:pt>
                <c:pt idx="6">
                  <c:v>1285</c:v>
                </c:pt>
                <c:pt idx="7">
                  <c:v>875</c:v>
                </c:pt>
                <c:pt idx="8">
                  <c:v>607</c:v>
                </c:pt>
                <c:pt idx="9">
                  <c:v>440</c:v>
                </c:pt>
                <c:pt idx="10">
                  <c:v>375</c:v>
                </c:pt>
                <c:pt idx="11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Registru traduceri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561975</xdr:colOff>
      <xdr:row>7</xdr:row>
      <xdr:rowOff>85725</xdr:rowOff>
    </xdr:from>
    <xdr:to>
      <xdr:col>8</xdr:col>
      <xdr:colOff>561975</xdr:colOff>
      <xdr:row>9</xdr:row>
      <xdr:rowOff>85725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104775</xdr:colOff>
      <xdr:row>11</xdr:row>
      <xdr:rowOff>0</xdr:rowOff>
    </xdr:from>
    <xdr:to>
      <xdr:col>15</xdr:col>
      <xdr:colOff>104775</xdr:colOff>
      <xdr:row>13</xdr:row>
      <xdr:rowOff>76200</xdr:rowOff>
    </xdr:to>
    <xdr:sp macro="[0]!RegistreDeCaisse" textlink="">
      <xdr:nvSpPr>
        <xdr:cNvPr id="13" name="ZoneTexte 12"/>
        <xdr:cNvSpPr txBox="1"/>
      </xdr:nvSpPr>
      <xdr:spPr>
        <a:xfrm>
          <a:off x="8029575" y="1790700"/>
          <a:ext cx="1219200" cy="4000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50" b="1">
              <a:solidFill>
                <a:srgbClr val="0000FF"/>
              </a:solidFill>
            </a:rPr>
            <a:t>Registru de casă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57150</xdr:rowOff>
    </xdr:from>
    <xdr:to>
      <xdr:col>8</xdr:col>
      <xdr:colOff>523875</xdr:colOff>
      <xdr:row>9</xdr:row>
      <xdr:rowOff>57150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Factură nouă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66675</xdr:rowOff>
    </xdr:from>
    <xdr:to>
      <xdr:col>11</xdr:col>
      <xdr:colOff>485775</xdr:colOff>
      <xdr:row>9</xdr:row>
      <xdr:rowOff>66675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Clien</a:t>
          </a:r>
          <a:r>
            <a:rPr lang="ro-RO" sz="1100" b="1">
              <a:solidFill>
                <a:srgbClr val="0000FF"/>
              </a:solidFill>
            </a:rPr>
            <a:t>ț</a:t>
          </a:r>
          <a:r>
            <a:rPr lang="fr-FR" sz="110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133350</xdr:rowOff>
    </xdr:from>
    <xdr:to>
      <xdr:col>15</xdr:col>
      <xdr:colOff>190500</xdr:colOff>
      <xdr:row>21</xdr:row>
      <xdr:rowOff>133350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solidFill>
          <a:srgbClr val="FF0000"/>
        </a:solidFill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chemeClr val="bg1"/>
              </a:solidFill>
            </a:rPr>
            <a:t>Ieșire</a:t>
          </a:r>
          <a:r>
            <a:rPr lang="ro-RO" sz="1100" b="1" baseline="0">
              <a:solidFill>
                <a:schemeClr val="bg1"/>
              </a:solidFill>
            </a:rPr>
            <a:t> </a:t>
          </a:r>
          <a:endParaRPr lang="fr-FR" sz="11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66675</xdr:rowOff>
    </xdr:from>
    <xdr:to>
      <xdr:col>15</xdr:col>
      <xdr:colOff>257175</xdr:colOff>
      <xdr:row>10</xdr:row>
      <xdr:rowOff>19050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4381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Eviden</a:t>
          </a:r>
          <a:r>
            <a:rPr lang="ro-RO" sz="1050" b="1">
              <a:solidFill>
                <a:srgbClr val="0000FF"/>
              </a:solidFill>
            </a:rPr>
            <a:t>ță</a:t>
          </a:r>
          <a:r>
            <a:rPr lang="fr-FR" sz="1050" b="1">
              <a:solidFill>
                <a:srgbClr val="0000FF"/>
              </a:solidFill>
            </a:rPr>
            <a:t> </a:t>
          </a:r>
          <a:r>
            <a:rPr lang="ro-RO" sz="1050" b="1">
              <a:solidFill>
                <a:srgbClr val="0000FF"/>
              </a:solidFill>
            </a:rPr>
            <a:t>Î</a:t>
          </a:r>
          <a:r>
            <a:rPr lang="fr-FR" sz="1050" b="1">
              <a:solidFill>
                <a:srgbClr val="0000FF"/>
              </a:solidFill>
            </a:rPr>
            <a:t>ncas</a:t>
          </a:r>
          <a:r>
            <a:rPr lang="ro-RO" sz="1050" b="1">
              <a:solidFill>
                <a:srgbClr val="0000FF"/>
              </a:solidFill>
            </a:rPr>
            <a:t>ă</a:t>
          </a:r>
          <a:r>
            <a:rPr lang="fr-FR" sz="1050" b="1">
              <a:solidFill>
                <a:srgbClr val="0000FF"/>
              </a:solidFill>
            </a:rPr>
            <a:t>ri/Pl</a:t>
          </a:r>
          <a:r>
            <a:rPr lang="ro-RO" sz="1050" b="1">
              <a:solidFill>
                <a:srgbClr val="0000FF"/>
              </a:solidFill>
            </a:rPr>
            <a:t>ăț</a:t>
          </a:r>
          <a:r>
            <a:rPr lang="fr-FR" sz="105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0</xdr:rowOff>
    </xdr:from>
    <xdr:to>
      <xdr:col>15</xdr:col>
      <xdr:colOff>104775</xdr:colOff>
      <xdr:row>17</xdr:row>
      <xdr:rowOff>0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Factur</a:t>
          </a:r>
          <a:r>
            <a:rPr lang="ro-RO" sz="1100" b="1">
              <a:solidFill>
                <a:srgbClr val="0000FF"/>
              </a:solidFill>
            </a:rPr>
            <a:t>i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47625</xdr:rowOff>
    </xdr:from>
    <xdr:to>
      <xdr:col>11</xdr:col>
      <xdr:colOff>552450</xdr:colOff>
      <xdr:row>17</xdr:row>
      <xdr:rowOff>114301</xdr:rowOff>
    </xdr:to>
    <xdr:sp macro="[0]!ParMois" textlink="">
      <xdr:nvSpPr>
        <xdr:cNvPr id="21" name="ZoneTexte 20"/>
        <xdr:cNvSpPr txBox="1"/>
      </xdr:nvSpPr>
      <xdr:spPr>
        <a:xfrm>
          <a:off x="6038850" y="2486025"/>
          <a:ext cx="1219200" cy="390526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lunar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0</xdr:rowOff>
    </xdr:from>
    <xdr:to>
      <xdr:col>11</xdr:col>
      <xdr:colOff>504825</xdr:colOff>
      <xdr:row>13</xdr:row>
      <xdr:rowOff>95250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4191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Calculează prețul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9524</xdr:rowOff>
    </xdr:from>
    <xdr:to>
      <xdr:col>8</xdr:col>
      <xdr:colOff>581025</xdr:colOff>
      <xdr:row>17</xdr:row>
      <xdr:rowOff>66675</xdr:rowOff>
    </xdr:to>
    <xdr:sp macro="[0]!ParJour" textlink="">
      <xdr:nvSpPr>
        <xdr:cNvPr id="25" name="ZoneTexte 24"/>
        <xdr:cNvSpPr txBox="1"/>
      </xdr:nvSpPr>
      <xdr:spPr>
        <a:xfrm>
          <a:off x="4238625" y="2447924"/>
          <a:ext cx="1219200" cy="38100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zilnic</a:t>
          </a:r>
        </a:p>
      </xdr:txBody>
    </xdr:sp>
    <xdr:clientData fPrintsWithSheet="0"/>
  </xdr:twoCellAnchor>
  <xdr:twoCellAnchor editAs="absolute">
    <xdr:from>
      <xdr:col>6</xdr:col>
      <xdr:colOff>552450</xdr:colOff>
      <xdr:row>11</xdr:row>
      <xdr:rowOff>19050</xdr:rowOff>
    </xdr:from>
    <xdr:to>
      <xdr:col>8</xdr:col>
      <xdr:colOff>552450</xdr:colOff>
      <xdr:row>13</xdr:row>
      <xdr:rowOff>19050</xdr:rowOff>
    </xdr:to>
    <xdr:sp macro="[0]!RJIP" textlink="">
      <xdr:nvSpPr>
        <xdr:cNvPr id="26" name="ZoneTexte 25"/>
        <xdr:cNvSpPr txBox="1"/>
      </xdr:nvSpPr>
      <xdr:spPr>
        <a:xfrm>
          <a:off x="4210050" y="180975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B w="114300" prst="artDeco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RIJP</a:t>
          </a:r>
        </a:p>
      </xdr:txBody>
    </xdr:sp>
    <xdr:clientData fPrintsWithSheet="0"/>
  </xdr:twoCellAnchor>
  <xdr:twoCellAnchor editAs="absolute">
    <xdr:from>
      <xdr:col>7</xdr:col>
      <xdr:colOff>0</xdr:colOff>
      <xdr:row>19</xdr:row>
      <xdr:rowOff>114300</xdr:rowOff>
    </xdr:from>
    <xdr:to>
      <xdr:col>9</xdr:col>
      <xdr:colOff>0</xdr:colOff>
      <xdr:row>22</xdr:row>
      <xdr:rowOff>9526</xdr:rowOff>
    </xdr:to>
    <xdr:sp macro="[0]!ParJour" textlink="">
      <xdr:nvSpPr>
        <xdr:cNvPr id="16" name="ZoneTexte 24">
          <a:hlinkClick xmlns:r="http://schemas.openxmlformats.org/officeDocument/2006/relationships" r:id="rId1"/>
        </xdr:cNvPr>
        <xdr:cNvSpPr txBox="1"/>
      </xdr:nvSpPr>
      <xdr:spPr>
        <a:xfrm>
          <a:off x="4267200" y="3200400"/>
          <a:ext cx="1219200" cy="38100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50" b="1">
              <a:solidFill>
                <a:srgbClr val="0000FF"/>
              </a:solidFill>
            </a:rPr>
            <a:t>Registru traduceri</a:t>
          </a:r>
          <a:endParaRPr lang="fr-FR" sz="105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590550</xdr:colOff>
      <xdr:row>19</xdr:row>
      <xdr:rowOff>47625</xdr:rowOff>
    </xdr:from>
    <xdr:to>
      <xdr:col>11</xdr:col>
      <xdr:colOff>590550</xdr:colOff>
      <xdr:row>22</xdr:row>
      <xdr:rowOff>38100</xdr:rowOff>
    </xdr:to>
    <xdr:sp macro="[0]!ParJour" textlink="">
      <xdr:nvSpPr>
        <xdr:cNvPr id="18" name="ZoneTexte 24"/>
        <xdr:cNvSpPr txBox="1"/>
      </xdr:nvSpPr>
      <xdr:spPr>
        <a:xfrm>
          <a:off x="6076950" y="3133725"/>
          <a:ext cx="1219200" cy="4762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00" b="1">
              <a:solidFill>
                <a:srgbClr val="0000FF"/>
              </a:solidFill>
            </a:rPr>
            <a:t>Registru activități interpretariat</a:t>
          </a:r>
          <a:endParaRPr lang="fr-FR" sz="1000" b="1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436563</xdr:colOff>
      <xdr:row>27</xdr:row>
      <xdr:rowOff>73026</xdr:rowOff>
    </xdr:from>
    <xdr:to>
      <xdr:col>22</xdr:col>
      <xdr:colOff>385762</xdr:colOff>
      <xdr:row>63</xdr:row>
      <xdr:rowOff>85726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49219" y="5418932"/>
          <a:ext cx="7783512" cy="6013450"/>
        </a:xfrm>
        <a:prstGeom prst="rect">
          <a:avLst/>
        </a:prstGeom>
      </xdr:spPr>
    </xdr:pic>
    <xdr:clientData/>
  </xdr:twoCellAnchor>
  <xdr:twoCellAnchor editAs="absolute">
    <xdr:from>
      <xdr:col>16</xdr:col>
      <xdr:colOff>586582</xdr:colOff>
      <xdr:row>0</xdr:row>
      <xdr:rowOff>119062</xdr:rowOff>
    </xdr:from>
    <xdr:to>
      <xdr:col>18</xdr:col>
      <xdr:colOff>396081</xdr:colOff>
      <xdr:row>2</xdr:row>
      <xdr:rowOff>28574</xdr:rowOff>
    </xdr:to>
    <xdr:sp macro="[0]!RetourApanou" textlink="">
      <xdr:nvSpPr>
        <xdr:cNvPr id="4" name="ZoneTexte 3"/>
        <xdr:cNvSpPr txBox="1"/>
      </xdr:nvSpPr>
      <xdr:spPr>
        <a:xfrm>
          <a:off x="10790238" y="119062"/>
          <a:ext cx="1023937" cy="32623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xdr:twoCellAnchor>
    <xdr:from>
      <xdr:col>2</xdr:col>
      <xdr:colOff>464343</xdr:colOff>
      <xdr:row>27</xdr:row>
      <xdr:rowOff>62707</xdr:rowOff>
    </xdr:from>
    <xdr:to>
      <xdr:col>10</xdr:col>
      <xdr:colOff>73818</xdr:colOff>
      <xdr:row>42</xdr:row>
      <xdr:rowOff>50006</xdr:rowOff>
    </xdr:to>
    <xdr:graphicFrame macro="">
      <xdr:nvGraphicFramePr>
        <xdr:cNvPr id="7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59531</xdr:colOff>
      <xdr:row>3</xdr:row>
      <xdr:rowOff>71438</xdr:rowOff>
    </xdr:from>
    <xdr:to>
      <xdr:col>12</xdr:col>
      <xdr:colOff>492918</xdr:colOff>
      <xdr:row>4</xdr:row>
      <xdr:rowOff>14288</xdr:rowOff>
    </xdr:to>
    <xdr:sp macro="[0]!RetourApanou" textlink="">
      <xdr:nvSpPr>
        <xdr:cNvPr id="2" name="ZoneTexte 1"/>
        <xdr:cNvSpPr txBox="1"/>
      </xdr:nvSpPr>
      <xdr:spPr>
        <a:xfrm>
          <a:off x="9834562" y="583407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254000</xdr:colOff>
      <xdr:row>0</xdr:row>
      <xdr:rowOff>177800</xdr:rowOff>
    </xdr:from>
    <xdr:to>
      <xdr:col>19</xdr:col>
      <xdr:colOff>330200</xdr:colOff>
      <xdr:row>2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2128500" y="177800"/>
          <a:ext cx="1295400" cy="5334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114300</xdr:rowOff>
        </xdr:from>
        <xdr:to>
          <xdr:col>19</xdr:col>
          <xdr:colOff>600075</xdr:colOff>
          <xdr:row>4</xdr:row>
          <xdr:rowOff>209550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CHOISISSEZ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6</xdr:row>
          <xdr:rowOff>38100</xdr:rowOff>
        </xdr:from>
        <xdr:to>
          <xdr:col>19</xdr:col>
          <xdr:colOff>600075</xdr:colOff>
          <xdr:row>8</xdr:row>
          <xdr:rowOff>104775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292100</xdr:colOff>
      <xdr:row>0</xdr:row>
      <xdr:rowOff>0</xdr:rowOff>
    </xdr:from>
    <xdr:to>
      <xdr:col>18</xdr:col>
      <xdr:colOff>101600</xdr:colOff>
      <xdr:row>1</xdr:row>
      <xdr:rowOff>12700</xdr:rowOff>
    </xdr:to>
    <xdr:sp macro="[0]!RetourApanou" textlink="">
      <xdr:nvSpPr>
        <xdr:cNvPr id="4" name="ZoneTexte 3"/>
        <xdr:cNvSpPr txBox="1"/>
      </xdr:nvSpPr>
      <xdr:spPr>
        <a:xfrm>
          <a:off x="11493500" y="0"/>
          <a:ext cx="1028700" cy="3302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1</xdr:row>
          <xdr:rowOff>114300</xdr:rowOff>
        </xdr:from>
        <xdr:to>
          <xdr:col>20</xdr:col>
          <xdr:colOff>0</xdr:colOff>
          <xdr:row>4</xdr:row>
          <xdr:rowOff>19050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323850</xdr:colOff>
      <xdr:row>0</xdr:row>
      <xdr:rowOff>161925</xdr:rowOff>
    </xdr:from>
    <xdr:to>
      <xdr:col>15</xdr:col>
      <xdr:colOff>390525</xdr:colOff>
      <xdr:row>0</xdr:row>
      <xdr:rowOff>492125</xdr:rowOff>
    </xdr:to>
    <xdr:sp macro="[0]!RetourApanou" textlink="">
      <xdr:nvSpPr>
        <xdr:cNvPr id="3" name="ZoneTexte 2"/>
        <xdr:cNvSpPr txBox="1"/>
      </xdr:nvSpPr>
      <xdr:spPr>
        <a:xfrm>
          <a:off x="9182100" y="161925"/>
          <a:ext cx="676275" cy="3302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</xdr:row>
          <xdr:rowOff>0</xdr:rowOff>
        </xdr:from>
        <xdr:to>
          <xdr:col>16</xdr:col>
          <xdr:colOff>104775</xdr:colOff>
          <xdr:row>2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Inserez une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3</xdr:row>
      <xdr:rowOff>0</xdr:rowOff>
    </xdr:from>
    <xdr:to>
      <xdr:col>12</xdr:col>
      <xdr:colOff>102814</xdr:colOff>
      <xdr:row>3</xdr:row>
      <xdr:rowOff>517525</xdr:rowOff>
    </xdr:to>
    <xdr:sp macro="[0]!RetourApanou" textlink="">
      <xdr:nvSpPr>
        <xdr:cNvPr id="2" name="ZoneTexte 3"/>
        <xdr:cNvSpPr txBox="1"/>
      </xdr:nvSpPr>
      <xdr:spPr>
        <a:xfrm>
          <a:off x="11183471" y="481853"/>
          <a:ext cx="1290637" cy="517525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3</xdr:row>
      <xdr:rowOff>0</xdr:rowOff>
    </xdr:from>
    <xdr:to>
      <xdr:col>11</xdr:col>
      <xdr:colOff>96837</xdr:colOff>
      <xdr:row>3</xdr:row>
      <xdr:rowOff>517525</xdr:rowOff>
    </xdr:to>
    <xdr:sp macro="[0]!RetourApanou" textlink="">
      <xdr:nvSpPr>
        <xdr:cNvPr id="2" name="ZoneTexte 3"/>
        <xdr:cNvSpPr txBox="1"/>
      </xdr:nvSpPr>
      <xdr:spPr>
        <a:xfrm>
          <a:off x="9347200" y="495300"/>
          <a:ext cx="1290637" cy="517525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142875</xdr:colOff>
      <xdr:row>0</xdr:row>
      <xdr:rowOff>0</xdr:rowOff>
    </xdr:from>
    <xdr:to>
      <xdr:col>8</xdr:col>
      <xdr:colOff>1171575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27</xdr:col>
      <xdr:colOff>295275</xdr:colOff>
      <xdr:row>3</xdr:row>
      <xdr:rowOff>9525</xdr:rowOff>
    </xdr:from>
    <xdr:to>
      <xdr:col>29</xdr:col>
      <xdr:colOff>104775</xdr:colOff>
      <xdr:row>4</xdr:row>
      <xdr:rowOff>85725</xdr:rowOff>
    </xdr:to>
    <xdr:sp macro="[0]!RetourApanou" textlink="">
      <xdr:nvSpPr>
        <xdr:cNvPr id="2" name="ZoneTexte 1"/>
        <xdr:cNvSpPr txBox="1"/>
      </xdr:nvSpPr>
      <xdr:spPr>
        <a:xfrm>
          <a:off x="5810250" y="523875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439208</xdr:colOff>
      <xdr:row>0</xdr:row>
      <xdr:rowOff>104775</xdr:rowOff>
    </xdr:from>
    <xdr:to>
      <xdr:col>19</xdr:col>
      <xdr:colOff>248708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76200</xdr:rowOff>
    </xdr:from>
    <xdr:to>
      <xdr:col>14</xdr:col>
      <xdr:colOff>914400</xdr:colOff>
      <xdr:row>0</xdr:row>
      <xdr:rowOff>400050</xdr:rowOff>
    </xdr:to>
    <xdr:sp macro="[0]!RetourApanou" textlink="">
      <xdr:nvSpPr>
        <xdr:cNvPr id="2" name="ZoneTexte 1"/>
        <xdr:cNvSpPr txBox="1"/>
      </xdr:nvSpPr>
      <xdr:spPr>
        <a:xfrm>
          <a:off x="11506200" y="7620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0</xdr:row>
      <xdr:rowOff>133350</xdr:rowOff>
    </xdr:from>
    <xdr:to>
      <xdr:col>6</xdr:col>
      <xdr:colOff>1104900</xdr:colOff>
      <xdr:row>2</xdr:row>
      <xdr:rowOff>133350</xdr:rowOff>
    </xdr:to>
    <xdr:sp macro="[0]!RetourApanou" textlink="">
      <xdr:nvSpPr>
        <xdr:cNvPr id="2" name="ZoneTexte 1"/>
        <xdr:cNvSpPr txBox="1"/>
      </xdr:nvSpPr>
      <xdr:spPr>
        <a:xfrm>
          <a:off x="10915650" y="13335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381000</xdr:colOff>
      <xdr:row>0</xdr:row>
      <xdr:rowOff>0</xdr:rowOff>
    </xdr:from>
    <xdr:to>
      <xdr:col>17</xdr:col>
      <xdr:colOff>190500</xdr:colOff>
      <xdr:row>1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523875</xdr:colOff>
      <xdr:row>0</xdr:row>
      <xdr:rowOff>0</xdr:rowOff>
    </xdr:from>
    <xdr:to>
      <xdr:col>19</xdr:col>
      <xdr:colOff>333375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u%20De%20Casa/XL_RegCasa_v1_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uni"/>
      <sheetName val="Parametri"/>
      <sheetName val="List RON"/>
      <sheetName val="RON"/>
      <sheetName val="List USD"/>
      <sheetName val="USD"/>
      <sheetName val="List EUR"/>
      <sheetName val="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70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8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8">
      <sharedItems containsString="0" containsBlank="1" containsNumber="1" containsInteger="1" minValue="140" maxValue="20000"/>
    </cacheField>
    <cacheField name="TVA" numFmtId="168">
      <sharedItems containsString="0" containsBlank="1" containsNumber="1" minValue="33.6" maxValue="4800"/>
    </cacheField>
    <cacheField name="Termen de plata" numFmtId="169">
      <sharedItems containsNonDate="0" containsDate="1" containsString="0" containsBlank="1" minDate="2014-07-15T00:00:00" maxDate="2015-02-02T00:00:00"/>
    </cacheField>
    <cacheField name="Data _x000a_incasarii" numFmtId="169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5">
      <pivotArea type="all" dataOnly="0" outline="0" fieldPosition="0"/>
    </format>
    <format dxfId="14">
      <pivotArea field="13" type="button" dataOnly="0" labelOnly="1" outline="0" axis="axisRow" fieldPosition="0"/>
    </format>
    <format dxfId="13">
      <pivotArea dataOnly="0" labelOnly="1" fieldPosition="0">
        <references count="1">
          <reference field="13" count="0"/>
        </references>
      </pivotArea>
    </format>
    <format dxfId="1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4:B38" firstHeaderRow="1" firstDataRow="1" firstDataCol="1" rowPageCount="2" colPageCount="1"/>
  <pivotFields count="17">
    <pivotField showAll="0"/>
    <pivotField showAll="0"/>
    <pivotField axis="axisRow" showAll="0" includeNewItemsInFilter="1">
      <items count="18">
        <item x="1"/>
        <item x="2"/>
        <item x="3"/>
        <item x="4"/>
        <item x="5"/>
        <item x="0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Page" multipleItemSelectionAllowed="1" showAll="0">
      <items count="15">
        <item x="0"/>
        <item h="1" x="1"/>
        <item h="1" x="2"/>
        <item x="4"/>
        <item x="5"/>
        <item x="6"/>
        <item n="Martie" x="9"/>
        <item n="Aprilie" x="7"/>
        <item n="Mai" x="8"/>
        <item x="3"/>
        <item n="Iunie" x="10"/>
        <item n="Iulie" x="11"/>
        <item n="August" sd="0" x="12"/>
        <item h="1" x="13"/>
        <item t="default"/>
      </items>
    </pivotField>
    <pivotField showAll="0"/>
    <pivotField axis="axisRow" showAll="0">
      <items count="14">
        <item n="PFA Hantea Cristian" x="5"/>
        <item x="1"/>
        <item x="2"/>
        <item x="3"/>
        <item x="4"/>
        <item x="0"/>
        <item x="9"/>
        <item x="10"/>
        <item x="11"/>
        <item x="6"/>
        <item x="7"/>
        <item x="8"/>
        <item x="1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3">
    <field x="15"/>
    <field x="5"/>
    <field x="2"/>
  </rowFields>
  <rowItems count="34">
    <i>
      <x/>
    </i>
    <i r="1">
      <x/>
    </i>
    <i r="2">
      <x v="14"/>
    </i>
    <i r="2">
      <x v="15"/>
    </i>
    <i r="1">
      <x v="2"/>
    </i>
    <i r="2">
      <x v="12"/>
    </i>
    <i r="1">
      <x v="4"/>
    </i>
    <i r="2">
      <x v="13"/>
    </i>
    <i r="1">
      <x v="7"/>
    </i>
    <i r="2">
      <x v="10"/>
    </i>
    <i r="1">
      <x v="8"/>
    </i>
    <i r="2">
      <x v="11"/>
    </i>
    <i>
      <x v="1"/>
    </i>
    <i r="1">
      <x/>
    </i>
    <i r="2">
      <x v="4"/>
    </i>
    <i r="1">
      <x v="1"/>
    </i>
    <i r="2">
      <x/>
    </i>
    <i r="1">
      <x v="2"/>
    </i>
    <i r="2">
      <x v="1"/>
    </i>
    <i r="1">
      <x v="3"/>
    </i>
    <i r="2">
      <x v="2"/>
    </i>
    <i r="1">
      <x v="4"/>
    </i>
    <i r="2">
      <x v="3"/>
    </i>
    <i r="1">
      <x v="5"/>
    </i>
    <i r="2">
      <x v="5"/>
    </i>
    <i r="1">
      <x v="6"/>
    </i>
    <i r="2">
      <x v="9"/>
    </i>
    <i r="1">
      <x v="9"/>
    </i>
    <i r="2">
      <x v="6"/>
    </i>
    <i r="1">
      <x v="10"/>
    </i>
    <i r="2">
      <x v="7"/>
    </i>
    <i r="1">
      <x v="11"/>
    </i>
    <i r="2">
      <x v="8"/>
    </i>
    <i t="grand">
      <x/>
    </i>
  </rowItems>
  <colItems count="1">
    <i/>
  </colItems>
  <pageFields count="2">
    <pageField fld="14" hier="-1"/>
    <pageField fld="3" hier="-1"/>
  </pageFields>
  <dataFields count="1">
    <dataField name="Suma fara TVA" fld="10" baseField="3" baseItem="0"/>
  </dataFields>
  <formats count="6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3" type="button" dataOnly="0" labelOnly="1" outline="0" axis="axisPage" fieldPosition="1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3" count="0"/>
        </references>
      </pivotArea>
    </format>
    <format dxfId="6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16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Row" showAll="0">
      <items count="4">
        <item sd="0"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sd="0" x="0"/>
        <item sd="0" x="9"/>
        <item x="10"/>
        <item sd="0" x="11"/>
        <item sd="0" x="1"/>
        <item sd="0" x="2"/>
        <item sd="0" x="3"/>
        <item sd="0" x="4"/>
        <item n="AHR" sd="0" x="5"/>
        <item sd="0" x="6"/>
        <item sd="0" x="7"/>
        <item sd="0" x="8"/>
        <item sd="0"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axis="axisRow" showAll="0" defaultSubtotal="0">
      <items count="3">
        <item x="0"/>
        <item x="1"/>
        <item x="2"/>
      </items>
    </pivotField>
    <pivotField showAll="0" defaultSubtotal="0"/>
  </pivotFields>
  <rowFields count="6">
    <field x="5"/>
    <field x="1"/>
    <field x="0"/>
    <field x="2"/>
    <field x="3"/>
    <field x="15"/>
  </rowFields>
  <rowItems count="15">
    <i>
      <x v="8"/>
    </i>
    <i>
      <x v="2"/>
    </i>
    <i r="1">
      <x/>
    </i>
    <i>
      <x v="1"/>
    </i>
    <i>
      <x v="7"/>
    </i>
    <i>
      <x v="10"/>
    </i>
    <i>
      <x v="9"/>
    </i>
    <i>
      <x v="5"/>
    </i>
    <i>
      <x v="3"/>
    </i>
    <i>
      <x v="6"/>
    </i>
    <i>
      <x v="4"/>
    </i>
    <i>
      <x v="11"/>
    </i>
    <i>
      <x/>
    </i>
    <i>
      <x v="12"/>
    </i>
    <i t="grand">
      <x/>
    </i>
  </rowItems>
  <colItems count="1">
    <i/>
  </colItems>
  <dataFields count="1">
    <dataField name="Valoare fara TVA" fld="10" baseField="5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5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Row="1" outline="0" fieldPosition="0"/>
    </format>
  </format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5" totalsRowShown="0" headerRowDxfId="39" dataDxfId="38">
  <autoFilter ref="A1:M5"/>
  <tableColumns count="13">
    <tableColumn id="2" name="Nr." dataDxfId="37"/>
    <tableColumn id="12" name="Nr _x000a_CRT" dataDxfId="36"/>
    <tableColumn id="13" name="ID" dataDxfId="35">
      <calculatedColumnFormula>CONCATENATE(Table1[[#This Row],[Nr.]],"-",Table1[[#This Row],[Nr 
CRT]])</calculatedColumnFormula>
    </tableColumn>
    <tableColumn id="3" name="Data _x000a_emiterii" dataDxfId="34"/>
    <tableColumn id="4" name="Descriere" dataDxfId="33"/>
    <tableColumn id="11" name="Emisă catre" dataDxfId="32"/>
    <tableColumn id="1" name="UM" dataDxfId="31"/>
    <tableColumn id="5" name="Cantitatea" dataDxfId="30"/>
    <tableColumn id="6" name="Preț unitar" dataDxfId="29"/>
    <tableColumn id="7" name="Valoare" dataDxfId="28">
      <calculatedColumnFormula>Table1[[#This Row],[Cantitatea]]*Table1[[#This Row],[Preț unitar]]</calculatedColumnFormula>
    </tableColumn>
    <tableColumn id="15" name="Termen de plată" dataDxfId="27"/>
    <tableColumn id="10" name="Data _x000a_încasării" dataDxfId="26"/>
    <tableColumn id="16" name="Status" dataDxfId="25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G5" totalsRowShown="0" headerRowDxfId="24" dataDxfId="23">
  <autoFilter ref="A1:G5"/>
  <tableColumns count="7">
    <tableColumn id="1" name="Nume firma" dataDxfId="22"/>
    <tableColumn id="2" name="CUI" dataDxfId="21"/>
    <tableColumn id="6" name="Nr ORC" dataDxfId="20"/>
    <tableColumn id="3" name="Adresa" dataDxfId="19"/>
    <tableColumn id="4" name="IBAN" dataDxfId="18"/>
    <tableColumn id="5" name="Banca" dataDxfId="17"/>
    <tableColumn id="7" name="Column1" dataDxfId="1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2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G2:P25"/>
  <sheetViews>
    <sheetView showGridLines="0" showRowColHeaders="0" workbookViewId="0">
      <selection activeCell="F8" sqref="F8"/>
    </sheetView>
  </sheetViews>
  <sheetFormatPr baseColWidth="10" defaultColWidth="9.140625" defaultRowHeight="12.75"/>
  <sheetData>
    <row r="2" spans="7:16">
      <c r="I2" s="112"/>
    </row>
    <row r="4" spans="7:16" ht="13.5" thickBot="1"/>
    <row r="5" spans="7:16">
      <c r="G5" s="238"/>
      <c r="H5" s="239"/>
      <c r="I5" s="239"/>
      <c r="J5" s="239"/>
      <c r="K5" s="239"/>
      <c r="L5" s="239"/>
      <c r="M5" s="239"/>
      <c r="N5" s="239"/>
      <c r="O5" s="239"/>
      <c r="P5" s="240"/>
    </row>
    <row r="6" spans="7:16">
      <c r="G6" s="241"/>
      <c r="H6" s="242"/>
      <c r="I6" s="242"/>
      <c r="J6" s="242"/>
      <c r="K6" s="242"/>
      <c r="L6" s="242"/>
      <c r="M6" s="242"/>
      <c r="N6" s="242"/>
      <c r="O6" s="242"/>
      <c r="P6" s="243"/>
    </row>
    <row r="7" spans="7:16">
      <c r="G7" s="241"/>
      <c r="H7" s="242"/>
      <c r="I7" s="242"/>
      <c r="J7" s="242"/>
      <c r="K7" s="242"/>
      <c r="L7" s="242"/>
      <c r="M7" s="242"/>
      <c r="N7" s="242"/>
      <c r="O7" s="242"/>
      <c r="P7" s="243"/>
    </row>
    <row r="8" spans="7:16">
      <c r="G8" s="241"/>
      <c r="H8" s="242"/>
      <c r="I8" s="242"/>
      <c r="J8" s="242"/>
      <c r="K8" s="242"/>
      <c r="L8" s="242"/>
      <c r="M8" s="242"/>
      <c r="N8" s="242"/>
      <c r="O8" s="242"/>
      <c r="P8" s="243"/>
    </row>
    <row r="9" spans="7:16">
      <c r="G9" s="241"/>
      <c r="H9" s="242"/>
      <c r="I9" s="242"/>
      <c r="J9" s="242"/>
      <c r="K9" s="242"/>
      <c r="L9" s="242"/>
      <c r="M9" s="242"/>
      <c r="N9" s="242"/>
      <c r="O9" s="242"/>
      <c r="P9" s="243"/>
    </row>
    <row r="10" spans="7:16">
      <c r="G10" s="241"/>
      <c r="H10" s="242"/>
      <c r="I10" s="242"/>
      <c r="J10" s="242"/>
      <c r="K10" s="242"/>
      <c r="L10" s="242"/>
      <c r="M10" s="242"/>
      <c r="N10" s="242"/>
      <c r="O10" s="242"/>
      <c r="P10" s="243"/>
    </row>
    <row r="11" spans="7:16">
      <c r="G11" s="241"/>
      <c r="H11" s="242"/>
      <c r="I11" s="242"/>
      <c r="J11" s="242"/>
      <c r="K11" s="242"/>
      <c r="L11" s="242"/>
      <c r="M11" s="242"/>
      <c r="N11" s="242"/>
      <c r="O11" s="242"/>
      <c r="P11" s="243"/>
    </row>
    <row r="12" spans="7:16">
      <c r="G12" s="241"/>
      <c r="H12" s="242"/>
      <c r="I12" s="242"/>
      <c r="J12" s="242"/>
      <c r="K12" s="242"/>
      <c r="L12" s="242"/>
      <c r="M12" s="242"/>
      <c r="N12" s="242"/>
      <c r="O12" s="242"/>
      <c r="P12" s="243"/>
    </row>
    <row r="13" spans="7:16">
      <c r="G13" s="241"/>
      <c r="H13" s="242"/>
      <c r="I13" s="242"/>
      <c r="J13" s="242"/>
      <c r="K13" s="242"/>
      <c r="L13" s="242"/>
      <c r="M13" s="242"/>
      <c r="N13" s="242"/>
      <c r="O13" s="242"/>
      <c r="P13" s="243"/>
    </row>
    <row r="14" spans="7:16">
      <c r="G14" s="241"/>
      <c r="H14" s="242"/>
      <c r="I14" s="242"/>
      <c r="J14" s="242"/>
      <c r="K14" s="242"/>
      <c r="L14" s="242"/>
      <c r="M14" s="242"/>
      <c r="N14" s="242"/>
      <c r="O14" s="242"/>
      <c r="P14" s="243"/>
    </row>
    <row r="15" spans="7:16">
      <c r="G15" s="241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7:16">
      <c r="G16" s="241"/>
      <c r="H16" s="242"/>
      <c r="I16" s="242"/>
      <c r="J16" s="242"/>
      <c r="K16" s="242"/>
      <c r="L16" s="242"/>
      <c r="M16" s="242"/>
      <c r="N16" s="242"/>
      <c r="O16" s="242"/>
      <c r="P16" s="243"/>
    </row>
    <row r="17" spans="7:16">
      <c r="G17" s="241"/>
      <c r="H17" s="242"/>
      <c r="I17" s="242"/>
      <c r="J17" s="242"/>
      <c r="K17" s="242"/>
      <c r="L17" s="242"/>
      <c r="M17" s="242"/>
      <c r="N17" s="242"/>
      <c r="O17" s="242"/>
      <c r="P17" s="243"/>
    </row>
    <row r="18" spans="7:16">
      <c r="G18" s="241"/>
      <c r="H18" s="242"/>
      <c r="I18" s="242"/>
      <c r="J18" s="242"/>
      <c r="K18" s="242"/>
      <c r="L18" s="242"/>
      <c r="M18" s="242"/>
      <c r="N18" s="242"/>
      <c r="O18" s="242"/>
      <c r="P18" s="243"/>
    </row>
    <row r="19" spans="7:16">
      <c r="G19" s="241"/>
      <c r="H19" s="242"/>
      <c r="I19" s="242"/>
      <c r="J19" s="242"/>
      <c r="K19" s="242"/>
      <c r="L19" s="242"/>
      <c r="M19" s="242"/>
      <c r="N19" s="242"/>
      <c r="O19" s="242"/>
      <c r="P19" s="243"/>
    </row>
    <row r="20" spans="7:16">
      <c r="G20" s="241"/>
      <c r="H20" s="242"/>
      <c r="I20" s="242"/>
      <c r="J20" s="242"/>
      <c r="K20" s="242"/>
      <c r="L20" s="242"/>
      <c r="M20" s="242"/>
      <c r="N20" s="242"/>
      <c r="O20" s="242"/>
      <c r="P20" s="243"/>
    </row>
    <row r="21" spans="7:16">
      <c r="G21" s="241"/>
      <c r="H21" s="242"/>
      <c r="I21" s="242"/>
      <c r="J21" s="242"/>
      <c r="K21" s="242"/>
      <c r="L21" s="242"/>
      <c r="M21" s="242"/>
      <c r="N21" s="242"/>
      <c r="O21" s="242"/>
      <c r="P21" s="243"/>
    </row>
    <row r="22" spans="7:16">
      <c r="G22" s="241"/>
      <c r="H22" s="242"/>
      <c r="I22" s="242"/>
      <c r="J22" s="242"/>
      <c r="K22" s="242"/>
      <c r="L22" s="242"/>
      <c r="M22" s="242"/>
      <c r="N22" s="242"/>
      <c r="O22" s="242"/>
      <c r="P22" s="243"/>
    </row>
    <row r="23" spans="7:16">
      <c r="G23" s="241"/>
      <c r="H23" s="242"/>
      <c r="I23" s="242"/>
      <c r="J23" s="242"/>
      <c r="K23" s="242"/>
      <c r="L23" s="242"/>
      <c r="M23" s="242"/>
      <c r="N23" s="242"/>
      <c r="O23" s="242"/>
      <c r="P23" s="243"/>
    </row>
    <row r="24" spans="7:16" ht="13.5" thickBot="1">
      <c r="G24" s="244"/>
      <c r="H24" s="245"/>
      <c r="I24" s="245"/>
      <c r="J24" s="245"/>
      <c r="K24" s="245"/>
      <c r="L24" s="245"/>
      <c r="M24" s="245"/>
      <c r="N24" s="245"/>
      <c r="O24" s="245"/>
      <c r="P24" s="246"/>
    </row>
    <row r="25" spans="7:16">
      <c r="H25" s="135"/>
      <c r="K25" s="13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R20"/>
  <sheetViews>
    <sheetView zoomScale="80" zoomScaleNormal="80" workbookViewId="0">
      <selection activeCell="R7" sqref="R7"/>
    </sheetView>
  </sheetViews>
  <sheetFormatPr baseColWidth="10" defaultColWidth="9.140625" defaultRowHeight="12.75"/>
  <cols>
    <col min="1" max="1" width="5.28515625" style="72" customWidth="1"/>
    <col min="2" max="2" width="9.140625" style="72"/>
    <col min="3" max="4" width="9.28515625" style="72" bestFit="1" customWidth="1"/>
    <col min="5" max="5" width="9.140625" style="72"/>
    <col min="6" max="6" width="11.28515625" style="72" bestFit="1" customWidth="1"/>
    <col min="7" max="7" width="8.85546875" style="72" bestFit="1" customWidth="1"/>
    <col min="8" max="8" width="5.85546875" style="72" bestFit="1" customWidth="1"/>
    <col min="9" max="9" width="7.42578125" style="72" bestFit="1" customWidth="1"/>
    <col min="10" max="10" width="14.42578125" style="72" bestFit="1" customWidth="1"/>
    <col min="11" max="11" width="13.5703125" style="72" customWidth="1"/>
    <col min="12" max="12" width="5" style="72" customWidth="1"/>
    <col min="13" max="13" width="9.140625" style="72" customWidth="1"/>
    <col min="14" max="14" width="11.5703125" style="72" bestFit="1" customWidth="1"/>
    <col min="15" max="15" width="14.42578125" style="72" bestFit="1" customWidth="1"/>
    <col min="16" max="16384" width="9.140625" style="72"/>
  </cols>
  <sheetData>
    <row r="1" spans="2:18" ht="19.5" thickBot="1">
      <c r="F1" s="354" t="s">
        <v>124</v>
      </c>
      <c r="G1" s="355"/>
      <c r="H1" s="355"/>
      <c r="I1" s="355"/>
      <c r="J1" s="110">
        <f ca="1">TODAY()</f>
        <v>42443</v>
      </c>
    </row>
    <row r="2" spans="2:18" ht="13.5" thickBot="1"/>
    <row r="3" spans="2:18" ht="19.5" thickBot="1">
      <c r="B3" s="360" t="s">
        <v>73</v>
      </c>
      <c r="C3" s="363"/>
      <c r="D3" s="363"/>
      <c r="E3" s="363"/>
      <c r="F3" s="364"/>
      <c r="G3" s="73"/>
      <c r="I3" s="360" t="s">
        <v>74</v>
      </c>
      <c r="J3" s="363"/>
      <c r="K3" s="364"/>
      <c r="M3" s="360" t="s">
        <v>182</v>
      </c>
      <c r="N3" s="361"/>
      <c r="O3" s="362"/>
      <c r="R3" s="112" t="s">
        <v>151</v>
      </c>
    </row>
    <row r="4" spans="2:18" ht="15.75" thickBot="1">
      <c r="B4" s="365" t="s">
        <v>75</v>
      </c>
      <c r="C4" s="366"/>
      <c r="D4" s="366"/>
      <c r="E4" s="367"/>
      <c r="F4" s="344">
        <f>K18</f>
        <v>27.083333333333332</v>
      </c>
      <c r="I4" s="74" t="s">
        <v>3</v>
      </c>
      <c r="J4" s="109" t="s">
        <v>76</v>
      </c>
      <c r="K4" s="75" t="s">
        <v>77</v>
      </c>
      <c r="M4" s="74" t="s">
        <v>3</v>
      </c>
      <c r="N4" s="109" t="s">
        <v>76</v>
      </c>
      <c r="O4" s="75" t="s">
        <v>123</v>
      </c>
      <c r="R4" s="112" t="s">
        <v>152</v>
      </c>
    </row>
    <row r="5" spans="2:18" ht="15.75" thickBot="1">
      <c r="B5" s="365" t="s">
        <v>78</v>
      </c>
      <c r="C5" s="366"/>
      <c r="D5" s="366"/>
      <c r="E5" s="367"/>
      <c r="F5" s="344">
        <f>O18</f>
        <v>145.16666666666666</v>
      </c>
      <c r="I5" s="76">
        <v>1</v>
      </c>
      <c r="J5" s="108" t="s">
        <v>79</v>
      </c>
      <c r="K5" s="341">
        <v>0</v>
      </c>
      <c r="M5" s="76">
        <v>1</v>
      </c>
      <c r="N5" s="108" t="s">
        <v>79</v>
      </c>
      <c r="O5" s="341">
        <v>0</v>
      </c>
      <c r="R5" s="112" t="s">
        <v>153</v>
      </c>
    </row>
    <row r="6" spans="2:18" ht="15.75" thickBot="1">
      <c r="B6" s="368" t="s">
        <v>242</v>
      </c>
      <c r="C6" s="369"/>
      <c r="D6" s="369"/>
      <c r="E6" s="370"/>
      <c r="F6" s="345">
        <f>F4-F5</f>
        <v>-118.08333333333333</v>
      </c>
      <c r="I6" s="76">
        <v>2</v>
      </c>
      <c r="J6" s="108" t="s">
        <v>81</v>
      </c>
      <c r="K6" s="341">
        <v>0</v>
      </c>
      <c r="M6" s="76">
        <v>2</v>
      </c>
      <c r="N6" s="108" t="s">
        <v>81</v>
      </c>
      <c r="O6" s="341">
        <v>0</v>
      </c>
      <c r="Q6" s="112"/>
      <c r="R6" s="112" t="s">
        <v>154</v>
      </c>
    </row>
    <row r="7" spans="2:18" ht="15.75" thickBot="1">
      <c r="B7" s="371" t="s">
        <v>80</v>
      </c>
      <c r="C7" s="372"/>
      <c r="D7" s="372"/>
      <c r="E7" s="373"/>
      <c r="F7" s="344">
        <f>(F6*16)/100</f>
        <v>-18.893333333333331</v>
      </c>
      <c r="I7" s="76">
        <v>3</v>
      </c>
      <c r="J7" s="108" t="s">
        <v>83</v>
      </c>
      <c r="K7" s="341">
        <v>25</v>
      </c>
      <c r="M7" s="76">
        <v>3</v>
      </c>
      <c r="N7" s="108" t="s">
        <v>83</v>
      </c>
      <c r="O7" s="341">
        <v>134</v>
      </c>
      <c r="Q7" s="112"/>
      <c r="R7" s="112" t="s">
        <v>155</v>
      </c>
    </row>
    <row r="8" spans="2:18" ht="15.75" thickBot="1">
      <c r="B8" s="338" t="s">
        <v>82</v>
      </c>
      <c r="C8" s="339"/>
      <c r="D8" s="339"/>
      <c r="E8" s="340"/>
      <c r="F8" s="344">
        <f>(F6*5.5)/100</f>
        <v>-6.4945833333333329</v>
      </c>
      <c r="I8" s="76">
        <v>4</v>
      </c>
      <c r="J8" s="108" t="s">
        <v>85</v>
      </c>
      <c r="K8" s="341">
        <v>0</v>
      </c>
      <c r="M8" s="76">
        <v>4</v>
      </c>
      <c r="N8" s="108" t="s">
        <v>85</v>
      </c>
      <c r="O8" s="341">
        <v>0</v>
      </c>
      <c r="Q8" s="112"/>
      <c r="R8" s="112" t="s">
        <v>156</v>
      </c>
    </row>
    <row r="9" spans="2:18" ht="15.75" thickBot="1">
      <c r="B9" s="338" t="s">
        <v>84</v>
      </c>
      <c r="C9" s="339"/>
      <c r="D9" s="339"/>
      <c r="E9" s="340"/>
      <c r="F9" s="344">
        <f>(F6*10.5)/100</f>
        <v>-12.39875</v>
      </c>
      <c r="I9" s="76">
        <v>5</v>
      </c>
      <c r="J9" s="108" t="s">
        <v>87</v>
      </c>
      <c r="K9" s="341">
        <v>0</v>
      </c>
      <c r="M9" s="76">
        <v>5</v>
      </c>
      <c r="N9" s="108" t="s">
        <v>87</v>
      </c>
      <c r="O9" s="341">
        <v>0</v>
      </c>
      <c r="R9" s="112" t="s">
        <v>157</v>
      </c>
    </row>
    <row r="10" spans="2:18" ht="15.75" thickBot="1">
      <c r="B10" s="338" t="s">
        <v>86</v>
      </c>
      <c r="C10" s="339"/>
      <c r="D10" s="339"/>
      <c r="E10" s="340"/>
      <c r="F10" s="344">
        <v>0</v>
      </c>
      <c r="I10" s="76">
        <v>6</v>
      </c>
      <c r="J10" s="108" t="s">
        <v>89</v>
      </c>
      <c r="K10" s="341">
        <v>0</v>
      </c>
      <c r="M10" s="76">
        <v>6</v>
      </c>
      <c r="N10" s="108" t="s">
        <v>89</v>
      </c>
      <c r="O10" s="341">
        <v>0</v>
      </c>
      <c r="R10" s="112" t="s">
        <v>158</v>
      </c>
    </row>
    <row r="11" spans="2:18" ht="15.75" thickBot="1">
      <c r="B11" s="332" t="s">
        <v>88</v>
      </c>
      <c r="C11" s="333"/>
      <c r="D11" s="333"/>
      <c r="E11" s="334"/>
      <c r="F11" s="344">
        <f>F12/10</f>
        <v>-3.7786666666666662</v>
      </c>
      <c r="I11" s="76">
        <v>7</v>
      </c>
      <c r="J11" s="108" t="s">
        <v>91</v>
      </c>
      <c r="K11" s="341">
        <v>0</v>
      </c>
      <c r="M11" s="76">
        <v>7</v>
      </c>
      <c r="N11" s="108" t="s">
        <v>91</v>
      </c>
      <c r="O11" s="341">
        <v>0</v>
      </c>
      <c r="R11" s="112" t="s">
        <v>159</v>
      </c>
    </row>
    <row r="12" spans="2:18" ht="15.75" thickBot="1">
      <c r="B12" s="335" t="s">
        <v>203</v>
      </c>
      <c r="C12" s="336"/>
      <c r="D12" s="336"/>
      <c r="E12" s="337"/>
      <c r="F12" s="344">
        <f>F7+F8+F9+F10</f>
        <v>-37.786666666666662</v>
      </c>
      <c r="I12" s="76">
        <v>8</v>
      </c>
      <c r="J12" s="108" t="s">
        <v>92</v>
      </c>
      <c r="K12" s="341">
        <v>0</v>
      </c>
      <c r="M12" s="76">
        <v>8</v>
      </c>
      <c r="N12" s="108" t="s">
        <v>92</v>
      </c>
      <c r="O12" s="341">
        <v>0</v>
      </c>
      <c r="R12" s="112" t="s">
        <v>160</v>
      </c>
    </row>
    <row r="13" spans="2:18" ht="16.5" thickBot="1">
      <c r="B13" s="346" t="s">
        <v>90</v>
      </c>
      <c r="C13" s="347"/>
      <c r="D13" s="347"/>
      <c r="E13" s="348"/>
      <c r="F13" s="349">
        <f>F6-F12</f>
        <v>-80.296666666666667</v>
      </c>
      <c r="I13" s="76">
        <v>9</v>
      </c>
      <c r="J13" s="108" t="s">
        <v>93</v>
      </c>
      <c r="K13" s="341">
        <v>0</v>
      </c>
      <c r="M13" s="76">
        <v>9</v>
      </c>
      <c r="N13" s="108" t="s">
        <v>93</v>
      </c>
      <c r="O13" s="341">
        <v>0</v>
      </c>
      <c r="R13" s="112" t="s">
        <v>161</v>
      </c>
    </row>
    <row r="14" spans="2:18" ht="15">
      <c r="I14" s="76">
        <v>10</v>
      </c>
      <c r="J14" s="108" t="s">
        <v>94</v>
      </c>
      <c r="K14" s="341">
        <v>0</v>
      </c>
      <c r="M14" s="76">
        <v>10</v>
      </c>
      <c r="N14" s="108" t="s">
        <v>94</v>
      </c>
      <c r="O14" s="341">
        <v>0</v>
      </c>
      <c r="R14" s="112" t="s">
        <v>162</v>
      </c>
    </row>
    <row r="15" spans="2:18" ht="15">
      <c r="E15" s="77"/>
      <c r="I15" s="76">
        <v>11</v>
      </c>
      <c r="J15" s="108" t="s">
        <v>95</v>
      </c>
      <c r="K15" s="341">
        <v>0</v>
      </c>
      <c r="M15" s="76">
        <v>11</v>
      </c>
      <c r="N15" s="108" t="s">
        <v>95</v>
      </c>
      <c r="O15" s="341">
        <v>0</v>
      </c>
      <c r="R15" s="112"/>
    </row>
    <row r="16" spans="2:18" ht="15">
      <c r="I16" s="76">
        <v>12</v>
      </c>
      <c r="J16" s="108" t="s">
        <v>96</v>
      </c>
      <c r="K16" s="341">
        <v>0</v>
      </c>
      <c r="M16" s="76">
        <v>12</v>
      </c>
      <c r="N16" s="108" t="s">
        <v>96</v>
      </c>
      <c r="O16" s="341">
        <v>0</v>
      </c>
      <c r="R16" s="112"/>
    </row>
    <row r="17" spans="1:18" ht="15.75">
      <c r="I17" s="358" t="s">
        <v>97</v>
      </c>
      <c r="J17" s="359"/>
      <c r="K17" s="342">
        <f>AVERAGE(K5:K16)</f>
        <v>2.0833333333333335</v>
      </c>
      <c r="M17" s="358" t="s">
        <v>97</v>
      </c>
      <c r="N17" s="359"/>
      <c r="O17" s="342">
        <f>AVERAGE(O5:O16)</f>
        <v>11.166666666666666</v>
      </c>
      <c r="R17" s="112"/>
    </row>
    <row r="18" spans="1:18" ht="15.75">
      <c r="I18" s="356" t="s">
        <v>98</v>
      </c>
      <c r="J18" s="357"/>
      <c r="K18" s="343">
        <f>SUM(K6:K17)</f>
        <v>27.083333333333332</v>
      </c>
      <c r="M18" s="356" t="s">
        <v>98</v>
      </c>
      <c r="N18" s="357"/>
      <c r="O18" s="343">
        <f>SUM(O6:O17)</f>
        <v>145.16666666666666</v>
      </c>
      <c r="R18" s="112"/>
    </row>
    <row r="19" spans="1:18" ht="27" customHeight="1">
      <c r="R19" s="112"/>
    </row>
    <row r="20" spans="1:18">
      <c r="A20" s="140"/>
      <c r="B20" s="141"/>
      <c r="C20" s="141"/>
      <c r="D20" s="136"/>
      <c r="E20" s="136"/>
      <c r="F20" s="136"/>
      <c r="G20" s="142"/>
      <c r="H20" s="142"/>
      <c r="I20" s="136"/>
      <c r="J20" s="136"/>
    </row>
  </sheetData>
  <mergeCells count="12"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6:E6"/>
    <mergeCell ref="B7:E7"/>
  </mergeCells>
  <hyperlinks>
    <hyperlink ref="Q6" location="'Calcul PFA'!A1" display="'Calcul PFA'!A1"/>
    <hyperlink ref="Q7" location="RJIP!A1" display="RJIP!A1"/>
    <hyperlink ref="Q8" location="'Model RJIP'!A1" display="'Model RJIP'!A1"/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B1:M29"/>
  <sheetViews>
    <sheetView zoomScale="80" zoomScaleNormal="80" workbookViewId="0">
      <selection activeCell="K22" sqref="K22"/>
    </sheetView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0.85546875" style="72" bestFit="1" customWidth="1"/>
    <col min="4" max="4" width="21.28515625" style="72" bestFit="1" customWidth="1"/>
    <col min="5" max="5" width="28.85546875" style="72" bestFit="1" customWidth="1"/>
    <col min="6" max="6" width="13" style="72" customWidth="1"/>
    <col min="7" max="7" width="14.140625" style="72" customWidth="1"/>
    <col min="8" max="8" width="13.85546875" style="72" customWidth="1"/>
    <col min="9" max="9" width="16.5703125" style="72" customWidth="1"/>
    <col min="10" max="164" width="8.85546875" style="72"/>
    <col min="165" max="165" width="6.7109375" style="72" customWidth="1"/>
    <col min="166" max="166" width="14.7109375" style="72" customWidth="1"/>
    <col min="167" max="167" width="21.85546875" style="72" customWidth="1"/>
    <col min="168" max="168" width="31.42578125" style="72" customWidth="1"/>
    <col min="169" max="169" width="17.85546875" style="72" customWidth="1"/>
    <col min="170" max="170" width="16.28515625" style="72" customWidth="1"/>
    <col min="171" max="171" width="17.42578125" style="72" customWidth="1"/>
    <col min="172" max="172" width="16.42578125" style="72" customWidth="1"/>
    <col min="173" max="420" width="8.85546875" style="72"/>
    <col min="421" max="421" width="6.7109375" style="72" customWidth="1"/>
    <col min="422" max="422" width="14.7109375" style="72" customWidth="1"/>
    <col min="423" max="423" width="21.85546875" style="72" customWidth="1"/>
    <col min="424" max="424" width="31.42578125" style="72" customWidth="1"/>
    <col min="425" max="425" width="17.85546875" style="72" customWidth="1"/>
    <col min="426" max="426" width="16.28515625" style="72" customWidth="1"/>
    <col min="427" max="427" width="17.42578125" style="72" customWidth="1"/>
    <col min="428" max="428" width="16.42578125" style="72" customWidth="1"/>
    <col min="429" max="676" width="8.85546875" style="72"/>
    <col min="677" max="677" width="6.7109375" style="72" customWidth="1"/>
    <col min="678" max="678" width="14.7109375" style="72" customWidth="1"/>
    <col min="679" max="679" width="21.85546875" style="72" customWidth="1"/>
    <col min="680" max="680" width="31.42578125" style="72" customWidth="1"/>
    <col min="681" max="681" width="17.85546875" style="72" customWidth="1"/>
    <col min="682" max="682" width="16.28515625" style="72" customWidth="1"/>
    <col min="683" max="683" width="17.42578125" style="72" customWidth="1"/>
    <col min="684" max="684" width="16.42578125" style="72" customWidth="1"/>
    <col min="685" max="932" width="8.85546875" style="72"/>
    <col min="933" max="933" width="6.7109375" style="72" customWidth="1"/>
    <col min="934" max="934" width="14.7109375" style="72" customWidth="1"/>
    <col min="935" max="935" width="21.85546875" style="72" customWidth="1"/>
    <col min="936" max="936" width="31.42578125" style="72" customWidth="1"/>
    <col min="937" max="937" width="17.85546875" style="72" customWidth="1"/>
    <col min="938" max="938" width="16.28515625" style="72" customWidth="1"/>
    <col min="939" max="939" width="17.42578125" style="72" customWidth="1"/>
    <col min="940" max="940" width="16.42578125" style="72" customWidth="1"/>
    <col min="941" max="1188" width="8.85546875" style="72"/>
    <col min="1189" max="1189" width="6.7109375" style="72" customWidth="1"/>
    <col min="1190" max="1190" width="14.7109375" style="72" customWidth="1"/>
    <col min="1191" max="1191" width="21.85546875" style="72" customWidth="1"/>
    <col min="1192" max="1192" width="31.42578125" style="72" customWidth="1"/>
    <col min="1193" max="1193" width="17.85546875" style="72" customWidth="1"/>
    <col min="1194" max="1194" width="16.28515625" style="72" customWidth="1"/>
    <col min="1195" max="1195" width="17.42578125" style="72" customWidth="1"/>
    <col min="1196" max="1196" width="16.42578125" style="72" customWidth="1"/>
    <col min="1197" max="1444" width="8.85546875" style="72"/>
    <col min="1445" max="1445" width="6.7109375" style="72" customWidth="1"/>
    <col min="1446" max="1446" width="14.7109375" style="72" customWidth="1"/>
    <col min="1447" max="1447" width="21.85546875" style="72" customWidth="1"/>
    <col min="1448" max="1448" width="31.42578125" style="72" customWidth="1"/>
    <col min="1449" max="1449" width="17.85546875" style="72" customWidth="1"/>
    <col min="1450" max="1450" width="16.28515625" style="72" customWidth="1"/>
    <col min="1451" max="1451" width="17.42578125" style="72" customWidth="1"/>
    <col min="1452" max="1452" width="16.42578125" style="72" customWidth="1"/>
    <col min="1453" max="1700" width="8.85546875" style="72"/>
    <col min="1701" max="1701" width="6.7109375" style="72" customWidth="1"/>
    <col min="1702" max="1702" width="14.7109375" style="72" customWidth="1"/>
    <col min="1703" max="1703" width="21.85546875" style="72" customWidth="1"/>
    <col min="1704" max="1704" width="31.42578125" style="72" customWidth="1"/>
    <col min="1705" max="1705" width="17.85546875" style="72" customWidth="1"/>
    <col min="1706" max="1706" width="16.28515625" style="72" customWidth="1"/>
    <col min="1707" max="1707" width="17.42578125" style="72" customWidth="1"/>
    <col min="1708" max="1708" width="16.42578125" style="72" customWidth="1"/>
    <col min="1709" max="1956" width="8.85546875" style="72"/>
    <col min="1957" max="1957" width="6.7109375" style="72" customWidth="1"/>
    <col min="1958" max="1958" width="14.7109375" style="72" customWidth="1"/>
    <col min="1959" max="1959" width="21.85546875" style="72" customWidth="1"/>
    <col min="1960" max="1960" width="31.42578125" style="72" customWidth="1"/>
    <col min="1961" max="1961" width="17.85546875" style="72" customWidth="1"/>
    <col min="1962" max="1962" width="16.28515625" style="72" customWidth="1"/>
    <col min="1963" max="1963" width="17.42578125" style="72" customWidth="1"/>
    <col min="1964" max="1964" width="16.42578125" style="72" customWidth="1"/>
    <col min="1965" max="2212" width="8.85546875" style="72"/>
    <col min="2213" max="2213" width="6.7109375" style="72" customWidth="1"/>
    <col min="2214" max="2214" width="14.7109375" style="72" customWidth="1"/>
    <col min="2215" max="2215" width="21.85546875" style="72" customWidth="1"/>
    <col min="2216" max="2216" width="31.42578125" style="72" customWidth="1"/>
    <col min="2217" max="2217" width="17.85546875" style="72" customWidth="1"/>
    <col min="2218" max="2218" width="16.28515625" style="72" customWidth="1"/>
    <col min="2219" max="2219" width="17.42578125" style="72" customWidth="1"/>
    <col min="2220" max="2220" width="16.42578125" style="72" customWidth="1"/>
    <col min="2221" max="2468" width="8.85546875" style="72"/>
    <col min="2469" max="2469" width="6.7109375" style="72" customWidth="1"/>
    <col min="2470" max="2470" width="14.7109375" style="72" customWidth="1"/>
    <col min="2471" max="2471" width="21.85546875" style="72" customWidth="1"/>
    <col min="2472" max="2472" width="31.42578125" style="72" customWidth="1"/>
    <col min="2473" max="2473" width="17.85546875" style="72" customWidth="1"/>
    <col min="2474" max="2474" width="16.28515625" style="72" customWidth="1"/>
    <col min="2475" max="2475" width="17.42578125" style="72" customWidth="1"/>
    <col min="2476" max="2476" width="16.42578125" style="72" customWidth="1"/>
    <col min="2477" max="2724" width="8.85546875" style="72"/>
    <col min="2725" max="2725" width="6.7109375" style="72" customWidth="1"/>
    <col min="2726" max="2726" width="14.7109375" style="72" customWidth="1"/>
    <col min="2727" max="2727" width="21.85546875" style="72" customWidth="1"/>
    <col min="2728" max="2728" width="31.42578125" style="72" customWidth="1"/>
    <col min="2729" max="2729" width="17.85546875" style="72" customWidth="1"/>
    <col min="2730" max="2730" width="16.28515625" style="72" customWidth="1"/>
    <col min="2731" max="2731" width="17.42578125" style="72" customWidth="1"/>
    <col min="2732" max="2732" width="16.42578125" style="72" customWidth="1"/>
    <col min="2733" max="2980" width="8.85546875" style="72"/>
    <col min="2981" max="2981" width="6.7109375" style="72" customWidth="1"/>
    <col min="2982" max="2982" width="14.7109375" style="72" customWidth="1"/>
    <col min="2983" max="2983" width="21.85546875" style="72" customWidth="1"/>
    <col min="2984" max="2984" width="31.42578125" style="72" customWidth="1"/>
    <col min="2985" max="2985" width="17.85546875" style="72" customWidth="1"/>
    <col min="2986" max="2986" width="16.28515625" style="72" customWidth="1"/>
    <col min="2987" max="2987" width="17.42578125" style="72" customWidth="1"/>
    <col min="2988" max="2988" width="16.42578125" style="72" customWidth="1"/>
    <col min="2989" max="3236" width="8.85546875" style="72"/>
    <col min="3237" max="3237" width="6.7109375" style="72" customWidth="1"/>
    <col min="3238" max="3238" width="14.7109375" style="72" customWidth="1"/>
    <col min="3239" max="3239" width="21.85546875" style="72" customWidth="1"/>
    <col min="3240" max="3240" width="31.42578125" style="72" customWidth="1"/>
    <col min="3241" max="3241" width="17.85546875" style="72" customWidth="1"/>
    <col min="3242" max="3242" width="16.28515625" style="72" customWidth="1"/>
    <col min="3243" max="3243" width="17.42578125" style="72" customWidth="1"/>
    <col min="3244" max="3244" width="16.42578125" style="72" customWidth="1"/>
    <col min="3245" max="3492" width="8.85546875" style="72"/>
    <col min="3493" max="3493" width="6.7109375" style="72" customWidth="1"/>
    <col min="3494" max="3494" width="14.7109375" style="72" customWidth="1"/>
    <col min="3495" max="3495" width="21.85546875" style="72" customWidth="1"/>
    <col min="3496" max="3496" width="31.42578125" style="72" customWidth="1"/>
    <col min="3497" max="3497" width="17.85546875" style="72" customWidth="1"/>
    <col min="3498" max="3498" width="16.28515625" style="72" customWidth="1"/>
    <col min="3499" max="3499" width="17.42578125" style="72" customWidth="1"/>
    <col min="3500" max="3500" width="16.42578125" style="72" customWidth="1"/>
    <col min="3501" max="3748" width="8.85546875" style="72"/>
    <col min="3749" max="3749" width="6.7109375" style="72" customWidth="1"/>
    <col min="3750" max="3750" width="14.7109375" style="72" customWidth="1"/>
    <col min="3751" max="3751" width="21.85546875" style="72" customWidth="1"/>
    <col min="3752" max="3752" width="31.42578125" style="72" customWidth="1"/>
    <col min="3753" max="3753" width="17.85546875" style="72" customWidth="1"/>
    <col min="3754" max="3754" width="16.28515625" style="72" customWidth="1"/>
    <col min="3755" max="3755" width="17.42578125" style="72" customWidth="1"/>
    <col min="3756" max="3756" width="16.42578125" style="72" customWidth="1"/>
    <col min="3757" max="4004" width="8.85546875" style="72"/>
    <col min="4005" max="4005" width="6.7109375" style="72" customWidth="1"/>
    <col min="4006" max="4006" width="14.7109375" style="72" customWidth="1"/>
    <col min="4007" max="4007" width="21.85546875" style="72" customWidth="1"/>
    <col min="4008" max="4008" width="31.42578125" style="72" customWidth="1"/>
    <col min="4009" max="4009" width="17.85546875" style="72" customWidth="1"/>
    <col min="4010" max="4010" width="16.28515625" style="72" customWidth="1"/>
    <col min="4011" max="4011" width="17.42578125" style="72" customWidth="1"/>
    <col min="4012" max="4012" width="16.42578125" style="72" customWidth="1"/>
    <col min="4013" max="4260" width="8.85546875" style="72"/>
    <col min="4261" max="4261" width="6.7109375" style="72" customWidth="1"/>
    <col min="4262" max="4262" width="14.7109375" style="72" customWidth="1"/>
    <col min="4263" max="4263" width="21.85546875" style="72" customWidth="1"/>
    <col min="4264" max="4264" width="31.42578125" style="72" customWidth="1"/>
    <col min="4265" max="4265" width="17.85546875" style="72" customWidth="1"/>
    <col min="4266" max="4266" width="16.28515625" style="72" customWidth="1"/>
    <col min="4267" max="4267" width="17.42578125" style="72" customWidth="1"/>
    <col min="4268" max="4268" width="16.42578125" style="72" customWidth="1"/>
    <col min="4269" max="4516" width="8.85546875" style="72"/>
    <col min="4517" max="4517" width="6.7109375" style="72" customWidth="1"/>
    <col min="4518" max="4518" width="14.7109375" style="72" customWidth="1"/>
    <col min="4519" max="4519" width="21.85546875" style="72" customWidth="1"/>
    <col min="4520" max="4520" width="31.42578125" style="72" customWidth="1"/>
    <col min="4521" max="4521" width="17.85546875" style="72" customWidth="1"/>
    <col min="4522" max="4522" width="16.28515625" style="72" customWidth="1"/>
    <col min="4523" max="4523" width="17.42578125" style="72" customWidth="1"/>
    <col min="4524" max="4524" width="16.42578125" style="72" customWidth="1"/>
    <col min="4525" max="4772" width="8.85546875" style="72"/>
    <col min="4773" max="4773" width="6.7109375" style="72" customWidth="1"/>
    <col min="4774" max="4774" width="14.7109375" style="72" customWidth="1"/>
    <col min="4775" max="4775" width="21.85546875" style="72" customWidth="1"/>
    <col min="4776" max="4776" width="31.42578125" style="72" customWidth="1"/>
    <col min="4777" max="4777" width="17.85546875" style="72" customWidth="1"/>
    <col min="4778" max="4778" width="16.28515625" style="72" customWidth="1"/>
    <col min="4779" max="4779" width="17.42578125" style="72" customWidth="1"/>
    <col min="4780" max="4780" width="16.42578125" style="72" customWidth="1"/>
    <col min="4781" max="5028" width="8.85546875" style="72"/>
    <col min="5029" max="5029" width="6.7109375" style="72" customWidth="1"/>
    <col min="5030" max="5030" width="14.7109375" style="72" customWidth="1"/>
    <col min="5031" max="5031" width="21.85546875" style="72" customWidth="1"/>
    <col min="5032" max="5032" width="31.42578125" style="72" customWidth="1"/>
    <col min="5033" max="5033" width="17.85546875" style="72" customWidth="1"/>
    <col min="5034" max="5034" width="16.28515625" style="72" customWidth="1"/>
    <col min="5035" max="5035" width="17.42578125" style="72" customWidth="1"/>
    <col min="5036" max="5036" width="16.42578125" style="72" customWidth="1"/>
    <col min="5037" max="5284" width="8.85546875" style="72"/>
    <col min="5285" max="5285" width="6.7109375" style="72" customWidth="1"/>
    <col min="5286" max="5286" width="14.7109375" style="72" customWidth="1"/>
    <col min="5287" max="5287" width="21.85546875" style="72" customWidth="1"/>
    <col min="5288" max="5288" width="31.42578125" style="72" customWidth="1"/>
    <col min="5289" max="5289" width="17.85546875" style="72" customWidth="1"/>
    <col min="5290" max="5290" width="16.28515625" style="72" customWidth="1"/>
    <col min="5291" max="5291" width="17.42578125" style="72" customWidth="1"/>
    <col min="5292" max="5292" width="16.42578125" style="72" customWidth="1"/>
    <col min="5293" max="5540" width="8.85546875" style="72"/>
    <col min="5541" max="5541" width="6.7109375" style="72" customWidth="1"/>
    <col min="5542" max="5542" width="14.7109375" style="72" customWidth="1"/>
    <col min="5543" max="5543" width="21.85546875" style="72" customWidth="1"/>
    <col min="5544" max="5544" width="31.42578125" style="72" customWidth="1"/>
    <col min="5545" max="5545" width="17.85546875" style="72" customWidth="1"/>
    <col min="5546" max="5546" width="16.28515625" style="72" customWidth="1"/>
    <col min="5547" max="5547" width="17.42578125" style="72" customWidth="1"/>
    <col min="5548" max="5548" width="16.42578125" style="72" customWidth="1"/>
    <col min="5549" max="5796" width="8.85546875" style="72"/>
    <col min="5797" max="5797" width="6.7109375" style="72" customWidth="1"/>
    <col min="5798" max="5798" width="14.7109375" style="72" customWidth="1"/>
    <col min="5799" max="5799" width="21.85546875" style="72" customWidth="1"/>
    <col min="5800" max="5800" width="31.42578125" style="72" customWidth="1"/>
    <col min="5801" max="5801" width="17.85546875" style="72" customWidth="1"/>
    <col min="5802" max="5802" width="16.28515625" style="72" customWidth="1"/>
    <col min="5803" max="5803" width="17.42578125" style="72" customWidth="1"/>
    <col min="5804" max="5804" width="16.42578125" style="72" customWidth="1"/>
    <col min="5805" max="6052" width="8.85546875" style="72"/>
    <col min="6053" max="6053" width="6.7109375" style="72" customWidth="1"/>
    <col min="6054" max="6054" width="14.7109375" style="72" customWidth="1"/>
    <col min="6055" max="6055" width="21.85546875" style="72" customWidth="1"/>
    <col min="6056" max="6056" width="31.42578125" style="72" customWidth="1"/>
    <col min="6057" max="6057" width="17.85546875" style="72" customWidth="1"/>
    <col min="6058" max="6058" width="16.28515625" style="72" customWidth="1"/>
    <col min="6059" max="6059" width="17.42578125" style="72" customWidth="1"/>
    <col min="6060" max="6060" width="16.42578125" style="72" customWidth="1"/>
    <col min="6061" max="6308" width="8.85546875" style="72"/>
    <col min="6309" max="6309" width="6.7109375" style="72" customWidth="1"/>
    <col min="6310" max="6310" width="14.7109375" style="72" customWidth="1"/>
    <col min="6311" max="6311" width="21.85546875" style="72" customWidth="1"/>
    <col min="6312" max="6312" width="31.42578125" style="72" customWidth="1"/>
    <col min="6313" max="6313" width="17.85546875" style="72" customWidth="1"/>
    <col min="6314" max="6314" width="16.28515625" style="72" customWidth="1"/>
    <col min="6315" max="6315" width="17.42578125" style="72" customWidth="1"/>
    <col min="6316" max="6316" width="16.42578125" style="72" customWidth="1"/>
    <col min="6317" max="6564" width="8.85546875" style="72"/>
    <col min="6565" max="6565" width="6.7109375" style="72" customWidth="1"/>
    <col min="6566" max="6566" width="14.7109375" style="72" customWidth="1"/>
    <col min="6567" max="6567" width="21.85546875" style="72" customWidth="1"/>
    <col min="6568" max="6568" width="31.42578125" style="72" customWidth="1"/>
    <col min="6569" max="6569" width="17.85546875" style="72" customWidth="1"/>
    <col min="6570" max="6570" width="16.28515625" style="72" customWidth="1"/>
    <col min="6571" max="6571" width="17.42578125" style="72" customWidth="1"/>
    <col min="6572" max="6572" width="16.42578125" style="72" customWidth="1"/>
    <col min="6573" max="6820" width="8.85546875" style="72"/>
    <col min="6821" max="6821" width="6.7109375" style="72" customWidth="1"/>
    <col min="6822" max="6822" width="14.7109375" style="72" customWidth="1"/>
    <col min="6823" max="6823" width="21.85546875" style="72" customWidth="1"/>
    <col min="6824" max="6824" width="31.42578125" style="72" customWidth="1"/>
    <col min="6825" max="6825" width="17.85546875" style="72" customWidth="1"/>
    <col min="6826" max="6826" width="16.28515625" style="72" customWidth="1"/>
    <col min="6827" max="6827" width="17.42578125" style="72" customWidth="1"/>
    <col min="6828" max="6828" width="16.42578125" style="72" customWidth="1"/>
    <col min="6829" max="7076" width="8.85546875" style="72"/>
    <col min="7077" max="7077" width="6.7109375" style="72" customWidth="1"/>
    <col min="7078" max="7078" width="14.7109375" style="72" customWidth="1"/>
    <col min="7079" max="7079" width="21.85546875" style="72" customWidth="1"/>
    <col min="7080" max="7080" width="31.42578125" style="72" customWidth="1"/>
    <col min="7081" max="7081" width="17.85546875" style="72" customWidth="1"/>
    <col min="7082" max="7082" width="16.28515625" style="72" customWidth="1"/>
    <col min="7083" max="7083" width="17.42578125" style="72" customWidth="1"/>
    <col min="7084" max="7084" width="16.42578125" style="72" customWidth="1"/>
    <col min="7085" max="7332" width="8.85546875" style="72"/>
    <col min="7333" max="7333" width="6.7109375" style="72" customWidth="1"/>
    <col min="7334" max="7334" width="14.7109375" style="72" customWidth="1"/>
    <col min="7335" max="7335" width="21.85546875" style="72" customWidth="1"/>
    <col min="7336" max="7336" width="31.42578125" style="72" customWidth="1"/>
    <col min="7337" max="7337" width="17.85546875" style="72" customWidth="1"/>
    <col min="7338" max="7338" width="16.28515625" style="72" customWidth="1"/>
    <col min="7339" max="7339" width="17.42578125" style="72" customWidth="1"/>
    <col min="7340" max="7340" width="16.42578125" style="72" customWidth="1"/>
    <col min="7341" max="7588" width="8.85546875" style="72"/>
    <col min="7589" max="7589" width="6.7109375" style="72" customWidth="1"/>
    <col min="7590" max="7590" width="14.7109375" style="72" customWidth="1"/>
    <col min="7591" max="7591" width="21.85546875" style="72" customWidth="1"/>
    <col min="7592" max="7592" width="31.42578125" style="72" customWidth="1"/>
    <col min="7593" max="7593" width="17.85546875" style="72" customWidth="1"/>
    <col min="7594" max="7594" width="16.28515625" style="72" customWidth="1"/>
    <col min="7595" max="7595" width="17.42578125" style="72" customWidth="1"/>
    <col min="7596" max="7596" width="16.42578125" style="72" customWidth="1"/>
    <col min="7597" max="7844" width="8.85546875" style="72"/>
    <col min="7845" max="7845" width="6.7109375" style="72" customWidth="1"/>
    <col min="7846" max="7846" width="14.7109375" style="72" customWidth="1"/>
    <col min="7847" max="7847" width="21.85546875" style="72" customWidth="1"/>
    <col min="7848" max="7848" width="31.42578125" style="72" customWidth="1"/>
    <col min="7849" max="7849" width="17.85546875" style="72" customWidth="1"/>
    <col min="7850" max="7850" width="16.28515625" style="72" customWidth="1"/>
    <col min="7851" max="7851" width="17.42578125" style="72" customWidth="1"/>
    <col min="7852" max="7852" width="16.42578125" style="72" customWidth="1"/>
    <col min="7853" max="8100" width="8.85546875" style="72"/>
    <col min="8101" max="8101" width="6.7109375" style="72" customWidth="1"/>
    <col min="8102" max="8102" width="14.7109375" style="72" customWidth="1"/>
    <col min="8103" max="8103" width="21.85546875" style="72" customWidth="1"/>
    <col min="8104" max="8104" width="31.42578125" style="72" customWidth="1"/>
    <col min="8105" max="8105" width="17.85546875" style="72" customWidth="1"/>
    <col min="8106" max="8106" width="16.28515625" style="72" customWidth="1"/>
    <col min="8107" max="8107" width="17.42578125" style="72" customWidth="1"/>
    <col min="8108" max="8108" width="16.42578125" style="72" customWidth="1"/>
    <col min="8109" max="8356" width="8.85546875" style="72"/>
    <col min="8357" max="8357" width="6.7109375" style="72" customWidth="1"/>
    <col min="8358" max="8358" width="14.7109375" style="72" customWidth="1"/>
    <col min="8359" max="8359" width="21.85546875" style="72" customWidth="1"/>
    <col min="8360" max="8360" width="31.42578125" style="72" customWidth="1"/>
    <col min="8361" max="8361" width="17.85546875" style="72" customWidth="1"/>
    <col min="8362" max="8362" width="16.28515625" style="72" customWidth="1"/>
    <col min="8363" max="8363" width="17.42578125" style="72" customWidth="1"/>
    <col min="8364" max="8364" width="16.42578125" style="72" customWidth="1"/>
    <col min="8365" max="8612" width="8.85546875" style="72"/>
    <col min="8613" max="8613" width="6.7109375" style="72" customWidth="1"/>
    <col min="8614" max="8614" width="14.7109375" style="72" customWidth="1"/>
    <col min="8615" max="8615" width="21.85546875" style="72" customWidth="1"/>
    <col min="8616" max="8616" width="31.42578125" style="72" customWidth="1"/>
    <col min="8617" max="8617" width="17.85546875" style="72" customWidth="1"/>
    <col min="8618" max="8618" width="16.28515625" style="72" customWidth="1"/>
    <col min="8619" max="8619" width="17.42578125" style="72" customWidth="1"/>
    <col min="8620" max="8620" width="16.42578125" style="72" customWidth="1"/>
    <col min="8621" max="8868" width="8.85546875" style="72"/>
    <col min="8869" max="8869" width="6.7109375" style="72" customWidth="1"/>
    <col min="8870" max="8870" width="14.7109375" style="72" customWidth="1"/>
    <col min="8871" max="8871" width="21.85546875" style="72" customWidth="1"/>
    <col min="8872" max="8872" width="31.42578125" style="72" customWidth="1"/>
    <col min="8873" max="8873" width="17.85546875" style="72" customWidth="1"/>
    <col min="8874" max="8874" width="16.28515625" style="72" customWidth="1"/>
    <col min="8875" max="8875" width="17.42578125" style="72" customWidth="1"/>
    <col min="8876" max="8876" width="16.42578125" style="72" customWidth="1"/>
    <col min="8877" max="9124" width="8.85546875" style="72"/>
    <col min="9125" max="9125" width="6.7109375" style="72" customWidth="1"/>
    <col min="9126" max="9126" width="14.7109375" style="72" customWidth="1"/>
    <col min="9127" max="9127" width="21.85546875" style="72" customWidth="1"/>
    <col min="9128" max="9128" width="31.42578125" style="72" customWidth="1"/>
    <col min="9129" max="9129" width="17.85546875" style="72" customWidth="1"/>
    <col min="9130" max="9130" width="16.28515625" style="72" customWidth="1"/>
    <col min="9131" max="9131" width="17.42578125" style="72" customWidth="1"/>
    <col min="9132" max="9132" width="16.42578125" style="72" customWidth="1"/>
    <col min="9133" max="9380" width="8.85546875" style="72"/>
    <col min="9381" max="9381" width="6.7109375" style="72" customWidth="1"/>
    <col min="9382" max="9382" width="14.7109375" style="72" customWidth="1"/>
    <col min="9383" max="9383" width="21.85546875" style="72" customWidth="1"/>
    <col min="9384" max="9384" width="31.42578125" style="72" customWidth="1"/>
    <col min="9385" max="9385" width="17.85546875" style="72" customWidth="1"/>
    <col min="9386" max="9386" width="16.28515625" style="72" customWidth="1"/>
    <col min="9387" max="9387" width="17.42578125" style="72" customWidth="1"/>
    <col min="9388" max="9388" width="16.42578125" style="72" customWidth="1"/>
    <col min="9389" max="9636" width="8.85546875" style="72"/>
    <col min="9637" max="9637" width="6.7109375" style="72" customWidth="1"/>
    <col min="9638" max="9638" width="14.7109375" style="72" customWidth="1"/>
    <col min="9639" max="9639" width="21.85546875" style="72" customWidth="1"/>
    <col min="9640" max="9640" width="31.42578125" style="72" customWidth="1"/>
    <col min="9641" max="9641" width="17.85546875" style="72" customWidth="1"/>
    <col min="9642" max="9642" width="16.28515625" style="72" customWidth="1"/>
    <col min="9643" max="9643" width="17.42578125" style="72" customWidth="1"/>
    <col min="9644" max="9644" width="16.42578125" style="72" customWidth="1"/>
    <col min="9645" max="9892" width="8.85546875" style="72"/>
    <col min="9893" max="9893" width="6.7109375" style="72" customWidth="1"/>
    <col min="9894" max="9894" width="14.7109375" style="72" customWidth="1"/>
    <col min="9895" max="9895" width="21.85546875" style="72" customWidth="1"/>
    <col min="9896" max="9896" width="31.42578125" style="72" customWidth="1"/>
    <col min="9897" max="9897" width="17.85546875" style="72" customWidth="1"/>
    <col min="9898" max="9898" width="16.28515625" style="72" customWidth="1"/>
    <col min="9899" max="9899" width="17.42578125" style="72" customWidth="1"/>
    <col min="9900" max="9900" width="16.42578125" style="72" customWidth="1"/>
    <col min="9901" max="10148" width="8.85546875" style="72"/>
    <col min="10149" max="10149" width="6.7109375" style="72" customWidth="1"/>
    <col min="10150" max="10150" width="14.7109375" style="72" customWidth="1"/>
    <col min="10151" max="10151" width="21.85546875" style="72" customWidth="1"/>
    <col min="10152" max="10152" width="31.42578125" style="72" customWidth="1"/>
    <col min="10153" max="10153" width="17.85546875" style="72" customWidth="1"/>
    <col min="10154" max="10154" width="16.28515625" style="72" customWidth="1"/>
    <col min="10155" max="10155" width="17.42578125" style="72" customWidth="1"/>
    <col min="10156" max="10156" width="16.42578125" style="72" customWidth="1"/>
    <col min="10157" max="10404" width="8.85546875" style="72"/>
    <col min="10405" max="10405" width="6.7109375" style="72" customWidth="1"/>
    <col min="10406" max="10406" width="14.7109375" style="72" customWidth="1"/>
    <col min="10407" max="10407" width="21.85546875" style="72" customWidth="1"/>
    <col min="10408" max="10408" width="31.42578125" style="72" customWidth="1"/>
    <col min="10409" max="10409" width="17.85546875" style="72" customWidth="1"/>
    <col min="10410" max="10410" width="16.28515625" style="72" customWidth="1"/>
    <col min="10411" max="10411" width="17.42578125" style="72" customWidth="1"/>
    <col min="10412" max="10412" width="16.42578125" style="72" customWidth="1"/>
    <col min="10413" max="10660" width="8.85546875" style="72"/>
    <col min="10661" max="10661" width="6.7109375" style="72" customWidth="1"/>
    <col min="10662" max="10662" width="14.7109375" style="72" customWidth="1"/>
    <col min="10663" max="10663" width="21.85546875" style="72" customWidth="1"/>
    <col min="10664" max="10664" width="31.42578125" style="72" customWidth="1"/>
    <col min="10665" max="10665" width="17.85546875" style="72" customWidth="1"/>
    <col min="10666" max="10666" width="16.28515625" style="72" customWidth="1"/>
    <col min="10667" max="10667" width="17.42578125" style="72" customWidth="1"/>
    <col min="10668" max="10668" width="16.42578125" style="72" customWidth="1"/>
    <col min="10669" max="10916" width="8.85546875" style="72"/>
    <col min="10917" max="10917" width="6.7109375" style="72" customWidth="1"/>
    <col min="10918" max="10918" width="14.7109375" style="72" customWidth="1"/>
    <col min="10919" max="10919" width="21.85546875" style="72" customWidth="1"/>
    <col min="10920" max="10920" width="31.42578125" style="72" customWidth="1"/>
    <col min="10921" max="10921" width="17.85546875" style="72" customWidth="1"/>
    <col min="10922" max="10922" width="16.28515625" style="72" customWidth="1"/>
    <col min="10923" max="10923" width="17.42578125" style="72" customWidth="1"/>
    <col min="10924" max="10924" width="16.42578125" style="72" customWidth="1"/>
    <col min="10925" max="11172" width="8.85546875" style="72"/>
    <col min="11173" max="11173" width="6.7109375" style="72" customWidth="1"/>
    <col min="11174" max="11174" width="14.7109375" style="72" customWidth="1"/>
    <col min="11175" max="11175" width="21.85546875" style="72" customWidth="1"/>
    <col min="11176" max="11176" width="31.42578125" style="72" customWidth="1"/>
    <col min="11177" max="11177" width="17.85546875" style="72" customWidth="1"/>
    <col min="11178" max="11178" width="16.28515625" style="72" customWidth="1"/>
    <col min="11179" max="11179" width="17.42578125" style="72" customWidth="1"/>
    <col min="11180" max="11180" width="16.42578125" style="72" customWidth="1"/>
    <col min="11181" max="11428" width="8.85546875" style="72"/>
    <col min="11429" max="11429" width="6.7109375" style="72" customWidth="1"/>
    <col min="11430" max="11430" width="14.7109375" style="72" customWidth="1"/>
    <col min="11431" max="11431" width="21.85546875" style="72" customWidth="1"/>
    <col min="11432" max="11432" width="31.42578125" style="72" customWidth="1"/>
    <col min="11433" max="11433" width="17.85546875" style="72" customWidth="1"/>
    <col min="11434" max="11434" width="16.28515625" style="72" customWidth="1"/>
    <col min="11435" max="11435" width="17.42578125" style="72" customWidth="1"/>
    <col min="11436" max="11436" width="16.42578125" style="72" customWidth="1"/>
    <col min="11437" max="11684" width="8.85546875" style="72"/>
    <col min="11685" max="11685" width="6.7109375" style="72" customWidth="1"/>
    <col min="11686" max="11686" width="14.7109375" style="72" customWidth="1"/>
    <col min="11687" max="11687" width="21.85546875" style="72" customWidth="1"/>
    <col min="11688" max="11688" width="31.42578125" style="72" customWidth="1"/>
    <col min="11689" max="11689" width="17.85546875" style="72" customWidth="1"/>
    <col min="11690" max="11690" width="16.28515625" style="72" customWidth="1"/>
    <col min="11691" max="11691" width="17.42578125" style="72" customWidth="1"/>
    <col min="11692" max="11692" width="16.42578125" style="72" customWidth="1"/>
    <col min="11693" max="11940" width="8.85546875" style="72"/>
    <col min="11941" max="11941" width="6.7109375" style="72" customWidth="1"/>
    <col min="11942" max="11942" width="14.7109375" style="72" customWidth="1"/>
    <col min="11943" max="11943" width="21.85546875" style="72" customWidth="1"/>
    <col min="11944" max="11944" width="31.42578125" style="72" customWidth="1"/>
    <col min="11945" max="11945" width="17.85546875" style="72" customWidth="1"/>
    <col min="11946" max="11946" width="16.28515625" style="72" customWidth="1"/>
    <col min="11947" max="11947" width="17.42578125" style="72" customWidth="1"/>
    <col min="11948" max="11948" width="16.42578125" style="72" customWidth="1"/>
    <col min="11949" max="12196" width="8.85546875" style="72"/>
    <col min="12197" max="12197" width="6.7109375" style="72" customWidth="1"/>
    <col min="12198" max="12198" width="14.7109375" style="72" customWidth="1"/>
    <col min="12199" max="12199" width="21.85546875" style="72" customWidth="1"/>
    <col min="12200" max="12200" width="31.42578125" style="72" customWidth="1"/>
    <col min="12201" max="12201" width="17.85546875" style="72" customWidth="1"/>
    <col min="12202" max="12202" width="16.28515625" style="72" customWidth="1"/>
    <col min="12203" max="12203" width="17.42578125" style="72" customWidth="1"/>
    <col min="12204" max="12204" width="16.42578125" style="72" customWidth="1"/>
    <col min="12205" max="12452" width="8.85546875" style="72"/>
    <col min="12453" max="12453" width="6.7109375" style="72" customWidth="1"/>
    <col min="12454" max="12454" width="14.7109375" style="72" customWidth="1"/>
    <col min="12455" max="12455" width="21.85546875" style="72" customWidth="1"/>
    <col min="12456" max="12456" width="31.42578125" style="72" customWidth="1"/>
    <col min="12457" max="12457" width="17.85546875" style="72" customWidth="1"/>
    <col min="12458" max="12458" width="16.28515625" style="72" customWidth="1"/>
    <col min="12459" max="12459" width="17.42578125" style="72" customWidth="1"/>
    <col min="12460" max="12460" width="16.42578125" style="72" customWidth="1"/>
    <col min="12461" max="12708" width="8.85546875" style="72"/>
    <col min="12709" max="12709" width="6.7109375" style="72" customWidth="1"/>
    <col min="12710" max="12710" width="14.7109375" style="72" customWidth="1"/>
    <col min="12711" max="12711" width="21.85546875" style="72" customWidth="1"/>
    <col min="12712" max="12712" width="31.42578125" style="72" customWidth="1"/>
    <col min="12713" max="12713" width="17.85546875" style="72" customWidth="1"/>
    <col min="12714" max="12714" width="16.28515625" style="72" customWidth="1"/>
    <col min="12715" max="12715" width="17.42578125" style="72" customWidth="1"/>
    <col min="12716" max="12716" width="16.42578125" style="72" customWidth="1"/>
    <col min="12717" max="12964" width="8.85546875" style="72"/>
    <col min="12965" max="12965" width="6.7109375" style="72" customWidth="1"/>
    <col min="12966" max="12966" width="14.7109375" style="72" customWidth="1"/>
    <col min="12967" max="12967" width="21.85546875" style="72" customWidth="1"/>
    <col min="12968" max="12968" width="31.42578125" style="72" customWidth="1"/>
    <col min="12969" max="12969" width="17.85546875" style="72" customWidth="1"/>
    <col min="12970" max="12970" width="16.28515625" style="72" customWidth="1"/>
    <col min="12971" max="12971" width="17.42578125" style="72" customWidth="1"/>
    <col min="12972" max="12972" width="16.42578125" style="72" customWidth="1"/>
    <col min="12973" max="13220" width="8.85546875" style="72"/>
    <col min="13221" max="13221" width="6.7109375" style="72" customWidth="1"/>
    <col min="13222" max="13222" width="14.7109375" style="72" customWidth="1"/>
    <col min="13223" max="13223" width="21.85546875" style="72" customWidth="1"/>
    <col min="13224" max="13224" width="31.42578125" style="72" customWidth="1"/>
    <col min="13225" max="13225" width="17.85546875" style="72" customWidth="1"/>
    <col min="13226" max="13226" width="16.28515625" style="72" customWidth="1"/>
    <col min="13227" max="13227" width="17.42578125" style="72" customWidth="1"/>
    <col min="13228" max="13228" width="16.42578125" style="72" customWidth="1"/>
    <col min="13229" max="13476" width="8.85546875" style="72"/>
    <col min="13477" max="13477" width="6.7109375" style="72" customWidth="1"/>
    <col min="13478" max="13478" width="14.7109375" style="72" customWidth="1"/>
    <col min="13479" max="13479" width="21.85546875" style="72" customWidth="1"/>
    <col min="13480" max="13480" width="31.42578125" style="72" customWidth="1"/>
    <col min="13481" max="13481" width="17.85546875" style="72" customWidth="1"/>
    <col min="13482" max="13482" width="16.28515625" style="72" customWidth="1"/>
    <col min="13483" max="13483" width="17.42578125" style="72" customWidth="1"/>
    <col min="13484" max="13484" width="16.42578125" style="72" customWidth="1"/>
    <col min="13485" max="13732" width="8.85546875" style="72"/>
    <col min="13733" max="13733" width="6.7109375" style="72" customWidth="1"/>
    <col min="13734" max="13734" width="14.7109375" style="72" customWidth="1"/>
    <col min="13735" max="13735" width="21.85546875" style="72" customWidth="1"/>
    <col min="13736" max="13736" width="31.42578125" style="72" customWidth="1"/>
    <col min="13737" max="13737" width="17.85546875" style="72" customWidth="1"/>
    <col min="13738" max="13738" width="16.28515625" style="72" customWidth="1"/>
    <col min="13739" max="13739" width="17.42578125" style="72" customWidth="1"/>
    <col min="13740" max="13740" width="16.42578125" style="72" customWidth="1"/>
    <col min="13741" max="13988" width="8.85546875" style="72"/>
    <col min="13989" max="13989" width="6.7109375" style="72" customWidth="1"/>
    <col min="13990" max="13990" width="14.7109375" style="72" customWidth="1"/>
    <col min="13991" max="13991" width="21.85546875" style="72" customWidth="1"/>
    <col min="13992" max="13992" width="31.42578125" style="72" customWidth="1"/>
    <col min="13993" max="13993" width="17.85546875" style="72" customWidth="1"/>
    <col min="13994" max="13994" width="16.28515625" style="72" customWidth="1"/>
    <col min="13995" max="13995" width="17.42578125" style="72" customWidth="1"/>
    <col min="13996" max="13996" width="16.42578125" style="72" customWidth="1"/>
    <col min="13997" max="14244" width="8.85546875" style="72"/>
    <col min="14245" max="14245" width="6.7109375" style="72" customWidth="1"/>
    <col min="14246" max="14246" width="14.7109375" style="72" customWidth="1"/>
    <col min="14247" max="14247" width="21.85546875" style="72" customWidth="1"/>
    <col min="14248" max="14248" width="31.42578125" style="72" customWidth="1"/>
    <col min="14249" max="14249" width="17.85546875" style="72" customWidth="1"/>
    <col min="14250" max="14250" width="16.28515625" style="72" customWidth="1"/>
    <col min="14251" max="14251" width="17.42578125" style="72" customWidth="1"/>
    <col min="14252" max="14252" width="16.42578125" style="72" customWidth="1"/>
    <col min="14253" max="14500" width="8.85546875" style="72"/>
    <col min="14501" max="14501" width="6.7109375" style="72" customWidth="1"/>
    <col min="14502" max="14502" width="14.7109375" style="72" customWidth="1"/>
    <col min="14503" max="14503" width="21.85546875" style="72" customWidth="1"/>
    <col min="14504" max="14504" width="31.42578125" style="72" customWidth="1"/>
    <col min="14505" max="14505" width="17.85546875" style="72" customWidth="1"/>
    <col min="14506" max="14506" width="16.28515625" style="72" customWidth="1"/>
    <col min="14507" max="14507" width="17.42578125" style="72" customWidth="1"/>
    <col min="14508" max="14508" width="16.42578125" style="72" customWidth="1"/>
    <col min="14509" max="14756" width="8.85546875" style="72"/>
    <col min="14757" max="14757" width="6.7109375" style="72" customWidth="1"/>
    <col min="14758" max="14758" width="14.7109375" style="72" customWidth="1"/>
    <col min="14759" max="14759" width="21.85546875" style="72" customWidth="1"/>
    <col min="14760" max="14760" width="31.42578125" style="72" customWidth="1"/>
    <col min="14761" max="14761" width="17.85546875" style="72" customWidth="1"/>
    <col min="14762" max="14762" width="16.28515625" style="72" customWidth="1"/>
    <col min="14763" max="14763" width="17.42578125" style="72" customWidth="1"/>
    <col min="14764" max="14764" width="16.42578125" style="72" customWidth="1"/>
    <col min="14765" max="15012" width="8.85546875" style="72"/>
    <col min="15013" max="15013" width="6.7109375" style="72" customWidth="1"/>
    <col min="15014" max="15014" width="14.7109375" style="72" customWidth="1"/>
    <col min="15015" max="15015" width="21.85546875" style="72" customWidth="1"/>
    <col min="15016" max="15016" width="31.42578125" style="72" customWidth="1"/>
    <col min="15017" max="15017" width="17.85546875" style="72" customWidth="1"/>
    <col min="15018" max="15018" width="16.28515625" style="72" customWidth="1"/>
    <col min="15019" max="15019" width="17.42578125" style="72" customWidth="1"/>
    <col min="15020" max="15020" width="16.42578125" style="72" customWidth="1"/>
    <col min="15021" max="15268" width="8.85546875" style="72"/>
    <col min="15269" max="15269" width="6.7109375" style="72" customWidth="1"/>
    <col min="15270" max="15270" width="14.7109375" style="72" customWidth="1"/>
    <col min="15271" max="15271" width="21.85546875" style="72" customWidth="1"/>
    <col min="15272" max="15272" width="31.42578125" style="72" customWidth="1"/>
    <col min="15273" max="15273" width="17.85546875" style="72" customWidth="1"/>
    <col min="15274" max="15274" width="16.28515625" style="72" customWidth="1"/>
    <col min="15275" max="15275" width="17.42578125" style="72" customWidth="1"/>
    <col min="15276" max="15276" width="16.42578125" style="72" customWidth="1"/>
    <col min="15277" max="15524" width="8.85546875" style="72"/>
    <col min="15525" max="15525" width="6.7109375" style="72" customWidth="1"/>
    <col min="15526" max="15526" width="14.7109375" style="72" customWidth="1"/>
    <col min="15527" max="15527" width="21.85546875" style="72" customWidth="1"/>
    <col min="15528" max="15528" width="31.42578125" style="72" customWidth="1"/>
    <col min="15529" max="15529" width="17.85546875" style="72" customWidth="1"/>
    <col min="15530" max="15530" width="16.28515625" style="72" customWidth="1"/>
    <col min="15531" max="15531" width="17.42578125" style="72" customWidth="1"/>
    <col min="15532" max="15532" width="16.42578125" style="72" customWidth="1"/>
    <col min="15533" max="15780" width="8.85546875" style="72"/>
    <col min="15781" max="15781" width="6.7109375" style="72" customWidth="1"/>
    <col min="15782" max="15782" width="14.7109375" style="72" customWidth="1"/>
    <col min="15783" max="15783" width="21.85546875" style="72" customWidth="1"/>
    <col min="15784" max="15784" width="31.42578125" style="72" customWidth="1"/>
    <col min="15785" max="15785" width="17.85546875" style="72" customWidth="1"/>
    <col min="15786" max="15786" width="16.28515625" style="72" customWidth="1"/>
    <col min="15787" max="15787" width="17.42578125" style="72" customWidth="1"/>
    <col min="15788" max="15788" width="16.42578125" style="72" customWidth="1"/>
    <col min="15789" max="16036" width="8.85546875" style="72"/>
    <col min="16037" max="16037" width="6.7109375" style="72" customWidth="1"/>
    <col min="16038" max="16038" width="14.7109375" style="72" customWidth="1"/>
    <col min="16039" max="16039" width="21.85546875" style="72" customWidth="1"/>
    <col min="16040" max="16040" width="31.42578125" style="72" customWidth="1"/>
    <col min="16041" max="16041" width="17.85546875" style="72" customWidth="1"/>
    <col min="16042" max="16042" width="16.28515625" style="72" customWidth="1"/>
    <col min="16043" max="16043" width="17.42578125" style="72" customWidth="1"/>
    <col min="16044" max="16044" width="16.42578125" style="72" customWidth="1"/>
    <col min="16045" max="16384" width="8.85546875" style="72"/>
  </cols>
  <sheetData>
    <row r="1" spans="2:13" ht="15">
      <c r="E1" s="78"/>
      <c r="H1" s="79" t="s">
        <v>99</v>
      </c>
    </row>
    <row r="2" spans="2:13" ht="12" customHeight="1">
      <c r="B2" s="377" t="s">
        <v>100</v>
      </c>
      <c r="C2" s="377"/>
      <c r="D2" s="377"/>
      <c r="E2" s="377"/>
      <c r="F2" s="377"/>
      <c r="G2" s="377"/>
      <c r="H2" s="377"/>
      <c r="I2" s="377"/>
      <c r="J2" s="80"/>
      <c r="K2" s="81"/>
      <c r="L2" s="81"/>
      <c r="M2" s="81"/>
    </row>
    <row r="3" spans="2:13" ht="13.5" customHeight="1" thickBot="1">
      <c r="B3" s="378"/>
      <c r="C3" s="378"/>
      <c r="D3" s="378"/>
      <c r="E3" s="378"/>
      <c r="F3" s="378"/>
      <c r="G3" s="378"/>
      <c r="H3" s="378"/>
      <c r="I3" s="378"/>
      <c r="J3" s="80"/>
      <c r="K3" s="81"/>
      <c r="L3" s="81"/>
      <c r="M3" s="81"/>
    </row>
    <row r="4" spans="2:13" ht="30" customHeight="1" thickTop="1">
      <c r="B4" s="379" t="s">
        <v>101</v>
      </c>
      <c r="C4" s="381" t="s">
        <v>102</v>
      </c>
      <c r="D4" s="82" t="s">
        <v>103</v>
      </c>
      <c r="E4" s="82" t="s">
        <v>104</v>
      </c>
      <c r="F4" s="383" t="s">
        <v>105</v>
      </c>
      <c r="G4" s="384"/>
      <c r="H4" s="383" t="s">
        <v>106</v>
      </c>
      <c r="I4" s="385"/>
    </row>
    <row r="5" spans="2:13" ht="18.75" customHeight="1">
      <c r="B5" s="380"/>
      <c r="C5" s="382"/>
      <c r="D5" s="83" t="s">
        <v>107</v>
      </c>
      <c r="E5" s="83" t="s">
        <v>108</v>
      </c>
      <c r="F5" s="83" t="s">
        <v>109</v>
      </c>
      <c r="G5" s="83" t="s">
        <v>110</v>
      </c>
      <c r="H5" s="83" t="s">
        <v>109</v>
      </c>
      <c r="I5" s="84" t="s">
        <v>110</v>
      </c>
      <c r="L5" s="112" t="s">
        <v>151</v>
      </c>
    </row>
    <row r="6" spans="2:13" ht="30" customHeight="1" thickBot="1">
      <c r="B6" s="85">
        <v>1</v>
      </c>
      <c r="C6" s="86">
        <v>2</v>
      </c>
      <c r="D6" s="86">
        <v>3</v>
      </c>
      <c r="E6" s="86">
        <v>4</v>
      </c>
      <c r="F6" s="86">
        <v>5</v>
      </c>
      <c r="G6" s="86">
        <v>6</v>
      </c>
      <c r="H6" s="86">
        <v>7</v>
      </c>
      <c r="I6" s="87">
        <v>8</v>
      </c>
      <c r="L6" s="112" t="s">
        <v>152</v>
      </c>
    </row>
    <row r="7" spans="2:13" ht="18" customHeight="1" thickTop="1">
      <c r="B7" s="88">
        <v>1</v>
      </c>
      <c r="C7" s="89">
        <v>42433</v>
      </c>
      <c r="D7" s="289" t="s">
        <v>210</v>
      </c>
      <c r="E7" s="289"/>
      <c r="F7" s="90">
        <v>25</v>
      </c>
      <c r="G7" s="90">
        <v>0</v>
      </c>
      <c r="H7" s="90">
        <v>0</v>
      </c>
      <c r="I7" s="91">
        <v>0</v>
      </c>
      <c r="L7" s="112" t="s">
        <v>153</v>
      </c>
    </row>
    <row r="8" spans="2:13" ht="18" customHeight="1">
      <c r="B8" s="92">
        <f>B7+1</f>
        <v>2</v>
      </c>
      <c r="C8" s="93">
        <v>42433</v>
      </c>
      <c r="D8" s="296" t="s">
        <v>233</v>
      </c>
      <c r="E8" s="95" t="s">
        <v>216</v>
      </c>
      <c r="F8" s="96">
        <v>0</v>
      </c>
      <c r="G8" s="96">
        <v>0</v>
      </c>
      <c r="H8" s="96">
        <v>72</v>
      </c>
      <c r="I8" s="97">
        <v>0</v>
      </c>
      <c r="L8" s="112" t="s">
        <v>154</v>
      </c>
    </row>
    <row r="9" spans="2:13" ht="18" customHeight="1">
      <c r="B9" s="92">
        <f t="shared" ref="B9:B25" si="0">B8+1</f>
        <v>3</v>
      </c>
      <c r="C9" s="93">
        <v>42433</v>
      </c>
      <c r="D9" s="296" t="s">
        <v>217</v>
      </c>
      <c r="E9" s="95" t="s">
        <v>216</v>
      </c>
      <c r="F9" s="96">
        <v>0</v>
      </c>
      <c r="G9" s="96">
        <v>0</v>
      </c>
      <c r="H9" s="96">
        <v>62</v>
      </c>
      <c r="I9" s="97">
        <v>0</v>
      </c>
      <c r="L9" s="112" t="s">
        <v>155</v>
      </c>
    </row>
    <row r="10" spans="2:13" ht="18" customHeight="1">
      <c r="B10" s="92">
        <f t="shared" si="0"/>
        <v>4</v>
      </c>
      <c r="C10" s="93"/>
      <c r="D10" s="94"/>
      <c r="E10" s="94"/>
      <c r="F10" s="96"/>
      <c r="G10" s="96"/>
      <c r="H10" s="96"/>
      <c r="I10" s="97"/>
      <c r="L10" s="112" t="s">
        <v>156</v>
      </c>
    </row>
    <row r="11" spans="2:13" ht="18" customHeight="1">
      <c r="B11" s="92">
        <f t="shared" si="0"/>
        <v>5</v>
      </c>
      <c r="C11" s="93"/>
      <c r="D11" s="94"/>
      <c r="E11" s="94"/>
      <c r="F11" s="96"/>
      <c r="G11" s="96"/>
      <c r="H11" s="96"/>
      <c r="I11" s="97"/>
      <c r="L11" s="112" t="s">
        <v>157</v>
      </c>
    </row>
    <row r="12" spans="2:13" ht="18" customHeight="1">
      <c r="B12" s="92">
        <f t="shared" si="0"/>
        <v>6</v>
      </c>
      <c r="C12" s="93"/>
      <c r="D12" s="94"/>
      <c r="E12" s="94"/>
      <c r="F12" s="96"/>
      <c r="G12" s="96"/>
      <c r="H12" s="96"/>
      <c r="I12" s="97"/>
      <c r="L12" s="112" t="s">
        <v>158</v>
      </c>
    </row>
    <row r="13" spans="2:13" ht="18" customHeight="1">
      <c r="B13" s="92">
        <f t="shared" si="0"/>
        <v>7</v>
      </c>
      <c r="C13" s="93"/>
      <c r="D13" s="94"/>
      <c r="E13" s="94"/>
      <c r="F13" s="96"/>
      <c r="G13" s="96"/>
      <c r="H13" s="96"/>
      <c r="I13" s="97"/>
      <c r="L13" s="112" t="s">
        <v>159</v>
      </c>
    </row>
    <row r="14" spans="2:13" ht="18" customHeight="1">
      <c r="B14" s="92">
        <f t="shared" si="0"/>
        <v>8</v>
      </c>
      <c r="C14" s="93"/>
      <c r="D14" s="94"/>
      <c r="E14" s="94"/>
      <c r="F14" s="96"/>
      <c r="G14" s="96"/>
      <c r="H14" s="96"/>
      <c r="I14" s="97"/>
      <c r="L14" s="112" t="s">
        <v>160</v>
      </c>
    </row>
    <row r="15" spans="2:13" ht="18" customHeight="1">
      <c r="B15" s="92">
        <f t="shared" si="0"/>
        <v>9</v>
      </c>
      <c r="C15" s="93"/>
      <c r="D15" s="94"/>
      <c r="E15" s="94"/>
      <c r="F15" s="96"/>
      <c r="G15" s="96"/>
      <c r="H15" s="96"/>
      <c r="I15" s="97"/>
      <c r="L15" s="112" t="s">
        <v>161</v>
      </c>
    </row>
    <row r="16" spans="2:13" ht="18" customHeight="1">
      <c r="B16" s="92">
        <f t="shared" si="0"/>
        <v>10</v>
      </c>
      <c r="C16" s="93"/>
      <c r="D16" s="94"/>
      <c r="E16" s="94"/>
      <c r="F16" s="96"/>
      <c r="G16" s="96"/>
      <c r="H16" s="96"/>
      <c r="I16" s="97"/>
      <c r="L16" s="112" t="s">
        <v>162</v>
      </c>
    </row>
    <row r="17" spans="2:12" ht="18" customHeight="1">
      <c r="B17" s="92">
        <f t="shared" si="0"/>
        <v>11</v>
      </c>
      <c r="C17" s="98"/>
      <c r="D17" s="94"/>
      <c r="E17" s="94"/>
      <c r="F17" s="96"/>
      <c r="G17" s="96"/>
      <c r="H17" s="96"/>
      <c r="I17" s="97"/>
      <c r="L17" s="111" t="s">
        <v>125</v>
      </c>
    </row>
    <row r="18" spans="2:12" ht="18" customHeight="1">
      <c r="B18" s="92">
        <f t="shared" si="0"/>
        <v>12</v>
      </c>
      <c r="C18" s="93"/>
      <c r="D18" s="94"/>
      <c r="E18" s="94"/>
      <c r="F18" s="96"/>
      <c r="G18" s="96"/>
      <c r="H18" s="96"/>
      <c r="I18" s="97"/>
      <c r="L18" s="111" t="s">
        <v>126</v>
      </c>
    </row>
    <row r="19" spans="2:12" ht="18" customHeight="1">
      <c r="B19" s="92">
        <f t="shared" si="0"/>
        <v>13</v>
      </c>
      <c r="C19" s="93"/>
      <c r="D19" s="94"/>
      <c r="E19" s="94"/>
      <c r="F19" s="96"/>
      <c r="G19" s="96"/>
      <c r="H19" s="96"/>
      <c r="I19" s="97"/>
      <c r="L19" s="112"/>
    </row>
    <row r="20" spans="2:12" ht="18" customHeight="1">
      <c r="B20" s="92">
        <f t="shared" si="0"/>
        <v>14</v>
      </c>
      <c r="C20" s="93"/>
      <c r="D20" s="94"/>
      <c r="E20" s="94"/>
      <c r="F20" s="96"/>
      <c r="G20" s="96"/>
      <c r="H20" s="96"/>
      <c r="I20" s="97"/>
      <c r="L20" s="112"/>
    </row>
    <row r="21" spans="2:12" ht="18" customHeight="1">
      <c r="B21" s="92">
        <f t="shared" si="0"/>
        <v>15</v>
      </c>
      <c r="C21" s="93"/>
      <c r="D21" s="94"/>
      <c r="E21" s="94"/>
      <c r="F21" s="96"/>
      <c r="G21" s="96"/>
      <c r="H21" s="96"/>
      <c r="I21" s="97"/>
      <c r="L21" s="112"/>
    </row>
    <row r="22" spans="2:12" ht="18" customHeight="1">
      <c r="B22" s="92">
        <f t="shared" si="0"/>
        <v>16</v>
      </c>
      <c r="C22" s="93"/>
      <c r="D22" s="94"/>
      <c r="E22" s="94"/>
      <c r="F22" s="96"/>
      <c r="G22" s="96"/>
      <c r="H22" s="96"/>
      <c r="I22" s="97"/>
      <c r="L22" s="112"/>
    </row>
    <row r="23" spans="2:12" ht="18" customHeight="1">
      <c r="B23" s="92">
        <f t="shared" si="0"/>
        <v>17</v>
      </c>
      <c r="C23" s="93"/>
      <c r="D23" s="94"/>
      <c r="E23" s="94"/>
      <c r="F23" s="96"/>
      <c r="G23" s="96"/>
      <c r="H23" s="96"/>
      <c r="I23" s="97"/>
      <c r="L23" s="112"/>
    </row>
    <row r="24" spans="2:12" ht="18" customHeight="1">
      <c r="B24" s="92">
        <f t="shared" si="0"/>
        <v>18</v>
      </c>
      <c r="C24" s="93"/>
      <c r="D24" s="94"/>
      <c r="E24" s="94"/>
      <c r="F24" s="96"/>
      <c r="G24" s="96"/>
      <c r="H24" s="96"/>
      <c r="I24" s="97"/>
      <c r="L24" s="112"/>
    </row>
    <row r="25" spans="2:12" ht="18" customHeight="1">
      <c r="B25" s="92">
        <f t="shared" si="0"/>
        <v>19</v>
      </c>
      <c r="C25" s="93"/>
      <c r="D25" s="94"/>
      <c r="E25" s="94"/>
      <c r="F25" s="96"/>
      <c r="G25" s="96"/>
      <c r="H25" s="96"/>
      <c r="I25" s="97"/>
      <c r="L25" s="112"/>
    </row>
    <row r="26" spans="2:12" ht="18.75" thickBot="1">
      <c r="B26" s="374" t="s">
        <v>98</v>
      </c>
      <c r="C26" s="375"/>
      <c r="D26" s="375"/>
      <c r="E26" s="376"/>
      <c r="F26" s="261">
        <f>SUM(F7:F25)</f>
        <v>25</v>
      </c>
      <c r="G26" s="261">
        <f>SUM(G7:G25)</f>
        <v>0</v>
      </c>
      <c r="H26" s="261">
        <f>SUM(H7:H25)</f>
        <v>134</v>
      </c>
      <c r="I26" s="261">
        <f>SUM(I7:I25)</f>
        <v>0</v>
      </c>
      <c r="L26" s="112"/>
    </row>
    <row r="27" spans="2:12" ht="13.5" thickTop="1">
      <c r="L27" s="112"/>
    </row>
    <row r="28" spans="2:12">
      <c r="L28" s="112"/>
    </row>
    <row r="29" spans="2:12">
      <c r="L29" s="112"/>
    </row>
  </sheetData>
  <mergeCells count="6">
    <mergeCell ref="B26:E26"/>
    <mergeCell ref="B2:I3"/>
    <mergeCell ref="B4:B5"/>
    <mergeCell ref="C4:C5"/>
    <mergeCell ref="F4:G4"/>
    <mergeCell ref="H4:I4"/>
  </mergeCells>
  <hyperlinks>
    <hyperlink ref="L5" location="'Evidenta PFA'!A1" display="Evidenta PFA"/>
    <hyperlink ref="L6" location="RJIP!A1" display="RJIP"/>
    <hyperlink ref="L7" location="'Model RJIP'!A1" display="Model RJIP"/>
    <hyperlink ref="L8" location="'Registrul-Inventar'!A1" display="Registrul-Inventar"/>
    <hyperlink ref="L9" location="'Export factura'!A1" display="Export factura"/>
    <hyperlink ref="L10" location="'Export chitanta'!A1" display="Export chitanta"/>
    <hyperlink ref="L11" location="Facturi!A1" display="Facturi"/>
    <hyperlink ref="L12" location="Clienti!A1" display="Clienti"/>
    <hyperlink ref="L13" location="'Incasat pe luna'!A1" display="Incasat pe luna"/>
    <hyperlink ref="L14" location="'Facturat pe luna'!A1" display="Facturat pe luna"/>
    <hyperlink ref="L15" location="'Incasari pe client'!A1" display="Incasari pe client"/>
    <hyperlink ref="L16" location="'Calculator pret traducere'!A1" display="Calculator pret traducere"/>
    <hyperlink ref="L17" location="'Export chitanta'!Print_Area" display="'Export chitanta'!Print_Area"/>
    <hyperlink ref="L18" location="'Export factura'!Print_Area" display="'Export factura'!Print_Area"/>
  </hyperlink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10">
    <tabColor rgb="FFFFFF00"/>
    <pageSetUpPr fitToPage="1"/>
  </sheetPr>
  <dimension ref="A1:AE42"/>
  <sheetViews>
    <sheetView showGridLines="0" topLeftCell="A4" zoomScale="80" zoomScaleNormal="80" workbookViewId="0">
      <selection activeCell="Q22" sqref="Q22"/>
    </sheetView>
  </sheetViews>
  <sheetFormatPr baseColWidth="10" defaultColWidth="9.140625" defaultRowHeight="12.75"/>
  <cols>
    <col min="1" max="1" width="5.7109375" style="213" customWidth="1"/>
    <col min="2" max="2" width="5.7109375" style="213" hidden="1" customWidth="1"/>
    <col min="3" max="4" width="9.140625" style="213"/>
    <col min="5" max="5" width="12.7109375" style="213" customWidth="1"/>
    <col min="6" max="6" width="23.7109375" style="213" customWidth="1"/>
    <col min="7" max="8" width="15.7109375" style="213" customWidth="1"/>
    <col min="9" max="9" width="10.140625" style="213" bestFit="1" customWidth="1"/>
    <col min="10" max="11" width="6.7109375" style="213" customWidth="1"/>
    <col min="12" max="13" width="9.140625" style="213"/>
    <col min="14" max="14" width="15.7109375" style="213" customWidth="1"/>
    <col min="15" max="15" width="9.140625" style="213"/>
    <col min="16" max="16" width="7" style="213" customWidth="1"/>
    <col min="17" max="17" width="12.140625" style="213" bestFit="1" customWidth="1"/>
    <col min="18" max="16384" width="9.140625" style="213"/>
  </cols>
  <sheetData>
    <row r="1" spans="1:31" s="155" customFormat="1" ht="24.95" customHeight="1">
      <c r="A1" s="434" t="s">
        <v>165</v>
      </c>
      <c r="B1" s="435"/>
      <c r="C1" s="436"/>
      <c r="D1" s="436"/>
      <c r="E1" s="436"/>
      <c r="F1" s="437"/>
      <c r="G1" s="438" t="s">
        <v>166</v>
      </c>
      <c r="H1" s="439"/>
      <c r="I1" s="442" t="s">
        <v>102</v>
      </c>
      <c r="J1" s="443"/>
      <c r="K1" s="444"/>
      <c r="L1" s="430" t="s">
        <v>167</v>
      </c>
      <c r="M1" s="445"/>
      <c r="N1" s="430" t="s">
        <v>168</v>
      </c>
      <c r="O1" s="431"/>
    </row>
    <row r="2" spans="1:31" s="155" customFormat="1" ht="24.95" customHeight="1">
      <c r="A2" s="404" t="s">
        <v>169</v>
      </c>
      <c r="B2" s="405"/>
      <c r="C2" s="406"/>
      <c r="D2" s="156"/>
      <c r="E2" s="157"/>
      <c r="F2" s="158"/>
      <c r="G2" s="440"/>
      <c r="H2" s="441"/>
      <c r="I2" s="249" t="s">
        <v>170</v>
      </c>
      <c r="J2" s="250" t="s">
        <v>171</v>
      </c>
      <c r="K2" s="250" t="s">
        <v>172</v>
      </c>
      <c r="L2" s="432" t="s">
        <v>173</v>
      </c>
      <c r="M2" s="446"/>
      <c r="N2" s="432"/>
      <c r="O2" s="433"/>
    </row>
    <row r="3" spans="1:31" s="155" customFormat="1" ht="15" customHeight="1">
      <c r="A3" s="404">
        <v>1</v>
      </c>
      <c r="B3" s="405"/>
      <c r="C3" s="406"/>
      <c r="D3" s="163"/>
      <c r="E3" s="164"/>
      <c r="F3" s="274">
        <v>2</v>
      </c>
      <c r="G3" s="407" t="s">
        <v>174</v>
      </c>
      <c r="H3" s="408"/>
      <c r="I3" s="249">
        <v>3</v>
      </c>
      <c r="J3" s="250">
        <v>4</v>
      </c>
      <c r="K3" s="250">
        <v>5</v>
      </c>
      <c r="L3" s="416">
        <v>6</v>
      </c>
      <c r="M3" s="406"/>
      <c r="N3" s="416">
        <v>7</v>
      </c>
      <c r="O3" s="417"/>
    </row>
    <row r="4" spans="1:31" s="155" customFormat="1" ht="13.5" thickBot="1">
      <c r="A4" s="168"/>
      <c r="B4" s="169"/>
      <c r="C4" s="170"/>
      <c r="D4" s="171"/>
      <c r="E4" s="172"/>
      <c r="F4" s="173"/>
      <c r="G4" s="409"/>
      <c r="H4" s="410"/>
      <c r="I4" s="418">
        <v>42434</v>
      </c>
      <c r="J4" s="419"/>
      <c r="K4" s="420"/>
      <c r="L4" s="174"/>
      <c r="M4" s="175"/>
      <c r="N4" s="421"/>
      <c r="O4" s="422"/>
    </row>
    <row r="5" spans="1:31" s="155" customFormat="1" ht="28.5" customHeight="1">
      <c r="A5" s="176" t="s">
        <v>3</v>
      </c>
      <c r="B5" s="177"/>
      <c r="C5" s="178" t="s">
        <v>175</v>
      </c>
      <c r="D5" s="178" t="s">
        <v>176</v>
      </c>
      <c r="E5" s="423" t="s">
        <v>192</v>
      </c>
      <c r="F5" s="424"/>
      <c r="G5" s="178" t="s">
        <v>193</v>
      </c>
      <c r="H5" s="178" t="s">
        <v>194</v>
      </c>
      <c r="I5" s="427" t="s">
        <v>177</v>
      </c>
      <c r="J5" s="428"/>
      <c r="K5" s="429"/>
      <c r="L5" s="179"/>
      <c r="M5" s="179"/>
      <c r="N5" s="179"/>
      <c r="O5" s="180"/>
    </row>
    <row r="6" spans="1:31" s="155" customFormat="1">
      <c r="A6" s="159">
        <v>8</v>
      </c>
      <c r="B6" s="181"/>
      <c r="C6" s="160">
        <v>9</v>
      </c>
      <c r="D6" s="160">
        <v>10</v>
      </c>
      <c r="E6" s="425"/>
      <c r="F6" s="426"/>
      <c r="G6" s="182">
        <v>11</v>
      </c>
      <c r="H6" s="182">
        <v>12</v>
      </c>
      <c r="I6" s="160">
        <v>13</v>
      </c>
      <c r="J6" s="160">
        <v>14</v>
      </c>
      <c r="K6" s="160">
        <v>15</v>
      </c>
      <c r="L6" s="160">
        <v>16</v>
      </c>
      <c r="M6" s="160">
        <v>17</v>
      </c>
      <c r="N6" s="160">
        <v>18</v>
      </c>
      <c r="O6" s="165">
        <v>19</v>
      </c>
    </row>
    <row r="7" spans="1:31" s="187" customFormat="1" ht="14.25">
      <c r="A7" s="183"/>
      <c r="B7" s="184"/>
      <c r="C7" s="184"/>
      <c r="D7" s="184"/>
      <c r="E7" s="184"/>
      <c r="F7" s="184"/>
      <c r="G7" s="185"/>
      <c r="H7" s="185"/>
      <c r="I7" s="184"/>
      <c r="J7" s="184"/>
      <c r="K7" s="184"/>
      <c r="L7" s="184"/>
      <c r="M7" s="184"/>
      <c r="N7" s="184"/>
      <c r="O7" s="186"/>
    </row>
    <row r="8" spans="1:31" s="187" customFormat="1" ht="15.75" thickBot="1">
      <c r="A8" s="188">
        <v>1</v>
      </c>
      <c r="B8" s="189" t="e">
        <f>#REF!&amp;$A8</f>
        <v>#REF!</v>
      </c>
      <c r="C8" s="411" t="s">
        <v>178</v>
      </c>
      <c r="D8" s="412"/>
      <c r="E8" s="412"/>
      <c r="F8" s="412"/>
      <c r="G8" s="190">
        <v>0</v>
      </c>
      <c r="H8" s="191"/>
      <c r="I8" s="413"/>
      <c r="J8" s="414"/>
      <c r="K8" s="415"/>
      <c r="L8" s="192"/>
      <c r="M8" s="192"/>
      <c r="N8" s="192"/>
      <c r="O8" s="193"/>
    </row>
    <row r="9" spans="1:31" s="187" customFormat="1" ht="15" customHeight="1">
      <c r="A9" s="194">
        <v>1</v>
      </c>
      <c r="B9" s="195">
        <v>1</v>
      </c>
      <c r="C9" s="196"/>
      <c r="D9" s="196"/>
      <c r="E9" s="399" t="s">
        <v>190</v>
      </c>
      <c r="F9" s="400"/>
      <c r="G9" s="197">
        <v>25</v>
      </c>
      <c r="H9" s="197">
        <v>0</v>
      </c>
      <c r="I9" s="401"/>
      <c r="J9" s="402"/>
      <c r="K9" s="403"/>
      <c r="L9" s="198"/>
      <c r="M9" s="198"/>
      <c r="N9" s="198"/>
      <c r="O9" s="199"/>
    </row>
    <row r="10" spans="1:31" s="187" customFormat="1" ht="15" customHeight="1">
      <c r="A10" s="200">
        <v>2</v>
      </c>
      <c r="B10" s="201" t="e">
        <f>#REF!&amp;$A10</f>
        <v>#REF!</v>
      </c>
      <c r="C10" s="202"/>
      <c r="D10" s="202"/>
      <c r="E10" s="388" t="s">
        <v>218</v>
      </c>
      <c r="F10" s="389"/>
      <c r="G10" s="203">
        <v>0</v>
      </c>
      <c r="H10" s="203">
        <v>72</v>
      </c>
      <c r="I10" s="390"/>
      <c r="J10" s="391"/>
      <c r="K10" s="392"/>
      <c r="L10" s="204"/>
      <c r="M10" s="204"/>
      <c r="N10" s="204"/>
      <c r="O10" s="205"/>
    </row>
    <row r="11" spans="1:31" s="187" customFormat="1" ht="15" customHeight="1">
      <c r="A11" s="200">
        <v>3</v>
      </c>
      <c r="B11" s="201" t="e">
        <f>#REF!&amp;$A11</f>
        <v>#REF!</v>
      </c>
      <c r="C11" s="202"/>
      <c r="D11" s="202"/>
      <c r="E11" s="388" t="s">
        <v>218</v>
      </c>
      <c r="F11" s="389"/>
      <c r="G11" s="203">
        <v>0</v>
      </c>
      <c r="H11" s="203">
        <v>62</v>
      </c>
      <c r="I11" s="390"/>
      <c r="J11" s="391"/>
      <c r="K11" s="392"/>
      <c r="L11" s="204"/>
      <c r="M11" s="204"/>
      <c r="N11" s="204"/>
      <c r="O11" s="205"/>
    </row>
    <row r="12" spans="1:31" s="187" customFormat="1" ht="15" customHeight="1">
      <c r="A12" s="200">
        <v>4</v>
      </c>
      <c r="B12" s="201" t="e">
        <f>#REF!&amp;$A12</f>
        <v>#REF!</v>
      </c>
      <c r="C12" s="202"/>
      <c r="D12" s="202"/>
      <c r="E12" s="388"/>
      <c r="F12" s="389"/>
      <c r="G12" s="203"/>
      <c r="H12" s="206"/>
      <c r="I12" s="390"/>
      <c r="J12" s="391"/>
      <c r="K12" s="392"/>
      <c r="L12" s="204"/>
      <c r="M12" s="204"/>
      <c r="N12" s="204"/>
      <c r="O12" s="205"/>
      <c r="Q12" s="398"/>
      <c r="R12" s="398"/>
      <c r="S12" s="398"/>
      <c r="T12" s="398"/>
      <c r="U12" s="398"/>
      <c r="V12" s="398"/>
      <c r="W12" s="398"/>
      <c r="X12" s="398"/>
      <c r="Y12" s="398"/>
      <c r="Z12" s="398"/>
      <c r="AA12" s="398"/>
      <c r="AB12" s="398"/>
      <c r="AC12" s="398"/>
      <c r="AD12" s="398"/>
      <c r="AE12" s="398"/>
    </row>
    <row r="13" spans="1:31" s="187" customFormat="1" ht="15" customHeight="1">
      <c r="A13" s="200">
        <v>5</v>
      </c>
      <c r="B13" s="201" t="e">
        <f>#REF!&amp;$A13</f>
        <v>#REF!</v>
      </c>
      <c r="C13" s="202"/>
      <c r="D13" s="202"/>
      <c r="E13" s="388"/>
      <c r="F13" s="389"/>
      <c r="G13" s="203"/>
      <c r="H13" s="203"/>
      <c r="I13" s="390"/>
      <c r="J13" s="391"/>
      <c r="K13" s="392"/>
      <c r="L13" s="204"/>
      <c r="M13" s="204"/>
      <c r="N13" s="204"/>
      <c r="O13" s="205"/>
      <c r="Q13" s="398"/>
      <c r="R13" s="398"/>
      <c r="S13" s="398"/>
      <c r="T13" s="398"/>
      <c r="U13" s="398"/>
      <c r="V13" s="398"/>
      <c r="W13" s="398"/>
      <c r="X13" s="398"/>
      <c r="Y13" s="398"/>
      <c r="Z13" s="398"/>
      <c r="AA13" s="398"/>
      <c r="AB13" s="398"/>
      <c r="AC13" s="398"/>
      <c r="AD13" s="398"/>
      <c r="AE13" s="398"/>
    </row>
    <row r="14" spans="1:31" s="187" customFormat="1" ht="15" customHeight="1">
      <c r="A14" s="200">
        <v>6</v>
      </c>
      <c r="B14" s="201" t="e">
        <f>#REF!&amp;$A14</f>
        <v>#REF!</v>
      </c>
      <c r="C14" s="202"/>
      <c r="D14" s="202"/>
      <c r="E14" s="388"/>
      <c r="F14" s="389"/>
      <c r="G14" s="203"/>
      <c r="H14" s="203"/>
      <c r="I14" s="390"/>
      <c r="J14" s="391"/>
      <c r="K14" s="392"/>
      <c r="L14" s="204"/>
      <c r="M14" s="204"/>
      <c r="N14" s="204"/>
      <c r="O14" s="205"/>
      <c r="Q14" s="398"/>
      <c r="R14" s="398"/>
      <c r="S14" s="398"/>
      <c r="T14" s="398"/>
      <c r="U14" s="398"/>
      <c r="V14" s="398"/>
      <c r="W14" s="398"/>
      <c r="X14" s="398"/>
      <c r="Y14" s="398"/>
      <c r="Z14" s="398"/>
      <c r="AA14" s="398"/>
      <c r="AB14" s="398"/>
      <c r="AC14" s="398"/>
      <c r="AD14" s="398"/>
      <c r="AE14" s="398"/>
    </row>
    <row r="15" spans="1:31" s="187" customFormat="1" ht="15" customHeight="1">
      <c r="A15" s="200">
        <v>7</v>
      </c>
      <c r="B15" s="201" t="e">
        <f>#REF!&amp;$A15</f>
        <v>#REF!</v>
      </c>
      <c r="C15" s="202"/>
      <c r="D15" s="202"/>
      <c r="E15" s="388"/>
      <c r="F15" s="389"/>
      <c r="G15" s="203"/>
      <c r="H15" s="203"/>
      <c r="I15" s="390"/>
      <c r="J15" s="391"/>
      <c r="K15" s="392"/>
      <c r="L15" s="204"/>
      <c r="M15" s="204"/>
      <c r="N15" s="204"/>
      <c r="O15" s="205"/>
      <c r="Q15" s="398"/>
      <c r="R15" s="398"/>
      <c r="S15" s="398"/>
      <c r="T15" s="398"/>
      <c r="U15" s="398"/>
      <c r="V15" s="398"/>
      <c r="W15" s="398"/>
      <c r="X15" s="398"/>
      <c r="Y15" s="398"/>
      <c r="Z15" s="398"/>
      <c r="AA15" s="398"/>
      <c r="AB15" s="398"/>
      <c r="AC15" s="398"/>
      <c r="AD15" s="398"/>
      <c r="AE15" s="398"/>
    </row>
    <row r="16" spans="1:31" s="187" customFormat="1" ht="15" customHeight="1">
      <c r="A16" s="200">
        <v>8</v>
      </c>
      <c r="B16" s="201" t="e">
        <f>#REF!&amp;$A16</f>
        <v>#REF!</v>
      </c>
      <c r="C16" s="202"/>
      <c r="D16" s="202"/>
      <c r="E16" s="388"/>
      <c r="F16" s="389"/>
      <c r="G16" s="203"/>
      <c r="H16" s="203"/>
      <c r="I16" s="390"/>
      <c r="J16" s="391"/>
      <c r="K16" s="392"/>
      <c r="L16" s="204"/>
      <c r="M16" s="204"/>
      <c r="N16" s="204"/>
      <c r="O16" s="205"/>
      <c r="Q16" s="398"/>
      <c r="R16" s="398"/>
      <c r="S16" s="398"/>
      <c r="T16" s="398"/>
      <c r="U16" s="398"/>
      <c r="V16" s="398"/>
      <c r="W16" s="398"/>
      <c r="X16" s="398"/>
      <c r="Y16" s="398"/>
      <c r="Z16" s="398"/>
      <c r="AA16" s="398"/>
      <c r="AB16" s="398"/>
      <c r="AC16" s="398"/>
      <c r="AD16" s="398"/>
      <c r="AE16" s="398"/>
    </row>
    <row r="17" spans="1:31" s="187" customFormat="1" ht="15" customHeight="1">
      <c r="A17" s="200">
        <v>9</v>
      </c>
      <c r="B17" s="201" t="e">
        <f>#REF!&amp;$A17</f>
        <v>#REF!</v>
      </c>
      <c r="C17" s="202"/>
      <c r="D17" s="202"/>
      <c r="E17" s="388"/>
      <c r="F17" s="389"/>
      <c r="G17" s="203"/>
      <c r="H17" s="203"/>
      <c r="I17" s="390"/>
      <c r="J17" s="391"/>
      <c r="K17" s="392"/>
      <c r="L17" s="204"/>
      <c r="M17" s="204"/>
      <c r="N17" s="204"/>
      <c r="O17" s="205"/>
      <c r="Q17" s="398"/>
      <c r="R17" s="398"/>
      <c r="S17" s="398"/>
      <c r="T17" s="398"/>
      <c r="U17" s="398"/>
      <c r="V17" s="398"/>
      <c r="W17" s="398"/>
      <c r="X17" s="398"/>
      <c r="Y17" s="398"/>
      <c r="Z17" s="398"/>
      <c r="AA17" s="398"/>
      <c r="AB17" s="398"/>
      <c r="AC17" s="398"/>
      <c r="AD17" s="398"/>
      <c r="AE17" s="398"/>
    </row>
    <row r="18" spans="1:31" s="187" customFormat="1" ht="15" customHeight="1">
      <c r="A18" s="200">
        <v>10</v>
      </c>
      <c r="B18" s="201" t="e">
        <f>#REF!&amp;$A18</f>
        <v>#REF!</v>
      </c>
      <c r="C18" s="202"/>
      <c r="D18" s="202"/>
      <c r="E18" s="388"/>
      <c r="F18" s="389"/>
      <c r="G18" s="203"/>
      <c r="H18" s="203"/>
      <c r="I18" s="390"/>
      <c r="J18" s="391"/>
      <c r="K18" s="392"/>
      <c r="L18" s="204"/>
      <c r="M18" s="204"/>
      <c r="N18" s="204"/>
      <c r="O18" s="205"/>
    </row>
    <row r="19" spans="1:31" s="187" customFormat="1" ht="15" customHeight="1">
      <c r="A19" s="200">
        <v>11</v>
      </c>
      <c r="B19" s="201" t="e">
        <f>#REF!&amp;$A19</f>
        <v>#REF!</v>
      </c>
      <c r="C19" s="202"/>
      <c r="D19" s="202"/>
      <c r="E19" s="388"/>
      <c r="F19" s="389"/>
      <c r="G19" s="203"/>
      <c r="H19" s="203"/>
      <c r="I19" s="390"/>
      <c r="J19" s="391"/>
      <c r="K19" s="392"/>
      <c r="L19" s="204"/>
      <c r="M19" s="204"/>
      <c r="N19" s="204"/>
      <c r="O19" s="205"/>
    </row>
    <row r="20" spans="1:31" s="187" customFormat="1" ht="15" customHeight="1">
      <c r="A20" s="200">
        <v>12</v>
      </c>
      <c r="B20" s="201" t="e">
        <f>#REF!&amp;$A20</f>
        <v>#REF!</v>
      </c>
      <c r="C20" s="202"/>
      <c r="D20" s="202"/>
      <c r="E20" s="388"/>
      <c r="F20" s="389"/>
      <c r="G20" s="203"/>
      <c r="H20" s="203"/>
      <c r="I20" s="390"/>
      <c r="J20" s="391"/>
      <c r="K20" s="392"/>
      <c r="L20" s="204"/>
      <c r="M20" s="204"/>
      <c r="N20" s="204"/>
      <c r="O20" s="205"/>
    </row>
    <row r="21" spans="1:31" s="187" customFormat="1" ht="15" customHeight="1">
      <c r="A21" s="200">
        <v>13</v>
      </c>
      <c r="B21" s="201" t="e">
        <f>#REF!&amp;$A21</f>
        <v>#REF!</v>
      </c>
      <c r="C21" s="202"/>
      <c r="D21" s="202"/>
      <c r="E21" s="388"/>
      <c r="F21" s="389"/>
      <c r="G21" s="203"/>
      <c r="H21" s="203"/>
      <c r="I21" s="390"/>
      <c r="J21" s="391"/>
      <c r="K21" s="392"/>
      <c r="L21" s="204"/>
      <c r="M21" s="204"/>
      <c r="N21" s="204"/>
      <c r="O21" s="205"/>
    </row>
    <row r="22" spans="1:31" s="187" customFormat="1" ht="15" customHeight="1">
      <c r="A22" s="200">
        <v>14</v>
      </c>
      <c r="B22" s="201" t="e">
        <f>#REF!&amp;$A22</f>
        <v>#REF!</v>
      </c>
      <c r="C22" s="202"/>
      <c r="D22" s="202"/>
      <c r="E22" s="388"/>
      <c r="F22" s="389"/>
      <c r="G22" s="203"/>
      <c r="H22" s="203"/>
      <c r="I22" s="390"/>
      <c r="J22" s="391"/>
      <c r="K22" s="392"/>
      <c r="L22" s="204"/>
      <c r="M22" s="204"/>
      <c r="N22" s="204"/>
      <c r="O22" s="205"/>
    </row>
    <row r="23" spans="1:31" s="187" customFormat="1" ht="15" customHeight="1">
      <c r="A23" s="200">
        <v>15</v>
      </c>
      <c r="B23" s="201"/>
      <c r="C23" s="202"/>
      <c r="D23" s="202"/>
      <c r="E23" s="388"/>
      <c r="F23" s="389"/>
      <c r="G23" s="203"/>
      <c r="H23" s="203"/>
      <c r="I23" s="390"/>
      <c r="J23" s="391"/>
      <c r="K23" s="392"/>
      <c r="L23" s="204"/>
      <c r="M23" s="204"/>
      <c r="N23" s="204"/>
      <c r="O23" s="205"/>
    </row>
    <row r="24" spans="1:31" s="187" customFormat="1" ht="15" customHeight="1">
      <c r="A24" s="200">
        <v>16</v>
      </c>
      <c r="B24" s="201"/>
      <c r="C24" s="202"/>
      <c r="D24" s="202"/>
      <c r="E24" s="388"/>
      <c r="F24" s="389"/>
      <c r="G24" s="203"/>
      <c r="H24" s="203"/>
      <c r="I24" s="390"/>
      <c r="J24" s="391"/>
      <c r="K24" s="392"/>
      <c r="L24" s="204"/>
      <c r="M24" s="204"/>
      <c r="N24" s="204"/>
      <c r="O24" s="205"/>
    </row>
    <row r="25" spans="1:31" s="187" customFormat="1" ht="15" customHeight="1">
      <c r="A25" s="200">
        <v>17</v>
      </c>
      <c r="B25" s="201"/>
      <c r="C25" s="202"/>
      <c r="D25" s="202"/>
      <c r="E25" s="388"/>
      <c r="F25" s="389"/>
      <c r="G25" s="203"/>
      <c r="H25" s="203"/>
      <c r="I25" s="390"/>
      <c r="J25" s="391"/>
      <c r="K25" s="392"/>
      <c r="L25" s="204"/>
      <c r="M25" s="204"/>
      <c r="N25" s="204"/>
      <c r="O25" s="205"/>
    </row>
    <row r="26" spans="1:31" s="187" customFormat="1" ht="15" customHeight="1">
      <c r="A26" s="200">
        <v>18</v>
      </c>
      <c r="B26" s="201" t="e">
        <f>#REF!&amp;$A26</f>
        <v>#REF!</v>
      </c>
      <c r="C26" s="202"/>
      <c r="D26" s="202"/>
      <c r="E26" s="388"/>
      <c r="F26" s="389"/>
      <c r="G26" s="203"/>
      <c r="H26" s="203"/>
      <c r="I26" s="390"/>
      <c r="J26" s="391"/>
      <c r="K26" s="392"/>
      <c r="L26" s="204"/>
      <c r="M26" s="204"/>
      <c r="N26" s="204"/>
      <c r="O26" s="205"/>
    </row>
    <row r="27" spans="1:31" s="187" customFormat="1" ht="15" customHeight="1">
      <c r="A27" s="200">
        <v>19</v>
      </c>
      <c r="B27" s="201" t="e">
        <f>#REF!&amp;$A27</f>
        <v>#REF!</v>
      </c>
      <c r="C27" s="202"/>
      <c r="D27" s="202"/>
      <c r="E27" s="388"/>
      <c r="F27" s="389"/>
      <c r="G27" s="203"/>
      <c r="H27" s="203"/>
      <c r="I27" s="390"/>
      <c r="J27" s="391"/>
      <c r="K27" s="392"/>
      <c r="L27" s="204"/>
      <c r="M27" s="204"/>
      <c r="N27" s="204"/>
      <c r="O27" s="205"/>
    </row>
    <row r="28" spans="1:31" s="187" customFormat="1" ht="15" customHeight="1">
      <c r="A28" s="200">
        <v>20</v>
      </c>
      <c r="B28" s="201" t="e">
        <f>#REF!&amp;$A28</f>
        <v>#REF!</v>
      </c>
      <c r="C28" s="202"/>
      <c r="D28" s="202"/>
      <c r="E28" s="388"/>
      <c r="F28" s="389"/>
      <c r="G28" s="203"/>
      <c r="H28" s="203"/>
      <c r="I28" s="390"/>
      <c r="J28" s="391"/>
      <c r="K28" s="392"/>
      <c r="L28" s="204"/>
      <c r="M28" s="204"/>
      <c r="N28" s="204"/>
      <c r="O28" s="205"/>
    </row>
    <row r="29" spans="1:31" s="187" customFormat="1" ht="15" customHeight="1">
      <c r="A29" s="200">
        <v>21</v>
      </c>
      <c r="B29" s="201"/>
      <c r="C29" s="202"/>
      <c r="D29" s="202"/>
      <c r="E29" s="388"/>
      <c r="F29" s="389"/>
      <c r="G29" s="203"/>
      <c r="H29" s="203"/>
      <c r="I29" s="390"/>
      <c r="J29" s="391"/>
      <c r="K29" s="392"/>
      <c r="L29" s="204"/>
      <c r="M29" s="204"/>
      <c r="N29" s="204"/>
      <c r="O29" s="205"/>
    </row>
    <row r="30" spans="1:31" s="187" customFormat="1" ht="15" customHeight="1">
      <c r="A30" s="200">
        <v>22</v>
      </c>
      <c r="B30" s="201"/>
      <c r="C30" s="202"/>
      <c r="D30" s="202"/>
      <c r="E30" s="388"/>
      <c r="F30" s="389"/>
      <c r="G30" s="203"/>
      <c r="H30" s="203"/>
      <c r="I30" s="390"/>
      <c r="J30" s="391"/>
      <c r="K30" s="392"/>
      <c r="L30" s="204"/>
      <c r="M30" s="204"/>
      <c r="N30" s="204"/>
      <c r="O30" s="205"/>
    </row>
    <row r="31" spans="1:31" s="187" customFormat="1" ht="15" customHeight="1">
      <c r="A31" s="200">
        <v>23</v>
      </c>
      <c r="B31" s="201"/>
      <c r="C31" s="202"/>
      <c r="D31" s="202"/>
      <c r="E31" s="388"/>
      <c r="F31" s="389"/>
      <c r="G31" s="203"/>
      <c r="H31" s="203"/>
      <c r="I31" s="390"/>
      <c r="J31" s="391"/>
      <c r="K31" s="392"/>
      <c r="L31" s="204"/>
      <c r="M31" s="204"/>
      <c r="N31" s="204"/>
      <c r="O31" s="205"/>
    </row>
    <row r="32" spans="1:31" s="187" customFormat="1" ht="15" customHeight="1">
      <c r="A32" s="200">
        <v>24</v>
      </c>
      <c r="B32" s="201"/>
      <c r="C32" s="202"/>
      <c r="D32" s="202"/>
      <c r="E32" s="388"/>
      <c r="F32" s="389"/>
      <c r="G32" s="203"/>
      <c r="H32" s="203"/>
      <c r="I32" s="390"/>
      <c r="J32" s="391"/>
      <c r="K32" s="392"/>
      <c r="L32" s="204"/>
      <c r="M32" s="204"/>
      <c r="N32" s="204"/>
      <c r="O32" s="205"/>
    </row>
    <row r="33" spans="1:15" s="187" customFormat="1" ht="15" customHeight="1">
      <c r="A33" s="200">
        <v>25</v>
      </c>
      <c r="B33" s="201"/>
      <c r="C33" s="202"/>
      <c r="D33" s="202"/>
      <c r="E33" s="388"/>
      <c r="F33" s="389"/>
      <c r="G33" s="203"/>
      <c r="H33" s="203"/>
      <c r="I33" s="390"/>
      <c r="J33" s="391"/>
      <c r="K33" s="392"/>
      <c r="L33" s="204"/>
      <c r="M33" s="204"/>
      <c r="N33" s="204"/>
      <c r="O33" s="205"/>
    </row>
    <row r="34" spans="1:15" s="187" customFormat="1" ht="15" customHeight="1">
      <c r="A34" s="200">
        <v>26</v>
      </c>
      <c r="B34" s="201" t="e">
        <f>#REF!&amp;$A34</f>
        <v>#REF!</v>
      </c>
      <c r="C34" s="202"/>
      <c r="D34" s="202"/>
      <c r="E34" s="388"/>
      <c r="F34" s="389"/>
      <c r="G34" s="203"/>
      <c r="H34" s="203"/>
      <c r="I34" s="390"/>
      <c r="J34" s="391"/>
      <c r="K34" s="392"/>
      <c r="L34" s="204"/>
      <c r="M34" s="204"/>
      <c r="N34" s="204"/>
      <c r="O34" s="205"/>
    </row>
    <row r="35" spans="1:15" s="187" customFormat="1" ht="15" customHeight="1">
      <c r="A35" s="200">
        <v>27</v>
      </c>
      <c r="B35" s="201" t="e">
        <f>#REF!&amp;$A35</f>
        <v>#REF!</v>
      </c>
      <c r="C35" s="202"/>
      <c r="D35" s="202"/>
      <c r="E35" s="388"/>
      <c r="F35" s="389"/>
      <c r="G35" s="203"/>
      <c r="H35" s="203"/>
      <c r="I35" s="390"/>
      <c r="J35" s="391"/>
      <c r="K35" s="392"/>
      <c r="L35" s="204"/>
      <c r="M35" s="204"/>
      <c r="N35" s="204"/>
      <c r="O35" s="205"/>
    </row>
    <row r="36" spans="1:15" s="187" customFormat="1" ht="15" customHeight="1">
      <c r="A36" s="200">
        <v>28</v>
      </c>
      <c r="B36" s="201" t="e">
        <f>#REF!&amp;$A36</f>
        <v>#REF!</v>
      </c>
      <c r="C36" s="202"/>
      <c r="D36" s="202"/>
      <c r="E36" s="388"/>
      <c r="F36" s="389"/>
      <c r="G36" s="203"/>
      <c r="H36" s="203"/>
      <c r="I36" s="390"/>
      <c r="J36" s="391"/>
      <c r="K36" s="392"/>
      <c r="L36" s="204"/>
      <c r="M36" s="204"/>
      <c r="N36" s="204"/>
      <c r="O36" s="205"/>
    </row>
    <row r="37" spans="1:15" s="187" customFormat="1" ht="15" customHeight="1">
      <c r="A37" s="200">
        <v>29</v>
      </c>
      <c r="B37" s="201" t="e">
        <f>#REF!&amp;$A37</f>
        <v>#REF!</v>
      </c>
      <c r="C37" s="202"/>
      <c r="D37" s="202"/>
      <c r="E37" s="388"/>
      <c r="F37" s="389"/>
      <c r="G37" s="203"/>
      <c r="H37" s="203"/>
      <c r="I37" s="390"/>
      <c r="J37" s="391"/>
      <c r="K37" s="392"/>
      <c r="L37" s="204"/>
      <c r="M37" s="204"/>
      <c r="N37" s="204"/>
      <c r="O37" s="205"/>
    </row>
    <row r="38" spans="1:15" s="187" customFormat="1" ht="15" customHeight="1">
      <c r="A38" s="200">
        <v>30</v>
      </c>
      <c r="B38" s="201" t="e">
        <f>#REF!&amp;$A38</f>
        <v>#REF!</v>
      </c>
      <c r="C38" s="202"/>
      <c r="D38" s="202"/>
      <c r="E38" s="388"/>
      <c r="F38" s="389"/>
      <c r="G38" s="203"/>
      <c r="H38" s="203"/>
      <c r="I38" s="390"/>
      <c r="J38" s="391"/>
      <c r="K38" s="392"/>
      <c r="L38" s="204"/>
      <c r="M38" s="204"/>
      <c r="N38" s="204"/>
      <c r="O38" s="205"/>
    </row>
    <row r="39" spans="1:15" s="187" customFormat="1" ht="15" customHeight="1">
      <c r="A39" s="200">
        <v>31</v>
      </c>
      <c r="B39" s="207" t="e">
        <f>#REF!&amp;$A39</f>
        <v>#REF!</v>
      </c>
      <c r="C39" s="208"/>
      <c r="D39" s="208"/>
      <c r="E39" s="393"/>
      <c r="F39" s="394"/>
      <c r="G39" s="209"/>
      <c r="H39" s="209"/>
      <c r="I39" s="395"/>
      <c r="J39" s="396"/>
      <c r="K39" s="397"/>
      <c r="L39" s="210"/>
      <c r="M39" s="210"/>
      <c r="N39" s="210"/>
      <c r="O39" s="211"/>
    </row>
    <row r="40" spans="1:15" s="212" customFormat="1" ht="17.100000000000001" customHeight="1" thickBot="1">
      <c r="A40" s="214"/>
      <c r="B40" s="215"/>
      <c r="C40" s="234" t="s">
        <v>98</v>
      </c>
      <c r="D40" s="235"/>
      <c r="E40" s="235"/>
      <c r="F40" s="236"/>
      <c r="G40" s="324">
        <f>SUM(G8:G38)</f>
        <v>25</v>
      </c>
      <c r="H40" s="324">
        <f>SUM(H8:H38)</f>
        <v>134</v>
      </c>
      <c r="I40" s="216"/>
      <c r="J40" s="217"/>
      <c r="K40" s="386" t="s">
        <v>179</v>
      </c>
      <c r="L40" s="387"/>
      <c r="M40" s="387"/>
      <c r="N40" s="325">
        <f>G40-H40</f>
        <v>-109</v>
      </c>
      <c r="O40" s="218"/>
    </row>
    <row r="41" spans="1:15" s="155" customFormat="1">
      <c r="A41" s="219" t="s">
        <v>180</v>
      </c>
      <c r="B41" s="220"/>
      <c r="C41" s="220"/>
      <c r="G41" s="221" t="s">
        <v>181</v>
      </c>
      <c r="H41" s="221"/>
      <c r="O41" s="222"/>
    </row>
    <row r="42" spans="1:15" s="155" customFormat="1" ht="13.5" thickBot="1">
      <c r="A42" s="223"/>
      <c r="B42" s="175"/>
      <c r="C42" s="175"/>
      <c r="D42" s="175"/>
      <c r="E42" s="175"/>
      <c r="F42" s="175"/>
      <c r="G42" s="224"/>
      <c r="H42" s="224"/>
      <c r="I42" s="175"/>
      <c r="J42" s="175"/>
      <c r="K42" s="175"/>
      <c r="L42" s="175"/>
      <c r="M42" s="175"/>
      <c r="N42" s="175"/>
      <c r="O42" s="225"/>
    </row>
  </sheetData>
  <mergeCells count="81">
    <mergeCell ref="N1:O2"/>
    <mergeCell ref="A1:F1"/>
    <mergeCell ref="G1:H2"/>
    <mergeCell ref="I1:K1"/>
    <mergeCell ref="L1:M1"/>
    <mergeCell ref="A2:C2"/>
    <mergeCell ref="L2:M2"/>
    <mergeCell ref="N3:O3"/>
    <mergeCell ref="I4:K4"/>
    <mergeCell ref="N4:O4"/>
    <mergeCell ref="E5:F6"/>
    <mergeCell ref="I5:K5"/>
    <mergeCell ref="L3:M3"/>
    <mergeCell ref="E9:F9"/>
    <mergeCell ref="I9:K9"/>
    <mergeCell ref="E10:F10"/>
    <mergeCell ref="I10:K10"/>
    <mergeCell ref="A3:C3"/>
    <mergeCell ref="G3:H4"/>
    <mergeCell ref="C8:F8"/>
    <mergeCell ref="I8:K8"/>
    <mergeCell ref="Q12:AE17"/>
    <mergeCell ref="E13:F13"/>
    <mergeCell ref="I13:K13"/>
    <mergeCell ref="E14:F14"/>
    <mergeCell ref="I14:K14"/>
    <mergeCell ref="E15:F15"/>
    <mergeCell ref="E18:F18"/>
    <mergeCell ref="I18:K18"/>
    <mergeCell ref="E11:F11"/>
    <mergeCell ref="I11:K11"/>
    <mergeCell ref="E12:F12"/>
    <mergeCell ref="I12:K12"/>
    <mergeCell ref="I15:K15"/>
    <mergeCell ref="E16:F16"/>
    <mergeCell ref="I16:K16"/>
    <mergeCell ref="E17:F17"/>
    <mergeCell ref="I17:K17"/>
    <mergeCell ref="E19:F19"/>
    <mergeCell ref="I19:K19"/>
    <mergeCell ref="E20:F20"/>
    <mergeCell ref="I20:K20"/>
    <mergeCell ref="E21:F21"/>
    <mergeCell ref="I21:K21"/>
    <mergeCell ref="E22:F22"/>
    <mergeCell ref="I22:K22"/>
    <mergeCell ref="E23:F23"/>
    <mergeCell ref="I23:K23"/>
    <mergeCell ref="E24:F24"/>
    <mergeCell ref="I24:K24"/>
    <mergeCell ref="E25:F25"/>
    <mergeCell ref="I25:K25"/>
    <mergeCell ref="E26:F26"/>
    <mergeCell ref="I26:K26"/>
    <mergeCell ref="E27:F27"/>
    <mergeCell ref="I27:K27"/>
    <mergeCell ref="E28:F28"/>
    <mergeCell ref="I28:K28"/>
    <mergeCell ref="E29:F29"/>
    <mergeCell ref="I29:K29"/>
    <mergeCell ref="E30:F30"/>
    <mergeCell ref="I30:K30"/>
    <mergeCell ref="E31:F31"/>
    <mergeCell ref="I31:K31"/>
    <mergeCell ref="E32:F32"/>
    <mergeCell ref="I32:K32"/>
    <mergeCell ref="E33:F33"/>
    <mergeCell ref="I33:K33"/>
    <mergeCell ref="E34:F34"/>
    <mergeCell ref="I34:K34"/>
    <mergeCell ref="E35:F35"/>
    <mergeCell ref="I35:K35"/>
    <mergeCell ref="E36:F36"/>
    <mergeCell ref="I36:K36"/>
    <mergeCell ref="K40:M40"/>
    <mergeCell ref="E37:F37"/>
    <mergeCell ref="I37:K37"/>
    <mergeCell ref="E38:F38"/>
    <mergeCell ref="I38:K38"/>
    <mergeCell ref="E39:F39"/>
    <mergeCell ref="I39:K39"/>
  </mergeCells>
  <printOptions horizontalCentered="1"/>
  <pageMargins left="0" right="0" top="0.78740157480314965" bottom="0.39370078740157483" header="0.51181102362204722" footer="0.51181102362204722"/>
  <pageSetup paperSize="9" scale="53" orientation="portrait" horizontalDpi="4294967295" verticalDpi="429496729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ChoisissezLeJour">
                <anchor moveWithCells="1" sizeWithCells="1">
                  <from>
                    <xdr:col>17</xdr:col>
                    <xdr:colOff>104775</xdr:colOff>
                    <xdr:row>2</xdr:row>
                    <xdr:rowOff>114300</xdr:rowOff>
                  </from>
                  <to>
                    <xdr:col>19</xdr:col>
                    <xdr:colOff>600075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Imprimer">
                <anchor moveWithCells="1" sizeWithCells="1">
                  <from>
                    <xdr:col>17</xdr:col>
                    <xdr:colOff>333375</xdr:colOff>
                    <xdr:row>6</xdr:row>
                    <xdr:rowOff>38100</xdr:rowOff>
                  </from>
                  <to>
                    <xdr:col>19</xdr:col>
                    <xdr:colOff>600075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8">
    <tabColor rgb="FF0000FF"/>
    <pageSetUpPr fitToPage="1"/>
  </sheetPr>
  <dimension ref="A1:O42"/>
  <sheetViews>
    <sheetView showGridLines="0" topLeftCell="A16" zoomScale="80" zoomScaleNormal="80" workbookViewId="0">
      <selection activeCell="Q18" sqref="Q18"/>
    </sheetView>
  </sheetViews>
  <sheetFormatPr baseColWidth="10" defaultColWidth="9.140625" defaultRowHeight="12.75"/>
  <cols>
    <col min="1" max="1" width="5.7109375" style="213" customWidth="1"/>
    <col min="2" max="2" width="5.7109375" style="213" hidden="1" customWidth="1"/>
    <col min="3" max="4" width="9.140625" style="213"/>
    <col min="5" max="5" width="12.7109375" style="213" customWidth="1"/>
    <col min="6" max="6" width="23.7109375" style="213" customWidth="1"/>
    <col min="7" max="8" width="15.7109375" style="213" customWidth="1"/>
    <col min="9" max="9" width="10.140625" style="213" bestFit="1" customWidth="1"/>
    <col min="10" max="11" width="6.7109375" style="213" customWidth="1"/>
    <col min="12" max="13" width="9.140625" style="213"/>
    <col min="14" max="14" width="15.7109375" style="213" customWidth="1"/>
    <col min="15" max="16384" width="9.140625" style="213"/>
  </cols>
  <sheetData>
    <row r="1" spans="1:15" s="155" customFormat="1" ht="24.95" customHeight="1">
      <c r="A1" s="434" t="s">
        <v>165</v>
      </c>
      <c r="B1" s="435"/>
      <c r="C1" s="436"/>
      <c r="D1" s="436"/>
      <c r="E1" s="436"/>
      <c r="F1" s="437"/>
      <c r="G1" s="438" t="s">
        <v>195</v>
      </c>
      <c r="H1" s="439"/>
      <c r="I1" s="442" t="s">
        <v>102</v>
      </c>
      <c r="J1" s="443"/>
      <c r="K1" s="444"/>
      <c r="L1" s="430" t="s">
        <v>167</v>
      </c>
      <c r="M1" s="445"/>
      <c r="N1" s="430" t="s">
        <v>168</v>
      </c>
      <c r="O1" s="431"/>
    </row>
    <row r="2" spans="1:15" s="155" customFormat="1" ht="24.95" customHeight="1">
      <c r="A2" s="404" t="s">
        <v>169</v>
      </c>
      <c r="B2" s="405"/>
      <c r="C2" s="406"/>
      <c r="D2" s="156"/>
      <c r="E2" s="157"/>
      <c r="F2" s="158"/>
      <c r="G2" s="440"/>
      <c r="H2" s="441"/>
      <c r="I2" s="249" t="s">
        <v>170</v>
      </c>
      <c r="J2" s="250" t="s">
        <v>171</v>
      </c>
      <c r="K2" s="250" t="s">
        <v>172</v>
      </c>
      <c r="L2" s="432" t="s">
        <v>173</v>
      </c>
      <c r="M2" s="446"/>
      <c r="N2" s="161"/>
      <c r="O2" s="162"/>
    </row>
    <row r="3" spans="1:15" s="155" customFormat="1" ht="15" customHeight="1">
      <c r="A3" s="452">
        <v>1</v>
      </c>
      <c r="B3" s="453"/>
      <c r="C3" s="454"/>
      <c r="D3" s="163"/>
      <c r="E3" s="164"/>
      <c r="F3" s="165">
        <v>2</v>
      </c>
      <c r="G3" s="407" t="s">
        <v>174</v>
      </c>
      <c r="H3" s="408"/>
      <c r="I3" s="159">
        <v>3</v>
      </c>
      <c r="J3" s="160">
        <v>4</v>
      </c>
      <c r="K3" s="160">
        <v>5</v>
      </c>
      <c r="L3" s="166">
        <v>6</v>
      </c>
      <c r="M3" s="167"/>
      <c r="N3" s="455">
        <v>7</v>
      </c>
      <c r="O3" s="456"/>
    </row>
    <row r="4" spans="1:15" s="155" customFormat="1" ht="13.5" thickBot="1">
      <c r="A4" s="168"/>
      <c r="B4" s="169"/>
      <c r="C4" s="170"/>
      <c r="D4" s="171"/>
      <c r="E4" s="172"/>
      <c r="F4" s="173"/>
      <c r="G4" s="409"/>
      <c r="H4" s="410"/>
      <c r="I4" s="457">
        <v>42434</v>
      </c>
      <c r="J4" s="458"/>
      <c r="K4" s="459"/>
      <c r="L4" s="174"/>
      <c r="M4" s="175"/>
      <c r="N4" s="421"/>
      <c r="O4" s="422"/>
    </row>
    <row r="5" spans="1:15" s="155" customFormat="1" ht="25.5">
      <c r="A5" s="176" t="s">
        <v>3</v>
      </c>
      <c r="B5" s="177"/>
      <c r="C5" s="178" t="s">
        <v>175</v>
      </c>
      <c r="D5" s="178" t="s">
        <v>176</v>
      </c>
      <c r="E5" s="423" t="s">
        <v>192</v>
      </c>
      <c r="F5" s="424"/>
      <c r="G5" s="178" t="s">
        <v>227</v>
      </c>
      <c r="H5" s="178" t="s">
        <v>228</v>
      </c>
      <c r="I5" s="427" t="s">
        <v>177</v>
      </c>
      <c r="J5" s="428"/>
      <c r="K5" s="429"/>
      <c r="L5" s="179"/>
      <c r="M5" s="179"/>
      <c r="N5" s="179"/>
      <c r="O5" s="180"/>
    </row>
    <row r="6" spans="1:15" s="155" customFormat="1">
      <c r="A6" s="159">
        <v>8</v>
      </c>
      <c r="B6" s="181"/>
      <c r="C6" s="160">
        <v>9</v>
      </c>
      <c r="D6" s="160">
        <v>10</v>
      </c>
      <c r="E6" s="425"/>
      <c r="F6" s="426"/>
      <c r="G6" s="182">
        <v>11</v>
      </c>
      <c r="H6" s="182">
        <v>12</v>
      </c>
      <c r="I6" s="160">
        <v>13</v>
      </c>
      <c r="J6" s="160">
        <v>14</v>
      </c>
      <c r="K6" s="160">
        <v>15</v>
      </c>
      <c r="L6" s="160">
        <v>16</v>
      </c>
      <c r="M6" s="160">
        <v>17</v>
      </c>
      <c r="N6" s="160">
        <v>18</v>
      </c>
      <c r="O6" s="165">
        <v>19</v>
      </c>
    </row>
    <row r="7" spans="1:15" s="187" customFormat="1" ht="14.25">
      <c r="A7" s="183"/>
      <c r="B7" s="184"/>
      <c r="C7" s="184"/>
      <c r="D7" s="184"/>
      <c r="E7" s="184"/>
      <c r="F7" s="184"/>
      <c r="G7" s="185"/>
      <c r="H7" s="185"/>
      <c r="I7" s="184"/>
      <c r="J7" s="184"/>
      <c r="K7" s="184"/>
      <c r="L7" s="184"/>
      <c r="M7" s="184"/>
      <c r="N7" s="184"/>
      <c r="O7" s="186"/>
    </row>
    <row r="8" spans="1:15" s="187" customFormat="1" ht="15.75" thickBot="1">
      <c r="A8" s="188">
        <v>1</v>
      </c>
      <c r="B8" s="189" t="e">
        <f>#REF!&amp;$A8</f>
        <v>#REF!</v>
      </c>
      <c r="C8" s="232" t="s">
        <v>178</v>
      </c>
      <c r="D8" s="233"/>
      <c r="E8" s="233"/>
      <c r="F8" s="233"/>
      <c r="G8" s="190">
        <v>0</v>
      </c>
      <c r="H8" s="191"/>
      <c r="I8" s="413"/>
      <c r="J8" s="414"/>
      <c r="K8" s="415"/>
      <c r="L8" s="192"/>
      <c r="M8" s="192"/>
      <c r="N8" s="192"/>
      <c r="O8" s="193"/>
    </row>
    <row r="9" spans="1:15" s="187" customFormat="1" ht="15" customHeight="1">
      <c r="A9" s="195">
        <v>1</v>
      </c>
      <c r="B9" s="226" t="e">
        <f>#REF!&amp;$A9</f>
        <v>#REF!</v>
      </c>
      <c r="C9" s="196"/>
      <c r="D9" s="196"/>
      <c r="E9" s="399" t="s">
        <v>218</v>
      </c>
      <c r="F9" s="400"/>
      <c r="G9" s="197">
        <v>0</v>
      </c>
      <c r="H9" s="197">
        <v>62</v>
      </c>
      <c r="I9" s="401"/>
      <c r="J9" s="402"/>
      <c r="K9" s="403"/>
      <c r="L9" s="198"/>
      <c r="M9" s="198"/>
      <c r="N9" s="198"/>
      <c r="O9" s="199"/>
    </row>
    <row r="10" spans="1:15" s="187" customFormat="1" ht="15" customHeight="1">
      <c r="A10" s="200">
        <v>2</v>
      </c>
      <c r="B10" s="201" t="e">
        <f>#REF!&amp;$A10</f>
        <v>#REF!</v>
      </c>
      <c r="C10" s="202"/>
      <c r="D10" s="202"/>
      <c r="E10" s="388"/>
      <c r="F10" s="389"/>
      <c r="G10" s="203"/>
      <c r="H10" s="203"/>
      <c r="I10" s="390"/>
      <c r="J10" s="391"/>
      <c r="K10" s="392"/>
      <c r="L10" s="204"/>
      <c r="M10" s="204"/>
      <c r="N10" s="204"/>
      <c r="O10" s="205"/>
    </row>
    <row r="11" spans="1:15" s="187" customFormat="1" ht="15" customHeight="1">
      <c r="A11" s="200">
        <v>3</v>
      </c>
      <c r="B11" s="201" t="e">
        <f>#REF!&amp;$A11</f>
        <v>#REF!</v>
      </c>
      <c r="C11" s="202"/>
      <c r="D11" s="202"/>
      <c r="E11" s="388"/>
      <c r="F11" s="389"/>
      <c r="G11" s="203"/>
      <c r="H11" s="203"/>
      <c r="I11" s="390"/>
      <c r="J11" s="391"/>
      <c r="K11" s="392"/>
      <c r="L11" s="204"/>
      <c r="M11" s="204"/>
      <c r="N11" s="204"/>
      <c r="O11" s="205"/>
    </row>
    <row r="12" spans="1:15" s="187" customFormat="1" ht="15" customHeight="1">
      <c r="A12" s="200">
        <v>4</v>
      </c>
      <c r="B12" s="201" t="e">
        <f>#REF!&amp;$A12</f>
        <v>#REF!</v>
      </c>
      <c r="C12" s="202"/>
      <c r="D12" s="202"/>
      <c r="E12" s="388"/>
      <c r="F12" s="389"/>
      <c r="G12" s="203"/>
      <c r="H12" s="206"/>
      <c r="I12" s="390"/>
      <c r="J12" s="391"/>
      <c r="K12" s="392"/>
      <c r="L12" s="204"/>
      <c r="M12" s="204"/>
      <c r="N12" s="204"/>
      <c r="O12" s="205"/>
    </row>
    <row r="13" spans="1:15" s="187" customFormat="1" ht="15" customHeight="1">
      <c r="A13" s="200">
        <v>5</v>
      </c>
      <c r="B13" s="201" t="e">
        <f>#REF!&amp;$A13</f>
        <v>#REF!</v>
      </c>
      <c r="C13" s="202"/>
      <c r="D13" s="202"/>
      <c r="E13" s="388"/>
      <c r="F13" s="389"/>
      <c r="G13" s="203"/>
      <c r="H13" s="203"/>
      <c r="I13" s="390"/>
      <c r="J13" s="391"/>
      <c r="K13" s="392"/>
      <c r="L13" s="204"/>
      <c r="M13" s="204"/>
      <c r="N13" s="204"/>
      <c r="O13" s="205"/>
    </row>
    <row r="14" spans="1:15" s="187" customFormat="1" ht="15" customHeight="1">
      <c r="A14" s="200">
        <v>6</v>
      </c>
      <c r="B14" s="201" t="e">
        <f>#REF!&amp;$A14</f>
        <v>#REF!</v>
      </c>
      <c r="C14" s="202"/>
      <c r="D14" s="202"/>
      <c r="E14" s="388"/>
      <c r="F14" s="389"/>
      <c r="G14" s="203"/>
      <c r="H14" s="203"/>
      <c r="I14" s="390"/>
      <c r="J14" s="391"/>
      <c r="K14" s="392"/>
      <c r="L14" s="204"/>
      <c r="M14" s="204"/>
      <c r="N14" s="204"/>
      <c r="O14" s="205"/>
    </row>
    <row r="15" spans="1:15" s="187" customFormat="1" ht="15" customHeight="1">
      <c r="A15" s="200">
        <v>7</v>
      </c>
      <c r="B15" s="201" t="e">
        <f>#REF!&amp;$A15</f>
        <v>#REF!</v>
      </c>
      <c r="C15" s="202"/>
      <c r="D15" s="202"/>
      <c r="E15" s="388"/>
      <c r="F15" s="389"/>
      <c r="G15" s="203"/>
      <c r="H15" s="203"/>
      <c r="I15" s="390"/>
      <c r="J15" s="391"/>
      <c r="K15" s="392"/>
      <c r="L15" s="204"/>
      <c r="M15" s="204"/>
      <c r="N15" s="204"/>
      <c r="O15" s="205"/>
    </row>
    <row r="16" spans="1:15" s="187" customFormat="1" ht="15" customHeight="1">
      <c r="A16" s="200">
        <v>8</v>
      </c>
      <c r="B16" s="201" t="e">
        <f>#REF!&amp;$A16</f>
        <v>#REF!</v>
      </c>
      <c r="C16" s="202"/>
      <c r="D16" s="202"/>
      <c r="E16" s="388"/>
      <c r="F16" s="389"/>
      <c r="G16" s="203"/>
      <c r="H16" s="203"/>
      <c r="I16" s="390"/>
      <c r="J16" s="391"/>
      <c r="K16" s="392"/>
      <c r="L16" s="204"/>
      <c r="M16" s="204"/>
      <c r="N16" s="204"/>
      <c r="O16" s="205"/>
    </row>
    <row r="17" spans="1:15" s="187" customFormat="1" ht="15" customHeight="1">
      <c r="A17" s="200">
        <v>9</v>
      </c>
      <c r="B17" s="201" t="e">
        <f>#REF!&amp;$A17</f>
        <v>#REF!</v>
      </c>
      <c r="C17" s="202"/>
      <c r="D17" s="202"/>
      <c r="E17" s="388"/>
      <c r="F17" s="389"/>
      <c r="G17" s="203"/>
      <c r="H17" s="203"/>
      <c r="I17" s="390"/>
      <c r="J17" s="391"/>
      <c r="K17" s="392"/>
      <c r="L17" s="204"/>
      <c r="M17" s="204"/>
      <c r="N17" s="204"/>
      <c r="O17" s="205"/>
    </row>
    <row r="18" spans="1:15" s="187" customFormat="1" ht="15" customHeight="1">
      <c r="A18" s="200">
        <v>10</v>
      </c>
      <c r="B18" s="201" t="e">
        <f>#REF!&amp;$A18</f>
        <v>#REF!</v>
      </c>
      <c r="C18" s="202"/>
      <c r="D18" s="202"/>
      <c r="E18" s="388"/>
      <c r="F18" s="389"/>
      <c r="G18" s="203"/>
      <c r="H18" s="203"/>
      <c r="I18" s="390"/>
      <c r="J18" s="391"/>
      <c r="K18" s="392"/>
      <c r="L18" s="204"/>
      <c r="M18" s="204"/>
      <c r="N18" s="204"/>
      <c r="O18" s="205"/>
    </row>
    <row r="19" spans="1:15" s="187" customFormat="1" ht="15" customHeight="1">
      <c r="A19" s="200">
        <v>11</v>
      </c>
      <c r="B19" s="201" t="e">
        <f>#REF!&amp;$A19</f>
        <v>#REF!</v>
      </c>
      <c r="C19" s="202"/>
      <c r="D19" s="202"/>
      <c r="E19" s="388"/>
      <c r="F19" s="389"/>
      <c r="G19" s="203"/>
      <c r="H19" s="203"/>
      <c r="I19" s="390"/>
      <c r="J19" s="391"/>
      <c r="K19" s="392"/>
      <c r="L19" s="204"/>
      <c r="M19" s="204"/>
      <c r="N19" s="204"/>
      <c r="O19" s="205"/>
    </row>
    <row r="20" spans="1:15" s="187" customFormat="1" ht="15" customHeight="1">
      <c r="A20" s="200">
        <v>12</v>
      </c>
      <c r="B20" s="201" t="e">
        <f>#REF!&amp;$A20</f>
        <v>#REF!</v>
      </c>
      <c r="C20" s="202"/>
      <c r="D20" s="202"/>
      <c r="E20" s="388"/>
      <c r="F20" s="389"/>
      <c r="G20" s="203"/>
      <c r="H20" s="203"/>
      <c r="I20" s="390"/>
      <c r="J20" s="391"/>
      <c r="K20" s="392"/>
      <c r="L20" s="204"/>
      <c r="M20" s="204"/>
      <c r="N20" s="204"/>
      <c r="O20" s="205"/>
    </row>
    <row r="21" spans="1:15" s="187" customFormat="1" ht="15" customHeight="1">
      <c r="A21" s="200">
        <v>13</v>
      </c>
      <c r="B21" s="201" t="e">
        <f>#REF!&amp;$A21</f>
        <v>#REF!</v>
      </c>
      <c r="C21" s="202"/>
      <c r="D21" s="202"/>
      <c r="E21" s="388"/>
      <c r="F21" s="389"/>
      <c r="G21" s="203"/>
      <c r="H21" s="203"/>
      <c r="I21" s="390"/>
      <c r="J21" s="391"/>
      <c r="K21" s="392"/>
      <c r="L21" s="204"/>
      <c r="M21" s="204"/>
      <c r="N21" s="204"/>
      <c r="O21" s="205"/>
    </row>
    <row r="22" spans="1:15" s="187" customFormat="1" ht="15" customHeight="1">
      <c r="A22" s="200">
        <v>14</v>
      </c>
      <c r="B22" s="201" t="e">
        <f>#REF!&amp;$A22</f>
        <v>#REF!</v>
      </c>
      <c r="C22" s="202"/>
      <c r="D22" s="202"/>
      <c r="E22" s="388"/>
      <c r="F22" s="389"/>
      <c r="G22" s="203"/>
      <c r="H22" s="203"/>
      <c r="I22" s="390"/>
      <c r="J22" s="391"/>
      <c r="K22" s="392"/>
      <c r="L22" s="204"/>
      <c r="M22" s="204"/>
      <c r="N22" s="204"/>
      <c r="O22" s="205"/>
    </row>
    <row r="23" spans="1:15" s="187" customFormat="1" ht="15" customHeight="1">
      <c r="A23" s="200">
        <v>15</v>
      </c>
      <c r="B23" s="201"/>
      <c r="C23" s="202"/>
      <c r="D23" s="202"/>
      <c r="E23" s="388"/>
      <c r="F23" s="389"/>
      <c r="G23" s="203"/>
      <c r="H23" s="203"/>
      <c r="I23" s="390"/>
      <c r="J23" s="391"/>
      <c r="K23" s="392"/>
      <c r="L23" s="204"/>
      <c r="M23" s="204"/>
      <c r="N23" s="204"/>
      <c r="O23" s="205"/>
    </row>
    <row r="24" spans="1:15" s="187" customFormat="1" ht="15" customHeight="1">
      <c r="A24" s="200">
        <v>16</v>
      </c>
      <c r="B24" s="201"/>
      <c r="C24" s="202"/>
      <c r="D24" s="202"/>
      <c r="E24" s="388"/>
      <c r="F24" s="389"/>
      <c r="G24" s="203"/>
      <c r="H24" s="203"/>
      <c r="I24" s="390"/>
      <c r="J24" s="391"/>
      <c r="K24" s="392"/>
      <c r="L24" s="204"/>
      <c r="M24" s="204"/>
      <c r="N24" s="204"/>
      <c r="O24" s="205"/>
    </row>
    <row r="25" spans="1:15" s="187" customFormat="1" ht="15" customHeight="1">
      <c r="A25" s="200">
        <v>17</v>
      </c>
      <c r="B25" s="201"/>
      <c r="C25" s="202"/>
      <c r="D25" s="202"/>
      <c r="E25" s="388"/>
      <c r="F25" s="389"/>
      <c r="G25" s="203"/>
      <c r="H25" s="203"/>
      <c r="I25" s="390"/>
      <c r="J25" s="391"/>
      <c r="K25" s="392"/>
      <c r="L25" s="204"/>
      <c r="M25" s="204"/>
      <c r="N25" s="204"/>
      <c r="O25" s="205"/>
    </row>
    <row r="26" spans="1:15" s="187" customFormat="1" ht="15" customHeight="1">
      <c r="A26" s="200">
        <v>18</v>
      </c>
      <c r="B26" s="201" t="e">
        <f>#REF!&amp;$A26</f>
        <v>#REF!</v>
      </c>
      <c r="C26" s="202"/>
      <c r="D26" s="202"/>
      <c r="E26" s="388"/>
      <c r="F26" s="389"/>
      <c r="G26" s="203"/>
      <c r="H26" s="203"/>
      <c r="I26" s="390"/>
      <c r="J26" s="391"/>
      <c r="K26" s="392"/>
      <c r="L26" s="204"/>
      <c r="M26" s="204"/>
      <c r="N26" s="204"/>
      <c r="O26" s="205"/>
    </row>
    <row r="27" spans="1:15" s="187" customFormat="1" ht="15" customHeight="1">
      <c r="A27" s="200">
        <v>19</v>
      </c>
      <c r="B27" s="201" t="e">
        <f>#REF!&amp;$A27</f>
        <v>#REF!</v>
      </c>
      <c r="C27" s="202"/>
      <c r="D27" s="202"/>
      <c r="E27" s="388"/>
      <c r="F27" s="389"/>
      <c r="G27" s="203"/>
      <c r="H27" s="203"/>
      <c r="I27" s="390"/>
      <c r="J27" s="391"/>
      <c r="K27" s="392"/>
      <c r="L27" s="204"/>
      <c r="M27" s="204"/>
      <c r="N27" s="204"/>
      <c r="O27" s="205"/>
    </row>
    <row r="28" spans="1:15" s="187" customFormat="1" ht="15" customHeight="1">
      <c r="A28" s="200">
        <v>20</v>
      </c>
      <c r="B28" s="201" t="e">
        <f>#REF!&amp;$A28</f>
        <v>#REF!</v>
      </c>
      <c r="C28" s="202"/>
      <c r="D28" s="202"/>
      <c r="E28" s="388"/>
      <c r="F28" s="389"/>
      <c r="G28" s="203"/>
      <c r="H28" s="203"/>
      <c r="I28" s="390"/>
      <c r="J28" s="391"/>
      <c r="K28" s="392"/>
      <c r="L28" s="204"/>
      <c r="M28" s="204"/>
      <c r="N28" s="204"/>
      <c r="O28" s="205"/>
    </row>
    <row r="29" spans="1:15" s="187" customFormat="1" ht="15" customHeight="1">
      <c r="A29" s="200">
        <v>21</v>
      </c>
      <c r="B29" s="201"/>
      <c r="C29" s="202"/>
      <c r="D29" s="202"/>
      <c r="E29" s="388"/>
      <c r="F29" s="389"/>
      <c r="G29" s="203"/>
      <c r="H29" s="203"/>
      <c r="I29" s="390"/>
      <c r="J29" s="391"/>
      <c r="K29" s="392"/>
      <c r="L29" s="204"/>
      <c r="M29" s="204"/>
      <c r="N29" s="204"/>
      <c r="O29" s="205"/>
    </row>
    <row r="30" spans="1:15" s="187" customFormat="1" ht="15" customHeight="1">
      <c r="A30" s="200">
        <v>22</v>
      </c>
      <c r="B30" s="201"/>
      <c r="C30" s="202"/>
      <c r="D30" s="202"/>
      <c r="E30" s="388"/>
      <c r="F30" s="389"/>
      <c r="G30" s="203"/>
      <c r="H30" s="203"/>
      <c r="I30" s="390"/>
      <c r="J30" s="391"/>
      <c r="K30" s="392"/>
      <c r="L30" s="204"/>
      <c r="M30" s="204"/>
      <c r="N30" s="204"/>
      <c r="O30" s="205"/>
    </row>
    <row r="31" spans="1:15" s="187" customFormat="1" ht="15" customHeight="1">
      <c r="A31" s="200">
        <v>23</v>
      </c>
      <c r="B31" s="201"/>
      <c r="C31" s="202"/>
      <c r="D31" s="202"/>
      <c r="E31" s="388"/>
      <c r="F31" s="389"/>
      <c r="G31" s="203"/>
      <c r="H31" s="203"/>
      <c r="I31" s="390"/>
      <c r="J31" s="391"/>
      <c r="K31" s="392"/>
      <c r="L31" s="204"/>
      <c r="M31" s="204"/>
      <c r="N31" s="204"/>
      <c r="O31" s="205"/>
    </row>
    <row r="32" spans="1:15" s="187" customFormat="1" ht="15" customHeight="1">
      <c r="A32" s="200">
        <v>24</v>
      </c>
      <c r="B32" s="201"/>
      <c r="C32" s="202"/>
      <c r="D32" s="202"/>
      <c r="E32" s="388"/>
      <c r="F32" s="389"/>
      <c r="G32" s="203"/>
      <c r="H32" s="203"/>
      <c r="I32" s="390"/>
      <c r="J32" s="391"/>
      <c r="K32" s="392"/>
      <c r="L32" s="204"/>
      <c r="M32" s="204"/>
      <c r="N32" s="204"/>
      <c r="O32" s="205"/>
    </row>
    <row r="33" spans="1:15" s="187" customFormat="1" ht="15" customHeight="1">
      <c r="A33" s="200">
        <v>25</v>
      </c>
      <c r="B33" s="201"/>
      <c r="C33" s="202"/>
      <c r="D33" s="202"/>
      <c r="E33" s="388"/>
      <c r="F33" s="389"/>
      <c r="G33" s="203"/>
      <c r="H33" s="203"/>
      <c r="I33" s="390"/>
      <c r="J33" s="391"/>
      <c r="K33" s="392"/>
      <c r="L33" s="204"/>
      <c r="M33" s="204"/>
      <c r="N33" s="204"/>
      <c r="O33" s="205"/>
    </row>
    <row r="34" spans="1:15" s="187" customFormat="1" ht="15" customHeight="1">
      <c r="A34" s="200">
        <v>26</v>
      </c>
      <c r="B34" s="201" t="e">
        <f>#REF!&amp;$A34</f>
        <v>#REF!</v>
      </c>
      <c r="C34" s="202"/>
      <c r="D34" s="202"/>
      <c r="E34" s="388"/>
      <c r="F34" s="389"/>
      <c r="G34" s="203"/>
      <c r="H34" s="203"/>
      <c r="I34" s="390"/>
      <c r="J34" s="391"/>
      <c r="K34" s="392"/>
      <c r="L34" s="204"/>
      <c r="M34" s="204"/>
      <c r="N34" s="204"/>
      <c r="O34" s="205"/>
    </row>
    <row r="35" spans="1:15" s="187" customFormat="1" ht="15" customHeight="1">
      <c r="A35" s="200">
        <v>27</v>
      </c>
      <c r="B35" s="201" t="e">
        <f>#REF!&amp;$A35</f>
        <v>#REF!</v>
      </c>
      <c r="C35" s="202"/>
      <c r="D35" s="202"/>
      <c r="E35" s="388"/>
      <c r="F35" s="389"/>
      <c r="G35" s="203"/>
      <c r="H35" s="203"/>
      <c r="I35" s="390"/>
      <c r="J35" s="391"/>
      <c r="K35" s="392"/>
      <c r="L35" s="204"/>
      <c r="M35" s="204"/>
      <c r="N35" s="204"/>
      <c r="O35" s="205"/>
    </row>
    <row r="36" spans="1:15" s="187" customFormat="1" ht="15" customHeight="1">
      <c r="A36" s="200">
        <v>28</v>
      </c>
      <c r="B36" s="201" t="e">
        <f>#REF!&amp;$A36</f>
        <v>#REF!</v>
      </c>
      <c r="C36" s="202"/>
      <c r="D36" s="202"/>
      <c r="E36" s="388"/>
      <c r="F36" s="389"/>
      <c r="G36" s="203"/>
      <c r="H36" s="203"/>
      <c r="I36" s="390"/>
      <c r="J36" s="391"/>
      <c r="K36" s="392"/>
      <c r="L36" s="204"/>
      <c r="M36" s="204"/>
      <c r="N36" s="204"/>
      <c r="O36" s="205"/>
    </row>
    <row r="37" spans="1:15" s="187" customFormat="1" ht="15" customHeight="1">
      <c r="A37" s="200">
        <v>29</v>
      </c>
      <c r="B37" s="201" t="e">
        <f>#REF!&amp;$A37</f>
        <v>#REF!</v>
      </c>
      <c r="C37" s="202"/>
      <c r="D37" s="202"/>
      <c r="E37" s="388"/>
      <c r="F37" s="389"/>
      <c r="G37" s="203"/>
      <c r="H37" s="203"/>
      <c r="I37" s="390"/>
      <c r="J37" s="391"/>
      <c r="K37" s="392"/>
      <c r="L37" s="204"/>
      <c r="M37" s="204"/>
      <c r="N37" s="204"/>
      <c r="O37" s="205"/>
    </row>
    <row r="38" spans="1:15" s="187" customFormat="1" ht="15" customHeight="1" thickBot="1">
      <c r="A38" s="227">
        <v>30</v>
      </c>
      <c r="B38" s="228" t="e">
        <f>#REF!&amp;$A38</f>
        <v>#REF!</v>
      </c>
      <c r="C38" s="229"/>
      <c r="D38" s="229"/>
      <c r="E38" s="447"/>
      <c r="F38" s="448"/>
      <c r="G38" s="230"/>
      <c r="H38" s="230"/>
      <c r="I38" s="449"/>
      <c r="J38" s="450"/>
      <c r="K38" s="451"/>
      <c r="L38" s="170"/>
      <c r="M38" s="170"/>
      <c r="N38" s="170"/>
      <c r="O38" s="231"/>
    </row>
    <row r="39" spans="1:15" s="187" customFormat="1" ht="15" customHeight="1" thickBot="1">
      <c r="A39" s="227">
        <v>31</v>
      </c>
      <c r="B39" s="317"/>
      <c r="C39" s="229"/>
      <c r="D39" s="229"/>
      <c r="E39" s="318"/>
      <c r="F39" s="319"/>
      <c r="G39" s="320"/>
      <c r="H39" s="320"/>
      <c r="I39" s="449"/>
      <c r="J39" s="450"/>
      <c r="K39" s="451"/>
      <c r="L39" s="170"/>
      <c r="M39" s="321"/>
      <c r="N39" s="322"/>
      <c r="O39" s="323"/>
    </row>
    <row r="40" spans="1:15" s="212" customFormat="1" ht="17.100000000000001" customHeight="1" thickBot="1">
      <c r="A40" s="214"/>
      <c r="B40" s="215"/>
      <c r="C40" s="234" t="s">
        <v>98</v>
      </c>
      <c r="D40" s="235"/>
      <c r="E40" s="235"/>
      <c r="F40" s="236"/>
      <c r="G40" s="324">
        <f>SUM(G8:G38)</f>
        <v>0</v>
      </c>
      <c r="H40" s="324">
        <f>SUM(H8:H38)</f>
        <v>62</v>
      </c>
      <c r="I40" s="216"/>
      <c r="J40" s="217"/>
      <c r="K40" s="386" t="s">
        <v>179</v>
      </c>
      <c r="L40" s="387"/>
      <c r="M40" s="387"/>
      <c r="N40" s="325">
        <f>G40-H40</f>
        <v>-62</v>
      </c>
      <c r="O40" s="218"/>
    </row>
    <row r="41" spans="1:15" s="155" customFormat="1">
      <c r="A41" s="219" t="s">
        <v>180</v>
      </c>
      <c r="B41" s="220"/>
      <c r="C41" s="220"/>
      <c r="G41" s="221" t="s">
        <v>181</v>
      </c>
      <c r="H41" s="221"/>
      <c r="O41" s="222"/>
    </row>
    <row r="42" spans="1:15" s="155" customFormat="1" ht="13.5" thickBot="1">
      <c r="A42" s="223"/>
      <c r="B42" s="175"/>
      <c r="C42" s="175"/>
      <c r="D42" s="175"/>
      <c r="E42" s="175"/>
      <c r="F42" s="175"/>
      <c r="G42" s="224"/>
      <c r="H42" s="224"/>
      <c r="I42" s="175"/>
      <c r="J42" s="175"/>
      <c r="K42" s="175"/>
      <c r="L42" s="175"/>
      <c r="M42" s="175"/>
      <c r="N42" s="175"/>
      <c r="O42" s="225"/>
    </row>
  </sheetData>
  <mergeCells count="77">
    <mergeCell ref="L1:M1"/>
    <mergeCell ref="N1:O1"/>
    <mergeCell ref="A2:C2"/>
    <mergeCell ref="L2:M2"/>
    <mergeCell ref="E5:F6"/>
    <mergeCell ref="I5:K5"/>
    <mergeCell ref="A1:F1"/>
    <mergeCell ref="G1:H2"/>
    <mergeCell ref="I1:K1"/>
    <mergeCell ref="A3:C3"/>
    <mergeCell ref="G3:H4"/>
    <mergeCell ref="N3:O3"/>
    <mergeCell ref="I4:K4"/>
    <mergeCell ref="N4:O4"/>
    <mergeCell ref="I8:K8"/>
    <mergeCell ref="E9:F9"/>
    <mergeCell ref="I9:K9"/>
    <mergeCell ref="E10:F10"/>
    <mergeCell ref="I10:K10"/>
    <mergeCell ref="E11:F11"/>
    <mergeCell ref="I11:K11"/>
    <mergeCell ref="E12:F12"/>
    <mergeCell ref="I12:K12"/>
    <mergeCell ref="E13:F13"/>
    <mergeCell ref="I13:K13"/>
    <mergeCell ref="E14:F14"/>
    <mergeCell ref="I14:K14"/>
    <mergeCell ref="E15:F15"/>
    <mergeCell ref="I15:K15"/>
    <mergeCell ref="E16:F16"/>
    <mergeCell ref="I16:K16"/>
    <mergeCell ref="E17:F17"/>
    <mergeCell ref="I17:K17"/>
    <mergeCell ref="E18:F18"/>
    <mergeCell ref="I18:K18"/>
    <mergeCell ref="E19:F19"/>
    <mergeCell ref="I19:K19"/>
    <mergeCell ref="E20:F20"/>
    <mergeCell ref="I20:K20"/>
    <mergeCell ref="E21:F21"/>
    <mergeCell ref="I21:K21"/>
    <mergeCell ref="E22:F22"/>
    <mergeCell ref="I22:K22"/>
    <mergeCell ref="E23:F23"/>
    <mergeCell ref="I23:K23"/>
    <mergeCell ref="E24:F24"/>
    <mergeCell ref="I24:K24"/>
    <mergeCell ref="E25:F25"/>
    <mergeCell ref="I25:K25"/>
    <mergeCell ref="E26:F26"/>
    <mergeCell ref="I26:K26"/>
    <mergeCell ref="E27:F27"/>
    <mergeCell ref="I27:K27"/>
    <mergeCell ref="E28:F28"/>
    <mergeCell ref="I28:K28"/>
    <mergeCell ref="E29:F29"/>
    <mergeCell ref="I29:K29"/>
    <mergeCell ref="E30:F30"/>
    <mergeCell ref="I30:K30"/>
    <mergeCell ref="E31:F31"/>
    <mergeCell ref="I31:K31"/>
    <mergeCell ref="E32:F32"/>
    <mergeCell ref="I32:K32"/>
    <mergeCell ref="E33:F33"/>
    <mergeCell ref="I33:K33"/>
    <mergeCell ref="E34:F34"/>
    <mergeCell ref="I34:K34"/>
    <mergeCell ref="E38:F38"/>
    <mergeCell ref="I38:K38"/>
    <mergeCell ref="K40:M40"/>
    <mergeCell ref="E35:F35"/>
    <mergeCell ref="I35:K35"/>
    <mergeCell ref="E36:F36"/>
    <mergeCell ref="I36:K36"/>
    <mergeCell ref="E37:F37"/>
    <mergeCell ref="I37:K37"/>
    <mergeCell ref="I39:K39"/>
  </mergeCells>
  <printOptions horizontalCentered="1"/>
  <pageMargins left="0" right="0" top="0.78740157480314965" bottom="0.39370078740157483" header="0" footer="0"/>
  <pageSetup paperSize="9" scale="64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ChoisissezLeJour">
                <anchor moveWithCells="1" sizeWithCells="1">
                  <from>
                    <xdr:col>16</xdr:col>
                    <xdr:colOff>190500</xdr:colOff>
                    <xdr:row>1</xdr:row>
                    <xdr:rowOff>114300</xdr:rowOff>
                  </from>
                  <to>
                    <xdr:col>20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Imprimer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FF0000"/>
  </sheetPr>
  <dimension ref="A1:K7"/>
  <sheetViews>
    <sheetView zoomScaleNormal="100" workbookViewId="0">
      <selection activeCell="G14" sqref="G14"/>
    </sheetView>
  </sheetViews>
  <sheetFormatPr baseColWidth="10" defaultColWidth="9.140625" defaultRowHeight="12.75"/>
  <cols>
    <col min="6" max="6" width="11.5703125" bestFit="1" customWidth="1"/>
    <col min="7" max="7" width="9.140625" bestFit="1" customWidth="1"/>
    <col min="8" max="8" width="11.5703125" bestFit="1" customWidth="1"/>
  </cols>
  <sheetData>
    <row r="1" spans="1:11" ht="55.5" customHeight="1">
      <c r="A1" s="269" t="s">
        <v>102</v>
      </c>
      <c r="B1" s="270" t="s">
        <v>172</v>
      </c>
      <c r="C1" s="270" t="s">
        <v>171</v>
      </c>
      <c r="D1" s="270" t="s">
        <v>183</v>
      </c>
      <c r="E1" s="270" t="s">
        <v>170</v>
      </c>
      <c r="F1" s="271" t="s">
        <v>184</v>
      </c>
      <c r="G1" s="154" t="s">
        <v>204</v>
      </c>
      <c r="H1" s="272" t="s">
        <v>185</v>
      </c>
      <c r="I1" s="271" t="s">
        <v>186</v>
      </c>
      <c r="J1" s="271" t="s">
        <v>187</v>
      </c>
      <c r="K1" s="271" t="s">
        <v>188</v>
      </c>
    </row>
    <row r="2" spans="1:11" ht="16.5">
      <c r="A2" s="262">
        <v>42432</v>
      </c>
      <c r="B2" s="263">
        <v>2016</v>
      </c>
      <c r="C2" s="263">
        <f>MONTH(Data)</f>
        <v>3</v>
      </c>
      <c r="D2" s="264">
        <f>WEEKNUM(Data,2)</f>
        <v>10</v>
      </c>
      <c r="E2" s="263">
        <f>DAY(A2)</f>
        <v>3</v>
      </c>
      <c r="F2" s="265" t="s">
        <v>189</v>
      </c>
      <c r="G2" s="266"/>
      <c r="H2" s="267">
        <v>0</v>
      </c>
      <c r="I2" s="265">
        <v>0</v>
      </c>
      <c r="J2" s="265">
        <v>0</v>
      </c>
      <c r="K2" s="268">
        <f>H2</f>
        <v>0</v>
      </c>
    </row>
    <row r="3" spans="1:11" ht="16.5">
      <c r="A3" s="262">
        <v>42433</v>
      </c>
      <c r="B3" s="263">
        <v>2016</v>
      </c>
      <c r="C3" s="263">
        <f>MONTH(A3)</f>
        <v>3</v>
      </c>
      <c r="D3" s="264">
        <f>WEEKNUM(Data,2)</f>
        <v>10</v>
      </c>
      <c r="E3" s="263">
        <f>DAY(A3)</f>
        <v>4</v>
      </c>
      <c r="F3" s="265" t="s">
        <v>190</v>
      </c>
      <c r="G3" s="266"/>
      <c r="H3" s="267">
        <f>K2</f>
        <v>0</v>
      </c>
      <c r="I3" s="265">
        <v>25</v>
      </c>
      <c r="J3" s="265">
        <v>0</v>
      </c>
      <c r="K3" s="268">
        <f>H3+I3-J3</f>
        <v>25</v>
      </c>
    </row>
    <row r="4" spans="1:11" ht="16.5">
      <c r="A4" s="262">
        <v>42433</v>
      </c>
      <c r="B4" s="263">
        <v>2016</v>
      </c>
      <c r="C4" s="263">
        <f>MONTH(A4)</f>
        <v>3</v>
      </c>
      <c r="D4" s="264">
        <f>WEEKNUM(Data,2)</f>
        <v>10</v>
      </c>
      <c r="E4" s="263">
        <f>DAY(A4)</f>
        <v>4</v>
      </c>
      <c r="F4" s="265" t="s">
        <v>218</v>
      </c>
      <c r="G4" s="266"/>
      <c r="H4" s="267">
        <f>K3</f>
        <v>25</v>
      </c>
      <c r="I4" s="265">
        <v>0</v>
      </c>
      <c r="J4" s="265">
        <v>72</v>
      </c>
      <c r="K4" s="268">
        <f>H4+I4-J4</f>
        <v>-47</v>
      </c>
    </row>
    <row r="5" spans="1:11" ht="16.5">
      <c r="A5" s="262">
        <v>42434</v>
      </c>
      <c r="B5" s="263">
        <v>2016</v>
      </c>
      <c r="C5" s="263">
        <f>MONTH(A5)</f>
        <v>3</v>
      </c>
      <c r="D5" s="264">
        <f>WEEKNUM(Data,2)</f>
        <v>10</v>
      </c>
      <c r="E5" s="263">
        <f>DAY(A5)</f>
        <v>5</v>
      </c>
      <c r="F5" s="265" t="s">
        <v>218</v>
      </c>
      <c r="G5" s="266"/>
      <c r="H5" s="267">
        <f>K4</f>
        <v>-47</v>
      </c>
      <c r="I5" s="265">
        <v>0</v>
      </c>
      <c r="J5" s="265">
        <v>62</v>
      </c>
      <c r="K5" s="268">
        <f>H5+I5-J5</f>
        <v>-109</v>
      </c>
    </row>
    <row r="6" spans="1:11">
      <c r="A6" s="143"/>
      <c r="B6" s="145"/>
      <c r="C6" s="145"/>
      <c r="D6" s="144"/>
      <c r="E6" s="145"/>
      <c r="F6" s="146"/>
      <c r="G6" s="147"/>
      <c r="H6" s="148"/>
      <c r="I6" s="146"/>
      <c r="J6" s="146"/>
      <c r="K6" s="149"/>
    </row>
    <row r="7" spans="1:11" s="153" customFormat="1">
      <c r="A7" s="150" t="s">
        <v>191</v>
      </c>
      <c r="B7" s="151"/>
      <c r="C7" s="151"/>
      <c r="D7" s="151"/>
      <c r="E7" s="151"/>
      <c r="F7" s="152"/>
      <c r="G7" s="152"/>
      <c r="H7" s="152"/>
      <c r="I7" s="152"/>
      <c r="J7" s="152"/>
      <c r="K7" s="152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InsererUneLigne">
                <anchor moveWithCells="1" sizeWithCells="1">
                  <from>
                    <xdr:col>14</xdr:col>
                    <xdr:colOff>114300</xdr:colOff>
                    <xdr:row>1</xdr:row>
                    <xdr:rowOff>0</xdr:rowOff>
                  </from>
                  <to>
                    <xdr:col>16</xdr:col>
                    <xdr:colOff>104775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-0.249977111117893"/>
  </sheetPr>
  <dimension ref="B1:L28"/>
  <sheetViews>
    <sheetView zoomScale="75" zoomScaleNormal="75" workbookViewId="0">
      <selection activeCell="M6" sqref="M6"/>
    </sheetView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3.42578125" style="72" bestFit="1" customWidth="1"/>
    <col min="4" max="4" width="21.42578125" style="72" bestFit="1" customWidth="1"/>
    <col min="5" max="5" width="29" style="72" bestFit="1" customWidth="1"/>
    <col min="6" max="6" width="31.85546875" style="72" bestFit="1" customWidth="1"/>
    <col min="7" max="7" width="27.42578125" style="72" bestFit="1" customWidth="1"/>
    <col min="8" max="8" width="16.5703125" style="72" customWidth="1"/>
    <col min="9" max="163" width="8.85546875" style="72"/>
    <col min="164" max="164" width="6.7109375" style="72" customWidth="1"/>
    <col min="165" max="165" width="14.7109375" style="72" customWidth="1"/>
    <col min="166" max="166" width="21.85546875" style="72" customWidth="1"/>
    <col min="167" max="167" width="31.42578125" style="72" customWidth="1"/>
    <col min="168" max="168" width="17.85546875" style="72" customWidth="1"/>
    <col min="169" max="169" width="16.28515625" style="72" customWidth="1"/>
    <col min="170" max="170" width="17.42578125" style="72" customWidth="1"/>
    <col min="171" max="171" width="16.42578125" style="72" customWidth="1"/>
    <col min="172" max="419" width="8.85546875" style="72"/>
    <col min="420" max="420" width="6.7109375" style="72" customWidth="1"/>
    <col min="421" max="421" width="14.7109375" style="72" customWidth="1"/>
    <col min="422" max="422" width="21.85546875" style="72" customWidth="1"/>
    <col min="423" max="423" width="31.42578125" style="72" customWidth="1"/>
    <col min="424" max="424" width="17.85546875" style="72" customWidth="1"/>
    <col min="425" max="425" width="16.28515625" style="72" customWidth="1"/>
    <col min="426" max="426" width="17.42578125" style="72" customWidth="1"/>
    <col min="427" max="427" width="16.42578125" style="72" customWidth="1"/>
    <col min="428" max="675" width="8.85546875" style="72"/>
    <col min="676" max="676" width="6.7109375" style="72" customWidth="1"/>
    <col min="677" max="677" width="14.7109375" style="72" customWidth="1"/>
    <col min="678" max="678" width="21.85546875" style="72" customWidth="1"/>
    <col min="679" max="679" width="31.42578125" style="72" customWidth="1"/>
    <col min="680" max="680" width="17.85546875" style="72" customWidth="1"/>
    <col min="681" max="681" width="16.28515625" style="72" customWidth="1"/>
    <col min="682" max="682" width="17.42578125" style="72" customWidth="1"/>
    <col min="683" max="683" width="16.42578125" style="72" customWidth="1"/>
    <col min="684" max="931" width="8.85546875" style="72"/>
    <col min="932" max="932" width="6.7109375" style="72" customWidth="1"/>
    <col min="933" max="933" width="14.7109375" style="72" customWidth="1"/>
    <col min="934" max="934" width="21.85546875" style="72" customWidth="1"/>
    <col min="935" max="935" width="31.42578125" style="72" customWidth="1"/>
    <col min="936" max="936" width="17.85546875" style="72" customWidth="1"/>
    <col min="937" max="937" width="16.28515625" style="72" customWidth="1"/>
    <col min="938" max="938" width="17.42578125" style="72" customWidth="1"/>
    <col min="939" max="939" width="16.42578125" style="72" customWidth="1"/>
    <col min="940" max="1187" width="8.85546875" style="72"/>
    <col min="1188" max="1188" width="6.7109375" style="72" customWidth="1"/>
    <col min="1189" max="1189" width="14.7109375" style="72" customWidth="1"/>
    <col min="1190" max="1190" width="21.85546875" style="72" customWidth="1"/>
    <col min="1191" max="1191" width="31.42578125" style="72" customWidth="1"/>
    <col min="1192" max="1192" width="17.85546875" style="72" customWidth="1"/>
    <col min="1193" max="1193" width="16.28515625" style="72" customWidth="1"/>
    <col min="1194" max="1194" width="17.42578125" style="72" customWidth="1"/>
    <col min="1195" max="1195" width="16.42578125" style="72" customWidth="1"/>
    <col min="1196" max="1443" width="8.85546875" style="72"/>
    <col min="1444" max="1444" width="6.7109375" style="72" customWidth="1"/>
    <col min="1445" max="1445" width="14.7109375" style="72" customWidth="1"/>
    <col min="1446" max="1446" width="21.85546875" style="72" customWidth="1"/>
    <col min="1447" max="1447" width="31.42578125" style="72" customWidth="1"/>
    <col min="1448" max="1448" width="17.85546875" style="72" customWidth="1"/>
    <col min="1449" max="1449" width="16.28515625" style="72" customWidth="1"/>
    <col min="1450" max="1450" width="17.42578125" style="72" customWidth="1"/>
    <col min="1451" max="1451" width="16.42578125" style="72" customWidth="1"/>
    <col min="1452" max="1699" width="8.85546875" style="72"/>
    <col min="1700" max="1700" width="6.7109375" style="72" customWidth="1"/>
    <col min="1701" max="1701" width="14.7109375" style="72" customWidth="1"/>
    <col min="1702" max="1702" width="21.85546875" style="72" customWidth="1"/>
    <col min="1703" max="1703" width="31.42578125" style="72" customWidth="1"/>
    <col min="1704" max="1704" width="17.85546875" style="72" customWidth="1"/>
    <col min="1705" max="1705" width="16.28515625" style="72" customWidth="1"/>
    <col min="1706" max="1706" width="17.42578125" style="72" customWidth="1"/>
    <col min="1707" max="1707" width="16.42578125" style="72" customWidth="1"/>
    <col min="1708" max="1955" width="8.85546875" style="72"/>
    <col min="1956" max="1956" width="6.7109375" style="72" customWidth="1"/>
    <col min="1957" max="1957" width="14.7109375" style="72" customWidth="1"/>
    <col min="1958" max="1958" width="21.85546875" style="72" customWidth="1"/>
    <col min="1959" max="1959" width="31.42578125" style="72" customWidth="1"/>
    <col min="1960" max="1960" width="17.85546875" style="72" customWidth="1"/>
    <col min="1961" max="1961" width="16.28515625" style="72" customWidth="1"/>
    <col min="1962" max="1962" width="17.42578125" style="72" customWidth="1"/>
    <col min="1963" max="1963" width="16.42578125" style="72" customWidth="1"/>
    <col min="1964" max="2211" width="8.85546875" style="72"/>
    <col min="2212" max="2212" width="6.7109375" style="72" customWidth="1"/>
    <col min="2213" max="2213" width="14.7109375" style="72" customWidth="1"/>
    <col min="2214" max="2214" width="21.85546875" style="72" customWidth="1"/>
    <col min="2215" max="2215" width="31.42578125" style="72" customWidth="1"/>
    <col min="2216" max="2216" width="17.85546875" style="72" customWidth="1"/>
    <col min="2217" max="2217" width="16.28515625" style="72" customWidth="1"/>
    <col min="2218" max="2218" width="17.42578125" style="72" customWidth="1"/>
    <col min="2219" max="2219" width="16.42578125" style="72" customWidth="1"/>
    <col min="2220" max="2467" width="8.85546875" style="72"/>
    <col min="2468" max="2468" width="6.7109375" style="72" customWidth="1"/>
    <col min="2469" max="2469" width="14.7109375" style="72" customWidth="1"/>
    <col min="2470" max="2470" width="21.85546875" style="72" customWidth="1"/>
    <col min="2471" max="2471" width="31.42578125" style="72" customWidth="1"/>
    <col min="2472" max="2472" width="17.85546875" style="72" customWidth="1"/>
    <col min="2473" max="2473" width="16.28515625" style="72" customWidth="1"/>
    <col min="2474" max="2474" width="17.42578125" style="72" customWidth="1"/>
    <col min="2475" max="2475" width="16.42578125" style="72" customWidth="1"/>
    <col min="2476" max="2723" width="8.85546875" style="72"/>
    <col min="2724" max="2724" width="6.7109375" style="72" customWidth="1"/>
    <col min="2725" max="2725" width="14.7109375" style="72" customWidth="1"/>
    <col min="2726" max="2726" width="21.85546875" style="72" customWidth="1"/>
    <col min="2727" max="2727" width="31.42578125" style="72" customWidth="1"/>
    <col min="2728" max="2728" width="17.85546875" style="72" customWidth="1"/>
    <col min="2729" max="2729" width="16.28515625" style="72" customWidth="1"/>
    <col min="2730" max="2730" width="17.42578125" style="72" customWidth="1"/>
    <col min="2731" max="2731" width="16.42578125" style="72" customWidth="1"/>
    <col min="2732" max="2979" width="8.85546875" style="72"/>
    <col min="2980" max="2980" width="6.7109375" style="72" customWidth="1"/>
    <col min="2981" max="2981" width="14.7109375" style="72" customWidth="1"/>
    <col min="2982" max="2982" width="21.85546875" style="72" customWidth="1"/>
    <col min="2983" max="2983" width="31.42578125" style="72" customWidth="1"/>
    <col min="2984" max="2984" width="17.85546875" style="72" customWidth="1"/>
    <col min="2985" max="2985" width="16.28515625" style="72" customWidth="1"/>
    <col min="2986" max="2986" width="17.42578125" style="72" customWidth="1"/>
    <col min="2987" max="2987" width="16.42578125" style="72" customWidth="1"/>
    <col min="2988" max="3235" width="8.85546875" style="72"/>
    <col min="3236" max="3236" width="6.7109375" style="72" customWidth="1"/>
    <col min="3237" max="3237" width="14.7109375" style="72" customWidth="1"/>
    <col min="3238" max="3238" width="21.85546875" style="72" customWidth="1"/>
    <col min="3239" max="3239" width="31.42578125" style="72" customWidth="1"/>
    <col min="3240" max="3240" width="17.85546875" style="72" customWidth="1"/>
    <col min="3241" max="3241" width="16.28515625" style="72" customWidth="1"/>
    <col min="3242" max="3242" width="17.42578125" style="72" customWidth="1"/>
    <col min="3243" max="3243" width="16.42578125" style="72" customWidth="1"/>
    <col min="3244" max="3491" width="8.85546875" style="72"/>
    <col min="3492" max="3492" width="6.7109375" style="72" customWidth="1"/>
    <col min="3493" max="3493" width="14.7109375" style="72" customWidth="1"/>
    <col min="3494" max="3494" width="21.85546875" style="72" customWidth="1"/>
    <col min="3495" max="3495" width="31.42578125" style="72" customWidth="1"/>
    <col min="3496" max="3496" width="17.85546875" style="72" customWidth="1"/>
    <col min="3497" max="3497" width="16.28515625" style="72" customWidth="1"/>
    <col min="3498" max="3498" width="17.42578125" style="72" customWidth="1"/>
    <col min="3499" max="3499" width="16.42578125" style="72" customWidth="1"/>
    <col min="3500" max="3747" width="8.85546875" style="72"/>
    <col min="3748" max="3748" width="6.7109375" style="72" customWidth="1"/>
    <col min="3749" max="3749" width="14.7109375" style="72" customWidth="1"/>
    <col min="3750" max="3750" width="21.85546875" style="72" customWidth="1"/>
    <col min="3751" max="3751" width="31.42578125" style="72" customWidth="1"/>
    <col min="3752" max="3752" width="17.85546875" style="72" customWidth="1"/>
    <col min="3753" max="3753" width="16.28515625" style="72" customWidth="1"/>
    <col min="3754" max="3754" width="17.42578125" style="72" customWidth="1"/>
    <col min="3755" max="3755" width="16.42578125" style="72" customWidth="1"/>
    <col min="3756" max="4003" width="8.85546875" style="72"/>
    <col min="4004" max="4004" width="6.7109375" style="72" customWidth="1"/>
    <col min="4005" max="4005" width="14.7109375" style="72" customWidth="1"/>
    <col min="4006" max="4006" width="21.85546875" style="72" customWidth="1"/>
    <col min="4007" max="4007" width="31.42578125" style="72" customWidth="1"/>
    <col min="4008" max="4008" width="17.85546875" style="72" customWidth="1"/>
    <col min="4009" max="4009" width="16.28515625" style="72" customWidth="1"/>
    <col min="4010" max="4010" width="17.42578125" style="72" customWidth="1"/>
    <col min="4011" max="4011" width="16.42578125" style="72" customWidth="1"/>
    <col min="4012" max="4259" width="8.85546875" style="72"/>
    <col min="4260" max="4260" width="6.7109375" style="72" customWidth="1"/>
    <col min="4261" max="4261" width="14.7109375" style="72" customWidth="1"/>
    <col min="4262" max="4262" width="21.85546875" style="72" customWidth="1"/>
    <col min="4263" max="4263" width="31.42578125" style="72" customWidth="1"/>
    <col min="4264" max="4264" width="17.85546875" style="72" customWidth="1"/>
    <col min="4265" max="4265" width="16.28515625" style="72" customWidth="1"/>
    <col min="4266" max="4266" width="17.42578125" style="72" customWidth="1"/>
    <col min="4267" max="4267" width="16.42578125" style="72" customWidth="1"/>
    <col min="4268" max="4515" width="8.85546875" style="72"/>
    <col min="4516" max="4516" width="6.7109375" style="72" customWidth="1"/>
    <col min="4517" max="4517" width="14.7109375" style="72" customWidth="1"/>
    <col min="4518" max="4518" width="21.85546875" style="72" customWidth="1"/>
    <col min="4519" max="4519" width="31.42578125" style="72" customWidth="1"/>
    <col min="4520" max="4520" width="17.85546875" style="72" customWidth="1"/>
    <col min="4521" max="4521" width="16.28515625" style="72" customWidth="1"/>
    <col min="4522" max="4522" width="17.42578125" style="72" customWidth="1"/>
    <col min="4523" max="4523" width="16.42578125" style="72" customWidth="1"/>
    <col min="4524" max="4771" width="8.85546875" style="72"/>
    <col min="4772" max="4772" width="6.7109375" style="72" customWidth="1"/>
    <col min="4773" max="4773" width="14.7109375" style="72" customWidth="1"/>
    <col min="4774" max="4774" width="21.85546875" style="72" customWidth="1"/>
    <col min="4775" max="4775" width="31.42578125" style="72" customWidth="1"/>
    <col min="4776" max="4776" width="17.85546875" style="72" customWidth="1"/>
    <col min="4777" max="4777" width="16.28515625" style="72" customWidth="1"/>
    <col min="4778" max="4778" width="17.42578125" style="72" customWidth="1"/>
    <col min="4779" max="4779" width="16.42578125" style="72" customWidth="1"/>
    <col min="4780" max="5027" width="8.85546875" style="72"/>
    <col min="5028" max="5028" width="6.7109375" style="72" customWidth="1"/>
    <col min="5029" max="5029" width="14.7109375" style="72" customWidth="1"/>
    <col min="5030" max="5030" width="21.85546875" style="72" customWidth="1"/>
    <col min="5031" max="5031" width="31.42578125" style="72" customWidth="1"/>
    <col min="5032" max="5032" width="17.85546875" style="72" customWidth="1"/>
    <col min="5033" max="5033" width="16.28515625" style="72" customWidth="1"/>
    <col min="5034" max="5034" width="17.42578125" style="72" customWidth="1"/>
    <col min="5035" max="5035" width="16.42578125" style="72" customWidth="1"/>
    <col min="5036" max="5283" width="8.85546875" style="72"/>
    <col min="5284" max="5284" width="6.7109375" style="72" customWidth="1"/>
    <col min="5285" max="5285" width="14.7109375" style="72" customWidth="1"/>
    <col min="5286" max="5286" width="21.85546875" style="72" customWidth="1"/>
    <col min="5287" max="5287" width="31.42578125" style="72" customWidth="1"/>
    <col min="5288" max="5288" width="17.85546875" style="72" customWidth="1"/>
    <col min="5289" max="5289" width="16.28515625" style="72" customWidth="1"/>
    <col min="5290" max="5290" width="17.42578125" style="72" customWidth="1"/>
    <col min="5291" max="5291" width="16.42578125" style="72" customWidth="1"/>
    <col min="5292" max="5539" width="8.85546875" style="72"/>
    <col min="5540" max="5540" width="6.7109375" style="72" customWidth="1"/>
    <col min="5541" max="5541" width="14.7109375" style="72" customWidth="1"/>
    <col min="5542" max="5542" width="21.85546875" style="72" customWidth="1"/>
    <col min="5543" max="5543" width="31.42578125" style="72" customWidth="1"/>
    <col min="5544" max="5544" width="17.85546875" style="72" customWidth="1"/>
    <col min="5545" max="5545" width="16.28515625" style="72" customWidth="1"/>
    <col min="5546" max="5546" width="17.42578125" style="72" customWidth="1"/>
    <col min="5547" max="5547" width="16.42578125" style="72" customWidth="1"/>
    <col min="5548" max="5795" width="8.85546875" style="72"/>
    <col min="5796" max="5796" width="6.7109375" style="72" customWidth="1"/>
    <col min="5797" max="5797" width="14.7109375" style="72" customWidth="1"/>
    <col min="5798" max="5798" width="21.85546875" style="72" customWidth="1"/>
    <col min="5799" max="5799" width="31.42578125" style="72" customWidth="1"/>
    <col min="5800" max="5800" width="17.85546875" style="72" customWidth="1"/>
    <col min="5801" max="5801" width="16.28515625" style="72" customWidth="1"/>
    <col min="5802" max="5802" width="17.42578125" style="72" customWidth="1"/>
    <col min="5803" max="5803" width="16.42578125" style="72" customWidth="1"/>
    <col min="5804" max="6051" width="8.85546875" style="72"/>
    <col min="6052" max="6052" width="6.7109375" style="72" customWidth="1"/>
    <col min="6053" max="6053" width="14.7109375" style="72" customWidth="1"/>
    <col min="6054" max="6054" width="21.85546875" style="72" customWidth="1"/>
    <col min="6055" max="6055" width="31.42578125" style="72" customWidth="1"/>
    <col min="6056" max="6056" width="17.85546875" style="72" customWidth="1"/>
    <col min="6057" max="6057" width="16.28515625" style="72" customWidth="1"/>
    <col min="6058" max="6058" width="17.42578125" style="72" customWidth="1"/>
    <col min="6059" max="6059" width="16.42578125" style="72" customWidth="1"/>
    <col min="6060" max="6307" width="8.85546875" style="72"/>
    <col min="6308" max="6308" width="6.7109375" style="72" customWidth="1"/>
    <col min="6309" max="6309" width="14.7109375" style="72" customWidth="1"/>
    <col min="6310" max="6310" width="21.85546875" style="72" customWidth="1"/>
    <col min="6311" max="6311" width="31.42578125" style="72" customWidth="1"/>
    <col min="6312" max="6312" width="17.85546875" style="72" customWidth="1"/>
    <col min="6313" max="6313" width="16.28515625" style="72" customWidth="1"/>
    <col min="6314" max="6314" width="17.42578125" style="72" customWidth="1"/>
    <col min="6315" max="6315" width="16.42578125" style="72" customWidth="1"/>
    <col min="6316" max="6563" width="8.85546875" style="72"/>
    <col min="6564" max="6564" width="6.7109375" style="72" customWidth="1"/>
    <col min="6565" max="6565" width="14.7109375" style="72" customWidth="1"/>
    <col min="6566" max="6566" width="21.85546875" style="72" customWidth="1"/>
    <col min="6567" max="6567" width="31.42578125" style="72" customWidth="1"/>
    <col min="6568" max="6568" width="17.85546875" style="72" customWidth="1"/>
    <col min="6569" max="6569" width="16.28515625" style="72" customWidth="1"/>
    <col min="6570" max="6570" width="17.42578125" style="72" customWidth="1"/>
    <col min="6571" max="6571" width="16.42578125" style="72" customWidth="1"/>
    <col min="6572" max="6819" width="8.85546875" style="72"/>
    <col min="6820" max="6820" width="6.7109375" style="72" customWidth="1"/>
    <col min="6821" max="6821" width="14.7109375" style="72" customWidth="1"/>
    <col min="6822" max="6822" width="21.85546875" style="72" customWidth="1"/>
    <col min="6823" max="6823" width="31.42578125" style="72" customWidth="1"/>
    <col min="6824" max="6824" width="17.85546875" style="72" customWidth="1"/>
    <col min="6825" max="6825" width="16.28515625" style="72" customWidth="1"/>
    <col min="6826" max="6826" width="17.42578125" style="72" customWidth="1"/>
    <col min="6827" max="6827" width="16.42578125" style="72" customWidth="1"/>
    <col min="6828" max="7075" width="8.85546875" style="72"/>
    <col min="7076" max="7076" width="6.7109375" style="72" customWidth="1"/>
    <col min="7077" max="7077" width="14.7109375" style="72" customWidth="1"/>
    <col min="7078" max="7078" width="21.85546875" style="72" customWidth="1"/>
    <col min="7079" max="7079" width="31.42578125" style="72" customWidth="1"/>
    <col min="7080" max="7080" width="17.85546875" style="72" customWidth="1"/>
    <col min="7081" max="7081" width="16.28515625" style="72" customWidth="1"/>
    <col min="7082" max="7082" width="17.42578125" style="72" customWidth="1"/>
    <col min="7083" max="7083" width="16.42578125" style="72" customWidth="1"/>
    <col min="7084" max="7331" width="8.85546875" style="72"/>
    <col min="7332" max="7332" width="6.7109375" style="72" customWidth="1"/>
    <col min="7333" max="7333" width="14.7109375" style="72" customWidth="1"/>
    <col min="7334" max="7334" width="21.85546875" style="72" customWidth="1"/>
    <col min="7335" max="7335" width="31.42578125" style="72" customWidth="1"/>
    <col min="7336" max="7336" width="17.85546875" style="72" customWidth="1"/>
    <col min="7337" max="7337" width="16.28515625" style="72" customWidth="1"/>
    <col min="7338" max="7338" width="17.42578125" style="72" customWidth="1"/>
    <col min="7339" max="7339" width="16.42578125" style="72" customWidth="1"/>
    <col min="7340" max="7587" width="8.85546875" style="72"/>
    <col min="7588" max="7588" width="6.7109375" style="72" customWidth="1"/>
    <col min="7589" max="7589" width="14.7109375" style="72" customWidth="1"/>
    <col min="7590" max="7590" width="21.85546875" style="72" customWidth="1"/>
    <col min="7591" max="7591" width="31.42578125" style="72" customWidth="1"/>
    <col min="7592" max="7592" width="17.85546875" style="72" customWidth="1"/>
    <col min="7593" max="7593" width="16.28515625" style="72" customWidth="1"/>
    <col min="7594" max="7594" width="17.42578125" style="72" customWidth="1"/>
    <col min="7595" max="7595" width="16.42578125" style="72" customWidth="1"/>
    <col min="7596" max="7843" width="8.85546875" style="72"/>
    <col min="7844" max="7844" width="6.7109375" style="72" customWidth="1"/>
    <col min="7845" max="7845" width="14.7109375" style="72" customWidth="1"/>
    <col min="7846" max="7846" width="21.85546875" style="72" customWidth="1"/>
    <col min="7847" max="7847" width="31.42578125" style="72" customWidth="1"/>
    <col min="7848" max="7848" width="17.85546875" style="72" customWidth="1"/>
    <col min="7849" max="7849" width="16.28515625" style="72" customWidth="1"/>
    <col min="7850" max="7850" width="17.42578125" style="72" customWidth="1"/>
    <col min="7851" max="7851" width="16.42578125" style="72" customWidth="1"/>
    <col min="7852" max="8099" width="8.85546875" style="72"/>
    <col min="8100" max="8100" width="6.7109375" style="72" customWidth="1"/>
    <col min="8101" max="8101" width="14.7109375" style="72" customWidth="1"/>
    <col min="8102" max="8102" width="21.85546875" style="72" customWidth="1"/>
    <col min="8103" max="8103" width="31.42578125" style="72" customWidth="1"/>
    <col min="8104" max="8104" width="17.85546875" style="72" customWidth="1"/>
    <col min="8105" max="8105" width="16.28515625" style="72" customWidth="1"/>
    <col min="8106" max="8106" width="17.42578125" style="72" customWidth="1"/>
    <col min="8107" max="8107" width="16.42578125" style="72" customWidth="1"/>
    <col min="8108" max="8355" width="8.85546875" style="72"/>
    <col min="8356" max="8356" width="6.7109375" style="72" customWidth="1"/>
    <col min="8357" max="8357" width="14.7109375" style="72" customWidth="1"/>
    <col min="8358" max="8358" width="21.85546875" style="72" customWidth="1"/>
    <col min="8359" max="8359" width="31.42578125" style="72" customWidth="1"/>
    <col min="8360" max="8360" width="17.85546875" style="72" customWidth="1"/>
    <col min="8361" max="8361" width="16.28515625" style="72" customWidth="1"/>
    <col min="8362" max="8362" width="17.42578125" style="72" customWidth="1"/>
    <col min="8363" max="8363" width="16.42578125" style="72" customWidth="1"/>
    <col min="8364" max="8611" width="8.85546875" style="72"/>
    <col min="8612" max="8612" width="6.7109375" style="72" customWidth="1"/>
    <col min="8613" max="8613" width="14.7109375" style="72" customWidth="1"/>
    <col min="8614" max="8614" width="21.85546875" style="72" customWidth="1"/>
    <col min="8615" max="8615" width="31.42578125" style="72" customWidth="1"/>
    <col min="8616" max="8616" width="17.85546875" style="72" customWidth="1"/>
    <col min="8617" max="8617" width="16.28515625" style="72" customWidth="1"/>
    <col min="8618" max="8618" width="17.42578125" style="72" customWidth="1"/>
    <col min="8619" max="8619" width="16.42578125" style="72" customWidth="1"/>
    <col min="8620" max="8867" width="8.85546875" style="72"/>
    <col min="8868" max="8868" width="6.7109375" style="72" customWidth="1"/>
    <col min="8869" max="8869" width="14.7109375" style="72" customWidth="1"/>
    <col min="8870" max="8870" width="21.85546875" style="72" customWidth="1"/>
    <col min="8871" max="8871" width="31.42578125" style="72" customWidth="1"/>
    <col min="8872" max="8872" width="17.85546875" style="72" customWidth="1"/>
    <col min="8873" max="8873" width="16.28515625" style="72" customWidth="1"/>
    <col min="8874" max="8874" width="17.42578125" style="72" customWidth="1"/>
    <col min="8875" max="8875" width="16.42578125" style="72" customWidth="1"/>
    <col min="8876" max="9123" width="8.85546875" style="72"/>
    <col min="9124" max="9124" width="6.7109375" style="72" customWidth="1"/>
    <col min="9125" max="9125" width="14.7109375" style="72" customWidth="1"/>
    <col min="9126" max="9126" width="21.85546875" style="72" customWidth="1"/>
    <col min="9127" max="9127" width="31.42578125" style="72" customWidth="1"/>
    <col min="9128" max="9128" width="17.85546875" style="72" customWidth="1"/>
    <col min="9129" max="9129" width="16.28515625" style="72" customWidth="1"/>
    <col min="9130" max="9130" width="17.42578125" style="72" customWidth="1"/>
    <col min="9131" max="9131" width="16.42578125" style="72" customWidth="1"/>
    <col min="9132" max="9379" width="8.85546875" style="72"/>
    <col min="9380" max="9380" width="6.7109375" style="72" customWidth="1"/>
    <col min="9381" max="9381" width="14.7109375" style="72" customWidth="1"/>
    <col min="9382" max="9382" width="21.85546875" style="72" customWidth="1"/>
    <col min="9383" max="9383" width="31.42578125" style="72" customWidth="1"/>
    <col min="9384" max="9384" width="17.85546875" style="72" customWidth="1"/>
    <col min="9385" max="9385" width="16.28515625" style="72" customWidth="1"/>
    <col min="9386" max="9386" width="17.42578125" style="72" customWidth="1"/>
    <col min="9387" max="9387" width="16.42578125" style="72" customWidth="1"/>
    <col min="9388" max="9635" width="8.85546875" style="72"/>
    <col min="9636" max="9636" width="6.7109375" style="72" customWidth="1"/>
    <col min="9637" max="9637" width="14.7109375" style="72" customWidth="1"/>
    <col min="9638" max="9638" width="21.85546875" style="72" customWidth="1"/>
    <col min="9639" max="9639" width="31.42578125" style="72" customWidth="1"/>
    <col min="9640" max="9640" width="17.85546875" style="72" customWidth="1"/>
    <col min="9641" max="9641" width="16.28515625" style="72" customWidth="1"/>
    <col min="9642" max="9642" width="17.42578125" style="72" customWidth="1"/>
    <col min="9643" max="9643" width="16.42578125" style="72" customWidth="1"/>
    <col min="9644" max="9891" width="8.85546875" style="72"/>
    <col min="9892" max="9892" width="6.7109375" style="72" customWidth="1"/>
    <col min="9893" max="9893" width="14.7109375" style="72" customWidth="1"/>
    <col min="9894" max="9894" width="21.85546875" style="72" customWidth="1"/>
    <col min="9895" max="9895" width="31.42578125" style="72" customWidth="1"/>
    <col min="9896" max="9896" width="17.85546875" style="72" customWidth="1"/>
    <col min="9897" max="9897" width="16.28515625" style="72" customWidth="1"/>
    <col min="9898" max="9898" width="17.42578125" style="72" customWidth="1"/>
    <col min="9899" max="9899" width="16.42578125" style="72" customWidth="1"/>
    <col min="9900" max="10147" width="8.85546875" style="72"/>
    <col min="10148" max="10148" width="6.7109375" style="72" customWidth="1"/>
    <col min="10149" max="10149" width="14.7109375" style="72" customWidth="1"/>
    <col min="10150" max="10150" width="21.85546875" style="72" customWidth="1"/>
    <col min="10151" max="10151" width="31.42578125" style="72" customWidth="1"/>
    <col min="10152" max="10152" width="17.85546875" style="72" customWidth="1"/>
    <col min="10153" max="10153" width="16.28515625" style="72" customWidth="1"/>
    <col min="10154" max="10154" width="17.42578125" style="72" customWidth="1"/>
    <col min="10155" max="10155" width="16.42578125" style="72" customWidth="1"/>
    <col min="10156" max="10403" width="8.85546875" style="72"/>
    <col min="10404" max="10404" width="6.7109375" style="72" customWidth="1"/>
    <col min="10405" max="10405" width="14.7109375" style="72" customWidth="1"/>
    <col min="10406" max="10406" width="21.85546875" style="72" customWidth="1"/>
    <col min="10407" max="10407" width="31.42578125" style="72" customWidth="1"/>
    <col min="10408" max="10408" width="17.85546875" style="72" customWidth="1"/>
    <col min="10409" max="10409" width="16.28515625" style="72" customWidth="1"/>
    <col min="10410" max="10410" width="17.42578125" style="72" customWidth="1"/>
    <col min="10411" max="10411" width="16.42578125" style="72" customWidth="1"/>
    <col min="10412" max="10659" width="8.85546875" style="72"/>
    <col min="10660" max="10660" width="6.7109375" style="72" customWidth="1"/>
    <col min="10661" max="10661" width="14.7109375" style="72" customWidth="1"/>
    <col min="10662" max="10662" width="21.85546875" style="72" customWidth="1"/>
    <col min="10663" max="10663" width="31.42578125" style="72" customWidth="1"/>
    <col min="10664" max="10664" width="17.85546875" style="72" customWidth="1"/>
    <col min="10665" max="10665" width="16.28515625" style="72" customWidth="1"/>
    <col min="10666" max="10666" width="17.42578125" style="72" customWidth="1"/>
    <col min="10667" max="10667" width="16.42578125" style="72" customWidth="1"/>
    <col min="10668" max="10915" width="8.85546875" style="72"/>
    <col min="10916" max="10916" width="6.7109375" style="72" customWidth="1"/>
    <col min="10917" max="10917" width="14.7109375" style="72" customWidth="1"/>
    <col min="10918" max="10918" width="21.85546875" style="72" customWidth="1"/>
    <col min="10919" max="10919" width="31.42578125" style="72" customWidth="1"/>
    <col min="10920" max="10920" width="17.85546875" style="72" customWidth="1"/>
    <col min="10921" max="10921" width="16.28515625" style="72" customWidth="1"/>
    <col min="10922" max="10922" width="17.42578125" style="72" customWidth="1"/>
    <col min="10923" max="10923" width="16.42578125" style="72" customWidth="1"/>
    <col min="10924" max="11171" width="8.85546875" style="72"/>
    <col min="11172" max="11172" width="6.7109375" style="72" customWidth="1"/>
    <col min="11173" max="11173" width="14.7109375" style="72" customWidth="1"/>
    <col min="11174" max="11174" width="21.85546875" style="72" customWidth="1"/>
    <col min="11175" max="11175" width="31.42578125" style="72" customWidth="1"/>
    <col min="11176" max="11176" width="17.85546875" style="72" customWidth="1"/>
    <col min="11177" max="11177" width="16.28515625" style="72" customWidth="1"/>
    <col min="11178" max="11178" width="17.42578125" style="72" customWidth="1"/>
    <col min="11179" max="11179" width="16.42578125" style="72" customWidth="1"/>
    <col min="11180" max="11427" width="8.85546875" style="72"/>
    <col min="11428" max="11428" width="6.7109375" style="72" customWidth="1"/>
    <col min="11429" max="11429" width="14.7109375" style="72" customWidth="1"/>
    <col min="11430" max="11430" width="21.85546875" style="72" customWidth="1"/>
    <col min="11431" max="11431" width="31.42578125" style="72" customWidth="1"/>
    <col min="11432" max="11432" width="17.85546875" style="72" customWidth="1"/>
    <col min="11433" max="11433" width="16.28515625" style="72" customWidth="1"/>
    <col min="11434" max="11434" width="17.42578125" style="72" customWidth="1"/>
    <col min="11435" max="11435" width="16.42578125" style="72" customWidth="1"/>
    <col min="11436" max="11683" width="8.85546875" style="72"/>
    <col min="11684" max="11684" width="6.7109375" style="72" customWidth="1"/>
    <col min="11685" max="11685" width="14.7109375" style="72" customWidth="1"/>
    <col min="11686" max="11686" width="21.85546875" style="72" customWidth="1"/>
    <col min="11687" max="11687" width="31.42578125" style="72" customWidth="1"/>
    <col min="11688" max="11688" width="17.85546875" style="72" customWidth="1"/>
    <col min="11689" max="11689" width="16.28515625" style="72" customWidth="1"/>
    <col min="11690" max="11690" width="17.42578125" style="72" customWidth="1"/>
    <col min="11691" max="11691" width="16.42578125" style="72" customWidth="1"/>
    <col min="11692" max="11939" width="8.85546875" style="72"/>
    <col min="11940" max="11940" width="6.7109375" style="72" customWidth="1"/>
    <col min="11941" max="11941" width="14.7109375" style="72" customWidth="1"/>
    <col min="11942" max="11942" width="21.85546875" style="72" customWidth="1"/>
    <col min="11943" max="11943" width="31.42578125" style="72" customWidth="1"/>
    <col min="11944" max="11944" width="17.85546875" style="72" customWidth="1"/>
    <col min="11945" max="11945" width="16.28515625" style="72" customWidth="1"/>
    <col min="11946" max="11946" width="17.42578125" style="72" customWidth="1"/>
    <col min="11947" max="11947" width="16.42578125" style="72" customWidth="1"/>
    <col min="11948" max="12195" width="8.85546875" style="72"/>
    <col min="12196" max="12196" width="6.7109375" style="72" customWidth="1"/>
    <col min="12197" max="12197" width="14.7109375" style="72" customWidth="1"/>
    <col min="12198" max="12198" width="21.85546875" style="72" customWidth="1"/>
    <col min="12199" max="12199" width="31.42578125" style="72" customWidth="1"/>
    <col min="12200" max="12200" width="17.85546875" style="72" customWidth="1"/>
    <col min="12201" max="12201" width="16.28515625" style="72" customWidth="1"/>
    <col min="12202" max="12202" width="17.42578125" style="72" customWidth="1"/>
    <col min="12203" max="12203" width="16.42578125" style="72" customWidth="1"/>
    <col min="12204" max="12451" width="8.85546875" style="72"/>
    <col min="12452" max="12452" width="6.7109375" style="72" customWidth="1"/>
    <col min="12453" max="12453" width="14.7109375" style="72" customWidth="1"/>
    <col min="12454" max="12454" width="21.85546875" style="72" customWidth="1"/>
    <col min="12455" max="12455" width="31.42578125" style="72" customWidth="1"/>
    <col min="12456" max="12456" width="17.85546875" style="72" customWidth="1"/>
    <col min="12457" max="12457" width="16.28515625" style="72" customWidth="1"/>
    <col min="12458" max="12458" width="17.42578125" style="72" customWidth="1"/>
    <col min="12459" max="12459" width="16.42578125" style="72" customWidth="1"/>
    <col min="12460" max="12707" width="8.85546875" style="72"/>
    <col min="12708" max="12708" width="6.7109375" style="72" customWidth="1"/>
    <col min="12709" max="12709" width="14.7109375" style="72" customWidth="1"/>
    <col min="12710" max="12710" width="21.85546875" style="72" customWidth="1"/>
    <col min="12711" max="12711" width="31.42578125" style="72" customWidth="1"/>
    <col min="12712" max="12712" width="17.85546875" style="72" customWidth="1"/>
    <col min="12713" max="12713" width="16.28515625" style="72" customWidth="1"/>
    <col min="12714" max="12714" width="17.42578125" style="72" customWidth="1"/>
    <col min="12715" max="12715" width="16.42578125" style="72" customWidth="1"/>
    <col min="12716" max="12963" width="8.85546875" style="72"/>
    <col min="12964" max="12964" width="6.7109375" style="72" customWidth="1"/>
    <col min="12965" max="12965" width="14.7109375" style="72" customWidth="1"/>
    <col min="12966" max="12966" width="21.85546875" style="72" customWidth="1"/>
    <col min="12967" max="12967" width="31.42578125" style="72" customWidth="1"/>
    <col min="12968" max="12968" width="17.85546875" style="72" customWidth="1"/>
    <col min="12969" max="12969" width="16.28515625" style="72" customWidth="1"/>
    <col min="12970" max="12970" width="17.42578125" style="72" customWidth="1"/>
    <col min="12971" max="12971" width="16.42578125" style="72" customWidth="1"/>
    <col min="12972" max="13219" width="8.85546875" style="72"/>
    <col min="13220" max="13220" width="6.7109375" style="72" customWidth="1"/>
    <col min="13221" max="13221" width="14.7109375" style="72" customWidth="1"/>
    <col min="13222" max="13222" width="21.85546875" style="72" customWidth="1"/>
    <col min="13223" max="13223" width="31.42578125" style="72" customWidth="1"/>
    <col min="13224" max="13224" width="17.85546875" style="72" customWidth="1"/>
    <col min="13225" max="13225" width="16.28515625" style="72" customWidth="1"/>
    <col min="13226" max="13226" width="17.42578125" style="72" customWidth="1"/>
    <col min="13227" max="13227" width="16.42578125" style="72" customWidth="1"/>
    <col min="13228" max="13475" width="8.85546875" style="72"/>
    <col min="13476" max="13476" width="6.7109375" style="72" customWidth="1"/>
    <col min="13477" max="13477" width="14.7109375" style="72" customWidth="1"/>
    <col min="13478" max="13478" width="21.85546875" style="72" customWidth="1"/>
    <col min="13479" max="13479" width="31.42578125" style="72" customWidth="1"/>
    <col min="13480" max="13480" width="17.85546875" style="72" customWidth="1"/>
    <col min="13481" max="13481" width="16.28515625" style="72" customWidth="1"/>
    <col min="13482" max="13482" width="17.42578125" style="72" customWidth="1"/>
    <col min="13483" max="13483" width="16.42578125" style="72" customWidth="1"/>
    <col min="13484" max="13731" width="8.85546875" style="72"/>
    <col min="13732" max="13732" width="6.7109375" style="72" customWidth="1"/>
    <col min="13733" max="13733" width="14.7109375" style="72" customWidth="1"/>
    <col min="13734" max="13734" width="21.85546875" style="72" customWidth="1"/>
    <col min="13735" max="13735" width="31.42578125" style="72" customWidth="1"/>
    <col min="13736" max="13736" width="17.85546875" style="72" customWidth="1"/>
    <col min="13737" max="13737" width="16.28515625" style="72" customWidth="1"/>
    <col min="13738" max="13738" width="17.42578125" style="72" customWidth="1"/>
    <col min="13739" max="13739" width="16.42578125" style="72" customWidth="1"/>
    <col min="13740" max="13987" width="8.85546875" style="72"/>
    <col min="13988" max="13988" width="6.7109375" style="72" customWidth="1"/>
    <col min="13989" max="13989" width="14.7109375" style="72" customWidth="1"/>
    <col min="13990" max="13990" width="21.85546875" style="72" customWidth="1"/>
    <col min="13991" max="13991" width="31.42578125" style="72" customWidth="1"/>
    <col min="13992" max="13992" width="17.85546875" style="72" customWidth="1"/>
    <col min="13993" max="13993" width="16.28515625" style="72" customWidth="1"/>
    <col min="13994" max="13994" width="17.42578125" style="72" customWidth="1"/>
    <col min="13995" max="13995" width="16.42578125" style="72" customWidth="1"/>
    <col min="13996" max="14243" width="8.85546875" style="72"/>
    <col min="14244" max="14244" width="6.7109375" style="72" customWidth="1"/>
    <col min="14245" max="14245" width="14.7109375" style="72" customWidth="1"/>
    <col min="14246" max="14246" width="21.85546875" style="72" customWidth="1"/>
    <col min="14247" max="14247" width="31.42578125" style="72" customWidth="1"/>
    <col min="14248" max="14248" width="17.85546875" style="72" customWidth="1"/>
    <col min="14249" max="14249" width="16.28515625" style="72" customWidth="1"/>
    <col min="14250" max="14250" width="17.42578125" style="72" customWidth="1"/>
    <col min="14251" max="14251" width="16.42578125" style="72" customWidth="1"/>
    <col min="14252" max="14499" width="8.85546875" style="72"/>
    <col min="14500" max="14500" width="6.7109375" style="72" customWidth="1"/>
    <col min="14501" max="14501" width="14.7109375" style="72" customWidth="1"/>
    <col min="14502" max="14502" width="21.85546875" style="72" customWidth="1"/>
    <col min="14503" max="14503" width="31.42578125" style="72" customWidth="1"/>
    <col min="14504" max="14504" width="17.85546875" style="72" customWidth="1"/>
    <col min="14505" max="14505" width="16.28515625" style="72" customWidth="1"/>
    <col min="14506" max="14506" width="17.42578125" style="72" customWidth="1"/>
    <col min="14507" max="14507" width="16.42578125" style="72" customWidth="1"/>
    <col min="14508" max="14755" width="8.85546875" style="72"/>
    <col min="14756" max="14756" width="6.7109375" style="72" customWidth="1"/>
    <col min="14757" max="14757" width="14.7109375" style="72" customWidth="1"/>
    <col min="14758" max="14758" width="21.85546875" style="72" customWidth="1"/>
    <col min="14759" max="14759" width="31.42578125" style="72" customWidth="1"/>
    <col min="14760" max="14760" width="17.85546875" style="72" customWidth="1"/>
    <col min="14761" max="14761" width="16.28515625" style="72" customWidth="1"/>
    <col min="14762" max="14762" width="17.42578125" style="72" customWidth="1"/>
    <col min="14763" max="14763" width="16.42578125" style="72" customWidth="1"/>
    <col min="14764" max="15011" width="8.85546875" style="72"/>
    <col min="15012" max="15012" width="6.7109375" style="72" customWidth="1"/>
    <col min="15013" max="15013" width="14.7109375" style="72" customWidth="1"/>
    <col min="15014" max="15014" width="21.85546875" style="72" customWidth="1"/>
    <col min="15015" max="15015" width="31.42578125" style="72" customWidth="1"/>
    <col min="15016" max="15016" width="17.85546875" style="72" customWidth="1"/>
    <col min="15017" max="15017" width="16.28515625" style="72" customWidth="1"/>
    <col min="15018" max="15018" width="17.42578125" style="72" customWidth="1"/>
    <col min="15019" max="15019" width="16.42578125" style="72" customWidth="1"/>
    <col min="15020" max="15267" width="8.85546875" style="72"/>
    <col min="15268" max="15268" width="6.7109375" style="72" customWidth="1"/>
    <col min="15269" max="15269" width="14.7109375" style="72" customWidth="1"/>
    <col min="15270" max="15270" width="21.85546875" style="72" customWidth="1"/>
    <col min="15271" max="15271" width="31.42578125" style="72" customWidth="1"/>
    <col min="15272" max="15272" width="17.85546875" style="72" customWidth="1"/>
    <col min="15273" max="15273" width="16.28515625" style="72" customWidth="1"/>
    <col min="15274" max="15274" width="17.42578125" style="72" customWidth="1"/>
    <col min="15275" max="15275" width="16.42578125" style="72" customWidth="1"/>
    <col min="15276" max="15523" width="8.85546875" style="72"/>
    <col min="15524" max="15524" width="6.7109375" style="72" customWidth="1"/>
    <col min="15525" max="15525" width="14.7109375" style="72" customWidth="1"/>
    <col min="15526" max="15526" width="21.85546875" style="72" customWidth="1"/>
    <col min="15527" max="15527" width="31.42578125" style="72" customWidth="1"/>
    <col min="15528" max="15528" width="17.85546875" style="72" customWidth="1"/>
    <col min="15529" max="15529" width="16.28515625" style="72" customWidth="1"/>
    <col min="15530" max="15530" width="17.42578125" style="72" customWidth="1"/>
    <col min="15531" max="15531" width="16.42578125" style="72" customWidth="1"/>
    <col min="15532" max="15779" width="8.85546875" style="72"/>
    <col min="15780" max="15780" width="6.7109375" style="72" customWidth="1"/>
    <col min="15781" max="15781" width="14.7109375" style="72" customWidth="1"/>
    <col min="15782" max="15782" width="21.85546875" style="72" customWidth="1"/>
    <col min="15783" max="15783" width="31.42578125" style="72" customWidth="1"/>
    <col min="15784" max="15784" width="17.85546875" style="72" customWidth="1"/>
    <col min="15785" max="15785" width="16.28515625" style="72" customWidth="1"/>
    <col min="15786" max="15786" width="17.42578125" style="72" customWidth="1"/>
    <col min="15787" max="15787" width="16.42578125" style="72" customWidth="1"/>
    <col min="15788" max="16035" width="8.85546875" style="72"/>
    <col min="16036" max="16036" width="6.7109375" style="72" customWidth="1"/>
    <col min="16037" max="16037" width="14.7109375" style="72" customWidth="1"/>
    <col min="16038" max="16038" width="21.85546875" style="72" customWidth="1"/>
    <col min="16039" max="16039" width="31.42578125" style="72" customWidth="1"/>
    <col min="16040" max="16040" width="17.85546875" style="72" customWidth="1"/>
    <col min="16041" max="16041" width="16.28515625" style="72" customWidth="1"/>
    <col min="16042" max="16042" width="17.42578125" style="72" customWidth="1"/>
    <col min="16043" max="16043" width="16.42578125" style="72" customWidth="1"/>
    <col min="16044" max="16384" width="8.85546875" style="72"/>
  </cols>
  <sheetData>
    <row r="1" spans="2:12">
      <c r="E1" s="78"/>
    </row>
    <row r="2" spans="2:12" ht="12" customHeight="1">
      <c r="B2" s="377" t="s">
        <v>219</v>
      </c>
      <c r="C2" s="377"/>
      <c r="D2" s="377"/>
      <c r="E2" s="377"/>
      <c r="F2" s="377"/>
      <c r="G2" s="377"/>
      <c r="H2" s="377"/>
      <c r="I2" s="290"/>
      <c r="J2" s="81"/>
      <c r="K2" s="81"/>
      <c r="L2" s="81"/>
    </row>
    <row r="3" spans="2:12" ht="13.5" customHeight="1" thickBot="1">
      <c r="B3" s="378"/>
      <c r="C3" s="378"/>
      <c r="D3" s="378"/>
      <c r="E3" s="378"/>
      <c r="F3" s="460"/>
      <c r="G3" s="378"/>
      <c r="H3" s="378"/>
      <c r="I3" s="290"/>
      <c r="J3" s="81"/>
      <c r="K3" s="81"/>
      <c r="L3" s="81"/>
    </row>
    <row r="4" spans="2:12" ht="42" customHeight="1" thickTop="1" thickBot="1">
      <c r="B4" s="297" t="s">
        <v>220</v>
      </c>
      <c r="C4" s="302" t="s">
        <v>102</v>
      </c>
      <c r="D4" s="298" t="s">
        <v>221</v>
      </c>
      <c r="E4" s="300" t="s">
        <v>222</v>
      </c>
      <c r="F4" s="301" t="s">
        <v>223</v>
      </c>
      <c r="G4" s="301" t="s">
        <v>224</v>
      </c>
      <c r="H4" s="303" t="s">
        <v>225</v>
      </c>
    </row>
    <row r="5" spans="2:12" ht="30" customHeight="1" thickBot="1">
      <c r="B5" s="85">
        <v>1</v>
      </c>
      <c r="C5" s="86">
        <v>2</v>
      </c>
      <c r="D5" s="86">
        <v>3</v>
      </c>
      <c r="E5" s="86">
        <v>4</v>
      </c>
      <c r="F5" s="299">
        <v>5</v>
      </c>
      <c r="G5" s="86">
        <v>6</v>
      </c>
      <c r="H5" s="87">
        <v>8</v>
      </c>
      <c r="K5" s="112" t="s">
        <v>152</v>
      </c>
    </row>
    <row r="6" spans="2:12" ht="18" customHeight="1" thickTop="1">
      <c r="B6" s="88">
        <v>1</v>
      </c>
      <c r="C6" s="304">
        <v>42433</v>
      </c>
      <c r="D6" s="305" t="s">
        <v>226</v>
      </c>
      <c r="E6" s="305" t="s">
        <v>239</v>
      </c>
      <c r="F6" s="306">
        <v>1</v>
      </c>
      <c r="G6" s="306">
        <v>1</v>
      </c>
      <c r="H6" s="312">
        <v>25</v>
      </c>
      <c r="K6" s="112" t="s">
        <v>153</v>
      </c>
    </row>
    <row r="7" spans="2:12" ht="18" customHeight="1">
      <c r="B7" s="92">
        <f>B6+1</f>
        <v>2</v>
      </c>
      <c r="C7" s="307"/>
      <c r="D7" s="308"/>
      <c r="E7" s="309"/>
      <c r="F7" s="310">
        <v>0</v>
      </c>
      <c r="G7" s="310">
        <v>0</v>
      </c>
      <c r="H7" s="313">
        <v>0</v>
      </c>
      <c r="K7" s="112" t="s">
        <v>154</v>
      </c>
    </row>
    <row r="8" spans="2:12" ht="18" customHeight="1">
      <c r="B8" s="92">
        <f t="shared" ref="B8:B24" si="0">B7+1</f>
        <v>3</v>
      </c>
      <c r="C8" s="307"/>
      <c r="D8" s="308"/>
      <c r="E8" s="308"/>
      <c r="F8" s="310"/>
      <c r="G8" s="310"/>
      <c r="H8" s="313"/>
      <c r="K8" s="112" t="s">
        <v>155</v>
      </c>
    </row>
    <row r="9" spans="2:12" ht="18" customHeight="1">
      <c r="B9" s="92">
        <f t="shared" si="0"/>
        <v>4</v>
      </c>
      <c r="C9" s="307"/>
      <c r="D9" s="308"/>
      <c r="E9" s="308"/>
      <c r="F9" s="310"/>
      <c r="G9" s="310"/>
      <c r="H9" s="313"/>
      <c r="K9" s="112" t="s">
        <v>156</v>
      </c>
    </row>
    <row r="10" spans="2:12" ht="18" customHeight="1">
      <c r="B10" s="92">
        <f t="shared" si="0"/>
        <v>5</v>
      </c>
      <c r="C10" s="307"/>
      <c r="D10" s="308"/>
      <c r="E10" s="308"/>
      <c r="F10" s="310"/>
      <c r="G10" s="310"/>
      <c r="H10" s="313"/>
      <c r="K10" s="112" t="s">
        <v>157</v>
      </c>
    </row>
    <row r="11" spans="2:12" ht="18" customHeight="1">
      <c r="B11" s="92">
        <f t="shared" si="0"/>
        <v>6</v>
      </c>
      <c r="C11" s="307"/>
      <c r="D11" s="308"/>
      <c r="E11" s="308"/>
      <c r="F11" s="310"/>
      <c r="G11" s="310"/>
      <c r="H11" s="313"/>
      <c r="K11" s="112" t="s">
        <v>158</v>
      </c>
    </row>
    <row r="12" spans="2:12" ht="18" customHeight="1">
      <c r="B12" s="92">
        <f t="shared" si="0"/>
        <v>7</v>
      </c>
      <c r="C12" s="307"/>
      <c r="D12" s="308"/>
      <c r="E12" s="308"/>
      <c r="F12" s="310"/>
      <c r="G12" s="310"/>
      <c r="H12" s="313"/>
      <c r="K12" s="112" t="s">
        <v>159</v>
      </c>
    </row>
    <row r="13" spans="2:12" ht="18" customHeight="1">
      <c r="B13" s="92">
        <f t="shared" si="0"/>
        <v>8</v>
      </c>
      <c r="C13" s="307"/>
      <c r="D13" s="308"/>
      <c r="E13" s="308"/>
      <c r="F13" s="310"/>
      <c r="G13" s="310"/>
      <c r="H13" s="313"/>
      <c r="K13" s="112" t="s">
        <v>160</v>
      </c>
    </row>
    <row r="14" spans="2:12" ht="18" customHeight="1">
      <c r="B14" s="92">
        <f t="shared" si="0"/>
        <v>9</v>
      </c>
      <c r="C14" s="307"/>
      <c r="D14" s="308"/>
      <c r="E14" s="308"/>
      <c r="F14" s="310"/>
      <c r="G14" s="310"/>
      <c r="H14" s="313"/>
      <c r="K14" s="112" t="s">
        <v>161</v>
      </c>
    </row>
    <row r="15" spans="2:12" ht="18" customHeight="1">
      <c r="B15" s="92">
        <f t="shared" si="0"/>
        <v>10</v>
      </c>
      <c r="C15" s="307"/>
      <c r="D15" s="308"/>
      <c r="E15" s="308"/>
      <c r="F15" s="310"/>
      <c r="G15" s="310"/>
      <c r="H15" s="313"/>
      <c r="K15" s="112" t="s">
        <v>162</v>
      </c>
    </row>
    <row r="16" spans="2:12" ht="18" customHeight="1">
      <c r="B16" s="92">
        <f t="shared" si="0"/>
        <v>11</v>
      </c>
      <c r="C16" s="311"/>
      <c r="D16" s="308"/>
      <c r="E16" s="308"/>
      <c r="F16" s="310"/>
      <c r="G16" s="310"/>
      <c r="H16" s="313"/>
      <c r="K16" s="111" t="s">
        <v>125</v>
      </c>
    </row>
    <row r="17" spans="2:11" ht="18" customHeight="1">
      <c r="B17" s="92">
        <f t="shared" si="0"/>
        <v>12</v>
      </c>
      <c r="C17" s="307"/>
      <c r="D17" s="308"/>
      <c r="E17" s="308"/>
      <c r="F17" s="310"/>
      <c r="G17" s="310"/>
      <c r="H17" s="313"/>
      <c r="K17" s="111" t="s">
        <v>126</v>
      </c>
    </row>
    <row r="18" spans="2:11" ht="18" customHeight="1">
      <c r="B18" s="92">
        <f t="shared" si="0"/>
        <v>13</v>
      </c>
      <c r="C18" s="307"/>
      <c r="D18" s="308"/>
      <c r="E18" s="308"/>
      <c r="F18" s="310"/>
      <c r="G18" s="310"/>
      <c r="H18" s="313"/>
      <c r="K18" s="112"/>
    </row>
    <row r="19" spans="2:11" ht="18" customHeight="1">
      <c r="B19" s="92">
        <f t="shared" si="0"/>
        <v>14</v>
      </c>
      <c r="C19" s="93"/>
      <c r="D19" s="94"/>
      <c r="E19" s="94"/>
      <c r="F19" s="96"/>
      <c r="G19" s="96"/>
      <c r="H19" s="314"/>
      <c r="K19" s="112"/>
    </row>
    <row r="20" spans="2:11" ht="18" customHeight="1">
      <c r="B20" s="92">
        <f t="shared" si="0"/>
        <v>15</v>
      </c>
      <c r="C20" s="93"/>
      <c r="D20" s="94"/>
      <c r="E20" s="94"/>
      <c r="F20" s="96"/>
      <c r="G20" s="96"/>
      <c r="H20" s="314"/>
      <c r="K20" s="112"/>
    </row>
    <row r="21" spans="2:11" ht="18" customHeight="1">
      <c r="B21" s="92">
        <f t="shared" si="0"/>
        <v>16</v>
      </c>
      <c r="C21" s="93"/>
      <c r="D21" s="94"/>
      <c r="E21" s="94"/>
      <c r="F21" s="96"/>
      <c r="G21" s="96"/>
      <c r="H21" s="314"/>
      <c r="K21" s="112"/>
    </row>
    <row r="22" spans="2:11" ht="18" customHeight="1">
      <c r="B22" s="92">
        <f t="shared" si="0"/>
        <v>17</v>
      </c>
      <c r="C22" s="93"/>
      <c r="D22" s="94"/>
      <c r="E22" s="94"/>
      <c r="F22" s="96"/>
      <c r="G22" s="96"/>
      <c r="H22" s="314"/>
      <c r="K22" s="112"/>
    </row>
    <row r="23" spans="2:11" ht="18" customHeight="1">
      <c r="B23" s="92">
        <f t="shared" si="0"/>
        <v>18</v>
      </c>
      <c r="C23" s="93"/>
      <c r="D23" s="94"/>
      <c r="E23" s="94"/>
      <c r="F23" s="96"/>
      <c r="G23" s="96"/>
      <c r="H23" s="314"/>
      <c r="K23" s="112"/>
    </row>
    <row r="24" spans="2:11" ht="18" customHeight="1">
      <c r="B24" s="92">
        <f t="shared" si="0"/>
        <v>19</v>
      </c>
      <c r="C24" s="93"/>
      <c r="D24" s="94"/>
      <c r="E24" s="94"/>
      <c r="F24" s="96"/>
      <c r="G24" s="96"/>
      <c r="H24" s="314"/>
      <c r="K24" s="112"/>
    </row>
    <row r="25" spans="2:11" ht="18.75" thickBot="1">
      <c r="B25" s="374" t="s">
        <v>98</v>
      </c>
      <c r="C25" s="375"/>
      <c r="D25" s="375"/>
      <c r="E25" s="376"/>
      <c r="F25" s="315">
        <f>SUM(F6:F24)</f>
        <v>1</v>
      </c>
      <c r="G25" s="316">
        <f>SUM(G6:G24)</f>
        <v>1</v>
      </c>
      <c r="H25" s="261">
        <f>SUM(H6:H24)</f>
        <v>25</v>
      </c>
      <c r="K25" s="112"/>
    </row>
    <row r="26" spans="2:11" ht="13.5" thickTop="1">
      <c r="K26" s="112"/>
    </row>
    <row r="27" spans="2:11">
      <c r="K27" s="112"/>
    </row>
    <row r="28" spans="2:11">
      <c r="K28" s="112"/>
    </row>
  </sheetData>
  <mergeCells count="2">
    <mergeCell ref="B25:E25"/>
    <mergeCell ref="B2:H3"/>
  </mergeCells>
  <hyperlinks>
    <hyperlink ref="K6" location="'Model RJIP'!A1" display="Model RJIP"/>
    <hyperlink ref="K7" location="'Registrul-Inventar'!A1" display="Registrul-Inventar"/>
    <hyperlink ref="K8" location="'Export factura'!A1" display="Export factura"/>
    <hyperlink ref="K9" location="'Export chitanta'!A1" display="Export chitanta"/>
    <hyperlink ref="K10" location="Facturi!A1" display="Facturi"/>
    <hyperlink ref="K11" location="Clienti!A1" display="Clienti"/>
    <hyperlink ref="K12" location="'Incasat pe luna'!A1" display="Incasat pe luna"/>
    <hyperlink ref="K13" location="'Facturat pe luna'!A1" display="Facturat pe luna"/>
    <hyperlink ref="K14" location="'Incasari pe client'!A1" display="Incasari pe client"/>
    <hyperlink ref="K15" location="'Calculator pret traducere'!A1" display="Calculator pret traducere"/>
    <hyperlink ref="K16" location="'Export chitanta'!Print_Area" display="'Export chitanta'!Print_Area"/>
    <hyperlink ref="K17" location="'Export factura'!Print_Area" display="'Export factura'!Print_Area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B1:K28"/>
  <sheetViews>
    <sheetView zoomScale="75" zoomScaleNormal="75" workbookViewId="0">
      <selection activeCell="M11" sqref="M11"/>
    </sheetView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3.42578125" style="72" bestFit="1" customWidth="1"/>
    <col min="4" max="4" width="21.42578125" style="72" bestFit="1" customWidth="1"/>
    <col min="5" max="5" width="29" style="72" bestFit="1" customWidth="1"/>
    <col min="6" max="6" width="31.85546875" style="72" bestFit="1" customWidth="1"/>
    <col min="7" max="7" width="16.5703125" style="72" customWidth="1"/>
    <col min="8" max="162" width="8.85546875" style="72"/>
    <col min="163" max="163" width="6.7109375" style="72" customWidth="1"/>
    <col min="164" max="164" width="14.7109375" style="72" customWidth="1"/>
    <col min="165" max="165" width="21.85546875" style="72" customWidth="1"/>
    <col min="166" max="166" width="31.42578125" style="72" customWidth="1"/>
    <col min="167" max="167" width="17.85546875" style="72" customWidth="1"/>
    <col min="168" max="168" width="16.28515625" style="72" customWidth="1"/>
    <col min="169" max="169" width="17.42578125" style="72" customWidth="1"/>
    <col min="170" max="170" width="16.42578125" style="72" customWidth="1"/>
    <col min="171" max="418" width="8.85546875" style="72"/>
    <col min="419" max="419" width="6.7109375" style="72" customWidth="1"/>
    <col min="420" max="420" width="14.7109375" style="72" customWidth="1"/>
    <col min="421" max="421" width="21.85546875" style="72" customWidth="1"/>
    <col min="422" max="422" width="31.42578125" style="72" customWidth="1"/>
    <col min="423" max="423" width="17.85546875" style="72" customWidth="1"/>
    <col min="424" max="424" width="16.28515625" style="72" customWidth="1"/>
    <col min="425" max="425" width="17.42578125" style="72" customWidth="1"/>
    <col min="426" max="426" width="16.42578125" style="72" customWidth="1"/>
    <col min="427" max="674" width="8.85546875" style="72"/>
    <col min="675" max="675" width="6.7109375" style="72" customWidth="1"/>
    <col min="676" max="676" width="14.7109375" style="72" customWidth="1"/>
    <col min="677" max="677" width="21.85546875" style="72" customWidth="1"/>
    <col min="678" max="678" width="31.42578125" style="72" customWidth="1"/>
    <col min="679" max="679" width="17.85546875" style="72" customWidth="1"/>
    <col min="680" max="680" width="16.28515625" style="72" customWidth="1"/>
    <col min="681" max="681" width="17.42578125" style="72" customWidth="1"/>
    <col min="682" max="682" width="16.42578125" style="72" customWidth="1"/>
    <col min="683" max="930" width="8.85546875" style="72"/>
    <col min="931" max="931" width="6.7109375" style="72" customWidth="1"/>
    <col min="932" max="932" width="14.7109375" style="72" customWidth="1"/>
    <col min="933" max="933" width="21.85546875" style="72" customWidth="1"/>
    <col min="934" max="934" width="31.42578125" style="72" customWidth="1"/>
    <col min="935" max="935" width="17.85546875" style="72" customWidth="1"/>
    <col min="936" max="936" width="16.28515625" style="72" customWidth="1"/>
    <col min="937" max="937" width="17.42578125" style="72" customWidth="1"/>
    <col min="938" max="938" width="16.42578125" style="72" customWidth="1"/>
    <col min="939" max="1186" width="8.85546875" style="72"/>
    <col min="1187" max="1187" width="6.7109375" style="72" customWidth="1"/>
    <col min="1188" max="1188" width="14.7109375" style="72" customWidth="1"/>
    <col min="1189" max="1189" width="21.85546875" style="72" customWidth="1"/>
    <col min="1190" max="1190" width="31.42578125" style="72" customWidth="1"/>
    <col min="1191" max="1191" width="17.85546875" style="72" customWidth="1"/>
    <col min="1192" max="1192" width="16.28515625" style="72" customWidth="1"/>
    <col min="1193" max="1193" width="17.42578125" style="72" customWidth="1"/>
    <col min="1194" max="1194" width="16.42578125" style="72" customWidth="1"/>
    <col min="1195" max="1442" width="8.85546875" style="72"/>
    <col min="1443" max="1443" width="6.7109375" style="72" customWidth="1"/>
    <col min="1444" max="1444" width="14.7109375" style="72" customWidth="1"/>
    <col min="1445" max="1445" width="21.85546875" style="72" customWidth="1"/>
    <col min="1446" max="1446" width="31.42578125" style="72" customWidth="1"/>
    <col min="1447" max="1447" width="17.85546875" style="72" customWidth="1"/>
    <col min="1448" max="1448" width="16.28515625" style="72" customWidth="1"/>
    <col min="1449" max="1449" width="17.42578125" style="72" customWidth="1"/>
    <col min="1450" max="1450" width="16.42578125" style="72" customWidth="1"/>
    <col min="1451" max="1698" width="8.85546875" style="72"/>
    <col min="1699" max="1699" width="6.7109375" style="72" customWidth="1"/>
    <col min="1700" max="1700" width="14.7109375" style="72" customWidth="1"/>
    <col min="1701" max="1701" width="21.85546875" style="72" customWidth="1"/>
    <col min="1702" max="1702" width="31.42578125" style="72" customWidth="1"/>
    <col min="1703" max="1703" width="17.85546875" style="72" customWidth="1"/>
    <col min="1704" max="1704" width="16.28515625" style="72" customWidth="1"/>
    <col min="1705" max="1705" width="17.42578125" style="72" customWidth="1"/>
    <col min="1706" max="1706" width="16.42578125" style="72" customWidth="1"/>
    <col min="1707" max="1954" width="8.85546875" style="72"/>
    <col min="1955" max="1955" width="6.7109375" style="72" customWidth="1"/>
    <col min="1956" max="1956" width="14.7109375" style="72" customWidth="1"/>
    <col min="1957" max="1957" width="21.85546875" style="72" customWidth="1"/>
    <col min="1958" max="1958" width="31.42578125" style="72" customWidth="1"/>
    <col min="1959" max="1959" width="17.85546875" style="72" customWidth="1"/>
    <col min="1960" max="1960" width="16.28515625" style="72" customWidth="1"/>
    <col min="1961" max="1961" width="17.42578125" style="72" customWidth="1"/>
    <col min="1962" max="1962" width="16.42578125" style="72" customWidth="1"/>
    <col min="1963" max="2210" width="8.85546875" style="72"/>
    <col min="2211" max="2211" width="6.7109375" style="72" customWidth="1"/>
    <col min="2212" max="2212" width="14.7109375" style="72" customWidth="1"/>
    <col min="2213" max="2213" width="21.85546875" style="72" customWidth="1"/>
    <col min="2214" max="2214" width="31.42578125" style="72" customWidth="1"/>
    <col min="2215" max="2215" width="17.85546875" style="72" customWidth="1"/>
    <col min="2216" max="2216" width="16.28515625" style="72" customWidth="1"/>
    <col min="2217" max="2217" width="17.42578125" style="72" customWidth="1"/>
    <col min="2218" max="2218" width="16.42578125" style="72" customWidth="1"/>
    <col min="2219" max="2466" width="8.85546875" style="72"/>
    <col min="2467" max="2467" width="6.7109375" style="72" customWidth="1"/>
    <col min="2468" max="2468" width="14.7109375" style="72" customWidth="1"/>
    <col min="2469" max="2469" width="21.85546875" style="72" customWidth="1"/>
    <col min="2470" max="2470" width="31.42578125" style="72" customWidth="1"/>
    <col min="2471" max="2471" width="17.85546875" style="72" customWidth="1"/>
    <col min="2472" max="2472" width="16.28515625" style="72" customWidth="1"/>
    <col min="2473" max="2473" width="17.42578125" style="72" customWidth="1"/>
    <col min="2474" max="2474" width="16.42578125" style="72" customWidth="1"/>
    <col min="2475" max="2722" width="8.85546875" style="72"/>
    <col min="2723" max="2723" width="6.7109375" style="72" customWidth="1"/>
    <col min="2724" max="2724" width="14.7109375" style="72" customWidth="1"/>
    <col min="2725" max="2725" width="21.85546875" style="72" customWidth="1"/>
    <col min="2726" max="2726" width="31.42578125" style="72" customWidth="1"/>
    <col min="2727" max="2727" width="17.85546875" style="72" customWidth="1"/>
    <col min="2728" max="2728" width="16.28515625" style="72" customWidth="1"/>
    <col min="2729" max="2729" width="17.42578125" style="72" customWidth="1"/>
    <col min="2730" max="2730" width="16.42578125" style="72" customWidth="1"/>
    <col min="2731" max="2978" width="8.85546875" style="72"/>
    <col min="2979" max="2979" width="6.7109375" style="72" customWidth="1"/>
    <col min="2980" max="2980" width="14.7109375" style="72" customWidth="1"/>
    <col min="2981" max="2981" width="21.85546875" style="72" customWidth="1"/>
    <col min="2982" max="2982" width="31.42578125" style="72" customWidth="1"/>
    <col min="2983" max="2983" width="17.85546875" style="72" customWidth="1"/>
    <col min="2984" max="2984" width="16.28515625" style="72" customWidth="1"/>
    <col min="2985" max="2985" width="17.42578125" style="72" customWidth="1"/>
    <col min="2986" max="2986" width="16.42578125" style="72" customWidth="1"/>
    <col min="2987" max="3234" width="8.85546875" style="72"/>
    <col min="3235" max="3235" width="6.7109375" style="72" customWidth="1"/>
    <col min="3236" max="3236" width="14.7109375" style="72" customWidth="1"/>
    <col min="3237" max="3237" width="21.85546875" style="72" customWidth="1"/>
    <col min="3238" max="3238" width="31.42578125" style="72" customWidth="1"/>
    <col min="3239" max="3239" width="17.85546875" style="72" customWidth="1"/>
    <col min="3240" max="3240" width="16.28515625" style="72" customWidth="1"/>
    <col min="3241" max="3241" width="17.42578125" style="72" customWidth="1"/>
    <col min="3242" max="3242" width="16.42578125" style="72" customWidth="1"/>
    <col min="3243" max="3490" width="8.85546875" style="72"/>
    <col min="3491" max="3491" width="6.7109375" style="72" customWidth="1"/>
    <col min="3492" max="3492" width="14.7109375" style="72" customWidth="1"/>
    <col min="3493" max="3493" width="21.85546875" style="72" customWidth="1"/>
    <col min="3494" max="3494" width="31.42578125" style="72" customWidth="1"/>
    <col min="3495" max="3495" width="17.85546875" style="72" customWidth="1"/>
    <col min="3496" max="3496" width="16.28515625" style="72" customWidth="1"/>
    <col min="3497" max="3497" width="17.42578125" style="72" customWidth="1"/>
    <col min="3498" max="3498" width="16.42578125" style="72" customWidth="1"/>
    <col min="3499" max="3746" width="8.85546875" style="72"/>
    <col min="3747" max="3747" width="6.7109375" style="72" customWidth="1"/>
    <col min="3748" max="3748" width="14.7109375" style="72" customWidth="1"/>
    <col min="3749" max="3749" width="21.85546875" style="72" customWidth="1"/>
    <col min="3750" max="3750" width="31.42578125" style="72" customWidth="1"/>
    <col min="3751" max="3751" width="17.85546875" style="72" customWidth="1"/>
    <col min="3752" max="3752" width="16.28515625" style="72" customWidth="1"/>
    <col min="3753" max="3753" width="17.42578125" style="72" customWidth="1"/>
    <col min="3754" max="3754" width="16.42578125" style="72" customWidth="1"/>
    <col min="3755" max="4002" width="8.85546875" style="72"/>
    <col min="4003" max="4003" width="6.7109375" style="72" customWidth="1"/>
    <col min="4004" max="4004" width="14.7109375" style="72" customWidth="1"/>
    <col min="4005" max="4005" width="21.85546875" style="72" customWidth="1"/>
    <col min="4006" max="4006" width="31.42578125" style="72" customWidth="1"/>
    <col min="4007" max="4007" width="17.85546875" style="72" customWidth="1"/>
    <col min="4008" max="4008" width="16.28515625" style="72" customWidth="1"/>
    <col min="4009" max="4009" width="17.42578125" style="72" customWidth="1"/>
    <col min="4010" max="4010" width="16.42578125" style="72" customWidth="1"/>
    <col min="4011" max="4258" width="8.85546875" style="72"/>
    <col min="4259" max="4259" width="6.7109375" style="72" customWidth="1"/>
    <col min="4260" max="4260" width="14.7109375" style="72" customWidth="1"/>
    <col min="4261" max="4261" width="21.85546875" style="72" customWidth="1"/>
    <col min="4262" max="4262" width="31.42578125" style="72" customWidth="1"/>
    <col min="4263" max="4263" width="17.85546875" style="72" customWidth="1"/>
    <col min="4264" max="4264" width="16.28515625" style="72" customWidth="1"/>
    <col min="4265" max="4265" width="17.42578125" style="72" customWidth="1"/>
    <col min="4266" max="4266" width="16.42578125" style="72" customWidth="1"/>
    <col min="4267" max="4514" width="8.85546875" style="72"/>
    <col min="4515" max="4515" width="6.7109375" style="72" customWidth="1"/>
    <col min="4516" max="4516" width="14.7109375" style="72" customWidth="1"/>
    <col min="4517" max="4517" width="21.85546875" style="72" customWidth="1"/>
    <col min="4518" max="4518" width="31.42578125" style="72" customWidth="1"/>
    <col min="4519" max="4519" width="17.85546875" style="72" customWidth="1"/>
    <col min="4520" max="4520" width="16.28515625" style="72" customWidth="1"/>
    <col min="4521" max="4521" width="17.42578125" style="72" customWidth="1"/>
    <col min="4522" max="4522" width="16.42578125" style="72" customWidth="1"/>
    <col min="4523" max="4770" width="8.85546875" style="72"/>
    <col min="4771" max="4771" width="6.7109375" style="72" customWidth="1"/>
    <col min="4772" max="4772" width="14.7109375" style="72" customWidth="1"/>
    <col min="4773" max="4773" width="21.85546875" style="72" customWidth="1"/>
    <col min="4774" max="4774" width="31.42578125" style="72" customWidth="1"/>
    <col min="4775" max="4775" width="17.85546875" style="72" customWidth="1"/>
    <col min="4776" max="4776" width="16.28515625" style="72" customWidth="1"/>
    <col min="4777" max="4777" width="17.42578125" style="72" customWidth="1"/>
    <col min="4778" max="4778" width="16.42578125" style="72" customWidth="1"/>
    <col min="4779" max="5026" width="8.85546875" style="72"/>
    <col min="5027" max="5027" width="6.7109375" style="72" customWidth="1"/>
    <col min="5028" max="5028" width="14.7109375" style="72" customWidth="1"/>
    <col min="5029" max="5029" width="21.85546875" style="72" customWidth="1"/>
    <col min="5030" max="5030" width="31.42578125" style="72" customWidth="1"/>
    <col min="5031" max="5031" width="17.85546875" style="72" customWidth="1"/>
    <col min="5032" max="5032" width="16.28515625" style="72" customWidth="1"/>
    <col min="5033" max="5033" width="17.42578125" style="72" customWidth="1"/>
    <col min="5034" max="5034" width="16.42578125" style="72" customWidth="1"/>
    <col min="5035" max="5282" width="8.85546875" style="72"/>
    <col min="5283" max="5283" width="6.7109375" style="72" customWidth="1"/>
    <col min="5284" max="5284" width="14.7109375" style="72" customWidth="1"/>
    <col min="5285" max="5285" width="21.85546875" style="72" customWidth="1"/>
    <col min="5286" max="5286" width="31.42578125" style="72" customWidth="1"/>
    <col min="5287" max="5287" width="17.85546875" style="72" customWidth="1"/>
    <col min="5288" max="5288" width="16.28515625" style="72" customWidth="1"/>
    <col min="5289" max="5289" width="17.42578125" style="72" customWidth="1"/>
    <col min="5290" max="5290" width="16.42578125" style="72" customWidth="1"/>
    <col min="5291" max="5538" width="8.85546875" style="72"/>
    <col min="5539" max="5539" width="6.7109375" style="72" customWidth="1"/>
    <col min="5540" max="5540" width="14.7109375" style="72" customWidth="1"/>
    <col min="5541" max="5541" width="21.85546875" style="72" customWidth="1"/>
    <col min="5542" max="5542" width="31.42578125" style="72" customWidth="1"/>
    <col min="5543" max="5543" width="17.85546875" style="72" customWidth="1"/>
    <col min="5544" max="5544" width="16.28515625" style="72" customWidth="1"/>
    <col min="5545" max="5545" width="17.42578125" style="72" customWidth="1"/>
    <col min="5546" max="5546" width="16.42578125" style="72" customWidth="1"/>
    <col min="5547" max="5794" width="8.85546875" style="72"/>
    <col min="5795" max="5795" width="6.7109375" style="72" customWidth="1"/>
    <col min="5796" max="5796" width="14.7109375" style="72" customWidth="1"/>
    <col min="5797" max="5797" width="21.85546875" style="72" customWidth="1"/>
    <col min="5798" max="5798" width="31.42578125" style="72" customWidth="1"/>
    <col min="5799" max="5799" width="17.85546875" style="72" customWidth="1"/>
    <col min="5800" max="5800" width="16.28515625" style="72" customWidth="1"/>
    <col min="5801" max="5801" width="17.42578125" style="72" customWidth="1"/>
    <col min="5802" max="5802" width="16.42578125" style="72" customWidth="1"/>
    <col min="5803" max="6050" width="8.85546875" style="72"/>
    <col min="6051" max="6051" width="6.7109375" style="72" customWidth="1"/>
    <col min="6052" max="6052" width="14.7109375" style="72" customWidth="1"/>
    <col min="6053" max="6053" width="21.85546875" style="72" customWidth="1"/>
    <col min="6054" max="6054" width="31.42578125" style="72" customWidth="1"/>
    <col min="6055" max="6055" width="17.85546875" style="72" customWidth="1"/>
    <col min="6056" max="6056" width="16.28515625" style="72" customWidth="1"/>
    <col min="6057" max="6057" width="17.42578125" style="72" customWidth="1"/>
    <col min="6058" max="6058" width="16.42578125" style="72" customWidth="1"/>
    <col min="6059" max="6306" width="8.85546875" style="72"/>
    <col min="6307" max="6307" width="6.7109375" style="72" customWidth="1"/>
    <col min="6308" max="6308" width="14.7109375" style="72" customWidth="1"/>
    <col min="6309" max="6309" width="21.85546875" style="72" customWidth="1"/>
    <col min="6310" max="6310" width="31.42578125" style="72" customWidth="1"/>
    <col min="6311" max="6311" width="17.85546875" style="72" customWidth="1"/>
    <col min="6312" max="6312" width="16.28515625" style="72" customWidth="1"/>
    <col min="6313" max="6313" width="17.42578125" style="72" customWidth="1"/>
    <col min="6314" max="6314" width="16.42578125" style="72" customWidth="1"/>
    <col min="6315" max="6562" width="8.85546875" style="72"/>
    <col min="6563" max="6563" width="6.7109375" style="72" customWidth="1"/>
    <col min="6564" max="6564" width="14.7109375" style="72" customWidth="1"/>
    <col min="6565" max="6565" width="21.85546875" style="72" customWidth="1"/>
    <col min="6566" max="6566" width="31.42578125" style="72" customWidth="1"/>
    <col min="6567" max="6567" width="17.85546875" style="72" customWidth="1"/>
    <col min="6568" max="6568" width="16.28515625" style="72" customWidth="1"/>
    <col min="6569" max="6569" width="17.42578125" style="72" customWidth="1"/>
    <col min="6570" max="6570" width="16.42578125" style="72" customWidth="1"/>
    <col min="6571" max="6818" width="8.85546875" style="72"/>
    <col min="6819" max="6819" width="6.7109375" style="72" customWidth="1"/>
    <col min="6820" max="6820" width="14.7109375" style="72" customWidth="1"/>
    <col min="6821" max="6821" width="21.85546875" style="72" customWidth="1"/>
    <col min="6822" max="6822" width="31.42578125" style="72" customWidth="1"/>
    <col min="6823" max="6823" width="17.85546875" style="72" customWidth="1"/>
    <col min="6824" max="6824" width="16.28515625" style="72" customWidth="1"/>
    <col min="6825" max="6825" width="17.42578125" style="72" customWidth="1"/>
    <col min="6826" max="6826" width="16.42578125" style="72" customWidth="1"/>
    <col min="6827" max="7074" width="8.85546875" style="72"/>
    <col min="7075" max="7075" width="6.7109375" style="72" customWidth="1"/>
    <col min="7076" max="7076" width="14.7109375" style="72" customWidth="1"/>
    <col min="7077" max="7077" width="21.85546875" style="72" customWidth="1"/>
    <col min="7078" max="7078" width="31.42578125" style="72" customWidth="1"/>
    <col min="7079" max="7079" width="17.85546875" style="72" customWidth="1"/>
    <col min="7080" max="7080" width="16.28515625" style="72" customWidth="1"/>
    <col min="7081" max="7081" width="17.42578125" style="72" customWidth="1"/>
    <col min="7082" max="7082" width="16.42578125" style="72" customWidth="1"/>
    <col min="7083" max="7330" width="8.85546875" style="72"/>
    <col min="7331" max="7331" width="6.7109375" style="72" customWidth="1"/>
    <col min="7332" max="7332" width="14.7109375" style="72" customWidth="1"/>
    <col min="7333" max="7333" width="21.85546875" style="72" customWidth="1"/>
    <col min="7334" max="7334" width="31.42578125" style="72" customWidth="1"/>
    <col min="7335" max="7335" width="17.85546875" style="72" customWidth="1"/>
    <col min="7336" max="7336" width="16.28515625" style="72" customWidth="1"/>
    <col min="7337" max="7337" width="17.42578125" style="72" customWidth="1"/>
    <col min="7338" max="7338" width="16.42578125" style="72" customWidth="1"/>
    <col min="7339" max="7586" width="8.85546875" style="72"/>
    <col min="7587" max="7587" width="6.7109375" style="72" customWidth="1"/>
    <col min="7588" max="7588" width="14.7109375" style="72" customWidth="1"/>
    <col min="7589" max="7589" width="21.85546875" style="72" customWidth="1"/>
    <col min="7590" max="7590" width="31.42578125" style="72" customWidth="1"/>
    <col min="7591" max="7591" width="17.85546875" style="72" customWidth="1"/>
    <col min="7592" max="7592" width="16.28515625" style="72" customWidth="1"/>
    <col min="7593" max="7593" width="17.42578125" style="72" customWidth="1"/>
    <col min="7594" max="7594" width="16.42578125" style="72" customWidth="1"/>
    <col min="7595" max="7842" width="8.85546875" style="72"/>
    <col min="7843" max="7843" width="6.7109375" style="72" customWidth="1"/>
    <col min="7844" max="7844" width="14.7109375" style="72" customWidth="1"/>
    <col min="7845" max="7845" width="21.85546875" style="72" customWidth="1"/>
    <col min="7846" max="7846" width="31.42578125" style="72" customWidth="1"/>
    <col min="7847" max="7847" width="17.85546875" style="72" customWidth="1"/>
    <col min="7848" max="7848" width="16.28515625" style="72" customWidth="1"/>
    <col min="7849" max="7849" width="17.42578125" style="72" customWidth="1"/>
    <col min="7850" max="7850" width="16.42578125" style="72" customWidth="1"/>
    <col min="7851" max="8098" width="8.85546875" style="72"/>
    <col min="8099" max="8099" width="6.7109375" style="72" customWidth="1"/>
    <col min="8100" max="8100" width="14.7109375" style="72" customWidth="1"/>
    <col min="8101" max="8101" width="21.85546875" style="72" customWidth="1"/>
    <col min="8102" max="8102" width="31.42578125" style="72" customWidth="1"/>
    <col min="8103" max="8103" width="17.85546875" style="72" customWidth="1"/>
    <col min="8104" max="8104" width="16.28515625" style="72" customWidth="1"/>
    <col min="8105" max="8105" width="17.42578125" style="72" customWidth="1"/>
    <col min="8106" max="8106" width="16.42578125" style="72" customWidth="1"/>
    <col min="8107" max="8354" width="8.85546875" style="72"/>
    <col min="8355" max="8355" width="6.7109375" style="72" customWidth="1"/>
    <col min="8356" max="8356" width="14.7109375" style="72" customWidth="1"/>
    <col min="8357" max="8357" width="21.85546875" style="72" customWidth="1"/>
    <col min="8358" max="8358" width="31.42578125" style="72" customWidth="1"/>
    <col min="8359" max="8359" width="17.85546875" style="72" customWidth="1"/>
    <col min="8360" max="8360" width="16.28515625" style="72" customWidth="1"/>
    <col min="8361" max="8361" width="17.42578125" style="72" customWidth="1"/>
    <col min="8362" max="8362" width="16.42578125" style="72" customWidth="1"/>
    <col min="8363" max="8610" width="8.85546875" style="72"/>
    <col min="8611" max="8611" width="6.7109375" style="72" customWidth="1"/>
    <col min="8612" max="8612" width="14.7109375" style="72" customWidth="1"/>
    <col min="8613" max="8613" width="21.85546875" style="72" customWidth="1"/>
    <col min="8614" max="8614" width="31.42578125" style="72" customWidth="1"/>
    <col min="8615" max="8615" width="17.85546875" style="72" customWidth="1"/>
    <col min="8616" max="8616" width="16.28515625" style="72" customWidth="1"/>
    <col min="8617" max="8617" width="17.42578125" style="72" customWidth="1"/>
    <col min="8618" max="8618" width="16.42578125" style="72" customWidth="1"/>
    <col min="8619" max="8866" width="8.85546875" style="72"/>
    <col min="8867" max="8867" width="6.7109375" style="72" customWidth="1"/>
    <col min="8868" max="8868" width="14.7109375" style="72" customWidth="1"/>
    <col min="8869" max="8869" width="21.85546875" style="72" customWidth="1"/>
    <col min="8870" max="8870" width="31.42578125" style="72" customWidth="1"/>
    <col min="8871" max="8871" width="17.85546875" style="72" customWidth="1"/>
    <col min="8872" max="8872" width="16.28515625" style="72" customWidth="1"/>
    <col min="8873" max="8873" width="17.42578125" style="72" customWidth="1"/>
    <col min="8874" max="8874" width="16.42578125" style="72" customWidth="1"/>
    <col min="8875" max="9122" width="8.85546875" style="72"/>
    <col min="9123" max="9123" width="6.7109375" style="72" customWidth="1"/>
    <col min="9124" max="9124" width="14.7109375" style="72" customWidth="1"/>
    <col min="9125" max="9125" width="21.85546875" style="72" customWidth="1"/>
    <col min="9126" max="9126" width="31.42578125" style="72" customWidth="1"/>
    <col min="9127" max="9127" width="17.85546875" style="72" customWidth="1"/>
    <col min="9128" max="9128" width="16.28515625" style="72" customWidth="1"/>
    <col min="9129" max="9129" width="17.42578125" style="72" customWidth="1"/>
    <col min="9130" max="9130" width="16.42578125" style="72" customWidth="1"/>
    <col min="9131" max="9378" width="8.85546875" style="72"/>
    <col min="9379" max="9379" width="6.7109375" style="72" customWidth="1"/>
    <col min="9380" max="9380" width="14.7109375" style="72" customWidth="1"/>
    <col min="9381" max="9381" width="21.85546875" style="72" customWidth="1"/>
    <col min="9382" max="9382" width="31.42578125" style="72" customWidth="1"/>
    <col min="9383" max="9383" width="17.85546875" style="72" customWidth="1"/>
    <col min="9384" max="9384" width="16.28515625" style="72" customWidth="1"/>
    <col min="9385" max="9385" width="17.42578125" style="72" customWidth="1"/>
    <col min="9386" max="9386" width="16.42578125" style="72" customWidth="1"/>
    <col min="9387" max="9634" width="8.85546875" style="72"/>
    <col min="9635" max="9635" width="6.7109375" style="72" customWidth="1"/>
    <col min="9636" max="9636" width="14.7109375" style="72" customWidth="1"/>
    <col min="9637" max="9637" width="21.85546875" style="72" customWidth="1"/>
    <col min="9638" max="9638" width="31.42578125" style="72" customWidth="1"/>
    <col min="9639" max="9639" width="17.85546875" style="72" customWidth="1"/>
    <col min="9640" max="9640" width="16.28515625" style="72" customWidth="1"/>
    <col min="9641" max="9641" width="17.42578125" style="72" customWidth="1"/>
    <col min="9642" max="9642" width="16.42578125" style="72" customWidth="1"/>
    <col min="9643" max="9890" width="8.85546875" style="72"/>
    <col min="9891" max="9891" width="6.7109375" style="72" customWidth="1"/>
    <col min="9892" max="9892" width="14.7109375" style="72" customWidth="1"/>
    <col min="9893" max="9893" width="21.85546875" style="72" customWidth="1"/>
    <col min="9894" max="9894" width="31.42578125" style="72" customWidth="1"/>
    <col min="9895" max="9895" width="17.85546875" style="72" customWidth="1"/>
    <col min="9896" max="9896" width="16.28515625" style="72" customWidth="1"/>
    <col min="9897" max="9897" width="17.42578125" style="72" customWidth="1"/>
    <col min="9898" max="9898" width="16.42578125" style="72" customWidth="1"/>
    <col min="9899" max="10146" width="8.85546875" style="72"/>
    <col min="10147" max="10147" width="6.7109375" style="72" customWidth="1"/>
    <col min="10148" max="10148" width="14.7109375" style="72" customWidth="1"/>
    <col min="10149" max="10149" width="21.85546875" style="72" customWidth="1"/>
    <col min="10150" max="10150" width="31.42578125" style="72" customWidth="1"/>
    <col min="10151" max="10151" width="17.85546875" style="72" customWidth="1"/>
    <col min="10152" max="10152" width="16.28515625" style="72" customWidth="1"/>
    <col min="10153" max="10153" width="17.42578125" style="72" customWidth="1"/>
    <col min="10154" max="10154" width="16.42578125" style="72" customWidth="1"/>
    <col min="10155" max="10402" width="8.85546875" style="72"/>
    <col min="10403" max="10403" width="6.7109375" style="72" customWidth="1"/>
    <col min="10404" max="10404" width="14.7109375" style="72" customWidth="1"/>
    <col min="10405" max="10405" width="21.85546875" style="72" customWidth="1"/>
    <col min="10406" max="10406" width="31.42578125" style="72" customWidth="1"/>
    <col min="10407" max="10407" width="17.85546875" style="72" customWidth="1"/>
    <col min="10408" max="10408" width="16.28515625" style="72" customWidth="1"/>
    <col min="10409" max="10409" width="17.42578125" style="72" customWidth="1"/>
    <col min="10410" max="10410" width="16.42578125" style="72" customWidth="1"/>
    <col min="10411" max="10658" width="8.85546875" style="72"/>
    <col min="10659" max="10659" width="6.7109375" style="72" customWidth="1"/>
    <col min="10660" max="10660" width="14.7109375" style="72" customWidth="1"/>
    <col min="10661" max="10661" width="21.85546875" style="72" customWidth="1"/>
    <col min="10662" max="10662" width="31.42578125" style="72" customWidth="1"/>
    <col min="10663" max="10663" width="17.85546875" style="72" customWidth="1"/>
    <col min="10664" max="10664" width="16.28515625" style="72" customWidth="1"/>
    <col min="10665" max="10665" width="17.42578125" style="72" customWidth="1"/>
    <col min="10666" max="10666" width="16.42578125" style="72" customWidth="1"/>
    <col min="10667" max="10914" width="8.85546875" style="72"/>
    <col min="10915" max="10915" width="6.7109375" style="72" customWidth="1"/>
    <col min="10916" max="10916" width="14.7109375" style="72" customWidth="1"/>
    <col min="10917" max="10917" width="21.85546875" style="72" customWidth="1"/>
    <col min="10918" max="10918" width="31.42578125" style="72" customWidth="1"/>
    <col min="10919" max="10919" width="17.85546875" style="72" customWidth="1"/>
    <col min="10920" max="10920" width="16.28515625" style="72" customWidth="1"/>
    <col min="10921" max="10921" width="17.42578125" style="72" customWidth="1"/>
    <col min="10922" max="10922" width="16.42578125" style="72" customWidth="1"/>
    <col min="10923" max="11170" width="8.85546875" style="72"/>
    <col min="11171" max="11171" width="6.7109375" style="72" customWidth="1"/>
    <col min="11172" max="11172" width="14.7109375" style="72" customWidth="1"/>
    <col min="11173" max="11173" width="21.85546875" style="72" customWidth="1"/>
    <col min="11174" max="11174" width="31.42578125" style="72" customWidth="1"/>
    <col min="11175" max="11175" width="17.85546875" style="72" customWidth="1"/>
    <col min="11176" max="11176" width="16.28515625" style="72" customWidth="1"/>
    <col min="11177" max="11177" width="17.42578125" style="72" customWidth="1"/>
    <col min="11178" max="11178" width="16.42578125" style="72" customWidth="1"/>
    <col min="11179" max="11426" width="8.85546875" style="72"/>
    <col min="11427" max="11427" width="6.7109375" style="72" customWidth="1"/>
    <col min="11428" max="11428" width="14.7109375" style="72" customWidth="1"/>
    <col min="11429" max="11429" width="21.85546875" style="72" customWidth="1"/>
    <col min="11430" max="11430" width="31.42578125" style="72" customWidth="1"/>
    <col min="11431" max="11431" width="17.85546875" style="72" customWidth="1"/>
    <col min="11432" max="11432" width="16.28515625" style="72" customWidth="1"/>
    <col min="11433" max="11433" width="17.42578125" style="72" customWidth="1"/>
    <col min="11434" max="11434" width="16.42578125" style="72" customWidth="1"/>
    <col min="11435" max="11682" width="8.85546875" style="72"/>
    <col min="11683" max="11683" width="6.7109375" style="72" customWidth="1"/>
    <col min="11684" max="11684" width="14.7109375" style="72" customWidth="1"/>
    <col min="11685" max="11685" width="21.85546875" style="72" customWidth="1"/>
    <col min="11686" max="11686" width="31.42578125" style="72" customWidth="1"/>
    <col min="11687" max="11687" width="17.85546875" style="72" customWidth="1"/>
    <col min="11688" max="11688" width="16.28515625" style="72" customWidth="1"/>
    <col min="11689" max="11689" width="17.42578125" style="72" customWidth="1"/>
    <col min="11690" max="11690" width="16.42578125" style="72" customWidth="1"/>
    <col min="11691" max="11938" width="8.85546875" style="72"/>
    <col min="11939" max="11939" width="6.7109375" style="72" customWidth="1"/>
    <col min="11940" max="11940" width="14.7109375" style="72" customWidth="1"/>
    <col min="11941" max="11941" width="21.85546875" style="72" customWidth="1"/>
    <col min="11942" max="11942" width="31.42578125" style="72" customWidth="1"/>
    <col min="11943" max="11943" width="17.85546875" style="72" customWidth="1"/>
    <col min="11944" max="11944" width="16.28515625" style="72" customWidth="1"/>
    <col min="11945" max="11945" width="17.42578125" style="72" customWidth="1"/>
    <col min="11946" max="11946" width="16.42578125" style="72" customWidth="1"/>
    <col min="11947" max="12194" width="8.85546875" style="72"/>
    <col min="12195" max="12195" width="6.7109375" style="72" customWidth="1"/>
    <col min="12196" max="12196" width="14.7109375" style="72" customWidth="1"/>
    <col min="12197" max="12197" width="21.85546875" style="72" customWidth="1"/>
    <col min="12198" max="12198" width="31.42578125" style="72" customWidth="1"/>
    <col min="12199" max="12199" width="17.85546875" style="72" customWidth="1"/>
    <col min="12200" max="12200" width="16.28515625" style="72" customWidth="1"/>
    <col min="12201" max="12201" width="17.42578125" style="72" customWidth="1"/>
    <col min="12202" max="12202" width="16.42578125" style="72" customWidth="1"/>
    <col min="12203" max="12450" width="8.85546875" style="72"/>
    <col min="12451" max="12451" width="6.7109375" style="72" customWidth="1"/>
    <col min="12452" max="12452" width="14.7109375" style="72" customWidth="1"/>
    <col min="12453" max="12453" width="21.85546875" style="72" customWidth="1"/>
    <col min="12454" max="12454" width="31.42578125" style="72" customWidth="1"/>
    <col min="12455" max="12455" width="17.85546875" style="72" customWidth="1"/>
    <col min="12456" max="12456" width="16.28515625" style="72" customWidth="1"/>
    <col min="12457" max="12457" width="17.42578125" style="72" customWidth="1"/>
    <col min="12458" max="12458" width="16.42578125" style="72" customWidth="1"/>
    <col min="12459" max="12706" width="8.85546875" style="72"/>
    <col min="12707" max="12707" width="6.7109375" style="72" customWidth="1"/>
    <col min="12708" max="12708" width="14.7109375" style="72" customWidth="1"/>
    <col min="12709" max="12709" width="21.85546875" style="72" customWidth="1"/>
    <col min="12710" max="12710" width="31.42578125" style="72" customWidth="1"/>
    <col min="12711" max="12711" width="17.85546875" style="72" customWidth="1"/>
    <col min="12712" max="12712" width="16.28515625" style="72" customWidth="1"/>
    <col min="12713" max="12713" width="17.42578125" style="72" customWidth="1"/>
    <col min="12714" max="12714" width="16.42578125" style="72" customWidth="1"/>
    <col min="12715" max="12962" width="8.85546875" style="72"/>
    <col min="12963" max="12963" width="6.7109375" style="72" customWidth="1"/>
    <col min="12964" max="12964" width="14.7109375" style="72" customWidth="1"/>
    <col min="12965" max="12965" width="21.85546875" style="72" customWidth="1"/>
    <col min="12966" max="12966" width="31.42578125" style="72" customWidth="1"/>
    <col min="12967" max="12967" width="17.85546875" style="72" customWidth="1"/>
    <col min="12968" max="12968" width="16.28515625" style="72" customWidth="1"/>
    <col min="12969" max="12969" width="17.42578125" style="72" customWidth="1"/>
    <col min="12970" max="12970" width="16.42578125" style="72" customWidth="1"/>
    <col min="12971" max="13218" width="8.85546875" style="72"/>
    <col min="13219" max="13219" width="6.7109375" style="72" customWidth="1"/>
    <col min="13220" max="13220" width="14.7109375" style="72" customWidth="1"/>
    <col min="13221" max="13221" width="21.85546875" style="72" customWidth="1"/>
    <col min="13222" max="13222" width="31.42578125" style="72" customWidth="1"/>
    <col min="13223" max="13223" width="17.85546875" style="72" customWidth="1"/>
    <col min="13224" max="13224" width="16.28515625" style="72" customWidth="1"/>
    <col min="13225" max="13225" width="17.42578125" style="72" customWidth="1"/>
    <col min="13226" max="13226" width="16.42578125" style="72" customWidth="1"/>
    <col min="13227" max="13474" width="8.85546875" style="72"/>
    <col min="13475" max="13475" width="6.7109375" style="72" customWidth="1"/>
    <col min="13476" max="13476" width="14.7109375" style="72" customWidth="1"/>
    <col min="13477" max="13477" width="21.85546875" style="72" customWidth="1"/>
    <col min="13478" max="13478" width="31.42578125" style="72" customWidth="1"/>
    <col min="13479" max="13479" width="17.85546875" style="72" customWidth="1"/>
    <col min="13480" max="13480" width="16.28515625" style="72" customWidth="1"/>
    <col min="13481" max="13481" width="17.42578125" style="72" customWidth="1"/>
    <col min="13482" max="13482" width="16.42578125" style="72" customWidth="1"/>
    <col min="13483" max="13730" width="8.85546875" style="72"/>
    <col min="13731" max="13731" width="6.7109375" style="72" customWidth="1"/>
    <col min="13732" max="13732" width="14.7109375" style="72" customWidth="1"/>
    <col min="13733" max="13733" width="21.85546875" style="72" customWidth="1"/>
    <col min="13734" max="13734" width="31.42578125" style="72" customWidth="1"/>
    <col min="13735" max="13735" width="17.85546875" style="72" customWidth="1"/>
    <col min="13736" max="13736" width="16.28515625" style="72" customWidth="1"/>
    <col min="13737" max="13737" width="17.42578125" style="72" customWidth="1"/>
    <col min="13738" max="13738" width="16.42578125" style="72" customWidth="1"/>
    <col min="13739" max="13986" width="8.85546875" style="72"/>
    <col min="13987" max="13987" width="6.7109375" style="72" customWidth="1"/>
    <col min="13988" max="13988" width="14.7109375" style="72" customWidth="1"/>
    <col min="13989" max="13989" width="21.85546875" style="72" customWidth="1"/>
    <col min="13990" max="13990" width="31.42578125" style="72" customWidth="1"/>
    <col min="13991" max="13991" width="17.85546875" style="72" customWidth="1"/>
    <col min="13992" max="13992" width="16.28515625" style="72" customWidth="1"/>
    <col min="13993" max="13993" width="17.42578125" style="72" customWidth="1"/>
    <col min="13994" max="13994" width="16.42578125" style="72" customWidth="1"/>
    <col min="13995" max="14242" width="8.85546875" style="72"/>
    <col min="14243" max="14243" width="6.7109375" style="72" customWidth="1"/>
    <col min="14244" max="14244" width="14.7109375" style="72" customWidth="1"/>
    <col min="14245" max="14245" width="21.85546875" style="72" customWidth="1"/>
    <col min="14246" max="14246" width="31.42578125" style="72" customWidth="1"/>
    <col min="14247" max="14247" width="17.85546875" style="72" customWidth="1"/>
    <col min="14248" max="14248" width="16.28515625" style="72" customWidth="1"/>
    <col min="14249" max="14249" width="17.42578125" style="72" customWidth="1"/>
    <col min="14250" max="14250" width="16.42578125" style="72" customWidth="1"/>
    <col min="14251" max="14498" width="8.85546875" style="72"/>
    <col min="14499" max="14499" width="6.7109375" style="72" customWidth="1"/>
    <col min="14500" max="14500" width="14.7109375" style="72" customWidth="1"/>
    <col min="14501" max="14501" width="21.85546875" style="72" customWidth="1"/>
    <col min="14502" max="14502" width="31.42578125" style="72" customWidth="1"/>
    <col min="14503" max="14503" width="17.85546875" style="72" customWidth="1"/>
    <col min="14504" max="14504" width="16.28515625" style="72" customWidth="1"/>
    <col min="14505" max="14505" width="17.42578125" style="72" customWidth="1"/>
    <col min="14506" max="14506" width="16.42578125" style="72" customWidth="1"/>
    <col min="14507" max="14754" width="8.85546875" style="72"/>
    <col min="14755" max="14755" width="6.7109375" style="72" customWidth="1"/>
    <col min="14756" max="14756" width="14.7109375" style="72" customWidth="1"/>
    <col min="14757" max="14757" width="21.85546875" style="72" customWidth="1"/>
    <col min="14758" max="14758" width="31.42578125" style="72" customWidth="1"/>
    <col min="14759" max="14759" width="17.85546875" style="72" customWidth="1"/>
    <col min="14760" max="14760" width="16.28515625" style="72" customWidth="1"/>
    <col min="14761" max="14761" width="17.42578125" style="72" customWidth="1"/>
    <col min="14762" max="14762" width="16.42578125" style="72" customWidth="1"/>
    <col min="14763" max="15010" width="8.85546875" style="72"/>
    <col min="15011" max="15011" width="6.7109375" style="72" customWidth="1"/>
    <col min="15012" max="15012" width="14.7109375" style="72" customWidth="1"/>
    <col min="15013" max="15013" width="21.85546875" style="72" customWidth="1"/>
    <col min="15014" max="15014" width="31.42578125" style="72" customWidth="1"/>
    <col min="15015" max="15015" width="17.85546875" style="72" customWidth="1"/>
    <col min="15016" max="15016" width="16.28515625" style="72" customWidth="1"/>
    <col min="15017" max="15017" width="17.42578125" style="72" customWidth="1"/>
    <col min="15018" max="15018" width="16.42578125" style="72" customWidth="1"/>
    <col min="15019" max="15266" width="8.85546875" style="72"/>
    <col min="15267" max="15267" width="6.7109375" style="72" customWidth="1"/>
    <col min="15268" max="15268" width="14.7109375" style="72" customWidth="1"/>
    <col min="15269" max="15269" width="21.85546875" style="72" customWidth="1"/>
    <col min="15270" max="15270" width="31.42578125" style="72" customWidth="1"/>
    <col min="15271" max="15271" width="17.85546875" style="72" customWidth="1"/>
    <col min="15272" max="15272" width="16.28515625" style="72" customWidth="1"/>
    <col min="15273" max="15273" width="17.42578125" style="72" customWidth="1"/>
    <col min="15274" max="15274" width="16.42578125" style="72" customWidth="1"/>
    <col min="15275" max="15522" width="8.85546875" style="72"/>
    <col min="15523" max="15523" width="6.7109375" style="72" customWidth="1"/>
    <col min="15524" max="15524" width="14.7109375" style="72" customWidth="1"/>
    <col min="15525" max="15525" width="21.85546875" style="72" customWidth="1"/>
    <col min="15526" max="15526" width="31.42578125" style="72" customWidth="1"/>
    <col min="15527" max="15527" width="17.85546875" style="72" customWidth="1"/>
    <col min="15528" max="15528" width="16.28515625" style="72" customWidth="1"/>
    <col min="15529" max="15529" width="17.42578125" style="72" customWidth="1"/>
    <col min="15530" max="15530" width="16.42578125" style="72" customWidth="1"/>
    <col min="15531" max="15778" width="8.85546875" style="72"/>
    <col min="15779" max="15779" width="6.7109375" style="72" customWidth="1"/>
    <col min="15780" max="15780" width="14.7109375" style="72" customWidth="1"/>
    <col min="15781" max="15781" width="21.85546875" style="72" customWidth="1"/>
    <col min="15782" max="15782" width="31.42578125" style="72" customWidth="1"/>
    <col min="15783" max="15783" width="17.85546875" style="72" customWidth="1"/>
    <col min="15784" max="15784" width="16.28515625" style="72" customWidth="1"/>
    <col min="15785" max="15785" width="17.42578125" style="72" customWidth="1"/>
    <col min="15786" max="15786" width="16.42578125" style="72" customWidth="1"/>
    <col min="15787" max="16034" width="8.85546875" style="72"/>
    <col min="16035" max="16035" width="6.7109375" style="72" customWidth="1"/>
    <col min="16036" max="16036" width="14.7109375" style="72" customWidth="1"/>
    <col min="16037" max="16037" width="21.85546875" style="72" customWidth="1"/>
    <col min="16038" max="16038" width="31.42578125" style="72" customWidth="1"/>
    <col min="16039" max="16039" width="17.85546875" style="72" customWidth="1"/>
    <col min="16040" max="16040" width="16.28515625" style="72" customWidth="1"/>
    <col min="16041" max="16041" width="17.42578125" style="72" customWidth="1"/>
    <col min="16042" max="16042" width="16.42578125" style="72" customWidth="1"/>
    <col min="16043" max="16384" width="8.85546875" style="72"/>
  </cols>
  <sheetData>
    <row r="1" spans="2:11">
      <c r="E1" s="78"/>
    </row>
    <row r="2" spans="2:11" ht="12" customHeight="1">
      <c r="B2" s="377" t="s">
        <v>234</v>
      </c>
      <c r="C2" s="377"/>
      <c r="D2" s="377"/>
      <c r="E2" s="377"/>
      <c r="F2" s="377"/>
      <c r="G2" s="377"/>
      <c r="H2" s="294"/>
      <c r="I2" s="81"/>
      <c r="J2" s="81"/>
      <c r="K2" s="81"/>
    </row>
    <row r="3" spans="2:11" ht="13.5" customHeight="1" thickBot="1">
      <c r="B3" s="378"/>
      <c r="C3" s="378"/>
      <c r="D3" s="378"/>
      <c r="E3" s="378"/>
      <c r="F3" s="460"/>
      <c r="G3" s="378"/>
      <c r="H3" s="294"/>
      <c r="I3" s="81"/>
      <c r="J3" s="81"/>
      <c r="K3" s="81"/>
    </row>
    <row r="4" spans="2:11" ht="42" customHeight="1" thickTop="1" thickBot="1">
      <c r="B4" s="301" t="s">
        <v>220</v>
      </c>
      <c r="C4" s="301" t="s">
        <v>102</v>
      </c>
      <c r="D4" s="301" t="s">
        <v>236</v>
      </c>
      <c r="E4" s="301" t="s">
        <v>222</v>
      </c>
      <c r="F4" s="301" t="s">
        <v>235</v>
      </c>
      <c r="G4" s="301" t="s">
        <v>225</v>
      </c>
    </row>
    <row r="5" spans="2:11" ht="30" customHeight="1" thickBot="1">
      <c r="B5" s="85">
        <v>1</v>
      </c>
      <c r="C5" s="86">
        <v>2</v>
      </c>
      <c r="D5" s="86">
        <v>3</v>
      </c>
      <c r="E5" s="86">
        <v>4</v>
      </c>
      <c r="F5" s="299">
        <v>5</v>
      </c>
      <c r="G5" s="87">
        <v>8</v>
      </c>
      <c r="J5" s="112" t="s">
        <v>152</v>
      </c>
    </row>
    <row r="6" spans="2:11" ht="18" customHeight="1" thickTop="1">
      <c r="B6" s="88">
        <v>1</v>
      </c>
      <c r="C6" s="304">
        <v>42440</v>
      </c>
      <c r="D6" s="305"/>
      <c r="E6" s="305"/>
      <c r="F6" s="306">
        <v>2</v>
      </c>
      <c r="G6" s="312">
        <v>50</v>
      </c>
      <c r="J6" s="112" t="s">
        <v>153</v>
      </c>
    </row>
    <row r="7" spans="2:11" ht="18" customHeight="1">
      <c r="B7" s="92">
        <f>B6+1</f>
        <v>2</v>
      </c>
      <c r="C7" s="307"/>
      <c r="D7" s="308"/>
      <c r="E7" s="309"/>
      <c r="F7" s="310">
        <v>0</v>
      </c>
      <c r="G7" s="313">
        <v>0</v>
      </c>
      <c r="J7" s="112" t="s">
        <v>154</v>
      </c>
    </row>
    <row r="8" spans="2:11" ht="18" customHeight="1">
      <c r="B8" s="92">
        <f t="shared" ref="B8:B24" si="0">B7+1</f>
        <v>3</v>
      </c>
      <c r="C8" s="307"/>
      <c r="D8" s="308"/>
      <c r="E8" s="308"/>
      <c r="F8" s="310"/>
      <c r="G8" s="313"/>
      <c r="J8" s="112" t="s">
        <v>155</v>
      </c>
    </row>
    <row r="9" spans="2:11" ht="18" customHeight="1">
      <c r="B9" s="92">
        <f t="shared" si="0"/>
        <v>4</v>
      </c>
      <c r="C9" s="307"/>
      <c r="D9" s="308"/>
      <c r="E9" s="308"/>
      <c r="F9" s="310"/>
      <c r="G9" s="313"/>
      <c r="J9" s="112" t="s">
        <v>156</v>
      </c>
    </row>
    <row r="10" spans="2:11" ht="18" customHeight="1">
      <c r="B10" s="92">
        <f t="shared" si="0"/>
        <v>5</v>
      </c>
      <c r="C10" s="307"/>
      <c r="D10" s="308"/>
      <c r="E10" s="308"/>
      <c r="F10" s="310"/>
      <c r="G10" s="313"/>
      <c r="J10" s="112" t="s">
        <v>157</v>
      </c>
    </row>
    <row r="11" spans="2:11" ht="18" customHeight="1">
      <c r="B11" s="92">
        <f t="shared" si="0"/>
        <v>6</v>
      </c>
      <c r="C11" s="307"/>
      <c r="D11" s="308"/>
      <c r="E11" s="308"/>
      <c r="F11" s="310"/>
      <c r="G11" s="313"/>
      <c r="J11" s="112" t="s">
        <v>158</v>
      </c>
    </row>
    <row r="12" spans="2:11" ht="18" customHeight="1">
      <c r="B12" s="92">
        <f t="shared" si="0"/>
        <v>7</v>
      </c>
      <c r="C12" s="307"/>
      <c r="D12" s="308"/>
      <c r="E12" s="308"/>
      <c r="F12" s="310"/>
      <c r="G12" s="313"/>
      <c r="J12" s="112" t="s">
        <v>159</v>
      </c>
    </row>
    <row r="13" spans="2:11" ht="18" customHeight="1">
      <c r="B13" s="92">
        <f t="shared" si="0"/>
        <v>8</v>
      </c>
      <c r="C13" s="307"/>
      <c r="D13" s="308"/>
      <c r="E13" s="308"/>
      <c r="F13" s="310"/>
      <c r="G13" s="313"/>
      <c r="J13" s="112" t="s">
        <v>160</v>
      </c>
    </row>
    <row r="14" spans="2:11" ht="18" customHeight="1">
      <c r="B14" s="92">
        <f t="shared" si="0"/>
        <v>9</v>
      </c>
      <c r="C14" s="307"/>
      <c r="D14" s="308"/>
      <c r="E14" s="308"/>
      <c r="F14" s="310"/>
      <c r="G14" s="313"/>
      <c r="J14" s="112" t="s">
        <v>161</v>
      </c>
    </row>
    <row r="15" spans="2:11" ht="18" customHeight="1">
      <c r="B15" s="92">
        <f t="shared" si="0"/>
        <v>10</v>
      </c>
      <c r="C15" s="307"/>
      <c r="D15" s="308"/>
      <c r="E15" s="308"/>
      <c r="F15" s="310"/>
      <c r="G15" s="313"/>
      <c r="J15" s="112" t="s">
        <v>162</v>
      </c>
    </row>
    <row r="16" spans="2:11" ht="18" customHeight="1">
      <c r="B16" s="92">
        <f t="shared" si="0"/>
        <v>11</v>
      </c>
      <c r="C16" s="311"/>
      <c r="D16" s="308"/>
      <c r="E16" s="308"/>
      <c r="F16" s="310"/>
      <c r="G16" s="313"/>
      <c r="J16" s="111" t="s">
        <v>125</v>
      </c>
    </row>
    <row r="17" spans="2:10" ht="18" customHeight="1">
      <c r="B17" s="92">
        <f t="shared" si="0"/>
        <v>12</v>
      </c>
      <c r="C17" s="307"/>
      <c r="D17" s="308"/>
      <c r="E17" s="308"/>
      <c r="F17" s="310"/>
      <c r="G17" s="313"/>
      <c r="J17" s="111" t="s">
        <v>126</v>
      </c>
    </row>
    <row r="18" spans="2:10" ht="18" customHeight="1">
      <c r="B18" s="92">
        <f t="shared" si="0"/>
        <v>13</v>
      </c>
      <c r="C18" s="307"/>
      <c r="D18" s="308"/>
      <c r="E18" s="308"/>
      <c r="F18" s="310"/>
      <c r="G18" s="313"/>
      <c r="J18" s="112"/>
    </row>
    <row r="19" spans="2:10" ht="18" customHeight="1">
      <c r="B19" s="92">
        <f t="shared" si="0"/>
        <v>14</v>
      </c>
      <c r="C19" s="93"/>
      <c r="D19" s="94"/>
      <c r="E19" s="94"/>
      <c r="F19" s="96"/>
      <c r="G19" s="314"/>
      <c r="J19" s="112"/>
    </row>
    <row r="20" spans="2:10" ht="18" customHeight="1">
      <c r="B20" s="92">
        <f t="shared" si="0"/>
        <v>15</v>
      </c>
      <c r="C20" s="93"/>
      <c r="D20" s="94"/>
      <c r="E20" s="94"/>
      <c r="F20" s="96"/>
      <c r="G20" s="314"/>
      <c r="J20" s="112"/>
    </row>
    <row r="21" spans="2:10" ht="18" customHeight="1">
      <c r="B21" s="92">
        <f t="shared" si="0"/>
        <v>16</v>
      </c>
      <c r="C21" s="93"/>
      <c r="D21" s="94"/>
      <c r="E21" s="94"/>
      <c r="F21" s="96"/>
      <c r="G21" s="314"/>
      <c r="J21" s="112"/>
    </row>
    <row r="22" spans="2:10" ht="18" customHeight="1">
      <c r="B22" s="92">
        <f t="shared" si="0"/>
        <v>17</v>
      </c>
      <c r="C22" s="93"/>
      <c r="D22" s="94"/>
      <c r="E22" s="94"/>
      <c r="F22" s="96"/>
      <c r="G22" s="314"/>
      <c r="J22" s="112"/>
    </row>
    <row r="23" spans="2:10" ht="18" customHeight="1">
      <c r="B23" s="92">
        <f t="shared" si="0"/>
        <v>18</v>
      </c>
      <c r="C23" s="93"/>
      <c r="D23" s="94"/>
      <c r="E23" s="94"/>
      <c r="F23" s="96"/>
      <c r="G23" s="314"/>
      <c r="J23" s="112"/>
    </row>
    <row r="24" spans="2:10" ht="18" customHeight="1">
      <c r="B24" s="92">
        <f t="shared" si="0"/>
        <v>19</v>
      </c>
      <c r="C24" s="93"/>
      <c r="D24" s="94"/>
      <c r="E24" s="94"/>
      <c r="F24" s="96"/>
      <c r="G24" s="314"/>
      <c r="J24" s="112"/>
    </row>
    <row r="25" spans="2:10" ht="18.75" thickBot="1">
      <c r="B25" s="374" t="s">
        <v>98</v>
      </c>
      <c r="C25" s="375"/>
      <c r="D25" s="375"/>
      <c r="E25" s="376"/>
      <c r="F25" s="315">
        <f>SUM(F6:F24)</f>
        <v>2</v>
      </c>
      <c r="G25" s="261">
        <f>SUM(G6:G24)</f>
        <v>50</v>
      </c>
      <c r="J25" s="112"/>
    </row>
    <row r="26" spans="2:10" ht="13.5" thickTop="1">
      <c r="J26" s="112"/>
    </row>
    <row r="27" spans="2:10">
      <c r="J27" s="112"/>
    </row>
    <row r="28" spans="2:10">
      <c r="J28" s="112"/>
    </row>
  </sheetData>
  <mergeCells count="2">
    <mergeCell ref="B2:G3"/>
    <mergeCell ref="B25:E25"/>
  </mergeCells>
  <hyperlinks>
    <hyperlink ref="J6" location="'Model RJIP'!A1" display="Model RJIP"/>
    <hyperlink ref="J7" location="'Registrul-Inventar'!A1" display="Registrul-Inventar"/>
    <hyperlink ref="J8" location="'Export factura'!A1" display="Export factura"/>
    <hyperlink ref="J9" location="'Export chitanta'!A1" display="Export chitanta"/>
    <hyperlink ref="J10" location="Facturi!A1" display="Facturi"/>
    <hyperlink ref="J11" location="Clienti!A1" display="Clienti"/>
    <hyperlink ref="J12" location="'Incasat pe luna'!A1" display="Incasat pe luna"/>
    <hyperlink ref="J13" location="'Facturat pe luna'!A1" display="Facturat pe luna"/>
    <hyperlink ref="J14" location="'Incasari pe client'!A1" display="Incasari pe client"/>
    <hyperlink ref="J15" location="'Calculator pret traducere'!A1" display="Calculator pret traducere"/>
    <hyperlink ref="J16" location="'Export chitanta'!Print_Area" display="'Export chitanta'!Print_Area"/>
    <hyperlink ref="J17" location="'Export factura'!Print_Area" display="'Export factura'!Print_Area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7"/>
  <sheetViews>
    <sheetView workbookViewId="0">
      <selection activeCell="K16" sqref="K16"/>
    </sheetView>
  </sheetViews>
  <sheetFormatPr baseColWidth="10" defaultColWidth="9.140625" defaultRowHeight="12.75"/>
  <cols>
    <col min="1" max="1" width="4.140625" style="99" customWidth="1"/>
    <col min="2" max="2" width="4.5703125" style="99" customWidth="1"/>
    <col min="3" max="3" width="37.5703125" style="99" bestFit="1" customWidth="1"/>
    <col min="4" max="4" width="16.85546875" style="99" customWidth="1"/>
    <col min="5" max="5" width="20.140625" style="99" customWidth="1"/>
    <col min="6" max="7" width="18.140625" style="99" customWidth="1"/>
    <col min="8" max="8" width="8.140625" style="99" customWidth="1"/>
    <col min="9" max="9" width="18.140625" style="99" customWidth="1"/>
    <col min="10" max="16384" width="9.140625" style="99"/>
  </cols>
  <sheetData>
    <row r="1" spans="1:11">
      <c r="A1" s="461" t="s">
        <v>111</v>
      </c>
      <c r="B1" s="461"/>
      <c r="C1" s="461"/>
      <c r="D1" s="461"/>
    </row>
    <row r="2" spans="1:11">
      <c r="K2" s="72"/>
    </row>
    <row r="3" spans="1:11">
      <c r="K3" s="112" t="s">
        <v>151</v>
      </c>
    </row>
    <row r="4" spans="1:11">
      <c r="K4" s="112" t="s">
        <v>152</v>
      </c>
    </row>
    <row r="5" spans="1:11">
      <c r="K5" s="112" t="s">
        <v>153</v>
      </c>
    </row>
    <row r="6" spans="1:11" ht="14.25">
      <c r="A6" s="462" t="s">
        <v>112</v>
      </c>
      <c r="B6" s="462"/>
      <c r="C6" s="462"/>
      <c r="D6" s="462"/>
      <c r="E6" s="462"/>
      <c r="F6" s="462"/>
      <c r="G6" s="462"/>
      <c r="K6" s="112" t="s">
        <v>154</v>
      </c>
    </row>
    <row r="7" spans="1:11" ht="14.25" customHeight="1">
      <c r="B7" s="328"/>
      <c r="C7" s="328"/>
      <c r="D7" s="293" t="s">
        <v>113</v>
      </c>
      <c r="E7" s="329">
        <f ca="1">TODAY()</f>
        <v>42443</v>
      </c>
      <c r="F7" s="328"/>
      <c r="G7" s="328"/>
      <c r="K7" s="112" t="s">
        <v>155</v>
      </c>
    </row>
    <row r="8" spans="1:11">
      <c r="A8" s="100"/>
      <c r="B8" s="100"/>
      <c r="C8" s="100"/>
      <c r="D8" s="100"/>
      <c r="E8" s="100"/>
      <c r="F8" s="100"/>
      <c r="G8" s="100"/>
      <c r="H8" s="100"/>
      <c r="I8" s="100"/>
      <c r="K8" s="112" t="s">
        <v>156</v>
      </c>
    </row>
    <row r="9" spans="1:11">
      <c r="H9" s="463"/>
      <c r="I9" s="463"/>
      <c r="K9" s="112" t="s">
        <v>157</v>
      </c>
    </row>
    <row r="10" spans="1:11">
      <c r="H10" s="100"/>
      <c r="I10" s="100"/>
      <c r="K10" s="112" t="s">
        <v>158</v>
      </c>
    </row>
    <row r="11" spans="1:11">
      <c r="F11" s="463" t="s">
        <v>114</v>
      </c>
      <c r="G11" s="463"/>
      <c r="H11" s="100"/>
      <c r="I11" s="100"/>
      <c r="K11" s="112" t="s">
        <v>159</v>
      </c>
    </row>
    <row r="12" spans="1:11">
      <c r="H12" s="100"/>
      <c r="I12" s="100"/>
      <c r="K12" s="112" t="s">
        <v>160</v>
      </c>
    </row>
    <row r="13" spans="1:11">
      <c r="B13" s="464" t="s">
        <v>3</v>
      </c>
      <c r="C13" s="464" t="s">
        <v>115</v>
      </c>
      <c r="D13" s="464" t="s">
        <v>116</v>
      </c>
      <c r="E13" s="464" t="s">
        <v>117</v>
      </c>
      <c r="F13" s="466" t="s">
        <v>118</v>
      </c>
      <c r="G13" s="467"/>
      <c r="K13" s="112" t="s">
        <v>161</v>
      </c>
    </row>
    <row r="14" spans="1:11">
      <c r="B14" s="465"/>
      <c r="C14" s="465"/>
      <c r="D14" s="465"/>
      <c r="E14" s="465"/>
      <c r="F14" s="101" t="s">
        <v>6</v>
      </c>
      <c r="G14" s="101" t="s">
        <v>119</v>
      </c>
      <c r="K14" s="112" t="s">
        <v>162</v>
      </c>
    </row>
    <row r="15" spans="1:11" ht="15.75">
      <c r="B15" s="102">
        <v>1</v>
      </c>
      <c r="C15" s="103">
        <v>2</v>
      </c>
      <c r="D15" s="103">
        <v>3</v>
      </c>
      <c r="E15" s="103">
        <v>4</v>
      </c>
      <c r="F15" s="103">
        <v>5</v>
      </c>
      <c r="G15" s="103">
        <v>6</v>
      </c>
      <c r="K15" s="111" t="s">
        <v>125</v>
      </c>
    </row>
    <row r="16" spans="1:11" ht="15" customHeight="1">
      <c r="B16" s="104" t="s">
        <v>231</v>
      </c>
      <c r="C16" s="327" t="s">
        <v>229</v>
      </c>
      <c r="D16" s="326">
        <v>56</v>
      </c>
      <c r="E16" s="326">
        <v>56</v>
      </c>
      <c r="F16" s="326">
        <f>D16-E16</f>
        <v>0</v>
      </c>
      <c r="G16" s="105"/>
      <c r="K16" s="111" t="s">
        <v>126</v>
      </c>
    </row>
    <row r="17" spans="2:11">
      <c r="B17" s="104" t="s">
        <v>232</v>
      </c>
      <c r="C17" s="327" t="s">
        <v>230</v>
      </c>
      <c r="D17" s="326">
        <v>62</v>
      </c>
      <c r="E17" s="326">
        <v>62</v>
      </c>
      <c r="F17" s="326">
        <f>D17-E17</f>
        <v>0</v>
      </c>
      <c r="G17" s="105"/>
      <c r="K17" s="112"/>
    </row>
    <row r="18" spans="2:11">
      <c r="B18" s="104"/>
      <c r="C18" s="104"/>
      <c r="D18" s="326"/>
      <c r="E18" s="326"/>
      <c r="F18" s="326"/>
      <c r="G18" s="105"/>
      <c r="K18" s="112"/>
    </row>
    <row r="19" spans="2:11">
      <c r="B19" s="104"/>
      <c r="C19" s="104"/>
      <c r="D19" s="326"/>
      <c r="E19" s="326"/>
      <c r="F19" s="326"/>
      <c r="G19" s="105"/>
      <c r="K19" s="112"/>
    </row>
    <row r="20" spans="2:11">
      <c r="B20" s="104"/>
      <c r="C20" s="104"/>
      <c r="D20" s="326"/>
      <c r="E20" s="326"/>
      <c r="F20" s="326"/>
      <c r="G20" s="105"/>
      <c r="K20" s="112"/>
    </row>
    <row r="21" spans="2:11">
      <c r="B21" s="104"/>
      <c r="C21" s="104"/>
      <c r="D21" s="326"/>
      <c r="E21" s="326"/>
      <c r="F21" s="326"/>
      <c r="G21" s="105"/>
      <c r="K21" s="112"/>
    </row>
    <row r="22" spans="2:11">
      <c r="B22" s="104"/>
      <c r="C22" s="104"/>
      <c r="D22" s="326"/>
      <c r="E22" s="326"/>
      <c r="F22" s="326"/>
      <c r="G22" s="105"/>
      <c r="K22" s="112"/>
    </row>
    <row r="23" spans="2:11">
      <c r="G23" s="106" t="s">
        <v>120</v>
      </c>
      <c r="K23" s="112"/>
    </row>
    <row r="24" spans="2:11">
      <c r="K24" s="112"/>
    </row>
    <row r="25" spans="2:11">
      <c r="K25" s="112"/>
    </row>
    <row r="26" spans="2:11">
      <c r="C26" s="99" t="s">
        <v>121</v>
      </c>
      <c r="F26" s="99" t="s">
        <v>122</v>
      </c>
      <c r="K26" s="112"/>
    </row>
    <row r="27" spans="2:11">
      <c r="K27" s="112"/>
    </row>
  </sheetData>
  <mergeCells count="9">
    <mergeCell ref="A1:D1"/>
    <mergeCell ref="A6:G6"/>
    <mergeCell ref="H9:I9"/>
    <mergeCell ref="F11:G11"/>
    <mergeCell ref="B13:B14"/>
    <mergeCell ref="C13:C14"/>
    <mergeCell ref="D13:D14"/>
    <mergeCell ref="E13:E14"/>
    <mergeCell ref="F13:G13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'Export chitanta'!Print_Area" display="'Export chitanta'!Print_Area"/>
    <hyperlink ref="K16" location="'Export factura'!Print_Area" display="'Export factura'!Print_Area"/>
  </hyperlinks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showGridLines="0" workbookViewId="0">
      <selection activeCell="AA8" sqref="AA8"/>
    </sheetView>
  </sheetViews>
  <sheetFormatPr baseColWidth="10" defaultColWidth="9.140625" defaultRowHeight="12.75"/>
  <cols>
    <col min="1" max="1" width="4.5703125" style="72" customWidth="1"/>
    <col min="2" max="2" width="1.7109375" style="72" customWidth="1"/>
    <col min="3" max="3" width="9.28515625" style="72" customWidth="1"/>
    <col min="4" max="4" width="8" style="72" customWidth="1"/>
    <col min="5" max="5" width="18.5703125" style="72" customWidth="1"/>
    <col min="6" max="6" width="19.7109375" style="72" bestFit="1" customWidth="1"/>
    <col min="7" max="7" width="6.5703125" style="72" customWidth="1"/>
    <col min="8" max="8" width="12.28515625" style="72" hidden="1" customWidth="1"/>
    <col min="9" max="9" width="21.42578125" style="72" hidden="1" customWidth="1"/>
    <col min="10" max="11" width="10.85546875" style="72" hidden="1" customWidth="1"/>
    <col min="12" max="12" width="10" style="72" hidden="1" customWidth="1"/>
    <col min="13" max="13" width="0" style="72" hidden="1" customWidth="1"/>
    <col min="14" max="14" width="16.42578125" style="72" hidden="1" customWidth="1"/>
    <col min="15" max="15" width="9.5703125" style="72" hidden="1" customWidth="1"/>
    <col min="16" max="23" width="0" style="72" hidden="1" customWidth="1"/>
    <col min="24" max="24" width="34.42578125" style="72" hidden="1" customWidth="1"/>
    <col min="25" max="25" width="5.140625" style="72" customWidth="1"/>
    <col min="26" max="26" width="9.140625" style="72" hidden="1" customWidth="1"/>
    <col min="27" max="16384" width="9.140625" style="72"/>
  </cols>
  <sheetData>
    <row r="1" spans="1:33">
      <c r="A1" s="469"/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</row>
    <row r="2" spans="1:33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</row>
    <row r="3" spans="1:33" ht="15" customHeight="1">
      <c r="A3" s="469"/>
      <c r="B3" s="469"/>
      <c r="C3" s="469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</row>
    <row r="4" spans="1:33" ht="19.5" thickBot="1">
      <c r="A4" s="469"/>
      <c r="B4" s="469"/>
      <c r="C4" s="469"/>
      <c r="D4" s="470" t="s">
        <v>127</v>
      </c>
      <c r="E4" s="471"/>
      <c r="F4" s="471"/>
      <c r="G4" s="472"/>
      <c r="H4" s="113"/>
      <c r="P4" s="469"/>
      <c r="Q4" s="469"/>
      <c r="R4" s="469"/>
      <c r="S4" s="469"/>
      <c r="T4" s="469"/>
      <c r="U4" s="469"/>
      <c r="V4" s="469"/>
      <c r="W4" s="469"/>
      <c r="X4" s="469"/>
      <c r="Y4" s="469"/>
      <c r="Z4" s="469"/>
      <c r="AG4" s="112"/>
    </row>
    <row r="5" spans="1:33" ht="15.75" customHeight="1" thickBot="1">
      <c r="A5" s="469"/>
      <c r="B5" s="469"/>
      <c r="C5" s="469"/>
      <c r="D5" s="473"/>
      <c r="E5" s="114" t="s">
        <v>128</v>
      </c>
      <c r="F5" s="115" t="s">
        <v>129</v>
      </c>
      <c r="G5" s="475"/>
      <c r="H5" s="107"/>
      <c r="P5" s="469"/>
      <c r="Q5" s="469"/>
      <c r="R5" s="469"/>
      <c r="S5" s="469"/>
      <c r="T5" s="469"/>
      <c r="U5" s="469"/>
      <c r="V5" s="469"/>
      <c r="W5" s="469"/>
      <c r="X5" s="469"/>
      <c r="Y5" s="469"/>
      <c r="Z5" s="469"/>
      <c r="AG5" s="112"/>
    </row>
    <row r="6" spans="1:33" ht="15.75" customHeight="1" thickBot="1">
      <c r="A6" s="469"/>
      <c r="B6" s="469"/>
      <c r="C6" s="469"/>
      <c r="D6" s="474"/>
      <c r="E6" s="478"/>
      <c r="F6" s="478"/>
      <c r="G6" s="476"/>
      <c r="H6" s="107"/>
      <c r="P6" s="469"/>
      <c r="Q6" s="469"/>
      <c r="R6" s="469"/>
      <c r="S6" s="469"/>
      <c r="T6" s="469"/>
      <c r="U6" s="469"/>
      <c r="V6" s="469"/>
      <c r="W6" s="469"/>
      <c r="X6" s="469"/>
      <c r="Y6" s="469"/>
      <c r="Z6" s="469"/>
      <c r="AG6" s="112"/>
    </row>
    <row r="7" spans="1:33" ht="15.75" customHeight="1" thickBot="1">
      <c r="A7" s="469"/>
      <c r="B7" s="469"/>
      <c r="C7" s="469"/>
      <c r="D7" s="474"/>
      <c r="E7" s="116" t="s">
        <v>130</v>
      </c>
      <c r="F7" s="117">
        <v>100</v>
      </c>
      <c r="G7" s="476"/>
      <c r="H7" s="107"/>
      <c r="I7" s="118" t="s">
        <v>131</v>
      </c>
      <c r="J7" s="119" t="s">
        <v>128</v>
      </c>
      <c r="K7" s="120" t="s">
        <v>129</v>
      </c>
      <c r="L7" s="119" t="s">
        <v>132</v>
      </c>
      <c r="N7" s="118" t="s">
        <v>133</v>
      </c>
      <c r="P7" s="469"/>
      <c r="Q7" s="469"/>
      <c r="R7" s="469"/>
      <c r="S7" s="469"/>
      <c r="T7" s="469"/>
      <c r="U7" s="469"/>
      <c r="V7" s="469"/>
      <c r="W7" s="469"/>
      <c r="X7" s="469"/>
      <c r="Y7" s="469"/>
      <c r="Z7" s="469"/>
      <c r="AG7" s="112"/>
    </row>
    <row r="8" spans="1:33" ht="15.75" customHeight="1" thickBot="1">
      <c r="A8" s="469"/>
      <c r="B8" s="469"/>
      <c r="C8" s="469"/>
      <c r="D8" s="474"/>
      <c r="E8" s="479"/>
      <c r="F8" s="479"/>
      <c r="G8" s="476"/>
      <c r="H8" s="107"/>
      <c r="I8" s="121" t="s">
        <v>128</v>
      </c>
      <c r="J8" s="122"/>
      <c r="K8" s="123">
        <v>25</v>
      </c>
      <c r="L8" s="123">
        <v>40</v>
      </c>
      <c r="N8" s="121" t="s">
        <v>134</v>
      </c>
      <c r="O8" s="72">
        <f t="shared" ref="O8:O18" si="0">VALUE(MID(N8,3,LEN(N8)-3))</f>
        <v>0</v>
      </c>
      <c r="P8" s="469"/>
      <c r="Q8" s="469"/>
      <c r="R8" s="469"/>
      <c r="S8" s="469"/>
      <c r="T8" s="469"/>
      <c r="U8" s="469"/>
      <c r="V8" s="469"/>
      <c r="W8" s="469"/>
      <c r="X8" s="469"/>
      <c r="Y8" s="469"/>
      <c r="Z8" s="469"/>
      <c r="AG8" s="112"/>
    </row>
    <row r="9" spans="1:33" ht="15.75" customHeight="1" thickBot="1">
      <c r="A9" s="469"/>
      <c r="B9" s="469"/>
      <c r="C9" s="469"/>
      <c r="D9" s="474"/>
      <c r="E9" s="124" t="s">
        <v>135</v>
      </c>
      <c r="F9" s="125" t="s">
        <v>136</v>
      </c>
      <c r="G9" s="476"/>
      <c r="H9" s="126"/>
      <c r="I9" s="127" t="s">
        <v>129</v>
      </c>
      <c r="J9" s="128">
        <v>30</v>
      </c>
      <c r="K9" s="129">
        <v>0</v>
      </c>
      <c r="L9" s="128">
        <v>20</v>
      </c>
      <c r="N9" s="127" t="s">
        <v>137</v>
      </c>
      <c r="O9" s="72">
        <f t="shared" si="0"/>
        <v>0.01</v>
      </c>
      <c r="P9" s="469"/>
      <c r="Q9" s="469"/>
      <c r="R9" s="469"/>
      <c r="S9" s="469"/>
      <c r="T9" s="469"/>
      <c r="U9" s="469"/>
      <c r="V9" s="469"/>
      <c r="W9" s="469"/>
      <c r="X9" s="469"/>
      <c r="Y9" s="469"/>
      <c r="Z9" s="469"/>
      <c r="AG9" s="112"/>
    </row>
    <row r="10" spans="1:33" ht="15" customHeight="1">
      <c r="A10" s="469"/>
      <c r="B10" s="469"/>
      <c r="C10" s="469"/>
      <c r="D10" s="474"/>
      <c r="E10" s="479"/>
      <c r="F10" s="479"/>
      <c r="G10" s="476"/>
      <c r="H10" s="107"/>
      <c r="I10" s="127" t="s">
        <v>138</v>
      </c>
      <c r="J10" s="128">
        <v>40</v>
      </c>
      <c r="K10" s="128">
        <v>20</v>
      </c>
      <c r="L10" s="130"/>
      <c r="N10" s="127" t="s">
        <v>139</v>
      </c>
      <c r="O10" s="72">
        <f t="shared" si="0"/>
        <v>0.02</v>
      </c>
      <c r="P10" s="469"/>
      <c r="Q10" s="469"/>
      <c r="R10" s="469"/>
      <c r="S10" s="469"/>
      <c r="T10" s="469"/>
      <c r="U10" s="469"/>
      <c r="V10" s="469"/>
      <c r="W10" s="469"/>
      <c r="X10" s="469"/>
      <c r="Y10" s="469"/>
      <c r="Z10" s="469"/>
      <c r="AG10" s="112"/>
    </row>
    <row r="11" spans="1:33" ht="15" customHeight="1">
      <c r="A11" s="469"/>
      <c r="B11" s="469"/>
      <c r="C11" s="469"/>
      <c r="D11" s="474"/>
      <c r="E11" s="479"/>
      <c r="F11" s="479"/>
      <c r="G11" s="476"/>
      <c r="H11" s="113"/>
      <c r="N11" s="127" t="s">
        <v>140</v>
      </c>
      <c r="O11" s="72">
        <f t="shared" si="0"/>
        <v>0.03</v>
      </c>
      <c r="P11" s="469"/>
      <c r="Q11" s="469"/>
      <c r="R11" s="469"/>
      <c r="S11" s="469"/>
      <c r="T11" s="469"/>
      <c r="U11" s="469"/>
      <c r="V11" s="469"/>
      <c r="W11" s="469"/>
      <c r="X11" s="469"/>
      <c r="Y11" s="469"/>
      <c r="Z11" s="469"/>
      <c r="AG11" s="112"/>
    </row>
    <row r="12" spans="1:33" ht="15.75" customHeight="1" thickBot="1">
      <c r="A12" s="469"/>
      <c r="B12" s="469"/>
      <c r="C12" s="469"/>
      <c r="D12" s="474"/>
      <c r="E12" s="479"/>
      <c r="F12" s="479"/>
      <c r="G12" s="476"/>
      <c r="H12" s="107"/>
      <c r="N12" s="127" t="s">
        <v>141</v>
      </c>
      <c r="O12" s="72">
        <f t="shared" si="0"/>
        <v>0.04</v>
      </c>
      <c r="P12" s="469"/>
      <c r="Q12" s="469"/>
      <c r="R12" s="469"/>
      <c r="S12" s="469"/>
      <c r="T12" s="469"/>
      <c r="U12" s="469"/>
      <c r="V12" s="469"/>
      <c r="W12" s="469"/>
      <c r="X12" s="469"/>
      <c r="Y12" s="469"/>
      <c r="Z12" s="469"/>
      <c r="AG12" s="112"/>
    </row>
    <row r="13" spans="1:33" ht="15.75" customHeight="1" thickBot="1">
      <c r="A13" s="469"/>
      <c r="B13" s="469"/>
      <c r="C13" s="469"/>
      <c r="D13" s="474"/>
      <c r="E13" s="131" t="s">
        <v>133</v>
      </c>
      <c r="F13" s="125">
        <v>0</v>
      </c>
      <c r="G13" s="476"/>
      <c r="H13" s="107"/>
      <c r="I13" s="118" t="s">
        <v>135</v>
      </c>
      <c r="N13" s="127" t="s">
        <v>142</v>
      </c>
      <c r="O13" s="72">
        <f t="shared" si="0"/>
        <v>0.05</v>
      </c>
      <c r="P13" s="469"/>
      <c r="Q13" s="469"/>
      <c r="R13" s="469"/>
      <c r="S13" s="469"/>
      <c r="T13" s="469"/>
      <c r="U13" s="469"/>
      <c r="V13" s="469"/>
      <c r="W13" s="469"/>
      <c r="X13" s="469"/>
      <c r="Y13" s="469"/>
      <c r="Z13" s="469"/>
      <c r="AG13" s="112"/>
    </row>
    <row r="14" spans="1:33" ht="15" customHeight="1">
      <c r="A14" s="469"/>
      <c r="B14" s="469"/>
      <c r="C14" s="469"/>
      <c r="D14" s="474"/>
      <c r="E14" s="479"/>
      <c r="F14" s="479"/>
      <c r="G14" s="476"/>
      <c r="H14" s="107"/>
      <c r="I14" s="121" t="s">
        <v>136</v>
      </c>
      <c r="N14" s="127" t="s">
        <v>143</v>
      </c>
      <c r="O14" s="72">
        <f t="shared" si="0"/>
        <v>0.06</v>
      </c>
      <c r="P14" s="469"/>
      <c r="Q14" s="469"/>
      <c r="R14" s="469"/>
      <c r="S14" s="469"/>
      <c r="T14" s="469"/>
      <c r="U14" s="469"/>
      <c r="V14" s="469"/>
      <c r="W14" s="469"/>
      <c r="X14" s="469"/>
      <c r="Y14" s="469"/>
      <c r="Z14" s="469"/>
      <c r="AG14" s="112"/>
    </row>
    <row r="15" spans="1:33" ht="15" customHeight="1">
      <c r="A15" s="469"/>
      <c r="B15" s="469"/>
      <c r="C15" s="469"/>
      <c r="D15" s="474"/>
      <c r="E15" s="479"/>
      <c r="F15" s="479"/>
      <c r="G15" s="476"/>
      <c r="H15" s="107"/>
      <c r="I15" s="127" t="s">
        <v>144</v>
      </c>
      <c r="N15" s="127" t="s">
        <v>145</v>
      </c>
      <c r="O15" s="72">
        <f t="shared" si="0"/>
        <v>7.0000000000000007E-2</v>
      </c>
      <c r="P15" s="469"/>
      <c r="Q15" s="469"/>
      <c r="R15" s="469"/>
      <c r="S15" s="469"/>
      <c r="T15" s="469"/>
      <c r="U15" s="469"/>
      <c r="V15" s="469"/>
      <c r="W15" s="469"/>
      <c r="X15" s="469"/>
      <c r="Y15" s="469"/>
      <c r="Z15" s="469"/>
      <c r="AG15" s="112"/>
    </row>
    <row r="16" spans="1:33" ht="15" customHeight="1">
      <c r="A16" s="469"/>
      <c r="B16" s="469"/>
      <c r="C16" s="469"/>
      <c r="D16" s="474"/>
      <c r="E16" s="479"/>
      <c r="F16" s="479"/>
      <c r="G16" s="476"/>
      <c r="H16" s="107"/>
      <c r="N16" s="127" t="s">
        <v>146</v>
      </c>
      <c r="O16" s="72">
        <f t="shared" si="0"/>
        <v>0.08</v>
      </c>
      <c r="P16" s="469"/>
      <c r="Q16" s="469"/>
      <c r="R16" s="469"/>
      <c r="S16" s="469"/>
      <c r="T16" s="469"/>
      <c r="U16" s="469"/>
      <c r="V16" s="469"/>
      <c r="W16" s="469"/>
      <c r="X16" s="469"/>
      <c r="Y16" s="469"/>
      <c r="Z16" s="469"/>
      <c r="AG16" s="112"/>
    </row>
    <row r="17" spans="1:33" ht="15.75" customHeight="1" thickBot="1">
      <c r="A17" s="469"/>
      <c r="B17" s="469"/>
      <c r="C17" s="469"/>
      <c r="D17" s="474"/>
      <c r="E17" s="479"/>
      <c r="F17" s="479"/>
      <c r="G17" s="476"/>
      <c r="H17" s="107"/>
      <c r="N17" s="127" t="s">
        <v>147</v>
      </c>
      <c r="O17" s="72">
        <f t="shared" si="0"/>
        <v>0.09</v>
      </c>
      <c r="P17" s="469"/>
      <c r="Q17" s="469"/>
      <c r="R17" s="469"/>
      <c r="S17" s="469"/>
      <c r="T17" s="469"/>
      <c r="U17" s="469"/>
      <c r="V17" s="469"/>
      <c r="W17" s="469"/>
      <c r="X17" s="469"/>
      <c r="Y17" s="469"/>
      <c r="Z17" s="469"/>
      <c r="AG17" s="112"/>
    </row>
    <row r="18" spans="1:33" ht="19.5" thickBot="1">
      <c r="A18" s="469"/>
      <c r="B18" s="469"/>
      <c r="C18" s="469"/>
      <c r="D18" s="474"/>
      <c r="E18" s="132" t="s">
        <v>148</v>
      </c>
      <c r="F18" s="133">
        <f>F7*(INDEX($J$8:$L$10,MATCH($E$5,$I$8:$I$10,0),MATCH($F$5,$J$7:$L$7,0))*(1-F13)*IF($F$9="dʼurgence (+ 50 %)",1.5,1))</f>
        <v>2500</v>
      </c>
      <c r="G18" s="476"/>
      <c r="H18" s="107"/>
      <c r="N18" s="127" t="s">
        <v>149</v>
      </c>
      <c r="O18" s="72">
        <f t="shared" si="0"/>
        <v>0.1</v>
      </c>
      <c r="P18" s="469"/>
      <c r="Q18" s="469"/>
      <c r="R18" s="469"/>
      <c r="S18" s="469"/>
      <c r="T18" s="469"/>
      <c r="U18" s="469"/>
      <c r="V18" s="469"/>
      <c r="W18" s="469"/>
      <c r="X18" s="469"/>
      <c r="Y18" s="469"/>
      <c r="Z18" s="469"/>
      <c r="AG18" s="112"/>
    </row>
    <row r="19" spans="1:33" ht="15.75" customHeight="1" thickBot="1">
      <c r="A19" s="469"/>
      <c r="B19" s="469"/>
      <c r="C19" s="469"/>
      <c r="D19" s="480"/>
      <c r="E19" s="481"/>
      <c r="F19" s="481"/>
      <c r="G19" s="477"/>
      <c r="H19" s="107"/>
      <c r="P19" s="469"/>
      <c r="Q19" s="469"/>
      <c r="R19" s="469"/>
      <c r="S19" s="469"/>
      <c r="T19" s="469"/>
      <c r="U19" s="469"/>
      <c r="V19" s="469"/>
      <c r="W19" s="469"/>
      <c r="X19" s="469"/>
      <c r="Y19" s="469"/>
      <c r="Z19" s="469"/>
      <c r="AG19" s="112"/>
    </row>
    <row r="20" spans="1:33" ht="15" hidden="1" customHeight="1">
      <c r="A20" s="469"/>
      <c r="B20" s="469"/>
      <c r="C20" s="469"/>
      <c r="D20" s="81" t="s">
        <v>150</v>
      </c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G20" s="112"/>
    </row>
    <row r="21" spans="1:33" ht="15" hidden="1" customHeight="1">
      <c r="A21" s="469"/>
      <c r="B21" s="469"/>
      <c r="C21" s="469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G21" s="112"/>
    </row>
    <row r="22" spans="1:33">
      <c r="A22" s="469"/>
      <c r="B22" s="469"/>
      <c r="C22" s="469"/>
      <c r="D22" s="468"/>
      <c r="E22" s="468"/>
      <c r="F22" s="468"/>
      <c r="G22" s="468"/>
      <c r="H22" s="468"/>
      <c r="I22" s="468"/>
      <c r="J22" s="468"/>
      <c r="K22" s="468"/>
      <c r="L22" s="468"/>
      <c r="M22" s="468"/>
      <c r="N22" s="468"/>
      <c r="O22" s="468"/>
      <c r="P22" s="468"/>
      <c r="Q22" s="468"/>
      <c r="R22" s="468"/>
      <c r="S22" s="468"/>
      <c r="T22" s="468"/>
      <c r="U22" s="468"/>
      <c r="V22" s="468"/>
      <c r="W22" s="468"/>
      <c r="X22" s="468"/>
      <c r="Y22" s="468"/>
      <c r="Z22" s="468"/>
      <c r="AG22" s="112"/>
    </row>
    <row r="23" spans="1:33">
      <c r="A23" s="469"/>
      <c r="B23" s="469"/>
      <c r="C23" s="469"/>
      <c r="D23" s="468"/>
      <c r="E23" s="468"/>
      <c r="F23" s="468"/>
      <c r="G23" s="468"/>
      <c r="H23" s="468"/>
      <c r="I23" s="468"/>
      <c r="J23" s="468"/>
      <c r="K23" s="468"/>
      <c r="L23" s="468"/>
      <c r="M23" s="468"/>
      <c r="N23" s="468"/>
      <c r="O23" s="468"/>
      <c r="P23" s="468"/>
      <c r="Q23" s="468"/>
      <c r="R23" s="468"/>
      <c r="S23" s="468"/>
      <c r="T23" s="468"/>
      <c r="U23" s="468"/>
      <c r="V23" s="468"/>
      <c r="W23" s="468"/>
      <c r="X23" s="468"/>
      <c r="Y23" s="468"/>
      <c r="Z23" s="468"/>
      <c r="AG23" s="112"/>
    </row>
    <row r="24" spans="1:33">
      <c r="A24" s="469"/>
      <c r="B24" s="469"/>
      <c r="C24" s="469"/>
      <c r="D24" s="468"/>
      <c r="E24" s="468"/>
      <c r="F24" s="468"/>
      <c r="G24" s="468"/>
      <c r="H24" s="468"/>
      <c r="I24" s="468"/>
      <c r="J24" s="468"/>
      <c r="K24" s="468"/>
      <c r="L24" s="468"/>
      <c r="M24" s="468"/>
      <c r="N24" s="468"/>
      <c r="O24" s="468"/>
      <c r="P24" s="468"/>
      <c r="Q24" s="468"/>
      <c r="R24" s="468"/>
      <c r="S24" s="468"/>
      <c r="T24" s="468"/>
      <c r="U24" s="468"/>
      <c r="V24" s="468"/>
      <c r="W24" s="468"/>
      <c r="X24" s="468"/>
      <c r="Y24" s="468"/>
      <c r="Z24" s="468"/>
      <c r="AG24" s="112"/>
    </row>
    <row r="25" spans="1:33">
      <c r="A25" s="468"/>
      <c r="B25" s="468"/>
      <c r="C25" s="468"/>
      <c r="D25" s="468"/>
      <c r="E25" s="468"/>
      <c r="F25" s="468"/>
      <c r="G25" s="468"/>
      <c r="H25" s="468"/>
      <c r="I25" s="468"/>
      <c r="J25" s="468"/>
      <c r="K25" s="468"/>
      <c r="L25" s="468"/>
      <c r="M25" s="468"/>
      <c r="N25" s="468"/>
      <c r="O25" s="468"/>
      <c r="P25" s="468"/>
      <c r="Q25" s="468"/>
      <c r="R25" s="468"/>
      <c r="S25" s="468"/>
      <c r="T25" s="468"/>
      <c r="U25" s="468"/>
      <c r="V25" s="468"/>
      <c r="W25" s="468"/>
      <c r="X25" s="468"/>
      <c r="Y25" s="468"/>
      <c r="Z25" s="468"/>
      <c r="AG25" s="112"/>
    </row>
    <row r="26" spans="1:33">
      <c r="A26" s="468"/>
      <c r="B26" s="468"/>
      <c r="C26" s="468"/>
      <c r="D26" s="468"/>
      <c r="E26" s="468"/>
      <c r="F26" s="468"/>
      <c r="G26" s="468"/>
      <c r="H26" s="468"/>
      <c r="I26" s="468"/>
      <c r="J26" s="468"/>
      <c r="K26" s="468"/>
      <c r="L26" s="468"/>
      <c r="M26" s="468"/>
      <c r="N26" s="468"/>
      <c r="O26" s="468"/>
      <c r="P26" s="468"/>
      <c r="Q26" s="468"/>
      <c r="R26" s="468"/>
      <c r="S26" s="468"/>
      <c r="T26" s="468"/>
      <c r="U26" s="468"/>
      <c r="V26" s="468"/>
      <c r="W26" s="468"/>
      <c r="X26" s="468"/>
      <c r="Y26" s="468"/>
      <c r="Z26" s="468"/>
      <c r="AG26" s="112"/>
    </row>
    <row r="27" spans="1:33">
      <c r="A27" s="468"/>
      <c r="B27" s="468"/>
      <c r="C27" s="468"/>
      <c r="D27" s="468"/>
      <c r="E27" s="468"/>
      <c r="F27" s="468"/>
      <c r="G27" s="468"/>
      <c r="H27" s="468"/>
      <c r="I27" s="468"/>
      <c r="J27" s="468"/>
      <c r="K27" s="468"/>
      <c r="L27" s="468"/>
      <c r="M27" s="468"/>
      <c r="N27" s="468"/>
      <c r="O27" s="468"/>
      <c r="P27" s="468"/>
      <c r="Q27" s="468"/>
      <c r="R27" s="468"/>
      <c r="S27" s="468"/>
      <c r="T27" s="468"/>
      <c r="U27" s="468"/>
      <c r="V27" s="468"/>
      <c r="W27" s="468"/>
      <c r="X27" s="468"/>
      <c r="Y27" s="468"/>
      <c r="Z27" s="468"/>
      <c r="AG27" s="112"/>
    </row>
    <row r="28" spans="1:33">
      <c r="A28" s="468"/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8"/>
      <c r="T28" s="468"/>
      <c r="U28" s="468"/>
      <c r="V28" s="468"/>
      <c r="W28" s="468"/>
      <c r="X28" s="468"/>
      <c r="Y28" s="468"/>
      <c r="Z28" s="468"/>
      <c r="AG28" s="112"/>
    </row>
    <row r="29" spans="1:33">
      <c r="A29" s="468"/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8"/>
      <c r="T29" s="468"/>
      <c r="U29" s="468"/>
      <c r="V29" s="468"/>
      <c r="W29" s="468"/>
      <c r="X29" s="468"/>
      <c r="Y29" s="468"/>
      <c r="Z29" s="468"/>
      <c r="AG29" s="111"/>
    </row>
    <row r="30" spans="1:33">
      <c r="A30" s="468"/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8"/>
      <c r="T30" s="468"/>
      <c r="U30" s="468"/>
      <c r="V30" s="468"/>
      <c r="W30" s="468"/>
      <c r="X30" s="468"/>
      <c r="Y30" s="468"/>
      <c r="Z30" s="468"/>
      <c r="AG30" s="111"/>
    </row>
    <row r="31" spans="1:33">
      <c r="A31" s="468"/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8"/>
      <c r="T31" s="468"/>
      <c r="U31" s="468"/>
      <c r="V31" s="468"/>
      <c r="W31" s="468"/>
      <c r="X31" s="468"/>
      <c r="Y31" s="468"/>
      <c r="Z31" s="468"/>
    </row>
    <row r="32" spans="1:33">
      <c r="A32" s="468"/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8"/>
      <c r="T32" s="468"/>
      <c r="U32" s="468"/>
      <c r="V32" s="468"/>
      <c r="W32" s="468"/>
      <c r="X32" s="468"/>
      <c r="Y32" s="468"/>
      <c r="Z32" s="468"/>
    </row>
    <row r="33" spans="1:26">
      <c r="A33" s="468"/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8"/>
      <c r="T33" s="468"/>
      <c r="U33" s="468"/>
      <c r="V33" s="468"/>
      <c r="W33" s="468"/>
      <c r="X33" s="468"/>
      <c r="Y33" s="468"/>
      <c r="Z33" s="468"/>
    </row>
    <row r="34" spans="1:26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8"/>
      <c r="T34" s="468"/>
      <c r="U34" s="468"/>
      <c r="V34" s="468"/>
      <c r="W34" s="468"/>
      <c r="X34" s="468"/>
      <c r="Y34" s="468"/>
      <c r="Z34" s="468"/>
    </row>
    <row r="35" spans="1:26">
      <c r="A35" s="468"/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8"/>
      <c r="T35" s="468"/>
      <c r="U35" s="468"/>
      <c r="V35" s="468"/>
      <c r="W35" s="468"/>
      <c r="X35" s="468"/>
      <c r="Y35" s="468"/>
      <c r="Z35" s="468"/>
    </row>
    <row r="36" spans="1:26">
      <c r="A36" s="468"/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8"/>
      <c r="T36" s="468"/>
      <c r="U36" s="468"/>
      <c r="V36" s="468"/>
      <c r="W36" s="468"/>
      <c r="X36" s="468"/>
      <c r="Y36" s="468"/>
      <c r="Z36" s="468"/>
    </row>
    <row r="37" spans="1:26">
      <c r="A37" s="468"/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8"/>
      <c r="T37" s="468"/>
      <c r="U37" s="468"/>
      <c r="V37" s="468"/>
      <c r="W37" s="468"/>
      <c r="X37" s="468"/>
      <c r="Y37" s="468"/>
      <c r="Z37" s="468"/>
    </row>
    <row r="38" spans="1:26">
      <c r="A38" s="468"/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8"/>
      <c r="T38" s="468"/>
      <c r="U38" s="468"/>
      <c r="V38" s="468"/>
      <c r="W38" s="468"/>
      <c r="X38" s="468"/>
      <c r="Y38" s="468"/>
      <c r="Z38" s="468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40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tabSelected="1" zoomScale="90" zoomScaleNormal="90" workbookViewId="0">
      <selection activeCell="G30" sqref="G30:I31"/>
    </sheetView>
  </sheetViews>
  <sheetFormatPr baseColWidth="10" defaultColWidth="17.140625" defaultRowHeight="12.75" customHeight="1"/>
  <cols>
    <col min="1" max="1" width="5.7109375" style="42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2" customWidth="1"/>
    <col min="12" max="13" width="10.85546875" style="42" customWidth="1"/>
    <col min="14" max="15" width="17.140625" style="42"/>
    <col min="16" max="16384" width="17.140625" style="1"/>
  </cols>
  <sheetData>
    <row r="1" spans="1:15">
      <c r="C1" s="2"/>
      <c r="D1" s="3"/>
      <c r="E1" s="3"/>
      <c r="F1" s="3"/>
      <c r="G1" s="3"/>
      <c r="H1" s="3"/>
      <c r="I1" s="3"/>
    </row>
    <row r="2" spans="1:15" ht="31.5">
      <c r="C2" s="40"/>
      <c r="D2" s="40"/>
      <c r="E2" s="40"/>
      <c r="F2" s="39"/>
      <c r="G2" s="40"/>
      <c r="H2" s="499" t="s">
        <v>164</v>
      </c>
      <c r="I2" s="499"/>
    </row>
    <row r="3" spans="1:15">
      <c r="C3" s="38"/>
      <c r="D3" s="38"/>
      <c r="E3" s="38"/>
      <c r="F3" s="37"/>
      <c r="G3" s="504" t="str">
        <f>CONCATENATE("Seria ",M4," Numărul ",M3)</f>
        <v>Seria BV Numărul 0001</v>
      </c>
      <c r="H3" s="504"/>
      <c r="I3" s="504"/>
      <c r="L3" s="30" t="s">
        <v>0</v>
      </c>
      <c r="M3" s="276" t="s">
        <v>1</v>
      </c>
      <c r="O3" s="237" t="s">
        <v>158</v>
      </c>
    </row>
    <row r="4" spans="1:15">
      <c r="C4" s="40"/>
      <c r="D4" s="40"/>
      <c r="E4" s="40"/>
      <c r="F4" s="39"/>
      <c r="G4" s="505" t="str">
        <f>CONCATENATE("Data (AAAA-LL-ZZ) ",TEXT(VLOOKUP(M3,Facturi!A:D,4,0),"YYYY-MM-DD"))</f>
        <v>Data (AAAA-LL-ZZ) YYYY-03-DD</v>
      </c>
      <c r="H4" s="505"/>
      <c r="I4" s="505"/>
      <c r="L4" s="36" t="s">
        <v>24</v>
      </c>
      <c r="M4" s="275" t="s">
        <v>65</v>
      </c>
      <c r="O4" s="237" t="s">
        <v>156</v>
      </c>
    </row>
    <row r="5" spans="1:15" s="12" customFormat="1">
      <c r="A5" s="43"/>
      <c r="C5" s="506"/>
      <c r="D5" s="506"/>
      <c r="E5" s="506"/>
      <c r="F5" s="506"/>
      <c r="G5" s="506"/>
      <c r="H5" s="506"/>
      <c r="I5" s="506"/>
      <c r="K5" s="43"/>
      <c r="L5" s="43"/>
      <c r="M5" s="43"/>
      <c r="N5" s="43"/>
      <c r="O5" s="237" t="s">
        <v>157</v>
      </c>
    </row>
    <row r="6" spans="1:15" ht="12.75" customHeight="1">
      <c r="C6" s="500" t="s">
        <v>2</v>
      </c>
      <c r="D6" s="501"/>
      <c r="E6" s="502"/>
      <c r="F6" s="41"/>
      <c r="G6" s="507" t="s">
        <v>163</v>
      </c>
      <c r="H6" s="508"/>
      <c r="I6" s="509"/>
      <c r="O6" s="111"/>
    </row>
    <row r="7" spans="1:15" ht="12.75" customHeight="1">
      <c r="C7" s="503"/>
      <c r="D7" s="503"/>
      <c r="E7" s="503"/>
      <c r="F7" s="41"/>
      <c r="G7" s="503">
        <f>VLOOKUP(M3,Facturi!A:F,6,0)</f>
        <v>0</v>
      </c>
      <c r="H7" s="503"/>
      <c r="I7" s="503"/>
      <c r="O7" s="111"/>
    </row>
    <row r="8" spans="1:15" ht="12.75" customHeight="1">
      <c r="C8" s="494" t="s">
        <v>237</v>
      </c>
      <c r="D8" s="494"/>
      <c r="E8" s="494"/>
      <c r="F8" s="41"/>
      <c r="G8" s="494" t="e">
        <f>CONCATENATE("Reg. Com.: ",VLOOKUP(G7,Clienti!A:C,3,0))</f>
        <v>#N/A</v>
      </c>
      <c r="H8" s="494"/>
      <c r="I8" s="494"/>
      <c r="O8" s="112"/>
    </row>
    <row r="9" spans="1:15" ht="12.75" customHeight="1">
      <c r="C9" s="494" t="s">
        <v>261</v>
      </c>
      <c r="D9" s="494"/>
      <c r="E9" s="494"/>
      <c r="F9" s="41"/>
      <c r="G9" s="494" t="e">
        <f>CONCATENATE("CIF: ",VLOOKUP(G7,Clienti!A:F,2,0))</f>
        <v>#N/A</v>
      </c>
      <c r="H9" s="494"/>
      <c r="I9" s="494"/>
      <c r="O9" s="112"/>
    </row>
    <row r="10" spans="1:15" ht="12.75" customHeight="1">
      <c r="C10" s="512" t="s">
        <v>260</v>
      </c>
      <c r="D10" s="512"/>
      <c r="E10" s="512"/>
      <c r="F10" s="41"/>
      <c r="G10" s="513" t="e">
        <f>CONCATENATE("Adresa: ",VLOOKUP(G7,Clienti!A:F,4,0))</f>
        <v>#N/A</v>
      </c>
      <c r="H10" s="513"/>
      <c r="I10" s="513"/>
      <c r="O10" s="112"/>
    </row>
    <row r="11" spans="1:15" ht="12.75" customHeight="1">
      <c r="C11" s="512"/>
      <c r="D11" s="512"/>
      <c r="E11" s="512"/>
      <c r="F11" s="41"/>
      <c r="G11" s="513"/>
      <c r="H11" s="513"/>
      <c r="I11" s="513"/>
      <c r="O11" s="112"/>
    </row>
    <row r="12" spans="1:15" ht="12.75" customHeight="1">
      <c r="C12" s="494"/>
      <c r="D12" s="494"/>
      <c r="E12" s="494"/>
      <c r="F12" s="41"/>
      <c r="G12" s="494" t="e">
        <f>VLOOKUP(G7,Clienti!A:F,5,0)</f>
        <v>#N/A</v>
      </c>
      <c r="H12" s="494"/>
      <c r="I12" s="494"/>
      <c r="O12" s="112"/>
    </row>
    <row r="13" spans="1:15" ht="12.75" customHeight="1">
      <c r="C13" s="494" t="s">
        <v>214</v>
      </c>
      <c r="D13" s="494"/>
      <c r="E13" s="494"/>
      <c r="F13" s="41"/>
      <c r="G13" s="506" t="e">
        <f>VLOOKUP(G7,Clienti!A:F,6,0)</f>
        <v>#N/A</v>
      </c>
      <c r="H13" s="506"/>
      <c r="I13" s="506"/>
      <c r="O13" s="112"/>
    </row>
    <row r="14" spans="1:15" s="12" customFormat="1">
      <c r="A14" s="43"/>
      <c r="C14" s="515"/>
      <c r="D14" s="515"/>
      <c r="E14" s="515"/>
      <c r="F14" s="515"/>
      <c r="G14" s="515"/>
      <c r="H14" s="515"/>
      <c r="I14" s="515"/>
      <c r="K14" s="43"/>
      <c r="L14" s="42"/>
      <c r="M14" s="43"/>
      <c r="N14" s="43"/>
      <c r="O14" s="112"/>
    </row>
    <row r="15" spans="1:15" ht="12.75" customHeight="1">
      <c r="C15" s="495" t="s">
        <v>3</v>
      </c>
      <c r="D15" s="495" t="s">
        <v>67</v>
      </c>
      <c r="E15" s="495"/>
      <c r="F15" s="514" t="s">
        <v>4</v>
      </c>
      <c r="G15" s="495" t="s">
        <v>5</v>
      </c>
      <c r="H15" s="247" t="s">
        <v>198</v>
      </c>
      <c r="I15" s="53" t="s">
        <v>6</v>
      </c>
      <c r="O15" s="112"/>
    </row>
    <row r="16" spans="1:15">
      <c r="C16" s="495"/>
      <c r="D16" s="495"/>
      <c r="E16" s="495"/>
      <c r="F16" s="514"/>
      <c r="G16" s="495"/>
      <c r="H16" s="53" t="s">
        <v>7</v>
      </c>
      <c r="I16" s="53" t="s">
        <v>7</v>
      </c>
      <c r="O16" s="112"/>
    </row>
    <row r="17" spans="1:15">
      <c r="C17" s="50">
        <v>0</v>
      </c>
      <c r="D17" s="496">
        <v>1</v>
      </c>
      <c r="E17" s="496"/>
      <c r="F17" s="51">
        <v>2</v>
      </c>
      <c r="G17" s="52">
        <v>3</v>
      </c>
      <c r="H17" s="51">
        <v>4</v>
      </c>
      <c r="I17" s="248" t="s">
        <v>197</v>
      </c>
      <c r="O17" s="112"/>
    </row>
    <row r="18" spans="1:15" ht="15.75" customHeight="1">
      <c r="C18" s="137">
        <f>IFERROR(IF(VLOOKUP(CONCATENATE(M3,"-","1"),Facturi!C:E,1,0)&lt;&gt;0,1)," ")</f>
        <v>1</v>
      </c>
      <c r="D18" s="497" t="str">
        <f>IFERROR(VLOOKUP(CONCATENATE($M$3,"-",$C18),Facturi!$C:$L,3,0)," ")</f>
        <v xml:space="preserve">Traduceri limba bulgară - Procură auto cf. cererii nr.1/04.03.2016 </v>
      </c>
      <c r="E18" s="498"/>
      <c r="F18" s="138" t="str">
        <f>IFERROR(VLOOKUP(CONCATENATE($M$3,"-",$C18),Facturi!$C:$L,5,0)," ")</f>
        <v>pag.</v>
      </c>
      <c r="G18" s="139">
        <f>IFERROR(VLOOKUP(CONCATENATE($M$3,"-",$C18),Facturi!$C:$L,6,0)," ")</f>
        <v>1</v>
      </c>
      <c r="H18" s="138">
        <f>IFERROR(VLOOKUP(CONCATENATE($M$3,"-",$C18),Facturi!$C:$L,7,0)," ")</f>
        <v>25</v>
      </c>
      <c r="I18" s="139">
        <f>IFERROR(VLOOKUP(CONCATENATE($M$3,"-",$C18),Facturi!$C:$L,8,0)," ")</f>
        <v>25</v>
      </c>
      <c r="O18" s="112"/>
    </row>
    <row r="19" spans="1:15" ht="25.5" customHeight="1">
      <c r="C19" s="54" t="str">
        <f>IFERROR(IF(VLOOKUP(CONCATENATE(M3,"-","2"),Facturi!C:E,1,0)&lt;&gt;0,2)," ")</f>
        <v xml:space="preserve"> </v>
      </c>
      <c r="D19" s="497" t="str">
        <f>IFERROR(VLOOKUP(CONCATENATE($M$3,"-",$C19),Facturi!$C:$L,3,0)," ")</f>
        <v xml:space="preserve"> </v>
      </c>
      <c r="E19" s="498"/>
      <c r="F19" s="17" t="str">
        <f>IFERROR(VLOOKUP(CONCATENATE($M$3,"-",$C19),Facturi!$C:$L,5,0)," ")</f>
        <v xml:space="preserve"> </v>
      </c>
      <c r="G19" s="33" t="str">
        <f>IFERROR(VLOOKUP(CONCATENATE($M$3,"-",$C19),Facturi!$C:$L,6,0)," ")</f>
        <v xml:space="preserve"> </v>
      </c>
      <c r="H19" s="48" t="str">
        <f>IFERROR(VLOOKUP(CONCATENATE($M$3,"-",$C19),Facturi!$C:$L,7,0)," ")</f>
        <v xml:space="preserve"> </v>
      </c>
      <c r="I19" s="15" t="str">
        <f>IFERROR(VLOOKUP(CONCATENATE($M$3,"-",$C19),Facturi!$C:$L,8,0)," ")</f>
        <v xml:space="preserve"> </v>
      </c>
      <c r="O19" s="112"/>
    </row>
    <row r="20" spans="1:15" ht="25.5" customHeight="1">
      <c r="C20" s="16" t="str">
        <f>IFERROR(IF(VLOOKUP(CONCATENATE(M3,"-","3"),Facturi!C:E,1,0)&lt;&gt;0,3," ")," ")</f>
        <v xml:space="preserve"> </v>
      </c>
      <c r="D20" s="482" t="str">
        <f>IFERROR(VLOOKUP(CONCATENATE($M$3,"-",$C20),Facturi!$C:$L,3,0)," ")</f>
        <v xml:space="preserve"> </v>
      </c>
      <c r="E20" s="483"/>
      <c r="F20" s="17" t="str">
        <f>IFERROR(VLOOKUP(CONCATENATE($M$3,"-",$C20),Facturi!$C:$L,5,0)," ")</f>
        <v xml:space="preserve"> </v>
      </c>
      <c r="G20" s="33" t="str">
        <f>IFERROR(VLOOKUP(CONCATENATE($M$3,"-",$C20),Facturi!$C:$L,6,0)," ")</f>
        <v xml:space="preserve"> </v>
      </c>
      <c r="H20" s="47" t="str">
        <f>IFERROR(VLOOKUP(CONCATENATE($M$3,"-",$C20),Facturi!$C:$L,7,0)," ")</f>
        <v xml:space="preserve"> </v>
      </c>
      <c r="I20" s="15" t="str">
        <f>IFERROR(VLOOKUP(CONCATENATE($M$3,"-",$C20),Facturi!$C:$L,8,0)," ")</f>
        <v xml:space="preserve"> </v>
      </c>
      <c r="O20" s="112"/>
    </row>
    <row r="21" spans="1:15" ht="25.5" customHeight="1">
      <c r="C21" s="16" t="str">
        <f>IFERROR(IF(VLOOKUP(CONCATENATE(M3,"-","4"),Facturi!C:E,1,0)&lt;&gt;0,4," ")," ")</f>
        <v xml:space="preserve"> </v>
      </c>
      <c r="D21" s="482" t="str">
        <f>IFERROR(VLOOKUP(CONCATENATE($M$3,"-",$C21),Facturi!$C:$L,3,0)," ")</f>
        <v xml:space="preserve"> </v>
      </c>
      <c r="E21" s="483"/>
      <c r="F21" s="17" t="str">
        <f>IFERROR(VLOOKUP(CONCATENATE($M$3,"-",$C21),Facturi!$C:$L,5,0)," ")</f>
        <v xml:space="preserve"> </v>
      </c>
      <c r="G21" s="33" t="str">
        <f>IFERROR(VLOOKUP(CONCATENATE($M$3,"-",$C21),Facturi!$C:$L,6,0)," ")</f>
        <v xml:space="preserve"> </v>
      </c>
      <c r="H21" s="47" t="str">
        <f>IFERROR(VLOOKUP(CONCATENATE($M$3,"-",$C21),Facturi!$C:$L,7,0)," ")</f>
        <v xml:space="preserve"> </v>
      </c>
      <c r="I21" s="15" t="str">
        <f>IFERROR(VLOOKUP(CONCATENATE($M$3,"-",$C21),Facturi!$C:$L,8,0)," ")</f>
        <v xml:space="preserve"> </v>
      </c>
      <c r="O21" s="112"/>
    </row>
    <row r="22" spans="1:15" ht="25.5" customHeight="1">
      <c r="C22" s="16" t="str">
        <f>IFERROR(IF(VLOOKUP(CONCATENATE(M3,"-","5"),Facturi!C:E,1,0)&lt;&gt;0,5," ")," ")</f>
        <v xml:space="preserve"> </v>
      </c>
      <c r="D22" s="482" t="str">
        <f>IFERROR(VLOOKUP(CONCATENATE($M$3,"-",$C22),Facturi!$C:$L,3,0)," ")</f>
        <v xml:space="preserve"> </v>
      </c>
      <c r="E22" s="483"/>
      <c r="F22" s="17" t="str">
        <f>IFERROR(VLOOKUP(CONCATENATE($M$3,"-",$C22),Facturi!$C:$L,5,0)," ")</f>
        <v xml:space="preserve"> </v>
      </c>
      <c r="G22" s="33" t="str">
        <f>IFERROR(VLOOKUP(CONCATENATE($M$3,"-",$C22),Facturi!$C:$L,6,0)," ")</f>
        <v xml:space="preserve"> </v>
      </c>
      <c r="H22" s="47" t="str">
        <f>IFERROR(VLOOKUP(CONCATENATE($M$3,"-",$C22),Facturi!$C:$L,7,0)," ")</f>
        <v xml:space="preserve"> </v>
      </c>
      <c r="I22" s="15" t="str">
        <f>IFERROR(VLOOKUP(CONCATENATE($M$3,"-",$C22),Facturi!$C:$L,8,0)," ")</f>
        <v xml:space="preserve"> </v>
      </c>
      <c r="O22" s="112"/>
    </row>
    <row r="23" spans="1:15" ht="25.5" customHeight="1">
      <c r="C23" s="16" t="str">
        <f>IFERROR(IF(VLOOKUP(CONCATENATE(M3,"-","6"),Facturi!C:E,1,0)&lt;&gt;0,6," ")," ")</f>
        <v xml:space="preserve"> </v>
      </c>
      <c r="D23" s="482" t="str">
        <f>IFERROR(VLOOKUP(CONCATENATE($M$3,"-",$C23),Facturi!$C:$L,3,0)," ")</f>
        <v xml:space="preserve"> </v>
      </c>
      <c r="E23" s="483"/>
      <c r="F23" s="17" t="str">
        <f>IFERROR(VLOOKUP(CONCATENATE($M$3,"-",$C23),Facturi!$C:$L,5,0)," ")</f>
        <v xml:space="preserve"> </v>
      </c>
      <c r="G23" s="33" t="str">
        <f>IFERROR(VLOOKUP(CONCATENATE($M$3,"-",$C23),Facturi!$C:$L,6,0)," ")</f>
        <v xml:space="preserve"> </v>
      </c>
      <c r="H23" s="47" t="str">
        <f>IFERROR(VLOOKUP(CONCATENATE($M$3,"-",$C23),Facturi!$C:$L,7,0)," ")</f>
        <v xml:space="preserve"> </v>
      </c>
      <c r="I23" s="15" t="str">
        <f>IFERROR(VLOOKUP(CONCATENATE($M$3,"-",$C23),Facturi!$C:$L,8,0)," ")</f>
        <v xml:space="preserve"> </v>
      </c>
      <c r="O23" s="112"/>
    </row>
    <row r="24" spans="1:15" ht="25.5" customHeight="1">
      <c r="C24" s="16" t="str">
        <f>IFERROR(IF(VLOOKUP(CONCATENATE(M3,"-","7"),Facturi!C:E,1,0)&lt;&gt;0,7," ")," ")</f>
        <v xml:space="preserve"> </v>
      </c>
      <c r="D24" s="482" t="str">
        <f>IFERROR(VLOOKUP(CONCATENATE($M$3,"-",$C24),Facturi!$C:$L,3,0)," ")</f>
        <v xml:space="preserve"> </v>
      </c>
      <c r="E24" s="483"/>
      <c r="F24" s="17" t="str">
        <f>IFERROR(VLOOKUP(CONCATENATE($M$3,"-",$C24),Facturi!$C:$L,5,0)," ")</f>
        <v xml:space="preserve"> </v>
      </c>
      <c r="G24" s="33" t="str">
        <f>IFERROR(VLOOKUP(CONCATENATE($M$3,"-",$C24),Facturi!$C:$L,6,0)," ")</f>
        <v xml:space="preserve"> </v>
      </c>
      <c r="H24" s="47" t="str">
        <f>IFERROR(VLOOKUP(CONCATENATE($M$3,"-",$C24),Facturi!$C:$L,7,0)," ")</f>
        <v xml:space="preserve"> </v>
      </c>
      <c r="I24" s="15" t="str">
        <f>IFERROR(VLOOKUP(CONCATENATE($M$3,"-",$C24),Facturi!$C:$L,8,0)," ")</f>
        <v xml:space="preserve"> </v>
      </c>
      <c r="O24" s="112"/>
    </row>
    <row r="25" spans="1:15" ht="25.5" customHeight="1">
      <c r="C25" s="16" t="str">
        <f>IFERROR(IF(VLOOKUP(CONCATENATE(M3,"-","8"),Facturi!C:E,1,0)&lt;&gt;0,8," ")," ")</f>
        <v xml:space="preserve"> </v>
      </c>
      <c r="D25" s="482" t="str">
        <f>IFERROR(VLOOKUP(CONCATENATE($M$3,"-",$C25),Facturi!$C:$L,3,0)," ")</f>
        <v xml:space="preserve"> </v>
      </c>
      <c r="E25" s="483"/>
      <c r="F25" s="17" t="str">
        <f>IFERROR(VLOOKUP(CONCATENATE($M$3,"-",$C25),Facturi!$C:$L,5,0)," ")</f>
        <v xml:space="preserve"> </v>
      </c>
      <c r="G25" s="33" t="str">
        <f>IFERROR(VLOOKUP(CONCATENATE($M$3,"-",$C25),Facturi!$C:$L,6,0)," ")</f>
        <v xml:space="preserve"> </v>
      </c>
      <c r="H25" s="47" t="str">
        <f>IFERROR(VLOOKUP(CONCATENATE($M$3,"-",$C25),Facturi!$C:$L,7,0)," ")</f>
        <v xml:space="preserve"> </v>
      </c>
      <c r="I25" s="15" t="str">
        <f>IFERROR(VLOOKUP(CONCATENATE($M$3,"-",$C25),Facturi!$C:$L,8,0)," ")</f>
        <v xml:space="preserve"> </v>
      </c>
      <c r="O25" s="112"/>
    </row>
    <row r="26" spans="1:15" ht="25.5" customHeight="1">
      <c r="C26" s="16" t="str">
        <f>IFERROR(IF(VLOOKUP(CONCATENATE(M3,"-","9"),Facturi!C:E,1,0)&lt;&gt;0,9," ")," ")</f>
        <v xml:space="preserve"> </v>
      </c>
      <c r="D26" s="482" t="str">
        <f>IFERROR(VLOOKUP(CONCATENATE($M$3,"-",$C26),Facturi!$C:$L,3,0)," ")</f>
        <v xml:space="preserve"> </v>
      </c>
      <c r="E26" s="483"/>
      <c r="F26" s="17" t="str">
        <f>IFERROR(VLOOKUP(CONCATENATE($M$3,"-",$C26),Facturi!$C:$L,5,0)," ")</f>
        <v xml:space="preserve"> </v>
      </c>
      <c r="G26" s="33" t="str">
        <f>IFERROR(VLOOKUP(CONCATENATE($M$3,"-",$C26),Facturi!$C:$L,6,0)," ")</f>
        <v xml:space="preserve"> </v>
      </c>
      <c r="H26" s="47" t="str">
        <f>IFERROR(VLOOKUP(CONCATENATE($M$3,"-",$C26),Facturi!$C:$L,7,0)," ")</f>
        <v xml:space="preserve"> </v>
      </c>
      <c r="I26" s="15" t="str">
        <f>IFERROR(VLOOKUP(CONCATENATE($M$3,"-",$C26),Facturi!$C:$L,8,0)," ")</f>
        <v xml:space="preserve"> </v>
      </c>
      <c r="O26" s="112"/>
    </row>
    <row r="27" spans="1:15" ht="25.5" customHeight="1">
      <c r="C27" s="34" t="str">
        <f>IFERROR(IF(VLOOKUP(CONCATENATE(M3,"-","10"),Facturi!C:E,1,0)&lt;&gt;0,10," ")," ")</f>
        <v xml:space="preserve"> </v>
      </c>
      <c r="D27" s="484" t="str">
        <f>IFERROR(VLOOKUP(CONCATENATE($M$3,"-",$C27),Facturi!$C:$L,3,0)," ")</f>
        <v xml:space="preserve"> </v>
      </c>
      <c r="E27" s="485"/>
      <c r="F27" s="17" t="str">
        <f>IFERROR(VLOOKUP(CONCATENATE($M$3,"-",$C27),Facturi!$C:$L,5,0)," ")</f>
        <v xml:space="preserve"> </v>
      </c>
      <c r="G27" s="33" t="str">
        <f>IFERROR(VLOOKUP(CONCATENATE($M$3,"-",$C27),Facturi!$C:$L,6,0)," ")</f>
        <v xml:space="preserve"> </v>
      </c>
      <c r="H27" s="47" t="str">
        <f>IFERROR(VLOOKUP(CONCATENATE($M$3,"-",$C27),Facturi!$C:$L,7,0)," ")</f>
        <v xml:space="preserve"> </v>
      </c>
      <c r="I27" s="15" t="str">
        <f>IFERROR(VLOOKUP(CONCATENATE($M$3,"-",$C27),Facturi!$C:$L,8,0)," ")</f>
        <v xml:space="preserve"> </v>
      </c>
      <c r="O27" s="112"/>
    </row>
    <row r="28" spans="1:15" ht="12.75" customHeight="1">
      <c r="C28" s="525" t="s">
        <v>201</v>
      </c>
      <c r="D28" s="526"/>
      <c r="E28" s="526"/>
      <c r="F28" s="526"/>
      <c r="G28" s="526"/>
      <c r="H28" s="526"/>
      <c r="I28" s="46">
        <f>IF(VLOOKUP(M3,Facturi!A:K,11,0)=0," ",VLOOKUP(M3,Facturi!A:K,11,0))</f>
        <v>42433</v>
      </c>
      <c r="O28" s="112"/>
    </row>
    <row r="29" spans="1:15" s="45" customFormat="1" ht="39.950000000000003" customHeight="1">
      <c r="A29" s="44"/>
      <c r="C29" s="516" t="s">
        <v>262</v>
      </c>
      <c r="D29" s="517"/>
      <c r="E29" s="517"/>
      <c r="F29" s="518"/>
      <c r="G29" s="35" t="s">
        <v>203</v>
      </c>
      <c r="H29" s="492" t="str">
        <f>SpellNumber(SUM(I18:I27))</f>
        <v xml:space="preserve">douãzecisi cinci lei sizero </v>
      </c>
      <c r="I29" s="493"/>
      <c r="K29" s="44"/>
      <c r="L29" s="44"/>
      <c r="M29" s="44"/>
      <c r="N29" s="44"/>
      <c r="O29" s="111"/>
    </row>
    <row r="30" spans="1:15" s="45" customFormat="1" ht="39.950000000000003" customHeight="1">
      <c r="A30" s="44"/>
      <c r="C30" s="519" t="s">
        <v>205</v>
      </c>
      <c r="D30" s="520"/>
      <c r="E30" s="520"/>
      <c r="F30" s="521"/>
      <c r="G30" s="486" t="s">
        <v>200</v>
      </c>
      <c r="H30" s="487"/>
      <c r="I30" s="488"/>
      <c r="K30" s="44"/>
      <c r="L30" s="44"/>
      <c r="M30" s="44"/>
      <c r="N30" s="44"/>
      <c r="O30" s="111"/>
    </row>
    <row r="31" spans="1:15" ht="31.5" customHeight="1">
      <c r="C31" s="522" t="s">
        <v>199</v>
      </c>
      <c r="D31" s="523"/>
      <c r="E31" s="523"/>
      <c r="F31" s="524"/>
      <c r="G31" s="489"/>
      <c r="H31" s="490"/>
      <c r="I31" s="491"/>
    </row>
    <row r="32" spans="1:15" ht="12.75" customHeight="1">
      <c r="C32" s="510"/>
      <c r="D32" s="510"/>
      <c r="E32" s="510"/>
      <c r="F32" s="510"/>
      <c r="G32" s="511"/>
      <c r="H32" s="511"/>
      <c r="I32" s="511"/>
    </row>
    <row r="34" spans="2:10" ht="12.75" customHeight="1">
      <c r="B34" s="42"/>
      <c r="C34" s="42"/>
      <c r="D34" s="42"/>
      <c r="E34" s="42"/>
      <c r="F34" s="42"/>
      <c r="G34" s="42"/>
      <c r="H34" s="42"/>
      <c r="I34" s="42"/>
      <c r="J34" s="42"/>
    </row>
    <row r="35" spans="2:10" ht="12.75" customHeight="1">
      <c r="B35" s="42"/>
      <c r="C35" s="42"/>
      <c r="D35" s="42"/>
      <c r="E35" s="42"/>
      <c r="F35" s="42"/>
      <c r="G35" s="42"/>
      <c r="H35" s="42"/>
      <c r="I35" s="42"/>
      <c r="J35" s="42"/>
    </row>
    <row r="36" spans="2:10" ht="12.75" customHeight="1">
      <c r="B36" s="42"/>
      <c r="C36" s="42"/>
      <c r="D36" s="42"/>
      <c r="E36" s="42"/>
      <c r="F36" s="42"/>
      <c r="G36" s="42"/>
      <c r="H36" s="42"/>
      <c r="I36" s="42"/>
      <c r="J36" s="42"/>
    </row>
    <row r="37" spans="2:10" ht="12.75" customHeight="1">
      <c r="B37" s="42"/>
      <c r="C37" s="42"/>
      <c r="D37" s="42"/>
      <c r="E37" s="42"/>
      <c r="F37" s="42"/>
      <c r="G37" s="42"/>
      <c r="H37" s="42"/>
      <c r="I37" s="42"/>
      <c r="J37" s="42"/>
    </row>
    <row r="38" spans="2:10" ht="12.75" customHeight="1">
      <c r="B38" s="42"/>
      <c r="C38" s="42"/>
      <c r="D38" s="42"/>
      <c r="E38" s="42"/>
      <c r="F38" s="42"/>
      <c r="G38" s="42"/>
      <c r="H38" s="42"/>
      <c r="I38" s="42"/>
      <c r="J38" s="42"/>
    </row>
    <row r="39" spans="2:10" ht="12.75" customHeight="1">
      <c r="B39" s="42"/>
      <c r="C39" s="42"/>
      <c r="D39" s="42"/>
      <c r="E39" s="42"/>
      <c r="F39" s="42"/>
      <c r="G39" s="42"/>
      <c r="H39" s="42"/>
      <c r="I39" s="42"/>
      <c r="J39" s="42"/>
    </row>
    <row r="40" spans="2:10" ht="12.75" customHeight="1">
      <c r="B40" s="42"/>
      <c r="C40" s="42"/>
      <c r="D40" s="42"/>
      <c r="E40" s="42"/>
      <c r="F40" s="42"/>
      <c r="G40" s="42"/>
      <c r="H40" s="42"/>
      <c r="I40" s="42"/>
      <c r="J40" s="42"/>
    </row>
    <row r="41" spans="2:10" ht="12.75" customHeight="1">
      <c r="B41" s="42"/>
      <c r="C41" s="42"/>
      <c r="D41" s="42"/>
      <c r="E41" s="42"/>
      <c r="F41" s="42"/>
      <c r="G41" s="42"/>
      <c r="H41" s="42"/>
      <c r="I41" s="42"/>
      <c r="J41" s="42"/>
    </row>
    <row r="42" spans="2:10" ht="12.75" customHeight="1">
      <c r="B42" s="42"/>
      <c r="C42" s="42"/>
      <c r="D42" s="42"/>
      <c r="E42" s="42"/>
      <c r="F42" s="42"/>
      <c r="G42" s="42"/>
      <c r="H42" s="42"/>
      <c r="I42" s="42"/>
      <c r="J42" s="42"/>
    </row>
    <row r="43" spans="2:10" ht="12.75" customHeight="1">
      <c r="B43" s="42"/>
      <c r="C43" s="42"/>
      <c r="D43" s="42"/>
      <c r="E43" s="42"/>
      <c r="F43" s="42"/>
      <c r="G43" s="42"/>
      <c r="H43" s="42"/>
      <c r="I43" s="42"/>
      <c r="J43" s="42"/>
    </row>
    <row r="44" spans="2:10" ht="12.75" customHeight="1">
      <c r="B44" s="42"/>
      <c r="C44" s="42"/>
      <c r="D44" s="42"/>
      <c r="E44" s="42"/>
      <c r="F44" s="42"/>
      <c r="G44" s="42"/>
      <c r="H44" s="42"/>
      <c r="I44" s="42"/>
      <c r="J44" s="42"/>
    </row>
    <row r="45" spans="2:10" ht="12.75" customHeight="1">
      <c r="B45" s="42"/>
      <c r="C45" s="42"/>
      <c r="D45" s="42"/>
      <c r="E45" s="42"/>
      <c r="F45" s="42"/>
      <c r="G45" s="42"/>
      <c r="H45" s="42"/>
      <c r="I45" s="42"/>
      <c r="J45" s="42"/>
    </row>
    <row r="46" spans="2:10" ht="12.75" customHeight="1">
      <c r="B46" s="42"/>
      <c r="C46" s="42"/>
      <c r="D46" s="42"/>
      <c r="E46" s="42"/>
      <c r="F46" s="42"/>
      <c r="G46" s="42"/>
      <c r="H46" s="42"/>
      <c r="I46" s="42"/>
      <c r="J46" s="42"/>
    </row>
    <row r="47" spans="2:10" ht="12.75" customHeight="1">
      <c r="B47" s="42"/>
      <c r="C47" s="42"/>
      <c r="D47" s="42"/>
      <c r="E47" s="42"/>
      <c r="F47" s="42"/>
      <c r="G47" s="42"/>
      <c r="H47" s="42"/>
      <c r="I47" s="42"/>
      <c r="J47" s="42"/>
    </row>
    <row r="48" spans="2:10" ht="12.75" customHeight="1">
      <c r="B48" s="42"/>
      <c r="C48" s="42"/>
      <c r="D48" s="42"/>
      <c r="E48" s="42"/>
      <c r="F48" s="42"/>
      <c r="G48" s="42"/>
      <c r="H48" s="42"/>
      <c r="I48" s="42"/>
      <c r="J48" s="42"/>
    </row>
    <row r="49" spans="2:10" ht="12.75" customHeight="1">
      <c r="B49" s="42"/>
      <c r="C49" s="42"/>
      <c r="D49" s="42"/>
      <c r="E49" s="42"/>
      <c r="F49" s="42"/>
      <c r="G49" s="42"/>
      <c r="H49" s="42"/>
      <c r="I49" s="42"/>
      <c r="J49" s="42"/>
    </row>
    <row r="50" spans="2:10" ht="12.75" customHeight="1">
      <c r="B50" s="42"/>
      <c r="C50" s="42"/>
      <c r="D50" s="42"/>
      <c r="E50" s="42"/>
      <c r="F50" s="42"/>
      <c r="G50" s="42"/>
      <c r="H50" s="42"/>
      <c r="I50" s="42"/>
      <c r="J50" s="42"/>
    </row>
    <row r="51" spans="2:10" ht="12.75" customHeight="1">
      <c r="B51" s="42"/>
      <c r="C51" s="42"/>
      <c r="D51" s="42"/>
      <c r="E51" s="42"/>
      <c r="F51" s="42"/>
      <c r="G51" s="42"/>
      <c r="H51" s="42"/>
      <c r="I51" s="42"/>
      <c r="J51" s="42"/>
    </row>
    <row r="52" spans="2:10" ht="12.75" customHeight="1">
      <c r="B52" s="42"/>
      <c r="C52" s="42"/>
      <c r="D52" s="42"/>
      <c r="E52" s="42"/>
      <c r="F52" s="42"/>
      <c r="G52" s="42"/>
      <c r="H52" s="42"/>
      <c r="I52" s="42"/>
      <c r="J52" s="42"/>
    </row>
    <row r="53" spans="2:10" ht="12.75" customHeight="1">
      <c r="B53" s="42"/>
      <c r="C53" s="42"/>
      <c r="D53" s="42"/>
      <c r="E53" s="42"/>
      <c r="F53" s="42"/>
      <c r="G53" s="42"/>
      <c r="H53" s="42"/>
      <c r="I53" s="42"/>
      <c r="J53" s="42"/>
    </row>
    <row r="54" spans="2:10" ht="12.75" customHeight="1">
      <c r="B54" s="42"/>
      <c r="C54" s="42"/>
      <c r="D54" s="42"/>
      <c r="E54" s="42"/>
      <c r="F54" s="42"/>
      <c r="G54" s="42"/>
      <c r="H54" s="42"/>
      <c r="I54" s="42"/>
      <c r="J54" s="42"/>
    </row>
    <row r="55" spans="2:10" ht="12.75" customHeight="1">
      <c r="B55" s="42"/>
      <c r="C55" s="42"/>
      <c r="D55" s="42"/>
      <c r="E55" s="42"/>
      <c r="F55" s="42"/>
      <c r="G55" s="42"/>
      <c r="H55" s="42"/>
      <c r="I55" s="42"/>
      <c r="J55" s="42"/>
    </row>
    <row r="56" spans="2:10" ht="12.75" customHeight="1">
      <c r="B56" s="42"/>
      <c r="C56" s="42"/>
      <c r="D56" s="42"/>
      <c r="E56" s="42"/>
      <c r="F56" s="42"/>
      <c r="G56" s="42"/>
      <c r="H56" s="42"/>
      <c r="I56" s="42"/>
      <c r="J56" s="42"/>
    </row>
    <row r="57" spans="2:10" ht="12.75" customHeight="1">
      <c r="B57" s="42"/>
      <c r="C57" s="42"/>
      <c r="D57" s="42"/>
      <c r="E57" s="42"/>
      <c r="F57" s="42"/>
      <c r="G57" s="42"/>
      <c r="H57" s="42"/>
      <c r="I57" s="42"/>
      <c r="J57" s="42"/>
    </row>
    <row r="58" spans="2:10" ht="12.75" customHeight="1">
      <c r="B58" s="42"/>
      <c r="C58" s="42"/>
      <c r="D58" s="42"/>
      <c r="E58" s="42"/>
      <c r="F58" s="42"/>
      <c r="G58" s="42"/>
      <c r="H58" s="42"/>
      <c r="I58" s="42"/>
      <c r="J58" s="42"/>
    </row>
    <row r="59" spans="2:10" ht="12.75" customHeight="1">
      <c r="B59" s="42"/>
      <c r="C59" s="42"/>
      <c r="D59" s="42"/>
      <c r="E59" s="42"/>
      <c r="F59" s="42"/>
      <c r="G59" s="42"/>
      <c r="H59" s="42"/>
      <c r="I59" s="42"/>
      <c r="J59" s="42"/>
    </row>
    <row r="60" spans="2:10" ht="12.75" customHeight="1">
      <c r="B60" s="42"/>
      <c r="C60" s="42"/>
      <c r="D60" s="42"/>
      <c r="E60" s="42"/>
      <c r="F60" s="42"/>
      <c r="G60" s="42"/>
      <c r="H60" s="42"/>
      <c r="I60" s="42"/>
      <c r="J60" s="42"/>
    </row>
    <row r="61" spans="2:10" ht="12.75" customHeight="1">
      <c r="B61" s="42"/>
      <c r="C61" s="42"/>
      <c r="D61" s="42"/>
      <c r="E61" s="42"/>
      <c r="F61" s="42"/>
      <c r="G61" s="42"/>
      <c r="H61" s="42"/>
      <c r="I61" s="42"/>
      <c r="J61" s="42"/>
    </row>
    <row r="62" spans="2:10" ht="12.75" customHeight="1">
      <c r="B62" s="42"/>
      <c r="C62" s="42"/>
      <c r="D62" s="42"/>
      <c r="E62" s="42"/>
      <c r="F62" s="42"/>
      <c r="G62" s="42"/>
      <c r="H62" s="42"/>
      <c r="I62" s="42"/>
      <c r="J62" s="42"/>
    </row>
    <row r="63" spans="2:10" ht="12.75" customHeight="1">
      <c r="B63" s="42"/>
      <c r="C63" s="42"/>
      <c r="D63" s="42"/>
      <c r="E63" s="42"/>
      <c r="F63" s="42"/>
      <c r="G63" s="42"/>
      <c r="H63" s="42"/>
      <c r="I63" s="42"/>
      <c r="J63" s="42"/>
    </row>
    <row r="64" spans="2:10" ht="12.75" customHeight="1">
      <c r="B64" s="42"/>
      <c r="C64" s="42"/>
      <c r="D64" s="42"/>
      <c r="E64" s="42"/>
      <c r="F64" s="42"/>
      <c r="G64" s="42"/>
      <c r="H64" s="42"/>
      <c r="I64" s="42"/>
      <c r="J64" s="42"/>
    </row>
    <row r="65" spans="2:10" ht="12.75" customHeight="1">
      <c r="B65" s="42"/>
      <c r="C65" s="42"/>
      <c r="D65" s="42"/>
      <c r="E65" s="42"/>
      <c r="F65" s="42"/>
      <c r="G65" s="42"/>
      <c r="H65" s="42"/>
      <c r="I65" s="42"/>
      <c r="J65" s="42"/>
    </row>
    <row r="66" spans="2:10" ht="12.75" customHeight="1">
      <c r="B66" s="42"/>
      <c r="C66" s="42"/>
      <c r="D66" s="42"/>
      <c r="E66" s="42"/>
      <c r="F66" s="42"/>
      <c r="G66" s="42"/>
      <c r="H66" s="42"/>
      <c r="I66" s="42"/>
      <c r="J66" s="42"/>
    </row>
  </sheetData>
  <mergeCells count="42"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</mergeCells>
  <dataValidations count="1">
    <dataValidation type="list" allowBlank="1" showInputMessage="1" showErrorMessage="1" sqref="M3">
      <formula1>Nr</formula1>
    </dataValidation>
  </dataValidations>
  <hyperlinks>
    <hyperlink ref="O3" location="Clienti!A1" display="Clienti"/>
    <hyperlink ref="O4" location="'Export chitanta'!A1" display="Export chitanta"/>
    <hyperlink ref="O5" location="Facturi!A1" display="Facturi"/>
  </hyperlink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topLeftCell="A10" zoomScale="90" zoomScaleNormal="90" workbookViewId="0">
      <selection activeCell="B17" sqref="B17:F17"/>
    </sheetView>
  </sheetViews>
  <sheetFormatPr baseColWidth="10" defaultColWidth="9.140625" defaultRowHeight="12.75"/>
  <cols>
    <col min="1" max="1" width="2.7109375" style="18" customWidth="1"/>
    <col min="2" max="2" width="8.28515625" style="18" customWidth="1"/>
    <col min="3" max="3" width="10.42578125" style="18" bestFit="1" customWidth="1"/>
    <col min="4" max="4" width="6.5703125" style="18" customWidth="1"/>
    <col min="5" max="6" width="10.140625" style="18" customWidth="1"/>
    <col min="7" max="7" width="3.42578125" style="18" customWidth="1"/>
    <col min="8" max="8" width="5.5703125" style="18" customWidth="1"/>
    <col min="9" max="9" width="8.140625" style="18" customWidth="1"/>
    <col min="10" max="10" width="10.5703125" style="18" customWidth="1"/>
    <col min="11" max="11" width="12" style="18" bestFit="1" customWidth="1"/>
    <col min="12" max="12" width="3.42578125" style="18" customWidth="1"/>
    <col min="13" max="16384" width="9.140625" style="18"/>
  </cols>
  <sheetData>
    <row r="1" spans="2:19" ht="12" customHeight="1"/>
    <row r="2" spans="2:19">
      <c r="B2" s="530" t="s">
        <v>25</v>
      </c>
      <c r="C2" s="530"/>
      <c r="D2" s="527" t="s">
        <v>1</v>
      </c>
      <c r="E2" s="527"/>
      <c r="F2" s="527"/>
      <c r="G2" s="527"/>
      <c r="H2" s="527"/>
      <c r="I2" s="527"/>
      <c r="J2" s="527"/>
      <c r="K2" s="527"/>
      <c r="L2" s="527"/>
    </row>
    <row r="3" spans="2:19">
      <c r="B3" s="530" t="s">
        <v>38</v>
      </c>
      <c r="C3" s="530"/>
      <c r="D3" s="541">
        <v>25</v>
      </c>
      <c r="E3" s="541">
        <v>3100</v>
      </c>
      <c r="F3" s="541">
        <v>3100</v>
      </c>
      <c r="G3" s="541">
        <v>3100</v>
      </c>
      <c r="H3" s="541">
        <v>3100</v>
      </c>
      <c r="I3" s="541">
        <v>3100</v>
      </c>
      <c r="J3" s="541">
        <v>3100</v>
      </c>
      <c r="K3" s="541">
        <v>3100</v>
      </c>
      <c r="L3" s="541">
        <v>3100</v>
      </c>
      <c r="S3" s="72"/>
    </row>
    <row r="4" spans="2:19">
      <c r="B4" s="530" t="s">
        <v>39</v>
      </c>
      <c r="C4" s="530"/>
      <c r="D4" s="527" t="s">
        <v>208</v>
      </c>
      <c r="E4" s="527"/>
      <c r="F4" s="527"/>
      <c r="G4" s="527"/>
      <c r="H4" s="527"/>
      <c r="I4" s="527"/>
      <c r="J4" s="527"/>
      <c r="K4" s="527"/>
      <c r="L4" s="527"/>
      <c r="S4" s="112" t="s">
        <v>151</v>
      </c>
    </row>
    <row r="5" spans="2:19">
      <c r="S5" s="112" t="s">
        <v>152</v>
      </c>
    </row>
    <row r="6" spans="2:19">
      <c r="B6" s="279" t="s">
        <v>36</v>
      </c>
      <c r="C6" s="281" t="s">
        <v>65</v>
      </c>
      <c r="D6" s="281" t="s">
        <v>23</v>
      </c>
      <c r="E6" s="528" t="str">
        <f>D2</f>
        <v>0001</v>
      </c>
      <c r="F6" s="528"/>
      <c r="G6" s="19"/>
      <c r="H6" s="19"/>
      <c r="I6" s="19"/>
      <c r="J6" s="19"/>
      <c r="K6" s="19"/>
      <c r="L6" s="20"/>
      <c r="S6" s="112" t="s">
        <v>153</v>
      </c>
    </row>
    <row r="7" spans="2:19">
      <c r="B7" s="280" t="s">
        <v>26</v>
      </c>
      <c r="C7" s="532"/>
      <c r="D7" s="532"/>
      <c r="E7" s="532"/>
      <c r="F7" s="532"/>
      <c r="G7" s="22"/>
      <c r="H7" s="536" t="s">
        <v>66</v>
      </c>
      <c r="I7" s="536"/>
      <c r="J7" s="536"/>
      <c r="K7" s="536"/>
      <c r="L7" s="23"/>
      <c r="S7" s="112" t="s">
        <v>154</v>
      </c>
    </row>
    <row r="8" spans="2:19">
      <c r="B8" s="21" t="s">
        <v>27</v>
      </c>
      <c r="C8" s="535"/>
      <c r="D8" s="535"/>
      <c r="E8" s="535"/>
      <c r="F8" s="535"/>
      <c r="G8" s="22"/>
      <c r="H8" s="536"/>
      <c r="I8" s="536"/>
      <c r="J8" s="536"/>
      <c r="K8" s="536"/>
      <c r="L8" s="23"/>
      <c r="S8" s="112" t="s">
        <v>155</v>
      </c>
    </row>
    <row r="9" spans="2:19">
      <c r="B9" s="280" t="s">
        <v>28</v>
      </c>
      <c r="C9" s="535"/>
      <c r="D9" s="535"/>
      <c r="E9" s="535"/>
      <c r="F9" s="535"/>
      <c r="G9" s="22"/>
      <c r="H9" s="536"/>
      <c r="I9" s="536"/>
      <c r="J9" s="536"/>
      <c r="K9" s="536"/>
      <c r="L9" s="23"/>
      <c r="S9" s="112" t="s">
        <v>157</v>
      </c>
    </row>
    <row r="10" spans="2:19" ht="12.75" customHeight="1">
      <c r="B10" s="280" t="s">
        <v>29</v>
      </c>
      <c r="C10" s="535"/>
      <c r="D10" s="535"/>
      <c r="E10" s="535"/>
      <c r="F10" s="535"/>
      <c r="G10" s="22"/>
      <c r="H10" s="536"/>
      <c r="I10" s="536"/>
      <c r="J10" s="536"/>
      <c r="K10" s="536"/>
      <c r="L10" s="23"/>
      <c r="S10" s="112" t="s">
        <v>158</v>
      </c>
    </row>
    <row r="11" spans="2:19">
      <c r="B11" s="280" t="s">
        <v>30</v>
      </c>
      <c r="C11" s="535"/>
      <c r="D11" s="535"/>
      <c r="E11" s="535"/>
      <c r="F11" s="535"/>
      <c r="G11" s="22"/>
      <c r="H11" s="534" t="s">
        <v>24</v>
      </c>
      <c r="I11" s="534"/>
      <c r="J11" s="273" t="s">
        <v>206</v>
      </c>
      <c r="K11" s="283" t="str">
        <f>D2</f>
        <v>0001</v>
      </c>
      <c r="L11" s="23"/>
      <c r="S11" s="112" t="s">
        <v>159</v>
      </c>
    </row>
    <row r="12" spans="2:19">
      <c r="B12" s="280" t="s">
        <v>31</v>
      </c>
      <c r="C12" s="535"/>
      <c r="D12" s="535"/>
      <c r="E12" s="535"/>
      <c r="F12" s="535"/>
      <c r="G12" s="535"/>
      <c r="H12" s="534" t="s">
        <v>37</v>
      </c>
      <c r="I12" s="534"/>
      <c r="J12" s="534"/>
      <c r="K12" s="251">
        <f>VLOOKUP(D2,Facturi!A:D,4,0)</f>
        <v>42433</v>
      </c>
      <c r="L12" s="23"/>
      <c r="S12" s="112" t="s">
        <v>160</v>
      </c>
    </row>
    <row r="13" spans="2:19"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3"/>
      <c r="S13" s="112" t="s">
        <v>161</v>
      </c>
    </row>
    <row r="14" spans="2:19">
      <c r="B14" s="531" t="s">
        <v>32</v>
      </c>
      <c r="C14" s="532"/>
      <c r="D14" s="533">
        <f>VLOOKUP(D2,Facturi!A:F,6,0)</f>
        <v>0</v>
      </c>
      <c r="E14" s="533"/>
      <c r="F14" s="533"/>
      <c r="G14" s="22" t="s">
        <v>28</v>
      </c>
      <c r="H14" s="539" t="e">
        <f>VLOOKUP(D14,Clienti!A:B,2,0)</f>
        <v>#N/A</v>
      </c>
      <c r="I14" s="539"/>
      <c r="J14" s="22" t="s">
        <v>27</v>
      </c>
      <c r="K14" s="292" t="e">
        <f>VLOOKUP(D14,Clienti!A:C,3,0)</f>
        <v>#N/A</v>
      </c>
      <c r="L14" s="23"/>
      <c r="S14" s="112" t="s">
        <v>162</v>
      </c>
    </row>
    <row r="15" spans="2:19">
      <c r="B15" s="280" t="s">
        <v>10</v>
      </c>
      <c r="C15" s="535" t="e">
        <f>VLOOKUP(D14,Clienti!A:D,4,0)</f>
        <v>#N/A</v>
      </c>
      <c r="D15" s="535"/>
      <c r="E15" s="535"/>
      <c r="F15" s="535"/>
      <c r="G15" s="535"/>
      <c r="H15" s="535"/>
      <c r="I15" s="535"/>
      <c r="J15" s="535"/>
      <c r="K15" s="535"/>
      <c r="L15" s="23"/>
    </row>
    <row r="16" spans="2:19">
      <c r="B16" s="280" t="s">
        <v>33</v>
      </c>
      <c r="C16" s="284">
        <f>D3</f>
        <v>25</v>
      </c>
      <c r="D16" s="22" t="s">
        <v>202</v>
      </c>
      <c r="E16" s="540" t="str">
        <f>SpellNumber(D3)</f>
        <v xml:space="preserve">douãzecisi cinci lei sizero </v>
      </c>
      <c r="F16" s="540"/>
      <c r="G16" s="540"/>
      <c r="H16" s="540"/>
      <c r="I16" s="540"/>
      <c r="J16" s="540"/>
      <c r="K16" s="540"/>
      <c r="L16" s="23"/>
      <c r="S16" s="111"/>
    </row>
    <row r="17" spans="2:19">
      <c r="B17" s="537" t="s">
        <v>215</v>
      </c>
      <c r="C17" s="538"/>
      <c r="D17" s="538"/>
      <c r="E17" s="538"/>
      <c r="F17" s="538"/>
      <c r="G17" s="24" t="s">
        <v>34</v>
      </c>
      <c r="H17" s="282" t="str">
        <f>D2</f>
        <v>0001</v>
      </c>
      <c r="I17" s="27" t="s">
        <v>35</v>
      </c>
      <c r="J17" s="295">
        <f>VLOOKUP(D2,Facturi!A:D,4,0)</f>
        <v>42433</v>
      </c>
      <c r="K17" s="24"/>
      <c r="L17" s="25"/>
      <c r="S17" s="111"/>
    </row>
    <row r="18" spans="2:19">
      <c r="B18" s="31"/>
      <c r="C18" s="31"/>
      <c r="D18" s="31"/>
      <c r="E18" s="31"/>
      <c r="F18" s="31"/>
      <c r="G18" s="22"/>
      <c r="H18" s="32"/>
      <c r="I18" s="29"/>
      <c r="J18" s="28"/>
      <c r="K18" s="22"/>
      <c r="L18" s="22"/>
      <c r="S18" s="112"/>
    </row>
    <row r="19" spans="2:19">
      <c r="B19" s="31"/>
      <c r="C19" s="31"/>
      <c r="D19" s="31"/>
      <c r="E19" s="31"/>
      <c r="F19" s="31"/>
      <c r="G19" s="22"/>
      <c r="H19" s="32"/>
      <c r="I19" s="29"/>
      <c r="J19" s="28"/>
      <c r="K19" s="22"/>
      <c r="L19" s="22"/>
      <c r="S19" s="112"/>
    </row>
    <row r="20" spans="2:19">
      <c r="B20" s="31"/>
      <c r="C20" s="31"/>
      <c r="D20" s="31"/>
      <c r="E20" s="31"/>
      <c r="F20" s="31"/>
      <c r="G20" s="22"/>
      <c r="H20" s="32"/>
      <c r="I20" s="29"/>
      <c r="J20" s="28"/>
      <c r="K20" s="22"/>
      <c r="L20" s="22"/>
      <c r="S20" s="112"/>
    </row>
    <row r="21" spans="2:19">
      <c r="B21" s="31"/>
      <c r="C21" s="31"/>
      <c r="D21" s="31"/>
      <c r="E21" s="31"/>
      <c r="F21" s="31"/>
      <c r="G21" s="22"/>
      <c r="H21" s="32"/>
      <c r="I21" s="29"/>
      <c r="J21" s="28"/>
      <c r="K21" s="22"/>
      <c r="L21" s="22"/>
      <c r="S21" s="112"/>
    </row>
    <row r="22" spans="2:19">
      <c r="B22" s="31"/>
      <c r="C22" s="31"/>
      <c r="D22" s="31"/>
      <c r="E22" s="31"/>
      <c r="F22" s="31"/>
      <c r="G22" s="22"/>
      <c r="H22" s="32"/>
      <c r="I22" s="29"/>
      <c r="J22" s="28"/>
      <c r="K22" s="22"/>
      <c r="L22" s="22"/>
      <c r="S22" s="112"/>
    </row>
    <row r="23" spans="2:19">
      <c r="B23" s="31"/>
      <c r="C23" s="31"/>
      <c r="D23" s="31"/>
      <c r="E23" s="31"/>
      <c r="F23" s="31"/>
      <c r="G23" s="22"/>
      <c r="H23" s="32"/>
      <c r="I23" s="29"/>
      <c r="J23" s="28"/>
      <c r="K23" s="22"/>
      <c r="L23" s="22"/>
      <c r="S23" s="112"/>
    </row>
    <row r="24" spans="2:19">
      <c r="B24" s="31"/>
      <c r="C24" s="31"/>
      <c r="D24" s="31"/>
      <c r="E24" s="31"/>
      <c r="F24" s="31"/>
      <c r="G24" s="22"/>
      <c r="H24" s="32"/>
      <c r="I24" s="29"/>
      <c r="J24" s="28"/>
      <c r="K24" s="22"/>
      <c r="L24" s="22"/>
      <c r="S24" s="112"/>
    </row>
    <row r="25" spans="2:19">
      <c r="B25" s="31"/>
      <c r="C25" s="31"/>
      <c r="D25" s="31"/>
      <c r="E25" s="31"/>
      <c r="F25" s="31"/>
      <c r="G25" s="22"/>
      <c r="H25" s="32"/>
      <c r="I25" s="29"/>
      <c r="J25" s="28"/>
      <c r="K25" s="22"/>
      <c r="L25" s="22"/>
      <c r="S25" s="112"/>
    </row>
    <row r="26" spans="2:19">
      <c r="B26" s="31"/>
      <c r="C26" s="31"/>
      <c r="D26" s="31"/>
      <c r="E26" s="31"/>
      <c r="F26" s="31"/>
      <c r="G26" s="22"/>
      <c r="H26" s="32"/>
      <c r="I26" s="29"/>
      <c r="J26" s="28"/>
      <c r="K26" s="22"/>
      <c r="L26" s="22"/>
      <c r="S26" s="112"/>
    </row>
    <row r="27" spans="2:19">
      <c r="B27" s="31"/>
      <c r="C27" s="31"/>
      <c r="D27" s="31"/>
      <c r="E27" s="31"/>
      <c r="F27" s="31"/>
      <c r="G27" s="22"/>
      <c r="H27" s="32"/>
      <c r="I27" s="29"/>
      <c r="J27" s="28"/>
      <c r="K27" s="22"/>
      <c r="L27" s="22"/>
      <c r="S27" s="112"/>
    </row>
    <row r="28" spans="2:19">
      <c r="B28" s="31"/>
      <c r="C28" s="31"/>
      <c r="D28" s="31"/>
      <c r="E28" s="31"/>
      <c r="F28" s="31"/>
      <c r="G28" s="22"/>
      <c r="H28" s="32"/>
      <c r="I28" s="29"/>
      <c r="J28" s="28"/>
      <c r="K28" s="22"/>
      <c r="L28" s="22"/>
      <c r="S28" s="112"/>
    </row>
    <row r="29" spans="2:19">
      <c r="B29" s="31"/>
      <c r="C29" s="31"/>
      <c r="D29" s="31"/>
      <c r="E29" s="31"/>
      <c r="F29" s="31"/>
      <c r="G29" s="22"/>
      <c r="H29" s="32"/>
      <c r="I29" s="29"/>
      <c r="J29" s="28"/>
      <c r="K29" s="22"/>
      <c r="L29" s="22"/>
    </row>
    <row r="30" spans="2:19">
      <c r="B30" s="31"/>
      <c r="C30" s="31"/>
      <c r="D30" s="31"/>
      <c r="E30" s="31"/>
      <c r="F30" s="31"/>
      <c r="G30" s="22"/>
      <c r="H30" s="32"/>
      <c r="I30" s="29"/>
      <c r="J30" s="28"/>
      <c r="K30" s="22"/>
      <c r="L30" s="22"/>
    </row>
    <row r="31" spans="2:19">
      <c r="B31" s="31"/>
      <c r="C31" s="31"/>
      <c r="D31" s="31"/>
      <c r="E31" s="31"/>
      <c r="F31" s="31"/>
      <c r="G31" s="22"/>
      <c r="H31" s="32"/>
      <c r="I31" s="29"/>
      <c r="J31" s="28"/>
      <c r="K31" s="22"/>
      <c r="L31" s="22"/>
    </row>
    <row r="32" spans="2:19">
      <c r="B32" s="31"/>
      <c r="C32" s="31"/>
      <c r="D32" s="31"/>
      <c r="E32" s="31"/>
      <c r="F32" s="31"/>
      <c r="G32" s="22"/>
      <c r="H32" s="32"/>
      <c r="I32" s="29"/>
      <c r="J32" s="28"/>
      <c r="K32" s="22"/>
      <c r="L32" s="22"/>
    </row>
    <row r="34" spans="2:12">
      <c r="B34" s="279" t="s">
        <v>36</v>
      </c>
      <c r="C34" s="281" t="s">
        <v>65</v>
      </c>
      <c r="D34" s="281" t="s">
        <v>23</v>
      </c>
      <c r="E34" s="528" t="str">
        <f>D2</f>
        <v>0001</v>
      </c>
      <c r="F34" s="529"/>
      <c r="G34" s="19"/>
      <c r="H34" s="19"/>
      <c r="I34" s="19"/>
      <c r="J34" s="19"/>
      <c r="K34" s="19"/>
      <c r="L34" s="20"/>
    </row>
    <row r="35" spans="2:12" ht="12.75" customHeight="1">
      <c r="B35" s="280" t="s">
        <v>26</v>
      </c>
      <c r="C35" s="532"/>
      <c r="D35" s="532"/>
      <c r="E35" s="532"/>
      <c r="F35" s="532"/>
      <c r="G35" s="22"/>
      <c r="H35" s="536" t="s">
        <v>66</v>
      </c>
      <c r="I35" s="536"/>
      <c r="J35" s="536"/>
      <c r="K35" s="536"/>
      <c r="L35" s="23"/>
    </row>
    <row r="36" spans="2:12" ht="12.75" customHeight="1">
      <c r="B36" s="21" t="s">
        <v>27</v>
      </c>
      <c r="C36" s="535"/>
      <c r="D36" s="535"/>
      <c r="E36" s="535"/>
      <c r="F36" s="535"/>
      <c r="G36" s="22"/>
      <c r="H36" s="536"/>
      <c r="I36" s="536"/>
      <c r="J36" s="536"/>
      <c r="K36" s="536"/>
      <c r="L36" s="23"/>
    </row>
    <row r="37" spans="2:12" ht="12.75" customHeight="1">
      <c r="B37" s="280" t="s">
        <v>28</v>
      </c>
      <c r="C37" s="535"/>
      <c r="D37" s="535"/>
      <c r="E37" s="535"/>
      <c r="F37" s="535"/>
      <c r="G37" s="22"/>
      <c r="H37" s="536"/>
      <c r="I37" s="536"/>
      <c r="J37" s="536"/>
      <c r="K37" s="536"/>
      <c r="L37" s="23"/>
    </row>
    <row r="38" spans="2:12" ht="12.75" customHeight="1">
      <c r="B38" s="280" t="s">
        <v>29</v>
      </c>
      <c r="C38" s="535"/>
      <c r="D38" s="535"/>
      <c r="E38" s="535"/>
      <c r="F38" s="535"/>
      <c r="G38" s="22"/>
      <c r="H38" s="536"/>
      <c r="I38" s="536"/>
      <c r="J38" s="536"/>
      <c r="K38" s="536"/>
      <c r="L38" s="23"/>
    </row>
    <row r="39" spans="2:12">
      <c r="B39" s="280" t="s">
        <v>30</v>
      </c>
      <c r="C39" s="535"/>
      <c r="D39" s="535"/>
      <c r="E39" s="535"/>
      <c r="F39" s="535"/>
      <c r="G39" s="22"/>
      <c r="H39" s="534" t="s">
        <v>24</v>
      </c>
      <c r="I39" s="534"/>
      <c r="J39" s="288" t="s">
        <v>213</v>
      </c>
      <c r="K39" s="283" t="str">
        <f>D2</f>
        <v>0001</v>
      </c>
      <c r="L39" s="23"/>
    </row>
    <row r="40" spans="2:12">
      <c r="B40" s="280" t="s">
        <v>31</v>
      </c>
      <c r="C40" s="535"/>
      <c r="D40" s="535"/>
      <c r="E40" s="535"/>
      <c r="F40" s="535"/>
      <c r="G40" s="22"/>
      <c r="H40" s="542" t="s">
        <v>37</v>
      </c>
      <c r="I40" s="542"/>
      <c r="J40" s="542"/>
      <c r="K40" s="28">
        <f>VLOOKUP(D2,Facturi!A:D,4,0)</f>
        <v>42433</v>
      </c>
      <c r="L40" s="23"/>
    </row>
    <row r="41" spans="2:12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3"/>
    </row>
    <row r="42" spans="2:12">
      <c r="B42" s="531" t="s">
        <v>32</v>
      </c>
      <c r="C42" s="532"/>
      <c r="D42" s="533">
        <f>VLOOKUP(D2,Facturi!A:F,6,0)</f>
        <v>0</v>
      </c>
      <c r="E42" s="533"/>
      <c r="F42" s="533"/>
      <c r="G42" s="22" t="s">
        <v>28</v>
      </c>
      <c r="H42" s="543" t="e">
        <f>VLOOKUP(D42,Clienti!A:B,2,0)</f>
        <v>#N/A</v>
      </c>
      <c r="I42" s="543"/>
      <c r="J42" s="22" t="s">
        <v>27</v>
      </c>
      <c r="K42" s="22" t="e">
        <f>VLOOKUP(D42,Clienti!A:C,3,0)</f>
        <v>#N/A</v>
      </c>
      <c r="L42" s="23"/>
    </row>
    <row r="43" spans="2:12">
      <c r="B43" s="280" t="s">
        <v>10</v>
      </c>
      <c r="C43" s="535" t="e">
        <f>VLOOKUP(D42,Clienti!A:D,4,0)</f>
        <v>#N/A</v>
      </c>
      <c r="D43" s="535"/>
      <c r="E43" s="535"/>
      <c r="F43" s="535"/>
      <c r="G43" s="535"/>
      <c r="H43" s="535"/>
      <c r="I43" s="535"/>
      <c r="J43" s="535"/>
      <c r="K43" s="535"/>
      <c r="L43" s="23"/>
    </row>
    <row r="44" spans="2:12">
      <c r="B44" s="280" t="s">
        <v>33</v>
      </c>
      <c r="C44" s="284">
        <f>D3</f>
        <v>25</v>
      </c>
      <c r="D44" s="22" t="s">
        <v>202</v>
      </c>
      <c r="E44" s="540" t="str">
        <f>SpellNumber(D3)</f>
        <v xml:space="preserve">douãzecisi cinci lei sizero </v>
      </c>
      <c r="F44" s="540"/>
      <c r="G44" s="540"/>
      <c r="H44" s="540"/>
      <c r="I44" s="540"/>
      <c r="J44" s="540"/>
      <c r="K44" s="540"/>
      <c r="L44" s="23"/>
    </row>
    <row r="45" spans="2:12">
      <c r="B45" s="537" t="s">
        <v>209</v>
      </c>
      <c r="C45" s="538"/>
      <c r="D45" s="538"/>
      <c r="E45" s="538"/>
      <c r="F45" s="538"/>
      <c r="G45" s="24" t="s">
        <v>34</v>
      </c>
      <c r="H45" s="282" t="str">
        <f>D2</f>
        <v>0001</v>
      </c>
      <c r="I45" s="27" t="s">
        <v>35</v>
      </c>
      <c r="J45" s="26">
        <f>VLOOKUP(D2,Facturi!A:D,4,0)</f>
        <v>42433</v>
      </c>
      <c r="K45" s="24"/>
      <c r="L45" s="25"/>
    </row>
  </sheetData>
  <mergeCells count="38"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  <mergeCell ref="C37:F37"/>
    <mergeCell ref="C38:F38"/>
    <mergeCell ref="C39:F39"/>
    <mergeCell ref="H39:I39"/>
    <mergeCell ref="E6:F6"/>
    <mergeCell ref="B17:F17"/>
    <mergeCell ref="H14:I14"/>
    <mergeCell ref="E16:K16"/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28"/>
  <sheetViews>
    <sheetView showGridLines="0" workbookViewId="0">
      <pane ySplit="1" topLeftCell="A2" activePane="bottomLeft" state="frozen"/>
      <selection pane="bottomLeft" activeCell="O8" sqref="O8"/>
    </sheetView>
  </sheetViews>
  <sheetFormatPr baseColWidth="10" defaultColWidth="17.140625" defaultRowHeight="12.75" customHeight="1"/>
  <cols>
    <col min="1" max="1" width="8" style="8" bestFit="1" customWidth="1"/>
    <col min="2" max="2" width="6" style="14" customWidth="1"/>
    <col min="3" max="3" width="7.7109375" style="14" customWidth="1"/>
    <col min="4" max="4" width="11.140625" style="11" customWidth="1"/>
    <col min="5" max="6" width="32.5703125" style="1" customWidth="1"/>
    <col min="7" max="7" width="8.28515625" style="1" bestFit="1" customWidth="1"/>
    <col min="8" max="8" width="11" style="14" customWidth="1"/>
    <col min="9" max="9" width="10.28515625" style="7" bestFit="1" customWidth="1"/>
    <col min="10" max="10" width="11.5703125" style="7" bestFit="1" customWidth="1"/>
    <col min="11" max="12" width="11.42578125" style="9" customWidth="1"/>
    <col min="13" max="13" width="9.5703125" style="1" bestFit="1" customWidth="1"/>
    <col min="14" max="14" width="2.7109375" style="1" customWidth="1"/>
    <col min="15" max="16384" width="17.140625" style="1"/>
  </cols>
  <sheetData>
    <row r="1" spans="1:15" s="45" customFormat="1" ht="32.25" customHeight="1">
      <c r="A1" s="55" t="s">
        <v>23</v>
      </c>
      <c r="B1" s="56" t="s">
        <v>46</v>
      </c>
      <c r="C1" s="56" t="s">
        <v>22</v>
      </c>
      <c r="D1" s="57" t="s">
        <v>47</v>
      </c>
      <c r="E1" s="58" t="s">
        <v>13</v>
      </c>
      <c r="F1" s="58" t="s">
        <v>68</v>
      </c>
      <c r="G1" s="58" t="s">
        <v>21</v>
      </c>
      <c r="H1" s="56" t="s">
        <v>5</v>
      </c>
      <c r="I1" s="59" t="s">
        <v>69</v>
      </c>
      <c r="J1" s="59" t="s">
        <v>14</v>
      </c>
      <c r="K1" s="60" t="s">
        <v>70</v>
      </c>
      <c r="L1" s="60" t="s">
        <v>71</v>
      </c>
      <c r="M1" s="58" t="s">
        <v>15</v>
      </c>
      <c r="O1" s="72"/>
    </row>
    <row r="2" spans="1:15" ht="24.75" customHeight="1">
      <c r="A2" s="64" t="s">
        <v>1</v>
      </c>
      <c r="B2" s="65">
        <v>1</v>
      </c>
      <c r="C2" s="65" t="str">
        <f>CONCATENATE(Table1[[#This Row],[Nr.]],"-",Table1[[#This Row],[Nr 
CRT]])</f>
        <v>0001-1</v>
      </c>
      <c r="D2" s="66">
        <v>42433</v>
      </c>
      <c r="E2" s="61" t="s">
        <v>238</v>
      </c>
      <c r="F2" s="61"/>
      <c r="G2" s="49" t="s">
        <v>241</v>
      </c>
      <c r="H2" s="65">
        <v>1</v>
      </c>
      <c r="I2" s="62">
        <v>25</v>
      </c>
      <c r="J2" s="62">
        <f>Table1[[#This Row],[Cantitatea]]*Table1[[#This Row],[Preț unitar]]</f>
        <v>25</v>
      </c>
      <c r="K2" s="63">
        <v>42433</v>
      </c>
      <c r="L2" s="63">
        <v>42433</v>
      </c>
      <c r="M2" s="62" t="str">
        <f>IF(Table1[[#This Row],[Data 
încasării]]=0,"Neachitat","Achitat")</f>
        <v>Achitat</v>
      </c>
      <c r="O2" s="112" t="s">
        <v>151</v>
      </c>
    </row>
    <row r="3" spans="1:15" ht="18.75" customHeight="1">
      <c r="A3" s="64" t="s">
        <v>16</v>
      </c>
      <c r="B3" s="65">
        <v>1</v>
      </c>
      <c r="C3" s="252" t="str">
        <f>CONCATENATE(Table1[[#This Row],[Nr.]],"-",Table1[[#This Row],[Nr 
CRT]])</f>
        <v>0002-1</v>
      </c>
      <c r="D3" s="253"/>
      <c r="E3" s="61" t="s">
        <v>196</v>
      </c>
      <c r="F3" s="254"/>
      <c r="G3" s="49" t="s">
        <v>241</v>
      </c>
      <c r="H3" s="252"/>
      <c r="I3" s="62"/>
      <c r="J3" s="255">
        <f>Table1[[#This Row],[Cantitatea]]*Table1[[#This Row],[Preț unitar]]</f>
        <v>0</v>
      </c>
      <c r="K3" s="256"/>
      <c r="L3" s="256"/>
      <c r="M3" s="255" t="str">
        <f>IF(Table1[[#This Row],[Data 
încasării]]=0,"Neachitat","Achitat")</f>
        <v>Neachitat</v>
      </c>
      <c r="O3" s="112" t="s">
        <v>159</v>
      </c>
    </row>
    <row r="4" spans="1:15" ht="15.75" customHeight="1">
      <c r="A4" s="64" t="s">
        <v>17</v>
      </c>
      <c r="B4" s="65">
        <v>1</v>
      </c>
      <c r="C4" s="252" t="str">
        <f>CONCATENATE(Table1[[#This Row],[Nr.]],"-",Table1[[#This Row],[Nr 
CRT]])</f>
        <v>0003-1</v>
      </c>
      <c r="D4" s="253"/>
      <c r="E4" s="61" t="s">
        <v>196</v>
      </c>
      <c r="F4" s="254"/>
      <c r="G4" s="49" t="s">
        <v>241</v>
      </c>
      <c r="H4" s="252"/>
      <c r="I4" s="62"/>
      <c r="J4" s="255">
        <f>Table1[[#This Row],[Cantitatea]]*Table1[[#This Row],[Preț unitar]]</f>
        <v>0</v>
      </c>
      <c r="K4" s="256"/>
      <c r="L4" s="256"/>
      <c r="M4" s="255" t="str">
        <f>IF(Table1[[#This Row],[Data 
încasării]]=0,"Neachitat","Achitat")</f>
        <v>Neachitat</v>
      </c>
      <c r="O4" s="112" t="s">
        <v>160</v>
      </c>
    </row>
    <row r="5" spans="1:15">
      <c r="A5" s="64" t="s">
        <v>240</v>
      </c>
      <c r="B5" s="252"/>
      <c r="C5" s="252" t="str">
        <f>CONCATENATE(Table1[[#This Row],[Nr.]],"-",Table1[[#This Row],[Nr 
CRT]])</f>
        <v>0004-</v>
      </c>
      <c r="D5" s="253"/>
      <c r="E5" s="254"/>
      <c r="F5" s="254"/>
      <c r="G5" s="331"/>
      <c r="H5" s="252"/>
      <c r="I5" s="255"/>
      <c r="J5" s="255">
        <f>Table1[[#This Row],[Cantitatea]]*Table1[[#This Row],[Preț unitar]]</f>
        <v>0</v>
      </c>
      <c r="K5" s="256"/>
      <c r="L5" s="256"/>
      <c r="M5" s="255" t="str">
        <f>IF(Table1[[#This Row],[Data 
încasării]]=0,"Neachitat","Achitat")</f>
        <v>Neachitat</v>
      </c>
      <c r="O5" s="112" t="s">
        <v>161</v>
      </c>
    </row>
    <row r="6" spans="1:15">
      <c r="A6" s="5"/>
      <c r="B6" s="13"/>
      <c r="C6" s="13"/>
      <c r="D6" s="10"/>
      <c r="E6" s="4"/>
      <c r="F6" s="4"/>
      <c r="G6" s="13"/>
      <c r="H6" s="6"/>
      <c r="I6" s="6"/>
      <c r="J6" s="9"/>
      <c r="L6" s="1"/>
      <c r="O6" s="112" t="s">
        <v>162</v>
      </c>
    </row>
    <row r="7" spans="1:15">
      <c r="A7" s="5"/>
      <c r="B7" s="13"/>
      <c r="C7" s="13"/>
      <c r="D7" s="10"/>
      <c r="E7" s="4"/>
      <c r="F7" s="4"/>
      <c r="G7" s="13"/>
      <c r="H7" s="6"/>
      <c r="I7" s="6"/>
      <c r="J7" s="9"/>
      <c r="L7" s="1"/>
      <c r="O7" s="111" t="s">
        <v>125</v>
      </c>
    </row>
    <row r="8" spans="1:15">
      <c r="A8" s="5"/>
      <c r="B8" s="13"/>
      <c r="C8" s="13"/>
      <c r="D8" s="10"/>
      <c r="E8" s="4"/>
      <c r="F8" s="4"/>
      <c r="G8" s="13"/>
      <c r="H8" s="6"/>
      <c r="I8" s="6"/>
      <c r="J8" s="9"/>
      <c r="L8" s="1"/>
      <c r="N8" s="112"/>
      <c r="O8" s="111" t="s">
        <v>126</v>
      </c>
    </row>
    <row r="9" spans="1:15">
      <c r="A9" s="5"/>
      <c r="B9" s="13"/>
      <c r="C9" s="13"/>
      <c r="D9" s="10"/>
      <c r="E9" s="4"/>
      <c r="F9" s="4"/>
      <c r="G9" s="13"/>
      <c r="H9" s="6"/>
      <c r="I9" s="6"/>
      <c r="J9" s="9"/>
      <c r="L9" s="1"/>
      <c r="N9" s="112"/>
    </row>
    <row r="10" spans="1:15">
      <c r="A10" s="5"/>
      <c r="B10" s="13"/>
      <c r="C10" s="13"/>
      <c r="D10" s="10"/>
      <c r="E10" s="4"/>
      <c r="F10" s="4"/>
      <c r="G10" s="13"/>
      <c r="H10" s="6"/>
      <c r="I10" s="6"/>
      <c r="J10" s="9"/>
      <c r="L10" s="1"/>
      <c r="N10" s="112"/>
    </row>
    <row r="11" spans="1:15">
      <c r="A11" s="5"/>
      <c r="B11" s="13"/>
      <c r="C11" s="13"/>
      <c r="D11" s="10"/>
      <c r="E11" s="4"/>
      <c r="F11" s="4"/>
      <c r="G11" s="13"/>
      <c r="H11" s="6"/>
      <c r="I11" s="6"/>
      <c r="J11" s="9"/>
      <c r="L11" s="1"/>
      <c r="N11" s="112"/>
    </row>
    <row r="12" spans="1:15">
      <c r="A12" s="5"/>
      <c r="B12" s="13"/>
      <c r="C12" s="13"/>
      <c r="D12" s="10"/>
      <c r="E12" s="4"/>
      <c r="F12" s="4"/>
      <c r="G12" s="13"/>
      <c r="H12" s="6"/>
      <c r="I12" s="6"/>
      <c r="J12" s="9"/>
      <c r="L12" s="1"/>
      <c r="N12" s="112"/>
    </row>
    <row r="13" spans="1:15">
      <c r="A13" s="5"/>
      <c r="B13" s="13"/>
      <c r="C13" s="13"/>
      <c r="D13" s="10"/>
      <c r="E13" s="4"/>
      <c r="F13" s="4"/>
      <c r="G13" s="13"/>
      <c r="H13" s="6"/>
      <c r="I13" s="6"/>
      <c r="J13" s="9"/>
      <c r="L13" s="1"/>
      <c r="N13" s="112"/>
    </row>
    <row r="14" spans="1:15">
      <c r="A14" s="5"/>
      <c r="B14" s="13"/>
      <c r="C14" s="13"/>
      <c r="D14" s="10"/>
      <c r="E14" s="4"/>
      <c r="F14" s="4"/>
      <c r="G14" s="13"/>
      <c r="H14" s="6"/>
      <c r="I14" s="6"/>
      <c r="J14" s="9"/>
      <c r="L14" s="1"/>
      <c r="N14" s="112"/>
    </row>
    <row r="15" spans="1:15">
      <c r="A15" s="5"/>
      <c r="B15" s="13"/>
      <c r="C15" s="13"/>
      <c r="D15" s="10"/>
      <c r="E15" s="4"/>
      <c r="F15" s="4"/>
      <c r="G15" s="13"/>
      <c r="H15" s="6"/>
      <c r="I15" s="6"/>
      <c r="J15" s="9"/>
      <c r="L15" s="1"/>
      <c r="N15" s="112"/>
    </row>
    <row r="16" spans="1:15">
      <c r="A16" s="5"/>
      <c r="B16" s="13"/>
      <c r="C16" s="13"/>
      <c r="D16" s="10"/>
      <c r="E16" s="4"/>
      <c r="F16" s="4"/>
      <c r="G16" s="13"/>
      <c r="H16" s="6"/>
      <c r="I16" s="6"/>
      <c r="J16" s="9"/>
      <c r="L16" s="1"/>
      <c r="N16" s="112"/>
    </row>
    <row r="17" spans="1:14">
      <c r="A17" s="5"/>
      <c r="B17" s="13"/>
      <c r="C17" s="13"/>
      <c r="D17" s="10"/>
      <c r="E17" s="4"/>
      <c r="F17" s="4"/>
      <c r="G17" s="13"/>
      <c r="H17" s="6"/>
      <c r="I17" s="6"/>
      <c r="J17" s="9"/>
      <c r="L17" s="1"/>
      <c r="N17" s="112"/>
    </row>
    <row r="18" spans="1:14">
      <c r="A18" s="5"/>
      <c r="B18" s="13"/>
      <c r="C18" s="13"/>
      <c r="D18" s="10"/>
      <c r="E18" s="4"/>
      <c r="F18" s="4"/>
      <c r="G18" s="13"/>
      <c r="H18" s="6"/>
      <c r="I18" s="6"/>
      <c r="J18" s="9"/>
      <c r="L18" s="1"/>
      <c r="N18" s="112"/>
    </row>
    <row r="19" spans="1:14">
      <c r="A19" s="5"/>
      <c r="B19" s="13"/>
      <c r="C19" s="13"/>
      <c r="D19" s="10"/>
      <c r="E19" s="4"/>
      <c r="F19" s="4"/>
      <c r="G19" s="13"/>
      <c r="H19" s="6"/>
      <c r="I19" s="6"/>
      <c r="J19" s="9"/>
      <c r="L19" s="1"/>
      <c r="N19" s="112"/>
    </row>
    <row r="20" spans="1:14">
      <c r="A20" s="5"/>
      <c r="B20" s="13"/>
      <c r="C20" s="13"/>
      <c r="D20" s="10"/>
      <c r="E20" s="4"/>
      <c r="F20" s="4"/>
      <c r="G20" s="13"/>
      <c r="H20" s="6"/>
      <c r="I20" s="6"/>
      <c r="J20" s="9"/>
      <c r="L20" s="1"/>
      <c r="N20" s="112"/>
    </row>
    <row r="21" spans="1:14">
      <c r="A21" s="5"/>
      <c r="B21" s="13"/>
      <c r="C21" s="13"/>
      <c r="D21" s="10"/>
      <c r="E21" s="4"/>
      <c r="F21" s="4"/>
      <c r="G21" s="13"/>
      <c r="H21" s="6"/>
      <c r="I21" s="6"/>
      <c r="J21" s="9"/>
      <c r="L21" s="1"/>
    </row>
    <row r="22" spans="1:14">
      <c r="A22" s="5"/>
      <c r="B22" s="13"/>
      <c r="C22" s="13"/>
      <c r="D22" s="10"/>
      <c r="E22" s="4"/>
      <c r="F22" s="4"/>
      <c r="G22" s="13"/>
      <c r="H22" s="6"/>
      <c r="I22" s="6"/>
      <c r="J22" s="9"/>
      <c r="L22" s="1"/>
    </row>
    <row r="23" spans="1:14" ht="12.75" customHeight="1">
      <c r="A23" s="5"/>
      <c r="B23" s="13"/>
      <c r="C23" s="13"/>
      <c r="D23" s="10"/>
      <c r="E23" s="4"/>
      <c r="F23" s="4"/>
      <c r="G23" s="13"/>
      <c r="H23" s="6"/>
      <c r="I23" s="6"/>
      <c r="J23" s="9"/>
      <c r="L23" s="1"/>
    </row>
    <row r="24" spans="1:14" ht="12.75" customHeight="1">
      <c r="A24" s="5"/>
      <c r="B24" s="13"/>
      <c r="C24" s="13"/>
      <c r="D24" s="10"/>
      <c r="E24" s="4"/>
      <c r="F24" s="4"/>
      <c r="G24" s="13"/>
      <c r="H24" s="6"/>
      <c r="I24" s="6"/>
      <c r="J24" s="9"/>
      <c r="L24" s="1"/>
    </row>
    <row r="25" spans="1:14" ht="12.75" customHeight="1">
      <c r="A25" s="5"/>
      <c r="B25" s="13"/>
      <c r="C25" s="13"/>
      <c r="D25" s="10"/>
      <c r="E25" s="4"/>
      <c r="F25" s="4"/>
      <c r="G25" s="13"/>
      <c r="H25" s="6"/>
      <c r="I25" s="6"/>
      <c r="J25" s="9"/>
      <c r="L25" s="1"/>
    </row>
    <row r="26" spans="1:14" ht="12.75" customHeight="1">
      <c r="A26" s="5"/>
      <c r="B26" s="13"/>
      <c r="C26" s="13"/>
      <c r="D26" s="10"/>
      <c r="E26" s="4"/>
      <c r="F26" s="4"/>
      <c r="G26" s="13"/>
      <c r="H26" s="6"/>
      <c r="I26" s="6"/>
      <c r="J26" s="9"/>
      <c r="L26" s="1"/>
    </row>
    <row r="27" spans="1:14" ht="12.75" customHeight="1">
      <c r="A27" s="5"/>
      <c r="B27" s="13"/>
      <c r="C27" s="13"/>
      <c r="D27" s="10"/>
      <c r="E27" s="4"/>
      <c r="F27" s="4"/>
      <c r="G27" s="13"/>
      <c r="H27" s="6"/>
      <c r="I27" s="6"/>
      <c r="J27" s="9"/>
      <c r="L27" s="1"/>
    </row>
    <row r="28" spans="1:14" ht="12.75" customHeight="1">
      <c r="A28" s="5"/>
      <c r="B28" s="13"/>
      <c r="C28" s="13"/>
      <c r="D28" s="10"/>
      <c r="E28" s="4"/>
      <c r="F28" s="4"/>
      <c r="G28" s="13"/>
      <c r="H28" s="6"/>
      <c r="I28" s="6"/>
      <c r="J28" s="9"/>
      <c r="L28" s="1"/>
    </row>
  </sheetData>
  <dataValidations count="1">
    <dataValidation type="list" allowBlank="1" showInputMessage="1" showErrorMessage="1" sqref="F2:F5">
      <formula1>NomClient</formula1>
    </dataValidation>
  </dataValidations>
  <hyperlinks>
    <hyperlink ref="O2" location="'Evidenta PFA'!A1" display="Evidenta PFA"/>
    <hyperlink ref="O3" location="'Incasat pe luna'!A1" display="Incasat pe luna"/>
    <hyperlink ref="O4" location="'Facturat pe luna'!A1" display="Facturat pe luna"/>
    <hyperlink ref="O5" location="'Incasari pe client'!A1" display="Incasari pe client"/>
    <hyperlink ref="O6" location="'Calculator pret traducere'!A1" display="Calculator pret traducere"/>
    <hyperlink ref="O7" location="'Export chitanta'!Print_Area" display="'Export chitanta'!Print_Area"/>
    <hyperlink ref="O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8"/>
  <sheetViews>
    <sheetView showGridLines="0" workbookViewId="0">
      <pane ySplit="1" topLeftCell="A2" activePane="bottomLeft" state="frozen"/>
      <selection pane="bottomLeft" activeCell="E8" sqref="E8"/>
    </sheetView>
  </sheetViews>
  <sheetFormatPr baseColWidth="10" defaultColWidth="17.140625" defaultRowHeight="12.75"/>
  <cols>
    <col min="1" max="1" width="32.140625" style="4" customWidth="1"/>
    <col min="2" max="2" width="14.140625" style="4" bestFit="1" customWidth="1"/>
    <col min="3" max="3" width="20.7109375" style="4" customWidth="1"/>
    <col min="4" max="4" width="46.7109375" style="4" bestFit="1" customWidth="1"/>
    <col min="5" max="5" width="29.140625" style="4" customWidth="1"/>
    <col min="6" max="6" width="19.7109375" style="4" customWidth="1"/>
    <col min="7" max="16384" width="17.140625" style="4"/>
  </cols>
  <sheetData>
    <row r="1" spans="1:8">
      <c r="A1" s="4" t="s">
        <v>8</v>
      </c>
      <c r="B1" s="4" t="s">
        <v>9</v>
      </c>
      <c r="C1" s="4" t="s">
        <v>18</v>
      </c>
      <c r="D1" s="4" t="s">
        <v>10</v>
      </c>
      <c r="E1" s="4" t="s">
        <v>11</v>
      </c>
      <c r="F1" s="4" t="s">
        <v>12</v>
      </c>
      <c r="G1" s="285" t="s">
        <v>207</v>
      </c>
    </row>
    <row r="2" spans="1:8">
      <c r="A2" s="277"/>
      <c r="B2" s="291"/>
      <c r="F2" s="4" t="s">
        <v>212</v>
      </c>
      <c r="G2" s="285"/>
      <c r="H2" s="72"/>
    </row>
    <row r="3" spans="1:8">
      <c r="A3" s="277"/>
      <c r="B3" s="330"/>
      <c r="F3" s="4" t="s">
        <v>212</v>
      </c>
      <c r="G3" s="285"/>
    </row>
    <row r="4" spans="1:8">
      <c r="A4" s="278"/>
      <c r="B4" s="330"/>
      <c r="D4" s="286"/>
      <c r="F4" s="134"/>
      <c r="G4" s="287" t="s">
        <v>155</v>
      </c>
      <c r="H4" s="112"/>
    </row>
    <row r="5" spans="1:8">
      <c r="A5" s="352"/>
      <c r="G5" s="353" t="s">
        <v>157</v>
      </c>
      <c r="H5" s="112"/>
    </row>
    <row r="6" spans="1:8">
      <c r="H6" s="112"/>
    </row>
    <row r="7" spans="1:8">
      <c r="H7" s="112"/>
    </row>
    <row r="8" spans="1:8">
      <c r="H8" s="112"/>
    </row>
    <row r="9" spans="1:8">
      <c r="H9" s="112"/>
    </row>
    <row r="10" spans="1:8">
      <c r="H10" s="112"/>
    </row>
    <row r="11" spans="1:8">
      <c r="H11" s="112"/>
    </row>
    <row r="12" spans="1:8">
      <c r="H12" s="112"/>
    </row>
    <row r="13" spans="1:8">
      <c r="H13" s="112"/>
    </row>
    <row r="14" spans="1:8">
      <c r="H14" s="112"/>
    </row>
    <row r="15" spans="1:8">
      <c r="H15" s="112"/>
    </row>
    <row r="16" spans="1:8">
      <c r="H16" s="112"/>
    </row>
    <row r="17" spans="8:8">
      <c r="H17" s="112"/>
    </row>
    <row r="18" spans="8:8">
      <c r="H18" s="112"/>
    </row>
    <row r="19" spans="8:8">
      <c r="H19" s="112"/>
    </row>
    <row r="20" spans="8:8">
      <c r="H20" s="112"/>
    </row>
    <row r="21" spans="8:8">
      <c r="H21" s="112"/>
    </row>
    <row r="22" spans="8:8">
      <c r="H22" s="112"/>
    </row>
    <row r="23" spans="8:8">
      <c r="H23" s="112"/>
    </row>
    <row r="24" spans="8:8">
      <c r="H24" s="112"/>
    </row>
    <row r="25" spans="8:8">
      <c r="H25" s="112"/>
    </row>
    <row r="26" spans="8:8">
      <c r="H26" s="112"/>
    </row>
    <row r="27" spans="8:8">
      <c r="H27" s="111"/>
    </row>
    <row r="28" spans="8:8">
      <c r="H28" s="111"/>
    </row>
  </sheetData>
  <hyperlinks>
    <hyperlink ref="G5" location="Facturi!A1" display="Facturi"/>
    <hyperlink ref="G4" location="'Export factura'!A1" display="Export factura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>
      <selection activeCell="P15" sqref="P15"/>
    </sheetView>
  </sheetViews>
  <sheetFormatPr baseColWidth="10" defaultColWidth="9.140625" defaultRowHeight="12.75"/>
  <cols>
    <col min="1" max="1" width="12" style="1" customWidth="1"/>
    <col min="2" max="2" width="8.28515625" style="1" customWidth="1"/>
    <col min="3" max="16384" width="9.140625" style="1"/>
  </cols>
  <sheetData>
    <row r="1" spans="1:18">
      <c r="A1"/>
      <c r="B1"/>
    </row>
    <row r="2" spans="1:18">
      <c r="A2"/>
    </row>
    <row r="3" spans="1:18" ht="25.5">
      <c r="A3" s="67" t="s">
        <v>19</v>
      </c>
      <c r="B3" s="68" t="s">
        <v>60</v>
      </c>
      <c r="R3" s="72"/>
    </row>
    <row r="4" spans="1:18">
      <c r="A4" s="69" t="s">
        <v>59</v>
      </c>
      <c r="B4" s="70">
        <v>31363</v>
      </c>
      <c r="R4" s="112"/>
    </row>
    <row r="5" spans="1:18">
      <c r="A5" s="71" t="s">
        <v>59</v>
      </c>
      <c r="B5" s="70"/>
      <c r="R5" s="112"/>
    </row>
    <row r="6" spans="1:18">
      <c r="A6" s="71" t="s">
        <v>44</v>
      </c>
      <c r="B6" s="70">
        <v>6000</v>
      </c>
      <c r="R6" s="112"/>
    </row>
    <row r="7" spans="1:18">
      <c r="A7" s="71" t="s">
        <v>45</v>
      </c>
      <c r="B7" s="70">
        <v>25363</v>
      </c>
      <c r="R7" s="112"/>
    </row>
    <row r="8" spans="1:18">
      <c r="A8" s="69" t="s">
        <v>40</v>
      </c>
      <c r="B8" s="70">
        <v>580</v>
      </c>
      <c r="R8" s="112"/>
    </row>
    <row r="9" spans="1:18">
      <c r="A9" s="69" t="s">
        <v>41</v>
      </c>
      <c r="B9" s="70">
        <v>1292</v>
      </c>
      <c r="R9" s="112"/>
    </row>
    <row r="10" spans="1:18">
      <c r="A10" s="69" t="s">
        <v>42</v>
      </c>
      <c r="B10" s="70">
        <v>2450</v>
      </c>
      <c r="R10" s="112"/>
    </row>
    <row r="11" spans="1:18">
      <c r="A11" s="69" t="s">
        <v>43</v>
      </c>
      <c r="B11" s="70">
        <v>4155</v>
      </c>
      <c r="R11" s="112"/>
    </row>
    <row r="12" spans="1:18">
      <c r="A12" s="69" t="s">
        <v>44</v>
      </c>
      <c r="B12" s="70">
        <v>5000</v>
      </c>
      <c r="R12" s="112"/>
    </row>
    <row r="13" spans="1:18">
      <c r="A13" s="69" t="s">
        <v>20</v>
      </c>
      <c r="B13" s="70">
        <v>44840</v>
      </c>
      <c r="R13" s="112"/>
    </row>
    <row r="14" spans="1:18">
      <c r="A14"/>
      <c r="B14"/>
      <c r="R14" s="112"/>
    </row>
    <row r="15" spans="1:18">
      <c r="A15"/>
      <c r="B15"/>
      <c r="R15" s="112"/>
    </row>
    <row r="16" spans="1:18">
      <c r="A16"/>
      <c r="B16"/>
      <c r="R16" s="112"/>
    </row>
    <row r="17" spans="1:18">
      <c r="A17"/>
      <c r="B17"/>
      <c r="R17" s="112"/>
    </row>
    <row r="18" spans="1:18">
      <c r="A18"/>
      <c r="B18"/>
      <c r="R18" s="112"/>
    </row>
    <row r="19" spans="1:18">
      <c r="A19"/>
      <c r="B19"/>
      <c r="R19" s="112"/>
    </row>
    <row r="20" spans="1:18">
      <c r="A20"/>
      <c r="B20"/>
      <c r="R20" s="112"/>
    </row>
    <row r="21" spans="1:18">
      <c r="A21"/>
      <c r="B21"/>
      <c r="R21" s="112"/>
    </row>
    <row r="22" spans="1:18">
      <c r="A22"/>
      <c r="B22"/>
      <c r="R22" s="112"/>
    </row>
    <row r="23" spans="1:18">
      <c r="A23"/>
      <c r="B23"/>
      <c r="R23" s="112"/>
    </row>
    <row r="24" spans="1:18">
      <c r="A24"/>
      <c r="B24"/>
      <c r="R24" s="112"/>
    </row>
    <row r="25" spans="1:18">
      <c r="A25"/>
      <c r="B25"/>
      <c r="R25" s="112"/>
    </row>
    <row r="26" spans="1:18">
      <c r="A26"/>
      <c r="B26"/>
      <c r="R26" s="112"/>
    </row>
    <row r="27" spans="1:18">
      <c r="A27"/>
      <c r="B27"/>
      <c r="R27" s="112"/>
    </row>
    <row r="28" spans="1:18">
      <c r="A28"/>
      <c r="B28"/>
      <c r="R28" s="112"/>
    </row>
    <row r="29" spans="1:18">
      <c r="A29"/>
      <c r="B29"/>
      <c r="R29" s="111"/>
    </row>
    <row r="30" spans="1:18">
      <c r="A30"/>
      <c r="B30"/>
      <c r="R30" s="111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</sheetData>
  <pageMargins left="0.7" right="0.7" top="0.75" bottom="0.75" header="0.3" footer="0.3"/>
  <pageSetup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38"/>
  <sheetViews>
    <sheetView showGridLines="0" workbookViewId="0">
      <selection activeCell="Q4" sqref="Q4"/>
    </sheetView>
  </sheetViews>
  <sheetFormatPr baseColWidth="10" defaultColWidth="9.140625" defaultRowHeight="12.75"/>
  <cols>
    <col min="1" max="1" width="15.42578125" style="1" bestFit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>
      <c r="A1" s="257" t="s">
        <v>15</v>
      </c>
      <c r="B1" s="258" t="s">
        <v>62</v>
      </c>
    </row>
    <row r="2" spans="1:17" ht="25.5">
      <c r="A2" s="257" t="s">
        <v>47</v>
      </c>
      <c r="B2" s="258" t="s">
        <v>62</v>
      </c>
      <c r="Q2" s="72"/>
    </row>
    <row r="3" spans="1:17">
      <c r="A3"/>
      <c r="B3"/>
      <c r="Q3" s="112" t="s">
        <v>151</v>
      </c>
    </row>
    <row r="4" spans="1:17">
      <c r="A4" s="257" t="s">
        <v>19</v>
      </c>
      <c r="B4" s="258" t="s">
        <v>61</v>
      </c>
      <c r="Q4" s="112" t="s">
        <v>152</v>
      </c>
    </row>
    <row r="5" spans="1:17">
      <c r="A5" s="259" t="s">
        <v>243</v>
      </c>
      <c r="B5" s="260"/>
      <c r="Q5" s="112" t="s">
        <v>153</v>
      </c>
    </row>
    <row r="6" spans="1:17" ht="25.5">
      <c r="A6" s="350" t="s">
        <v>211</v>
      </c>
      <c r="B6" s="260">
        <v>23000</v>
      </c>
      <c r="Q6" s="112" t="s">
        <v>154</v>
      </c>
    </row>
    <row r="7" spans="1:17">
      <c r="A7" s="351" t="s">
        <v>258</v>
      </c>
      <c r="B7" s="260">
        <v>20000</v>
      </c>
      <c r="Q7" s="112" t="s">
        <v>155</v>
      </c>
    </row>
    <row r="8" spans="1:17">
      <c r="A8" s="351" t="s">
        <v>259</v>
      </c>
      <c r="B8" s="260">
        <v>3000</v>
      </c>
      <c r="Q8" s="112" t="s">
        <v>156</v>
      </c>
    </row>
    <row r="9" spans="1:17">
      <c r="A9" s="350" t="s">
        <v>50</v>
      </c>
      <c r="B9" s="260">
        <v>600</v>
      </c>
      <c r="Q9" s="112" t="s">
        <v>157</v>
      </c>
    </row>
    <row r="10" spans="1:17">
      <c r="A10" s="351" t="s">
        <v>256</v>
      </c>
      <c r="B10" s="260">
        <v>600</v>
      </c>
      <c r="Q10" s="112" t="s">
        <v>158</v>
      </c>
    </row>
    <row r="11" spans="1:17">
      <c r="A11" s="350" t="s">
        <v>52</v>
      </c>
      <c r="B11" s="260">
        <v>888</v>
      </c>
      <c r="Q11" s="112" t="s">
        <v>159</v>
      </c>
    </row>
    <row r="12" spans="1:17">
      <c r="A12" s="351" t="s">
        <v>257</v>
      </c>
      <c r="B12" s="260">
        <v>888</v>
      </c>
      <c r="Q12" s="112" t="s">
        <v>160</v>
      </c>
    </row>
    <row r="13" spans="1:17">
      <c r="A13" s="350" t="s">
        <v>57</v>
      </c>
      <c r="B13" s="260">
        <v>6000</v>
      </c>
      <c r="Q13" s="112" t="s">
        <v>161</v>
      </c>
    </row>
    <row r="14" spans="1:17">
      <c r="A14" s="351" t="s">
        <v>253</v>
      </c>
      <c r="B14" s="260">
        <v>6000</v>
      </c>
      <c r="Q14" s="112" t="s">
        <v>162</v>
      </c>
    </row>
    <row r="15" spans="1:17">
      <c r="A15" s="350" t="s">
        <v>58</v>
      </c>
      <c r="B15" s="260">
        <v>875</v>
      </c>
      <c r="Q15" s="111" t="s">
        <v>125</v>
      </c>
    </row>
    <row r="16" spans="1:17">
      <c r="A16" s="351" t="s">
        <v>255</v>
      </c>
      <c r="B16" s="260">
        <v>875</v>
      </c>
      <c r="Q16" s="111" t="s">
        <v>126</v>
      </c>
    </row>
    <row r="17" spans="1:17">
      <c r="A17" s="259" t="s">
        <v>72</v>
      </c>
      <c r="B17" s="260"/>
      <c r="Q17" s="112"/>
    </row>
    <row r="18" spans="1:17" ht="25.5">
      <c r="A18" s="350" t="s">
        <v>211</v>
      </c>
      <c r="B18" s="260">
        <v>450</v>
      </c>
      <c r="Q18" s="112"/>
    </row>
    <row r="19" spans="1:17">
      <c r="A19" s="351" t="s">
        <v>244</v>
      </c>
      <c r="B19" s="260">
        <v>450</v>
      </c>
      <c r="Q19" s="112"/>
    </row>
    <row r="20" spans="1:17">
      <c r="A20" s="350" t="s">
        <v>49</v>
      </c>
      <c r="B20" s="260">
        <v>440</v>
      </c>
      <c r="Q20" s="112"/>
    </row>
    <row r="21" spans="1:17">
      <c r="A21" s="351" t="s">
        <v>247</v>
      </c>
      <c r="B21" s="260">
        <v>440</v>
      </c>
      <c r="Q21" s="112"/>
    </row>
    <row r="22" spans="1:17">
      <c r="A22" s="350" t="s">
        <v>50</v>
      </c>
      <c r="B22" s="260">
        <v>685</v>
      </c>
      <c r="Q22" s="112"/>
    </row>
    <row r="23" spans="1:17">
      <c r="A23" s="351" t="s">
        <v>248</v>
      </c>
      <c r="B23" s="260">
        <v>685</v>
      </c>
      <c r="Q23" s="112"/>
    </row>
    <row r="24" spans="1:17">
      <c r="A24" s="350" t="s">
        <v>51</v>
      </c>
      <c r="B24" s="260">
        <v>607</v>
      </c>
      <c r="Q24" s="112"/>
    </row>
    <row r="25" spans="1:17">
      <c r="A25" s="351" t="s">
        <v>249</v>
      </c>
      <c r="B25" s="260">
        <v>607</v>
      </c>
      <c r="Q25" s="112"/>
    </row>
    <row r="26" spans="1:17">
      <c r="A26" s="350" t="s">
        <v>52</v>
      </c>
      <c r="B26" s="260">
        <v>2000</v>
      </c>
      <c r="Q26" s="112"/>
    </row>
    <row r="27" spans="1:17">
      <c r="A27" s="351" t="s">
        <v>250</v>
      </c>
      <c r="B27" s="260">
        <v>2000</v>
      </c>
      <c r="Q27" s="112"/>
    </row>
    <row r="28" spans="1:17">
      <c r="A28" s="350" t="s">
        <v>48</v>
      </c>
      <c r="B28" s="260">
        <v>140</v>
      </c>
    </row>
    <row r="29" spans="1:17">
      <c r="A29" s="351" t="s">
        <v>246</v>
      </c>
      <c r="B29" s="260">
        <v>140</v>
      </c>
    </row>
    <row r="30" spans="1:17">
      <c r="A30" s="350" t="s">
        <v>56</v>
      </c>
      <c r="B30" s="260">
        <v>5000</v>
      </c>
    </row>
    <row r="31" spans="1:17">
      <c r="A31" s="351" t="s">
        <v>254</v>
      </c>
      <c r="B31" s="260">
        <v>5000</v>
      </c>
    </row>
    <row r="32" spans="1:17">
      <c r="A32" s="350" t="s">
        <v>53</v>
      </c>
      <c r="B32" s="260">
        <v>1580</v>
      </c>
    </row>
    <row r="33" spans="1:2">
      <c r="A33" s="351" t="s">
        <v>245</v>
      </c>
      <c r="B33" s="260">
        <v>1580</v>
      </c>
    </row>
    <row r="34" spans="1:2">
      <c r="A34" s="350" t="s">
        <v>54</v>
      </c>
      <c r="B34" s="260">
        <v>2200</v>
      </c>
    </row>
    <row r="35" spans="1:2">
      <c r="A35" s="351" t="s">
        <v>251</v>
      </c>
      <c r="B35" s="260">
        <v>2200</v>
      </c>
    </row>
    <row r="36" spans="1:2">
      <c r="A36" s="350" t="s">
        <v>55</v>
      </c>
      <c r="B36" s="260">
        <v>375</v>
      </c>
    </row>
    <row r="37" spans="1:2">
      <c r="A37" s="351" t="s">
        <v>252</v>
      </c>
      <c r="B37" s="260">
        <v>375</v>
      </c>
    </row>
    <row r="38" spans="1:2">
      <c r="A38" s="259" t="s">
        <v>20</v>
      </c>
      <c r="B38" s="260">
        <v>44840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'Export chitanta'!Print_Area" display="'Export chitanta'!Print_Area"/>
    <hyperlink ref="Q16" location="'Export factura'!Print_Area" display="'Export factura'!Print_Area"/>
  </hyperlinks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workbookViewId="0">
      <selection activeCell="I22" sqref="I22"/>
    </sheetView>
  </sheetViews>
  <sheetFormatPr baseColWidth="10" defaultColWidth="9.140625" defaultRowHeight="12.75"/>
  <cols>
    <col min="1" max="1" width="13" style="1" customWidth="1"/>
    <col min="2" max="2" width="7.5703125" style="1" bestFit="1" customWidth="1"/>
    <col min="3" max="16384" width="9.140625" style="1"/>
  </cols>
  <sheetData>
    <row r="1" spans="1:18" ht="25.5">
      <c r="A1" s="257" t="s">
        <v>19</v>
      </c>
      <c r="B1" s="258" t="s">
        <v>63</v>
      </c>
    </row>
    <row r="2" spans="1:18">
      <c r="A2" s="259" t="s">
        <v>64</v>
      </c>
      <c r="B2" s="260">
        <v>23450</v>
      </c>
      <c r="R2" s="72"/>
    </row>
    <row r="3" spans="1:18">
      <c r="A3" s="259" t="s">
        <v>57</v>
      </c>
      <c r="B3" s="260">
        <v>6000</v>
      </c>
      <c r="R3" s="112" t="s">
        <v>151</v>
      </c>
    </row>
    <row r="4" spans="1:18">
      <c r="A4" s="350">
        <v>1</v>
      </c>
      <c r="B4" s="260">
        <v>6000</v>
      </c>
      <c r="R4" s="112" t="s">
        <v>152</v>
      </c>
    </row>
    <row r="5" spans="1:18">
      <c r="A5" s="259" t="s">
        <v>56</v>
      </c>
      <c r="B5" s="260">
        <v>5000</v>
      </c>
      <c r="R5" s="112" t="s">
        <v>153</v>
      </c>
    </row>
    <row r="6" spans="1:18">
      <c r="A6" s="259" t="s">
        <v>52</v>
      </c>
      <c r="B6" s="260">
        <v>2888</v>
      </c>
      <c r="R6" s="112" t="s">
        <v>154</v>
      </c>
    </row>
    <row r="7" spans="1:18">
      <c r="A7" s="259" t="s">
        <v>54</v>
      </c>
      <c r="B7" s="260">
        <v>2200</v>
      </c>
      <c r="R7" s="112" t="s">
        <v>155</v>
      </c>
    </row>
    <row r="8" spans="1:18">
      <c r="A8" s="259" t="s">
        <v>53</v>
      </c>
      <c r="B8" s="260">
        <v>1580</v>
      </c>
      <c r="R8" s="112" t="s">
        <v>156</v>
      </c>
    </row>
    <row r="9" spans="1:18">
      <c r="A9" s="259" t="s">
        <v>50</v>
      </c>
      <c r="B9" s="260">
        <v>1285</v>
      </c>
      <c r="R9" s="112" t="s">
        <v>157</v>
      </c>
    </row>
    <row r="10" spans="1:18">
      <c r="A10" s="259" t="s">
        <v>58</v>
      </c>
      <c r="B10" s="260">
        <v>875</v>
      </c>
      <c r="R10" s="112" t="s">
        <v>158</v>
      </c>
    </row>
    <row r="11" spans="1:18">
      <c r="A11" s="259" t="s">
        <v>51</v>
      </c>
      <c r="B11" s="260">
        <v>607</v>
      </c>
      <c r="R11" s="112" t="s">
        <v>159</v>
      </c>
    </row>
    <row r="12" spans="1:18">
      <c r="A12" s="259" t="s">
        <v>49</v>
      </c>
      <c r="B12" s="260">
        <v>440</v>
      </c>
      <c r="R12" s="112" t="s">
        <v>160</v>
      </c>
    </row>
    <row r="13" spans="1:18">
      <c r="A13" s="259" t="s">
        <v>55</v>
      </c>
      <c r="B13" s="260">
        <v>375</v>
      </c>
      <c r="R13" s="112" t="s">
        <v>161</v>
      </c>
    </row>
    <row r="14" spans="1:18">
      <c r="A14" s="259" t="s">
        <v>48</v>
      </c>
      <c r="B14" s="260">
        <v>140</v>
      </c>
      <c r="R14" s="112" t="s">
        <v>162</v>
      </c>
    </row>
    <row r="15" spans="1:18">
      <c r="A15" s="259" t="s">
        <v>59</v>
      </c>
      <c r="B15" s="260"/>
      <c r="R15" s="111" t="s">
        <v>125</v>
      </c>
    </row>
    <row r="16" spans="1:18">
      <c r="A16" s="259" t="s">
        <v>20</v>
      </c>
      <c r="B16" s="260">
        <v>44840</v>
      </c>
      <c r="R16" s="111" t="s">
        <v>126</v>
      </c>
    </row>
    <row r="17" spans="1:18">
      <c r="A17"/>
      <c r="B17"/>
      <c r="R17" s="112"/>
    </row>
    <row r="18" spans="1:18">
      <c r="A18"/>
      <c r="B18"/>
      <c r="R18" s="112"/>
    </row>
    <row r="19" spans="1:18">
      <c r="A19"/>
      <c r="B19"/>
      <c r="R19" s="112"/>
    </row>
    <row r="20" spans="1:18">
      <c r="A20"/>
      <c r="B20"/>
      <c r="R20" s="112"/>
    </row>
    <row r="21" spans="1:18">
      <c r="A21"/>
      <c r="B21"/>
      <c r="R21" s="112"/>
    </row>
    <row r="22" spans="1:18">
      <c r="A22"/>
      <c r="B22"/>
      <c r="R22" s="112"/>
    </row>
    <row r="23" spans="1:18">
      <c r="A23"/>
      <c r="B23"/>
      <c r="R23" s="112"/>
    </row>
    <row r="24" spans="1:18">
      <c r="A24"/>
      <c r="B24"/>
      <c r="R24" s="112"/>
    </row>
    <row r="25" spans="1:18">
      <c r="A25"/>
      <c r="B25"/>
      <c r="R25" s="112"/>
    </row>
    <row r="26" spans="1:18">
      <c r="A26"/>
      <c r="B26"/>
      <c r="R26" s="112"/>
    </row>
    <row r="27" spans="1:18">
      <c r="A27"/>
      <c r="B27"/>
      <c r="R27" s="112"/>
    </row>
    <row r="28" spans="1:18">
      <c r="A28"/>
      <c r="B28"/>
    </row>
    <row r="29" spans="1:18">
      <c r="A29"/>
      <c r="B29"/>
    </row>
    <row r="30" spans="1:18">
      <c r="A30"/>
      <c r="B30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'Export chitanta'!Print_Area" display="'Export chitanta'!Print_Area"/>
    <hyperlink ref="R16" location="'Export factura'!Print_Area" display="'Export factura'!Print_Area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5</vt:i4>
      </vt:variant>
    </vt:vector>
  </HeadingPairs>
  <TitlesOfParts>
    <vt:vector size="23" baseType="lpstr">
      <vt:lpstr>Panou</vt:lpstr>
      <vt:lpstr>Evidenta PFA</vt:lpstr>
      <vt:lpstr>RJIP</vt:lpstr>
      <vt:lpstr>REG CASA LUNA - PAR MOIS</vt:lpstr>
      <vt:lpstr>REG CASA ZI - PAR JOUR</vt:lpstr>
      <vt:lpstr>REGISTRE DE CAISSE</vt:lpstr>
      <vt:lpstr>Registru traduceri</vt:lpstr>
      <vt:lpstr>Registru interpretariat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Data</vt:lpstr>
      <vt:lpstr>'Export chitanta'!Zone_d_impression</vt:lpstr>
      <vt:lpstr>'Export factura'!Zone_d_impression</vt:lpstr>
      <vt:lpstr>'REG CASA LUNA - PAR MOIS'!Zone_d_impression</vt:lpstr>
      <vt:lpstr>'REG CASA ZI - PAR JOUR'!Zone_d_impression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Michel</cp:lastModifiedBy>
  <cp:lastPrinted>2016-03-05T08:57:48Z</cp:lastPrinted>
  <dcterms:created xsi:type="dcterms:W3CDTF">2013-09-04T12:02:22Z</dcterms:created>
  <dcterms:modified xsi:type="dcterms:W3CDTF">2016-03-14T12:51:10Z</dcterms:modified>
</cp:coreProperties>
</file>