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9A89D2B5-7919-4216-A1B0-F394F4A432E3}" xr6:coauthVersionLast="34" xr6:coauthVersionMax="34" xr10:uidLastSave="{00000000-0000-0000-0000-000000000000}"/>
  <bookViews>
    <workbookView xWindow="30" yWindow="6135" windowWidth="19290" windowHeight="5670" tabRatio="748" activeTab="1" xr2:uid="{00000000-000D-0000-FFFF-FFFF00000000}"/>
  </bookViews>
  <sheets>
    <sheet name="Fériés" sheetId="9" r:id="rId1"/>
    <sheet name="prest_empl" sheetId="8" r:id="rId2"/>
    <sheet name="liste" sheetId="7" r:id="rId3"/>
  </sheets>
  <definedNames>
    <definedName name="_xlnm._FilterDatabase" localSheetId="2" hidden="1">liste!$J$4:$K$21</definedName>
    <definedName name="an">Fériés!$B$1</definedName>
    <definedName name="annee">liste!$B$3:$C$14</definedName>
    <definedName name="BD" localSheetId="1">OFFSET(#REF!,,,COUNTA(#REF!)-1,13)</definedName>
    <definedName name="BD">OFFSET(#REF!,,,COUNTA(#REF!)-1,13)</definedName>
    <definedName name="choice1" localSheetId="1">OFFSET(#REF!,,,COUNTA(#REF!)-1)</definedName>
    <definedName name="choice1">OFFSET(#REF!,,,COUNTA(#REF!)-1)</definedName>
    <definedName name="choice2" localSheetId="1">OFFSET(#REF!,,,COUNTA(#REF!)-1)</definedName>
    <definedName name="choice2">OFFSET(#REF!,,,COUNTA(#REF!)-1)</definedName>
    <definedName name="choice3" localSheetId="1">OFFSET(#REF!,,,COUNTA(#REF!)-1)</definedName>
    <definedName name="choice3">OFFSET(#REF!,,,COUNTA(#REF!)-1)</definedName>
    <definedName name="choice4" localSheetId="1">OFFSET(#REF!,,,COUNTA(#REF!)-1)</definedName>
    <definedName name="choice4">OFFSET(#REF!,,,COUNTA(#REF!)-1)</definedName>
    <definedName name="choice5" localSheetId="1">OFFSET(#REF!,,,COUNTA(#REF!)-1)</definedName>
    <definedName name="choice5">OFFSET(#REF!,,,COUNTA(#REF!)-1)</definedName>
    <definedName name="choice6" localSheetId="1">OFFSET(#REF!,,,COUNTA(#REF!)-1)</definedName>
    <definedName name="choice6">OFFSET(#REF!,,,COUNTA(#REF!)-1)</definedName>
    <definedName name="d">OFFSET(#REF!,,,COUNTA(#REF!)-1)</definedName>
    <definedName name="DDD">OFFSET(#REF!,,,COUNTA(#REF!)-1)</definedName>
    <definedName name="ferie">#REF!</definedName>
    <definedName name="ff">OFFSET(#REF!,,,COUNTA(#REF!)-1,13)</definedName>
    <definedName name="Paques">Fériés!$B$4</definedName>
    <definedName name="semaine">liste!$F$3:$G$9</definedName>
  </definedNames>
  <calcPr calcId="162913"/>
</workbook>
</file>

<file path=xl/calcChain.xml><?xml version="1.0" encoding="utf-8"?>
<calcChain xmlns="http://schemas.openxmlformats.org/spreadsheetml/2006/main">
  <c r="B1" i="9" l="1"/>
  <c r="B13" i="9" s="1"/>
  <c r="B16" i="9"/>
  <c r="B14" i="9"/>
  <c r="B4" i="9"/>
  <c r="B8" i="9" s="1"/>
  <c r="B3" i="9"/>
  <c r="B6" i="9" l="1"/>
  <c r="B7" i="9"/>
  <c r="B11" i="9"/>
  <c r="B12" i="9"/>
  <c r="B10" i="9"/>
  <c r="B9" i="9"/>
  <c r="B15" i="9"/>
  <c r="B5" i="9"/>
  <c r="H14" i="7" l="1"/>
  <c r="H3" i="7"/>
  <c r="H5" i="7"/>
  <c r="H8" i="7"/>
  <c r="H9" i="7"/>
  <c r="H10" i="7"/>
  <c r="H11" i="7"/>
  <c r="H12" i="7"/>
  <c r="H7" i="7" l="1"/>
  <c r="H6" i="7"/>
  <c r="H4" i="7"/>
  <c r="M13" i="8"/>
  <c r="M11" i="8" l="1"/>
  <c r="A9" i="8" l="1"/>
  <c r="B9" i="8" l="1"/>
  <c r="A10" i="8"/>
  <c r="B10" i="8" l="1"/>
  <c r="A11" i="8"/>
  <c r="B11" i="8" s="1"/>
  <c r="A12" i="8" l="1"/>
  <c r="B12" i="8" l="1"/>
  <c r="A13" i="8"/>
  <c r="B13" i="8" l="1"/>
  <c r="A14" i="8"/>
  <c r="B14" i="8" l="1"/>
  <c r="A15" i="8"/>
  <c r="B15" i="8" l="1"/>
  <c r="A16" i="8"/>
  <c r="B16" i="8" l="1"/>
  <c r="A17" i="8"/>
  <c r="B17" i="8" l="1"/>
  <c r="A18" i="8"/>
  <c r="B18" i="8" l="1"/>
  <c r="A19" i="8"/>
  <c r="B19" i="8" l="1"/>
  <c r="A20" i="8"/>
  <c r="B20" i="8" l="1"/>
  <c r="A21" i="8"/>
  <c r="B21" i="8" l="1"/>
  <c r="A22" i="8"/>
  <c r="B22" i="8" l="1"/>
  <c r="A23" i="8"/>
  <c r="B23" i="8" l="1"/>
  <c r="G9" i="8"/>
  <c r="H9" i="8" l="1"/>
  <c r="G10" i="8"/>
  <c r="H10" i="8" l="1"/>
  <c r="G11" i="8"/>
  <c r="H11" i="8" s="1"/>
  <c r="G12" i="8" l="1"/>
  <c r="H12" i="8" l="1"/>
  <c r="G13" i="8"/>
  <c r="H13" i="8" s="1"/>
  <c r="G14" i="8" l="1"/>
  <c r="H14" i="8" l="1"/>
  <c r="G15" i="8"/>
  <c r="H15" i="8" l="1"/>
  <c r="G16" i="8"/>
  <c r="H16" i="8" l="1"/>
  <c r="G17" i="8"/>
  <c r="H17" i="8" l="1"/>
  <c r="G18" i="8"/>
  <c r="H18" i="8" l="1"/>
  <c r="G19" i="8"/>
  <c r="H19" i="8" l="1"/>
  <c r="G20" i="8"/>
  <c r="H20" i="8" l="1"/>
  <c r="G21" i="8"/>
  <c r="H21" i="8" l="1"/>
  <c r="G22" i="8"/>
  <c r="H22" i="8" l="1"/>
  <c r="G23" i="8"/>
  <c r="H23" i="8" l="1"/>
  <c r="G24" i="8"/>
  <c r="H24" i="8" l="1"/>
</calcChain>
</file>

<file path=xl/sharedStrings.xml><?xml version="1.0" encoding="utf-8"?>
<sst xmlns="http://schemas.openxmlformats.org/spreadsheetml/2006/main" count="131" uniqueCount="92">
  <si>
    <t>Nom / Prénom du collaborateur :</t>
  </si>
  <si>
    <t>Mois :</t>
  </si>
  <si>
    <t>Année :</t>
  </si>
  <si>
    <t>Jour</t>
  </si>
  <si>
    <t>Code</t>
  </si>
  <si>
    <t>Ouvriers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</si>
  <si>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</si>
  <si>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</si>
  <si>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</si>
  <si>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</si>
  <si>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</si>
  <si>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</si>
  <si>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</si>
  <si>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</si>
  <si>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</si>
  <si>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</si>
  <si>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</si>
  <si>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</si>
  <si>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</si>
  <si>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</si>
  <si>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Codes</t>
  </si>
  <si>
    <t>Heures</t>
  </si>
  <si>
    <t>Lu</t>
  </si>
  <si>
    <t>Ma</t>
  </si>
  <si>
    <t>Me</t>
  </si>
  <si>
    <t>Je</t>
  </si>
  <si>
    <t>Ve</t>
  </si>
  <si>
    <t>Sa</t>
  </si>
  <si>
    <t>Di</t>
  </si>
  <si>
    <t>Fête du travail</t>
  </si>
  <si>
    <t>Assomption</t>
  </si>
  <si>
    <t>Armistice</t>
  </si>
  <si>
    <t>Paquot Philippe</t>
  </si>
  <si>
    <t>Heure</t>
  </si>
  <si>
    <t>Premier quinzaine</t>
  </si>
  <si>
    <t>Deuxième quinzaine</t>
  </si>
  <si>
    <t>jours</t>
  </si>
  <si>
    <t xml:space="preserve">TIHANGE </t>
  </si>
  <si>
    <t>R-040418-100</t>
  </si>
  <si>
    <t>TIHANGE SUP</t>
  </si>
  <si>
    <t>R-040418-101</t>
  </si>
  <si>
    <t>TIHANGE REV</t>
  </si>
  <si>
    <t>R-040418-102</t>
  </si>
  <si>
    <t>TIHANGE FUEL</t>
  </si>
  <si>
    <t>R-040418-103</t>
  </si>
  <si>
    <t>ONSF</t>
  </si>
  <si>
    <t>R-040424-100</t>
  </si>
  <si>
    <t>IRE</t>
  </si>
  <si>
    <t>R-040421-100</t>
  </si>
  <si>
    <t>FBFC</t>
  </si>
  <si>
    <t>R-035677-100</t>
  </si>
  <si>
    <t>RECUPERATION</t>
  </si>
  <si>
    <t>VACANCE</t>
  </si>
  <si>
    <t>FERIE</t>
  </si>
  <si>
    <t>Remarque :</t>
  </si>
  <si>
    <t>Pause</t>
  </si>
  <si>
    <t>Jours</t>
  </si>
  <si>
    <t>AM</t>
  </si>
  <si>
    <t>APM</t>
  </si>
  <si>
    <t>Nuit</t>
  </si>
  <si>
    <t>Decroupette Kevin</t>
  </si>
  <si>
    <t>Jacob Michael</t>
  </si>
  <si>
    <t>Martin Benoït</t>
  </si>
  <si>
    <t>Auguster Allan</t>
  </si>
  <si>
    <t>Lomma Lionnel</t>
  </si>
  <si>
    <t>Nouvel an</t>
  </si>
  <si>
    <t>Lundi de pâque</t>
  </si>
  <si>
    <t>Jeudi de l'ascension</t>
  </si>
  <si>
    <t>Lundi de pentecôte</t>
  </si>
  <si>
    <t xml:space="preserve">Fête nationnale </t>
  </si>
  <si>
    <t>La toussaint</t>
  </si>
  <si>
    <t>Noel</t>
  </si>
  <si>
    <t>Pâque</t>
  </si>
  <si>
    <t>ANCIENNETE</t>
  </si>
  <si>
    <t>MALADE</t>
  </si>
  <si>
    <t>Veillard Fédéric</t>
  </si>
  <si>
    <t>Zarouil Omar</t>
  </si>
  <si>
    <t>Santer Josselin</t>
  </si>
  <si>
    <t>Maillard Jean-paul</t>
  </si>
  <si>
    <t>Jours Fériés</t>
  </si>
  <si>
    <t>Nouvel An</t>
  </si>
  <si>
    <t>Pâques</t>
  </si>
  <si>
    <t>L. Pâques</t>
  </si>
  <si>
    <t>F. Travail</t>
  </si>
  <si>
    <t>Vict. 1945</t>
  </si>
  <si>
    <t>Ascension</t>
  </si>
  <si>
    <t>Pentecôte</t>
  </si>
  <si>
    <t>L. Pentecôte</t>
  </si>
  <si>
    <t>F. Nationale</t>
  </si>
  <si>
    <t>Toussaint</t>
  </si>
  <si>
    <t>Rameaux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</si>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</sst>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[$€-2]* #,##0.00_-;\-[$€-2]* #,##0.00_-;_-[$€-2]* &quot;-&quot;??_-"/>
    <numFmt numFmtId="165" formatCode="h&quot; h &quot;mm;@"/>
    <numFmt numFmtId="166" formatCode="dd"/>
    <numFmt numFmtId="167" formatCode="dddd\ d\ mmmm\ yyyy"/>
  </numFmts>
  <fonts count="23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Verdana"/>
      <family val="2"/>
    </font>
    <font>
      <sz val="8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4"/>
      <name val="Calibri"/>
      <family val="2"/>
      <scheme val="minor"/>
    </font>
    <font>
      <b/>
      <sz val="12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i/>
      <sz val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6B159"/>
        <bgColor indexed="64"/>
      </patternFill>
    </fill>
    <fill>
      <patternFill patternType="solid">
        <fgColor rgb="FF5E9E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1">
    <xf numFmtId="0" fontId="0" fillId="0" borderId="0"/>
    <xf numFmtId="0" fontId="9" fillId="0" borderId="0"/>
    <xf numFmtId="0" fontId="11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2" fillId="0" borderId="0"/>
    <xf numFmtId="0" fontId="8" fillId="0" borderId="0"/>
    <xf numFmtId="0" fontId="7" fillId="0" borderId="0"/>
    <xf numFmtId="0" fontId="10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6" fillId="0" borderId="0" applyFont="0" applyFill="0" applyBorder="0" applyAlignment="0" applyProtection="0"/>
  </cellStyleXfs>
  <cellXfs count="125">
    <xf numFmtId="0" fontId="0" fillId="0" borderId="0" xfId="0"/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14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 applyProtection="1">
      <alignment vertical="center"/>
      <protection hidden="1"/>
    </xf>
    <xf numFmtId="165" fontId="10" fillId="0" borderId="0" xfId="0" applyNumberFormat="1" applyFont="1" applyFill="1" applyBorder="1" applyAlignment="1" applyProtection="1">
      <alignment vertical="center" wrapText="1"/>
      <protection hidden="1"/>
    </xf>
    <xf numFmtId="46" fontId="10" fillId="0" borderId="0" xfId="0" applyNumberFormat="1" applyFont="1" applyFill="1" applyBorder="1" applyAlignment="1" applyProtection="1">
      <alignment vertical="center" wrapText="1"/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46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166" fontId="10" fillId="2" borderId="1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left"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46" fontId="10" fillId="0" borderId="0" xfId="0" applyNumberFormat="1" applyFont="1" applyFill="1" applyBorder="1" applyAlignment="1" applyProtection="1">
      <alignment horizontal="left" vertical="top" wrapText="1"/>
      <protection hidden="1"/>
    </xf>
    <xf numFmtId="0" fontId="10" fillId="0" borderId="0" xfId="0" applyNumberFormat="1" applyFont="1" applyFill="1" applyBorder="1" applyAlignment="1" applyProtection="1">
      <alignment horizontal="left" vertical="top" wrapText="1"/>
      <protection hidden="1"/>
    </xf>
    <xf numFmtId="0" fontId="0" fillId="0" borderId="1" xfId="0" applyBorder="1"/>
    <xf numFmtId="0" fontId="17" fillId="0" borderId="0" xfId="0" applyFont="1"/>
    <xf numFmtId="0" fontId="0" fillId="0" borderId="0" xfId="0" applyAlignment="1">
      <alignment horizontal="center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left" vertical="top"/>
      <protection hidden="1"/>
    </xf>
    <xf numFmtId="46" fontId="10" fillId="10" borderId="1" xfId="0" applyNumberFormat="1" applyFont="1" applyFill="1" applyBorder="1" applyAlignment="1" applyProtection="1">
      <alignment vertical="center" wrapText="1"/>
      <protection hidden="1"/>
    </xf>
    <xf numFmtId="0" fontId="0" fillId="10" borderId="1" xfId="0" applyFill="1" applyBorder="1" applyAlignment="1" applyProtection="1">
      <alignment vertical="center"/>
      <protection hidden="1"/>
    </xf>
    <xf numFmtId="166" fontId="10" fillId="11" borderId="1" xfId="0" applyNumberFormat="1" applyFont="1" applyFill="1" applyBorder="1" applyAlignment="1" applyProtection="1">
      <alignment horizontal="center" vertical="center"/>
      <protection locked="0"/>
    </xf>
    <xf numFmtId="0" fontId="0" fillId="12" borderId="0" xfId="0" applyFill="1" applyBorder="1"/>
    <xf numFmtId="0" fontId="0" fillId="6" borderId="18" xfId="0" applyFill="1" applyBorder="1"/>
    <xf numFmtId="0" fontId="0" fillId="6" borderId="19" xfId="0" applyFill="1" applyBorder="1"/>
    <xf numFmtId="0" fontId="10" fillId="6" borderId="19" xfId="0" applyFont="1" applyFill="1" applyBorder="1"/>
    <xf numFmtId="0" fontId="0" fillId="6" borderId="20" xfId="0" applyFill="1" applyBorder="1"/>
    <xf numFmtId="0" fontId="0" fillId="6" borderId="21" xfId="0" applyFill="1" applyBorder="1"/>
    <xf numFmtId="0" fontId="0" fillId="7" borderId="23" xfId="0" applyFill="1" applyBorder="1"/>
    <xf numFmtId="0" fontId="0" fillId="7" borderId="0" xfId="0" applyFill="1" applyBorder="1"/>
    <xf numFmtId="0" fontId="17" fillId="6" borderId="26" xfId="0" applyFont="1" applyFill="1" applyBorder="1" applyAlignment="1">
      <alignment horizontal="center" vertical="top"/>
    </xf>
    <xf numFmtId="0" fontId="0" fillId="6" borderId="27" xfId="0" applyFill="1" applyBorder="1"/>
    <xf numFmtId="0" fontId="0" fillId="6" borderId="28" xfId="0" applyFill="1" applyBorder="1"/>
    <xf numFmtId="0" fontId="17" fillId="8" borderId="26" xfId="0" applyFont="1" applyFill="1" applyBorder="1" applyAlignment="1">
      <alignment horizontal="center" vertical="top"/>
    </xf>
    <xf numFmtId="0" fontId="10" fillId="8" borderId="27" xfId="0" applyFont="1" applyFill="1" applyBorder="1" applyAlignment="1">
      <alignment horizontal="center"/>
    </xf>
    <xf numFmtId="0" fontId="0" fillId="8" borderId="28" xfId="0" applyFill="1" applyBorder="1"/>
    <xf numFmtId="0" fontId="10" fillId="6" borderId="27" xfId="0" applyFont="1" applyFill="1" applyBorder="1"/>
    <xf numFmtId="0" fontId="0" fillId="7" borderId="18" xfId="0" applyFill="1" applyBorder="1"/>
    <xf numFmtId="0" fontId="0" fillId="7" borderId="19" xfId="0" applyFill="1" applyBorder="1"/>
    <xf numFmtId="0" fontId="0" fillId="7" borderId="20" xfId="0" applyFill="1" applyBorder="1"/>
    <xf numFmtId="0" fontId="0" fillId="7" borderId="21" xfId="0" applyFill="1" applyBorder="1"/>
    <xf numFmtId="0" fontId="17" fillId="7" borderId="13" xfId="0" applyFont="1" applyFill="1" applyBorder="1" applyAlignment="1">
      <alignment horizontal="center" vertical="top"/>
    </xf>
    <xf numFmtId="0" fontId="0" fillId="7" borderId="13" xfId="0" applyFill="1" applyBorder="1"/>
    <xf numFmtId="0" fontId="14" fillId="7" borderId="13" xfId="0" applyFont="1" applyFill="1" applyBorder="1" applyAlignment="1">
      <alignment vertical="center"/>
    </xf>
    <xf numFmtId="14" fontId="0" fillId="14" borderId="18" xfId="0" applyNumberFormat="1" applyFill="1" applyBorder="1"/>
    <xf numFmtId="0" fontId="0" fillId="0" borderId="8" xfId="0" applyBorder="1" applyAlignment="1" applyProtection="1">
      <alignment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17" fillId="6" borderId="12" xfId="0" applyFont="1" applyFill="1" applyBorder="1" applyAlignment="1" applyProtection="1">
      <alignment horizontal="left" vertical="center"/>
      <protection hidden="1"/>
    </xf>
    <xf numFmtId="0" fontId="17" fillId="6" borderId="1" xfId="0" applyFont="1" applyFill="1" applyBorder="1" applyAlignment="1" applyProtection="1">
      <alignment horizontal="left" vertical="center"/>
      <protection hidden="1"/>
    </xf>
    <xf numFmtId="0" fontId="17" fillId="7" borderId="1" xfId="0" applyFont="1" applyFill="1" applyBorder="1" applyAlignment="1" applyProtection="1">
      <alignment horizontal="center" vertical="center"/>
      <protection hidden="1"/>
    </xf>
    <xf numFmtId="0" fontId="17" fillId="6" borderId="1" xfId="0" applyFont="1" applyFill="1" applyBorder="1" applyAlignment="1" applyProtection="1">
      <alignment horizontal="center" vertical="center"/>
      <protection hidden="1"/>
    </xf>
    <xf numFmtId="0" fontId="17" fillId="7" borderId="12" xfId="0" applyFont="1" applyFill="1" applyBorder="1" applyAlignment="1" applyProtection="1">
      <alignment horizontal="left" vertical="center"/>
      <protection hidden="1"/>
    </xf>
    <xf numFmtId="0" fontId="17" fillId="7" borderId="1" xfId="0" applyFont="1" applyFill="1" applyBorder="1" applyAlignment="1" applyProtection="1">
      <alignment horizontal="left" vertical="center"/>
      <protection hidden="1"/>
    </xf>
    <xf numFmtId="43" fontId="0" fillId="0" borderId="13" xfId="0" applyNumberForma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46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43" fontId="10" fillId="6" borderId="11" xfId="60" applyFont="1" applyFill="1" applyBorder="1" applyAlignment="1" applyProtection="1">
      <alignment horizontal="center" vertical="center" wrapText="1"/>
      <protection locked="0"/>
    </xf>
    <xf numFmtId="43" fontId="10" fillId="6" borderId="12" xfId="60" applyFont="1" applyFill="1" applyBorder="1" applyAlignment="1" applyProtection="1">
      <alignment horizontal="center" vertical="center" wrapText="1"/>
      <protection locked="0"/>
    </xf>
    <xf numFmtId="43" fontId="10" fillId="6" borderId="1" xfId="6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0" fillId="8" borderId="8" xfId="0" applyFont="1" applyFill="1" applyBorder="1" applyAlignment="1" applyProtection="1">
      <alignment horizontal="center" vertical="center" wrapText="1"/>
      <protection hidden="1"/>
    </xf>
    <xf numFmtId="0" fontId="10" fillId="8" borderId="10" xfId="0" applyFont="1" applyFill="1" applyBorder="1" applyAlignment="1" applyProtection="1">
      <alignment horizontal="center" vertical="center" wrapText="1"/>
      <protection hidden="1"/>
    </xf>
    <xf numFmtId="0" fontId="10" fillId="8" borderId="9" xfId="0" applyFont="1" applyFill="1" applyBorder="1" applyAlignment="1" applyProtection="1">
      <alignment horizontal="center" vertical="center" wrapText="1"/>
      <protection hidden="1"/>
    </xf>
    <xf numFmtId="0" fontId="10" fillId="2" borderId="2" xfId="0" applyFont="1" applyFill="1" applyBorder="1" applyAlignment="1" applyProtection="1">
      <alignment horizontal="center" vertical="center" wrapText="1"/>
      <protection hidden="1"/>
    </xf>
    <xf numFmtId="0" fontId="10" fillId="2" borderId="3" xfId="0" applyFont="1" applyFill="1" applyBorder="1" applyAlignment="1" applyProtection="1">
      <alignment horizontal="center" vertical="center" wrapText="1"/>
      <protection hidden="1"/>
    </xf>
    <xf numFmtId="0" fontId="10" fillId="2" borderId="4" xfId="0" applyFont="1" applyFill="1" applyBorder="1" applyAlignment="1" applyProtection="1">
      <alignment horizontal="center" vertical="center" wrapText="1"/>
      <protection hidden="1"/>
    </xf>
    <xf numFmtId="0" fontId="10" fillId="2" borderId="5" xfId="0" applyFont="1" applyFill="1" applyBorder="1" applyAlignment="1" applyProtection="1">
      <alignment horizontal="center" vertical="center" wrapText="1"/>
      <protection hidden="1"/>
    </xf>
    <xf numFmtId="0" fontId="10" fillId="2" borderId="6" xfId="0" applyFont="1" applyFill="1" applyBorder="1" applyAlignment="1" applyProtection="1">
      <alignment horizontal="center" vertical="center" wrapText="1"/>
      <protection hidden="1"/>
    </xf>
    <xf numFmtId="0" fontId="10" fillId="2" borderId="7" xfId="0" applyFont="1" applyFill="1" applyBorder="1" applyAlignment="1" applyProtection="1">
      <alignment horizontal="center" vertical="center" wrapText="1"/>
      <protection hidden="1"/>
    </xf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3" borderId="8" xfId="0" applyFont="1" applyFill="1" applyBorder="1" applyAlignment="1" applyProtection="1">
      <alignment horizontal="center" vertical="center" wrapText="1"/>
      <protection hidden="1"/>
    </xf>
    <xf numFmtId="0" fontId="10" fillId="3" borderId="10" xfId="0" applyFont="1" applyFill="1" applyBorder="1" applyAlignment="1" applyProtection="1">
      <alignment horizontal="center" vertical="center" wrapText="1"/>
      <protection hidden="1"/>
    </xf>
    <xf numFmtId="0" fontId="10" fillId="3" borderId="9" xfId="0" applyFont="1" applyFill="1" applyBorder="1" applyAlignment="1" applyProtection="1">
      <alignment horizontal="center" vertical="center" wrapText="1"/>
      <protection hidden="1"/>
    </xf>
    <xf numFmtId="46" fontId="17" fillId="9" borderId="1" xfId="0" applyNumberFormat="1" applyFont="1" applyFill="1" applyBorder="1" applyAlignment="1" applyProtection="1">
      <alignment horizontal="left" vertical="center" wrapText="1"/>
      <protection hidden="1"/>
    </xf>
    <xf numFmtId="0" fontId="10" fillId="5" borderId="13" xfId="0" applyFont="1" applyFill="1" applyBorder="1" applyAlignment="1" applyProtection="1">
      <alignment horizontal="center" vertical="top"/>
      <protection hidden="1"/>
    </xf>
    <xf numFmtId="0" fontId="0" fillId="5" borderId="13" xfId="0" applyFill="1" applyBorder="1" applyAlignment="1" applyProtection="1">
      <alignment horizontal="center" vertical="top"/>
      <protection hidden="1"/>
    </xf>
    <xf numFmtId="0" fontId="0" fillId="5" borderId="12" xfId="0" applyFill="1" applyBorder="1" applyAlignment="1" applyProtection="1">
      <alignment horizontal="center" vertical="top"/>
      <protection hidden="1"/>
    </xf>
    <xf numFmtId="43" fontId="0" fillId="0" borderId="13" xfId="0" applyNumberFormat="1" applyBorder="1" applyAlignment="1" applyProtection="1">
      <alignment horizontal="center" vertical="top"/>
      <protection hidden="1"/>
    </xf>
    <xf numFmtId="43" fontId="0" fillId="0" borderId="12" xfId="0" applyNumberFormat="1" applyBorder="1" applyAlignment="1" applyProtection="1">
      <alignment horizontal="center" vertical="top"/>
      <protection hidden="1"/>
    </xf>
    <xf numFmtId="0" fontId="10" fillId="5" borderId="13" xfId="0" applyFont="1" applyFill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12" xfId="0" applyFill="1" applyBorder="1" applyAlignment="1" applyProtection="1">
      <alignment horizontal="center" vertical="center"/>
      <protection hidden="1"/>
    </xf>
    <xf numFmtId="0" fontId="0" fillId="8" borderId="8" xfId="0" applyFill="1" applyBorder="1" applyAlignment="1" applyProtection="1">
      <alignment horizontal="center" vertical="center"/>
      <protection hidden="1"/>
    </xf>
    <xf numFmtId="0" fontId="0" fillId="8" borderId="10" xfId="0" applyFill="1" applyBorder="1" applyAlignment="1" applyProtection="1">
      <alignment horizontal="center" vertical="center"/>
      <protection hidden="1"/>
    </xf>
    <xf numFmtId="0" fontId="0" fillId="8" borderId="9" xfId="0" applyFill="1" applyBorder="1" applyAlignment="1" applyProtection="1">
      <alignment horizontal="center" vertical="center"/>
      <protection hidden="1"/>
    </xf>
    <xf numFmtId="46" fontId="10" fillId="0" borderId="2" xfId="0" applyNumberFormat="1" applyFont="1" applyFill="1" applyBorder="1" applyAlignment="1" applyProtection="1">
      <alignment horizontal="left" vertical="top" wrapText="1"/>
      <protection hidden="1"/>
    </xf>
    <xf numFmtId="46" fontId="10" fillId="0" borderId="15" xfId="0" applyNumberFormat="1" applyFont="1" applyFill="1" applyBorder="1" applyAlignment="1" applyProtection="1">
      <alignment horizontal="left" vertical="top" wrapText="1"/>
      <protection hidden="1"/>
    </xf>
    <xf numFmtId="46" fontId="10" fillId="0" borderId="3" xfId="0" applyNumberFormat="1" applyFont="1" applyFill="1" applyBorder="1" applyAlignment="1" applyProtection="1">
      <alignment horizontal="left" vertical="top" wrapText="1"/>
      <protection hidden="1"/>
    </xf>
    <xf numFmtId="46" fontId="10" fillId="0" borderId="4" xfId="0" applyNumberFormat="1" applyFont="1" applyFill="1" applyBorder="1" applyAlignment="1" applyProtection="1">
      <alignment horizontal="left" vertical="top" wrapText="1"/>
      <protection hidden="1"/>
    </xf>
    <xf numFmtId="46" fontId="10" fillId="0" borderId="0" xfId="0" applyNumberFormat="1" applyFont="1" applyFill="1" applyBorder="1" applyAlignment="1" applyProtection="1">
      <alignment horizontal="left" vertical="top" wrapText="1"/>
      <protection hidden="1"/>
    </xf>
    <xf numFmtId="46" fontId="10" fillId="0" borderId="5" xfId="0" applyNumberFormat="1" applyFont="1" applyFill="1" applyBorder="1" applyAlignment="1" applyProtection="1">
      <alignment horizontal="left" vertical="top" wrapText="1"/>
      <protection hidden="1"/>
    </xf>
    <xf numFmtId="46" fontId="10" fillId="0" borderId="6" xfId="0" applyNumberFormat="1" applyFont="1" applyFill="1" applyBorder="1" applyAlignment="1" applyProtection="1">
      <alignment horizontal="left" vertical="top" wrapText="1"/>
      <protection hidden="1"/>
    </xf>
    <xf numFmtId="46" fontId="10" fillId="0" borderId="14" xfId="0" applyNumberFormat="1" applyFont="1" applyFill="1" applyBorder="1" applyAlignment="1" applyProtection="1">
      <alignment horizontal="left" vertical="top" wrapText="1"/>
      <protection hidden="1"/>
    </xf>
    <xf numFmtId="46" fontId="10" fillId="0" borderId="7" xfId="0" applyNumberFormat="1" applyFont="1" applyFill="1" applyBorder="1" applyAlignment="1" applyProtection="1">
      <alignment horizontal="left" vertical="top" wrapText="1"/>
      <protection hidden="1"/>
    </xf>
    <xf numFmtId="0" fontId="0" fillId="7" borderId="24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17" fillId="7" borderId="16" xfId="0" applyFont="1" applyFill="1" applyBorder="1" applyAlignment="1">
      <alignment horizontal="center" vertical="top"/>
    </xf>
    <xf numFmtId="0" fontId="17" fillId="7" borderId="17" xfId="0" applyFont="1" applyFill="1" applyBorder="1" applyAlignment="1">
      <alignment horizontal="center" vertical="top"/>
    </xf>
    <xf numFmtId="0" fontId="17" fillId="6" borderId="16" xfId="0" applyFont="1" applyFill="1" applyBorder="1" applyAlignment="1">
      <alignment horizontal="center" vertical="top"/>
    </xf>
    <xf numFmtId="0" fontId="17" fillId="6" borderId="17" xfId="0" applyFont="1" applyFill="1" applyBorder="1" applyAlignment="1">
      <alignment horizontal="center" vertical="top"/>
    </xf>
    <xf numFmtId="0" fontId="18" fillId="7" borderId="16" xfId="0" applyFont="1" applyFill="1" applyBorder="1" applyAlignment="1">
      <alignment horizontal="center" vertical="top"/>
    </xf>
    <xf numFmtId="0" fontId="18" fillId="7" borderId="22" xfId="0" applyFont="1" applyFill="1" applyBorder="1" applyAlignment="1">
      <alignment horizontal="center" vertical="top"/>
    </xf>
    <xf numFmtId="0" fontId="0" fillId="13" borderId="1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9" fillId="15" borderId="29" xfId="0" applyFont="1" applyFill="1" applyBorder="1" applyAlignment="1" applyProtection="1">
      <alignment horizontal="center"/>
    </xf>
    <xf numFmtId="0" fontId="20" fillId="16" borderId="30" xfId="0" applyFont="1" applyFill="1" applyBorder="1" applyAlignment="1" applyProtection="1">
      <alignment horizontal="center"/>
    </xf>
    <xf numFmtId="0" fontId="21" fillId="17" borderId="16" xfId="0" applyFont="1" applyFill="1" applyBorder="1" applyAlignment="1" applyProtection="1">
      <alignment horizontal="center" vertical="center"/>
    </xf>
    <xf numFmtId="0" fontId="0" fillId="17" borderId="17" xfId="0" applyFill="1" applyBorder="1" applyAlignment="1" applyProtection="1">
      <alignment horizontal="center" vertical="center"/>
    </xf>
    <xf numFmtId="0" fontId="21" fillId="17" borderId="18" xfId="0" applyFont="1" applyFill="1" applyBorder="1" applyAlignment="1" applyProtection="1"/>
    <xf numFmtId="167" fontId="22" fillId="17" borderId="19" xfId="0" applyNumberFormat="1" applyFont="1" applyFill="1" applyBorder="1" applyAlignment="1" applyProtection="1">
      <alignment horizontal="left"/>
    </xf>
    <xf numFmtId="0" fontId="21" fillId="17" borderId="18" xfId="0" applyFont="1" applyFill="1" applyBorder="1" applyProtection="1"/>
    <xf numFmtId="0" fontId="21" fillId="17" borderId="31" xfId="0" applyFont="1" applyFill="1" applyBorder="1" applyProtection="1"/>
    <xf numFmtId="167" fontId="22" fillId="17" borderId="32" xfId="0" applyNumberFormat="1" applyFont="1" applyFill="1" applyBorder="1" applyAlignment="1" applyProtection="1">
      <alignment horizontal="left"/>
    </xf>
    <xf numFmtId="14" fontId="0" fillId="0" borderId="0" xfId="0" applyNumberFormat="1" applyAlignment="1" applyProtection="1">
      <alignment vertical="center"/>
      <protection hidden="1"/>
    </xf>
  </cellXfs>
  <cellStyles count="61">
    <cellStyle name="Euro" xfId="3" xr:uid="{00000000-0005-0000-0000-000000000000}"/>
    <cellStyle name="Euro 2" xfId="4" xr:uid="{00000000-0005-0000-0000-000001000000}"/>
    <cellStyle name="Euro 2 2" xfId="5" xr:uid="{00000000-0005-0000-0000-000002000000}"/>
    <cellStyle name="Euro 2 2 2" xfId="6" xr:uid="{00000000-0005-0000-0000-000003000000}"/>
    <cellStyle name="Euro 2 2 2 2" xfId="36" xr:uid="{00000000-0005-0000-0000-000004000000}"/>
    <cellStyle name="Euro 2 2 3" xfId="35" xr:uid="{00000000-0005-0000-0000-000005000000}"/>
    <cellStyle name="Euro 2 3" xfId="34" xr:uid="{00000000-0005-0000-0000-000006000000}"/>
    <cellStyle name="Euro 3" xfId="7" xr:uid="{00000000-0005-0000-0000-000007000000}"/>
    <cellStyle name="Euro 3 2" xfId="8" xr:uid="{00000000-0005-0000-0000-000008000000}"/>
    <cellStyle name="Euro 3 2 2" xfId="38" xr:uid="{00000000-0005-0000-0000-000009000000}"/>
    <cellStyle name="Euro 3 3" xfId="37" xr:uid="{00000000-0005-0000-0000-00000A000000}"/>
    <cellStyle name="Euro 4" xfId="9" xr:uid="{00000000-0005-0000-0000-00000B000000}"/>
    <cellStyle name="Euro 4 2" xfId="10" xr:uid="{00000000-0005-0000-0000-00000C000000}"/>
    <cellStyle name="Euro 4 2 2" xfId="40" xr:uid="{00000000-0005-0000-0000-00000D000000}"/>
    <cellStyle name="Euro 4 3" xfId="39" xr:uid="{00000000-0005-0000-0000-00000E000000}"/>
    <cellStyle name="Euro 5" xfId="11" xr:uid="{00000000-0005-0000-0000-00000F000000}"/>
    <cellStyle name="Euro 5 2" xfId="12" xr:uid="{00000000-0005-0000-0000-000010000000}"/>
    <cellStyle name="Euro 5 2 2" xfId="42" xr:uid="{00000000-0005-0000-0000-000011000000}"/>
    <cellStyle name="Euro 5 3" xfId="41" xr:uid="{00000000-0005-0000-0000-000012000000}"/>
    <cellStyle name="Euro 6" xfId="13" xr:uid="{00000000-0005-0000-0000-000013000000}"/>
    <cellStyle name="Euro 6 2" xfId="14" xr:uid="{00000000-0005-0000-0000-000014000000}"/>
    <cellStyle name="Euro 6 2 2" xfId="44" xr:uid="{00000000-0005-0000-0000-000015000000}"/>
    <cellStyle name="Euro 6 3" xfId="43" xr:uid="{00000000-0005-0000-0000-000016000000}"/>
    <cellStyle name="Euro 7" xfId="15" xr:uid="{00000000-0005-0000-0000-000017000000}"/>
    <cellStyle name="Euro 7 2" xfId="16" xr:uid="{00000000-0005-0000-0000-000018000000}"/>
    <cellStyle name="Euro 7 2 2" xfId="46" xr:uid="{00000000-0005-0000-0000-000019000000}"/>
    <cellStyle name="Euro 7 3" xfId="45" xr:uid="{00000000-0005-0000-0000-00001A000000}"/>
    <cellStyle name="Euro 8" xfId="17" xr:uid="{00000000-0005-0000-0000-00001B000000}"/>
    <cellStyle name="Euro 8 2" xfId="47" xr:uid="{00000000-0005-0000-0000-00001C000000}"/>
    <cellStyle name="Euro 9" xfId="33" xr:uid="{00000000-0005-0000-0000-00001D000000}"/>
    <cellStyle name="Milliers" xfId="60" builtinId="3"/>
    <cellStyle name="Normal" xfId="0" builtinId="0"/>
    <cellStyle name="Normal 10" xfId="30" xr:uid="{00000000-0005-0000-0000-000020000000}"/>
    <cellStyle name="Normal 10 2" xfId="58" xr:uid="{00000000-0005-0000-0000-000021000000}"/>
    <cellStyle name="Normal 11" xfId="31" xr:uid="{00000000-0005-0000-0000-000022000000}"/>
    <cellStyle name="Normal 11 2" xfId="59" xr:uid="{00000000-0005-0000-0000-000023000000}"/>
    <cellStyle name="Normal 2" xfId="2" xr:uid="{00000000-0005-0000-0000-000024000000}"/>
    <cellStyle name="Normal 2 2" xfId="25" xr:uid="{00000000-0005-0000-0000-000025000000}"/>
    <cellStyle name="Normal 2 2 2" xfId="53" xr:uid="{00000000-0005-0000-0000-000026000000}"/>
    <cellStyle name="Normal 3" xfId="18" xr:uid="{00000000-0005-0000-0000-000027000000}"/>
    <cellStyle name="Normal 3 2" xfId="48" xr:uid="{00000000-0005-0000-0000-000028000000}"/>
    <cellStyle name="Normal 4" xfId="21" xr:uid="{00000000-0005-0000-0000-000029000000}"/>
    <cellStyle name="Normal 4 2" xfId="26" xr:uid="{00000000-0005-0000-0000-00002A000000}"/>
    <cellStyle name="Normal 4 2 2" xfId="54" xr:uid="{00000000-0005-0000-0000-00002B000000}"/>
    <cellStyle name="Normal 4 3" xfId="50" xr:uid="{00000000-0005-0000-0000-00002C000000}"/>
    <cellStyle name="Normal 5" xfId="1" xr:uid="{00000000-0005-0000-0000-00002D000000}"/>
    <cellStyle name="Normal 5 2" xfId="24" xr:uid="{00000000-0005-0000-0000-00002E000000}"/>
    <cellStyle name="Normal 5 2 2" xfId="52" xr:uid="{00000000-0005-0000-0000-00002F000000}"/>
    <cellStyle name="Normal 5 3" xfId="32" xr:uid="{00000000-0005-0000-0000-000030000000}"/>
    <cellStyle name="Normal 6" xfId="22" xr:uid="{00000000-0005-0000-0000-000031000000}"/>
    <cellStyle name="Normal 6 2" xfId="27" xr:uid="{00000000-0005-0000-0000-000032000000}"/>
    <cellStyle name="Normal 6 2 2" xfId="55" xr:uid="{00000000-0005-0000-0000-000033000000}"/>
    <cellStyle name="Normal 6 3" xfId="51" xr:uid="{00000000-0005-0000-0000-000034000000}"/>
    <cellStyle name="Normal 7" xfId="23" xr:uid="{00000000-0005-0000-0000-000035000000}"/>
    <cellStyle name="Normal 8" xfId="28" xr:uid="{00000000-0005-0000-0000-000036000000}"/>
    <cellStyle name="Normal 8 2" xfId="56" xr:uid="{00000000-0005-0000-0000-000037000000}"/>
    <cellStyle name="Normal 9" xfId="29" xr:uid="{00000000-0005-0000-0000-000038000000}"/>
    <cellStyle name="Normal 9 2" xfId="57" xr:uid="{00000000-0005-0000-0000-000039000000}"/>
    <cellStyle name="Percent 2" xfId="19" xr:uid="{00000000-0005-0000-0000-00003A000000}"/>
    <cellStyle name="Percent 2 2" xfId="49" xr:uid="{00000000-0005-0000-0000-00003B000000}"/>
    <cellStyle name="Standaard_1500 à 1999" xfId="20" xr:uid="{00000000-0005-0000-0000-00003C000000}"/>
  </cellStyles>
  <dxfs count="1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5E9ED5"/>
      <color rgb="FFF6B159"/>
      <color rgb="FF67B87B"/>
      <color rgb="FFEE8146"/>
      <color rgb="FF3A933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C5A2-3400-4C5D-849B-6218552BD92D}">
  <sheetPr codeName="Feuil3"/>
  <dimension ref="A1:B16"/>
  <sheetViews>
    <sheetView workbookViewId="0">
      <selection activeCell="A2" sqref="A2:B2"/>
    </sheetView>
  </sheetViews>
  <sheetFormatPr baseColWidth="10" defaultRowHeight="12.75" x14ac:dyDescent="0.2"/>
  <cols>
    <col min="2" max="2" width="24.5" customWidth="1"/>
  </cols>
  <sheetData>
    <row r="1" spans="1:2" ht="18.75" thickBot="1" x14ac:dyDescent="0.3">
      <c r="A1" s="115" t="s">
        <v>2</v>
      </c>
      <c r="B1" s="116">
        <f>prest_empl!F3</f>
        <v>2018</v>
      </c>
    </row>
    <row r="2" spans="1:2" x14ac:dyDescent="0.2">
      <c r="A2" s="117" t="s">
        <v>79</v>
      </c>
      <c r="B2" s="118"/>
    </row>
    <row r="3" spans="1:2" x14ac:dyDescent="0.2">
      <c r="A3" s="119" t="s">
        <v>80</v>
      </c>
      <c r="B3" s="120">
        <f>DATE(an,1,1)</f>
        <v>41639</v>
      </c>
    </row>
    <row r="4" spans="1:2" x14ac:dyDescent="0.2">
      <c r="A4" s="119" t="s">
        <v>81</v>
      </c>
      <c r="B4" s="120">
        <f>IF(MOD(19*MOD(an,19)+24,30)+MOD(2*MOD(an,4)+4*MOD(an,7)+6*
MOD(19*MOD(an,19)+24,30)+5,7)-9&lt;=0,DATE(an,3,22+MOD(19*MOD(an,
19)+24,30)+MOD(2*MOD(an,4)+4*MOD(an,7)+6*MOD(19*MOD(an,19)+24,
30)+5,7)),DATE(an,4,MOD(19*MOD(an,19)+24,30)+MOD(2*MOD(an,4)+4*
MOD(an,7)+6*MOD(19*MOD(an,19)+24,30)+5,7)-9))</f>
        <v>41729</v>
      </c>
    </row>
    <row r="5" spans="1:2" x14ac:dyDescent="0.2">
      <c r="A5" s="119" t="s">
        <v>82</v>
      </c>
      <c r="B5" s="120">
        <f>Paques+1</f>
        <v>41730</v>
      </c>
    </row>
    <row r="6" spans="1:2" x14ac:dyDescent="0.2">
      <c r="A6" s="119" t="s">
        <v>83</v>
      </c>
      <c r="B6" s="120">
        <f>DATE(an,5,1)</f>
        <v>41759</v>
      </c>
    </row>
    <row r="7" spans="1:2" x14ac:dyDescent="0.2">
      <c r="A7" s="119" t="s">
        <v>84</v>
      </c>
      <c r="B7" s="120">
        <f>DATE(an,5,8)</f>
        <v>41766</v>
      </c>
    </row>
    <row r="8" spans="1:2" x14ac:dyDescent="0.2">
      <c r="A8" s="119" t="s">
        <v>85</v>
      </c>
      <c r="B8" s="120">
        <f>Paques+39</f>
        <v>41768</v>
      </c>
    </row>
    <row r="9" spans="1:2" x14ac:dyDescent="0.2">
      <c r="A9" s="119" t="s">
        <v>86</v>
      </c>
      <c r="B9" s="120">
        <f>Paques+49</f>
        <v>41778</v>
      </c>
    </row>
    <row r="10" spans="1:2" x14ac:dyDescent="0.2">
      <c r="A10" s="119" t="s">
        <v>87</v>
      </c>
      <c r="B10" s="120">
        <f>Paques+50</f>
        <v>41779</v>
      </c>
    </row>
    <row r="11" spans="1:2" x14ac:dyDescent="0.2">
      <c r="A11" s="121" t="s">
        <v>88</v>
      </c>
      <c r="B11" s="120">
        <f>DATE(an,7,14)</f>
        <v>41833</v>
      </c>
    </row>
    <row r="12" spans="1:2" x14ac:dyDescent="0.2">
      <c r="A12" s="121" t="s">
        <v>30</v>
      </c>
      <c r="B12" s="120">
        <f>DATE(an,8,15)</f>
        <v>41865</v>
      </c>
    </row>
    <row r="13" spans="1:2" x14ac:dyDescent="0.2">
      <c r="A13" s="121" t="s">
        <v>89</v>
      </c>
      <c r="B13" s="120">
        <f>DATE(an,11,1)</f>
        <v>41943</v>
      </c>
    </row>
    <row r="14" spans="1:2" x14ac:dyDescent="0.2">
      <c r="A14" s="121" t="s">
        <v>31</v>
      </c>
      <c r="B14" s="120">
        <f>DATE(an,11,11)</f>
        <v>41953</v>
      </c>
    </row>
    <row r="15" spans="1:2" x14ac:dyDescent="0.2">
      <c r="A15" s="121" t="s">
        <v>90</v>
      </c>
      <c r="B15" s="120">
        <f>B4-7</f>
        <v>41722</v>
      </c>
    </row>
    <row r="16" spans="1:2" x14ac:dyDescent="0.2">
      <c r="A16" s="122" t="s">
        <v>91</v>
      </c>
      <c r="B16" s="123">
        <f>DATE(an,12,25)</f>
        <v>41997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52"/>
  <sheetViews>
    <sheetView showZeros="0" tabSelected="1" showWhiteSpace="0" zoomScaleNormal="100" workbookViewId="0">
      <selection activeCell="S9" sqref="S9"/>
    </sheetView>
  </sheetViews>
  <sheetFormatPr baseColWidth="10" defaultColWidth="5.375" defaultRowHeight="15.6" customHeight="1" x14ac:dyDescent="0.2"/>
  <cols>
    <col min="1" max="1" width="5.875" style="4" bestFit="1" customWidth="1"/>
    <col min="2" max="2" width="5.5" style="4" customWidth="1"/>
    <col min="3" max="3" width="13.375" style="4" customWidth="1"/>
    <col min="4" max="4" width="5.375" style="4"/>
    <col min="5" max="5" width="3.5" style="4" customWidth="1"/>
    <col min="6" max="6" width="7" style="4" customWidth="1"/>
    <col min="7" max="8" width="5.375" style="4"/>
    <col min="9" max="9" width="13.5" style="4" customWidth="1"/>
    <col min="10" max="10" width="5.375" style="4"/>
    <col min="11" max="11" width="3.25" style="4" customWidth="1"/>
    <col min="12" max="12" width="6.875" style="4" customWidth="1"/>
    <col min="13" max="13" width="5.375" style="4"/>
    <col min="14" max="14" width="8.25" style="4" customWidth="1"/>
    <col min="15" max="15" width="6.875" style="4" customWidth="1"/>
    <col min="16" max="16" width="5.375" style="4" customWidth="1"/>
    <col min="17" max="17" width="7" style="4" customWidth="1"/>
    <col min="18" max="18" width="5.375" style="4"/>
    <col min="19" max="19" width="10.375" style="4" bestFit="1" customWidth="1"/>
    <col min="20" max="16384" width="5.375" style="4"/>
  </cols>
  <sheetData>
    <row r="1" spans="1:21" ht="15.6" customHeight="1" x14ac:dyDescent="0.2">
      <c r="A1" s="16" t="s">
        <v>0</v>
      </c>
      <c r="B1" s="17"/>
      <c r="C1" s="17"/>
      <c r="F1" s="69" t="s">
        <v>32</v>
      </c>
      <c r="G1" s="69"/>
      <c r="H1" s="69"/>
      <c r="I1" s="3"/>
      <c r="L1" s="1"/>
      <c r="M1" s="84" t="s">
        <v>54</v>
      </c>
      <c r="N1" s="84"/>
      <c r="O1" s="84"/>
      <c r="P1" s="84"/>
      <c r="Q1" s="84"/>
    </row>
    <row r="2" spans="1:21" ht="15.6" customHeight="1" x14ac:dyDescent="0.2">
      <c r="A2" s="18" t="s">
        <v>1</v>
      </c>
      <c r="B2" s="19"/>
      <c r="C2" s="19"/>
      <c r="D2" s="2"/>
      <c r="F2" s="69" t="s">
        <v>18</v>
      </c>
      <c r="G2" s="69"/>
      <c r="H2" s="69"/>
      <c r="I2" s="3"/>
      <c r="J2" s="2"/>
      <c r="K2" s="2"/>
      <c r="L2" s="2"/>
      <c r="M2" s="96"/>
      <c r="N2" s="97"/>
      <c r="O2" s="97"/>
      <c r="P2" s="97"/>
      <c r="Q2" s="98"/>
    </row>
    <row r="3" spans="1:21" ht="15.6" customHeight="1" x14ac:dyDescent="0.2">
      <c r="A3" s="18" t="s">
        <v>2</v>
      </c>
      <c r="B3" s="18"/>
      <c r="C3" s="19"/>
      <c r="D3" s="2"/>
      <c r="F3" s="69">
        <v>2018</v>
      </c>
      <c r="G3" s="69"/>
      <c r="H3" s="69"/>
      <c r="I3" s="3"/>
      <c r="J3" s="3"/>
      <c r="K3" s="3"/>
      <c r="L3" s="3"/>
      <c r="M3" s="99"/>
      <c r="N3" s="100"/>
      <c r="O3" s="100"/>
      <c r="P3" s="100"/>
      <c r="Q3" s="101"/>
    </row>
    <row r="4" spans="1:21" ht="15.6" customHeight="1" x14ac:dyDescent="0.2">
      <c r="A4" s="2"/>
      <c r="B4" s="2"/>
      <c r="C4" s="2"/>
      <c r="D4" s="2"/>
      <c r="E4" s="2"/>
      <c r="F4" s="2"/>
      <c r="G4" s="3"/>
      <c r="H4" s="3"/>
      <c r="I4" s="3"/>
      <c r="J4" s="3"/>
      <c r="K4" s="3"/>
      <c r="L4" s="3"/>
      <c r="M4" s="99"/>
      <c r="N4" s="100"/>
      <c r="O4" s="100"/>
      <c r="P4" s="100"/>
      <c r="Q4" s="101"/>
    </row>
    <row r="5" spans="1:21" ht="15.6" customHeight="1" x14ac:dyDescent="0.2">
      <c r="A5" s="2"/>
      <c r="B5" s="2"/>
      <c r="C5" s="2"/>
      <c r="D5" s="11"/>
      <c r="E5" s="11"/>
      <c r="F5" s="11"/>
      <c r="G5" s="11"/>
      <c r="H5" s="11"/>
      <c r="I5" s="11"/>
      <c r="J5" s="11"/>
      <c r="K5" s="11"/>
      <c r="L5" s="11"/>
      <c r="M5" s="99"/>
      <c r="N5" s="100"/>
      <c r="O5" s="100"/>
      <c r="P5" s="100"/>
      <c r="Q5" s="101"/>
      <c r="R5" s="8"/>
      <c r="S5" s="25"/>
      <c r="T5" s="8"/>
      <c r="U5" s="8"/>
    </row>
    <row r="6" spans="1:21" ht="15.6" customHeight="1" x14ac:dyDescent="0.2">
      <c r="A6" s="73" t="s">
        <v>3</v>
      </c>
      <c r="B6" s="74"/>
      <c r="C6" s="79" t="s">
        <v>4</v>
      </c>
      <c r="D6" s="80" t="s">
        <v>21</v>
      </c>
      <c r="E6" s="80"/>
      <c r="F6" s="70" t="s">
        <v>55</v>
      </c>
      <c r="G6" s="73" t="s">
        <v>3</v>
      </c>
      <c r="H6" s="74"/>
      <c r="I6" s="81" t="s">
        <v>4</v>
      </c>
      <c r="J6" s="80" t="s">
        <v>21</v>
      </c>
      <c r="K6" s="80"/>
      <c r="L6" s="93" t="s">
        <v>55</v>
      </c>
      <c r="M6" s="99"/>
      <c r="N6" s="100"/>
      <c r="O6" s="100"/>
      <c r="P6" s="100"/>
      <c r="Q6" s="101"/>
    </row>
    <row r="7" spans="1:21" ht="15.6" customHeight="1" x14ac:dyDescent="0.2">
      <c r="A7" s="75"/>
      <c r="B7" s="76"/>
      <c r="C7" s="79"/>
      <c r="D7" s="80"/>
      <c r="E7" s="80"/>
      <c r="F7" s="71"/>
      <c r="G7" s="75"/>
      <c r="H7" s="76"/>
      <c r="I7" s="82"/>
      <c r="J7" s="80"/>
      <c r="K7" s="80"/>
      <c r="L7" s="94"/>
      <c r="M7" s="99"/>
      <c r="N7" s="100"/>
      <c r="O7" s="100"/>
      <c r="P7" s="100"/>
      <c r="Q7" s="101"/>
    </row>
    <row r="8" spans="1:21" ht="15.6" customHeight="1" x14ac:dyDescent="0.2">
      <c r="A8" s="77"/>
      <c r="B8" s="78"/>
      <c r="C8" s="79"/>
      <c r="D8" s="80"/>
      <c r="E8" s="80"/>
      <c r="F8" s="72"/>
      <c r="G8" s="77"/>
      <c r="H8" s="78"/>
      <c r="I8" s="83"/>
      <c r="J8" s="80"/>
      <c r="K8" s="80"/>
      <c r="L8" s="95"/>
      <c r="M8" s="102"/>
      <c r="N8" s="103"/>
      <c r="O8" s="103"/>
      <c r="P8" s="103"/>
      <c r="Q8" s="104"/>
    </row>
    <row r="9" spans="1:21" ht="15.6" customHeight="1" x14ac:dyDescent="0.2">
      <c r="A9" s="14">
        <f>DATE($F$3,VLOOKUP($F$2,annee,2,FALSE),1)</f>
        <v>41973</v>
      </c>
      <c r="B9" s="29" t="str">
        <f t="shared" ref="B9:B19" si="0">VLOOKUP(WEEKDAY(A9,2),semaine,2,)</f>
        <v>Sa</v>
      </c>
      <c r="C9" s="15"/>
      <c r="D9" s="68">
        <v>0</v>
      </c>
      <c r="E9" s="68"/>
      <c r="F9" s="27"/>
      <c r="G9" s="14">
        <f>A23+1</f>
        <v>41988</v>
      </c>
      <c r="H9" s="29" t="str">
        <f t="shared" ref="H9:H15" si="1">VLOOKUP(WEEKDAY(G9,2),semaine,2,)</f>
        <v>Di</v>
      </c>
      <c r="I9" s="53"/>
      <c r="J9" s="66">
        <v>0</v>
      </c>
      <c r="K9" s="67"/>
      <c r="L9" s="28"/>
      <c r="M9" s="26"/>
      <c r="S9" s="124"/>
    </row>
    <row r="10" spans="1:21" ht="15.6" customHeight="1" x14ac:dyDescent="0.2">
      <c r="A10" s="14">
        <f>A9+1</f>
        <v>41974</v>
      </c>
      <c r="B10" s="29" t="str">
        <f t="shared" si="0"/>
        <v>Di</v>
      </c>
      <c r="C10" s="15" t="s">
        <v>39</v>
      </c>
      <c r="D10" s="68">
        <v>8</v>
      </c>
      <c r="E10" s="68"/>
      <c r="F10" s="27" t="s">
        <v>56</v>
      </c>
      <c r="G10" s="14">
        <f t="shared" ref="G10:G17" si="2">G9+1</f>
        <v>41989</v>
      </c>
      <c r="H10" s="29" t="str">
        <f t="shared" si="1"/>
        <v>Lu</v>
      </c>
      <c r="I10" s="53"/>
      <c r="J10" s="66">
        <v>0</v>
      </c>
      <c r="K10" s="67"/>
      <c r="L10" s="28"/>
      <c r="M10" s="85" t="s">
        <v>34</v>
      </c>
      <c r="N10" s="86"/>
      <c r="O10" s="87"/>
    </row>
    <row r="11" spans="1:21" ht="15.6" customHeight="1" x14ac:dyDescent="0.2">
      <c r="A11" s="14">
        <f t="shared" ref="A11:A19" si="3">A10+1</f>
        <v>41975</v>
      </c>
      <c r="B11" s="29" t="str">
        <f>VLOOKUP(WEEKDAY(A11,2),semaine,2,)</f>
        <v>Lu</v>
      </c>
      <c r="C11" s="15" t="s">
        <v>39</v>
      </c>
      <c r="D11" s="68">
        <v>8.25</v>
      </c>
      <c r="E11" s="68"/>
      <c r="F11" s="27" t="s">
        <v>56</v>
      </c>
      <c r="G11" s="14">
        <f t="shared" si="2"/>
        <v>41990</v>
      </c>
      <c r="H11" s="29" t="str">
        <f>VLOOKUP(WEEKDAY(G11,2),semaine,2,)</f>
        <v>Ma</v>
      </c>
      <c r="I11" s="53"/>
      <c r="J11" s="66"/>
      <c r="K11" s="67"/>
      <c r="L11" s="28"/>
      <c r="M11" s="88">
        <f>SUM(D9:E23)</f>
        <v>89</v>
      </c>
      <c r="N11" s="88"/>
      <c r="O11" s="89"/>
    </row>
    <row r="12" spans="1:21" ht="15.6" customHeight="1" x14ac:dyDescent="0.2">
      <c r="A12" s="14">
        <f t="shared" si="3"/>
        <v>41976</v>
      </c>
      <c r="B12" s="29" t="str">
        <f t="shared" si="0"/>
        <v>Ma</v>
      </c>
      <c r="C12" s="15" t="s">
        <v>41</v>
      </c>
      <c r="D12" s="68">
        <v>8.25</v>
      </c>
      <c r="E12" s="68"/>
      <c r="F12" s="27" t="s">
        <v>56</v>
      </c>
      <c r="G12" s="14">
        <f t="shared" si="2"/>
        <v>41991</v>
      </c>
      <c r="H12" s="29" t="str">
        <f t="shared" si="1"/>
        <v>Me</v>
      </c>
      <c r="I12" s="53"/>
      <c r="J12" s="66">
        <v>0</v>
      </c>
      <c r="K12" s="67"/>
      <c r="L12" s="28"/>
      <c r="M12" s="90" t="s">
        <v>35</v>
      </c>
      <c r="N12" s="91"/>
      <c r="O12" s="92"/>
    </row>
    <row r="13" spans="1:21" ht="15.6" customHeight="1" x14ac:dyDescent="0.2">
      <c r="A13" s="14">
        <f t="shared" si="3"/>
        <v>41977</v>
      </c>
      <c r="B13" s="29" t="str">
        <f t="shared" si="0"/>
        <v>Me</v>
      </c>
      <c r="C13" s="15" t="s">
        <v>41</v>
      </c>
      <c r="D13" s="68">
        <v>8.25</v>
      </c>
      <c r="E13" s="68"/>
      <c r="F13" s="27" t="s">
        <v>56</v>
      </c>
      <c r="G13" s="14">
        <f t="shared" si="2"/>
        <v>41992</v>
      </c>
      <c r="H13" s="29" t="str">
        <f>VLOOKUP(WEEKDAY(G13,2),semaine,2,)</f>
        <v>Je</v>
      </c>
      <c r="I13" s="53"/>
      <c r="J13" s="66">
        <v>0</v>
      </c>
      <c r="K13" s="67"/>
      <c r="L13" s="28"/>
      <c r="M13" s="62">
        <f>SUM(J9:K24)</f>
        <v>0</v>
      </c>
      <c r="N13" s="63"/>
      <c r="O13" s="64"/>
    </row>
    <row r="14" spans="1:21" ht="15.6" customHeight="1" x14ac:dyDescent="0.2">
      <c r="A14" s="14">
        <f t="shared" si="3"/>
        <v>41978</v>
      </c>
      <c r="B14" s="29" t="str">
        <f t="shared" si="0"/>
        <v>Je</v>
      </c>
      <c r="C14" s="15" t="s">
        <v>41</v>
      </c>
      <c r="D14" s="68">
        <v>8.25</v>
      </c>
      <c r="E14" s="68"/>
      <c r="F14" s="27" t="s">
        <v>56</v>
      </c>
      <c r="G14" s="14">
        <f t="shared" si="2"/>
        <v>41993</v>
      </c>
      <c r="H14" s="29" t="str">
        <f t="shared" si="1"/>
        <v>Ve</v>
      </c>
      <c r="I14" s="53"/>
      <c r="J14" s="66">
        <v>0</v>
      </c>
      <c r="K14" s="67"/>
      <c r="L14" s="28"/>
      <c r="M14" s="56" t="s">
        <v>37</v>
      </c>
      <c r="N14" s="57"/>
      <c r="O14" s="59" t="s">
        <v>38</v>
      </c>
      <c r="P14" s="59"/>
      <c r="Q14" s="59"/>
    </row>
    <row r="15" spans="1:21" ht="15.6" customHeight="1" x14ac:dyDescent="0.2">
      <c r="A15" s="14">
        <f t="shared" si="3"/>
        <v>41979</v>
      </c>
      <c r="B15" s="29" t="str">
        <f t="shared" si="0"/>
        <v>Ve</v>
      </c>
      <c r="C15" s="15" t="s">
        <v>41</v>
      </c>
      <c r="D15" s="68">
        <v>7.5</v>
      </c>
      <c r="E15" s="68"/>
      <c r="F15" s="27" t="s">
        <v>56</v>
      </c>
      <c r="G15" s="14">
        <f t="shared" si="2"/>
        <v>41994</v>
      </c>
      <c r="H15" s="29" t="str">
        <f t="shared" si="1"/>
        <v>Sa</v>
      </c>
      <c r="I15" s="55"/>
      <c r="J15" s="66">
        <v>0</v>
      </c>
      <c r="K15" s="67"/>
      <c r="L15" s="28"/>
      <c r="M15" s="60" t="s">
        <v>39</v>
      </c>
      <c r="N15" s="61"/>
      <c r="O15" s="58" t="s">
        <v>40</v>
      </c>
      <c r="P15" s="58"/>
      <c r="Q15" s="58"/>
    </row>
    <row r="16" spans="1:21" ht="15.6" customHeight="1" x14ac:dyDescent="0.2">
      <c r="A16" s="14">
        <f t="shared" si="3"/>
        <v>41980</v>
      </c>
      <c r="B16" s="29" t="str">
        <f t="shared" si="0"/>
        <v>Sa</v>
      </c>
      <c r="C16" s="15"/>
      <c r="D16" s="68">
        <v>0</v>
      </c>
      <c r="E16" s="68"/>
      <c r="F16" s="27"/>
      <c r="G16" s="14">
        <f t="shared" si="2"/>
        <v>41995</v>
      </c>
      <c r="H16" s="29" t="str">
        <f t="shared" ref="H16:H21" si="4">VLOOKUP(WEEKDAY(G16,2),semaine,2,)</f>
        <v>Di</v>
      </c>
      <c r="I16" s="54"/>
      <c r="J16" s="66">
        <v>0</v>
      </c>
      <c r="K16" s="67"/>
      <c r="L16" s="28"/>
      <c r="M16" s="56" t="s">
        <v>41</v>
      </c>
      <c r="N16" s="57"/>
      <c r="O16" s="59" t="s">
        <v>42</v>
      </c>
      <c r="P16" s="59"/>
      <c r="Q16" s="59"/>
    </row>
    <row r="17" spans="1:21" ht="15.6" customHeight="1" x14ac:dyDescent="0.2">
      <c r="A17" s="14">
        <f t="shared" si="3"/>
        <v>41981</v>
      </c>
      <c r="B17" s="29" t="str">
        <f t="shared" si="0"/>
        <v>Di</v>
      </c>
      <c r="C17" s="15"/>
      <c r="D17" s="68">
        <v>0</v>
      </c>
      <c r="E17" s="68"/>
      <c r="F17" s="27"/>
      <c r="G17" s="14">
        <f t="shared" si="2"/>
        <v>41996</v>
      </c>
      <c r="H17" s="29" t="str">
        <f t="shared" si="4"/>
        <v>Lu</v>
      </c>
      <c r="I17" s="55"/>
      <c r="J17" s="66">
        <v>0</v>
      </c>
      <c r="K17" s="67"/>
      <c r="L17" s="28"/>
      <c r="M17" s="60" t="s">
        <v>43</v>
      </c>
      <c r="N17" s="61"/>
      <c r="O17" s="58" t="s">
        <v>44</v>
      </c>
      <c r="P17" s="58"/>
      <c r="Q17" s="58"/>
    </row>
    <row r="18" spans="1:21" ht="15.6" customHeight="1" x14ac:dyDescent="0.2">
      <c r="A18" s="14">
        <f t="shared" si="3"/>
        <v>41982</v>
      </c>
      <c r="B18" s="29" t="str">
        <f t="shared" si="0"/>
        <v>Lu</v>
      </c>
      <c r="C18" s="15" t="s">
        <v>39</v>
      </c>
      <c r="D18" s="68">
        <v>8.25</v>
      </c>
      <c r="E18" s="68"/>
      <c r="F18" s="27" t="s">
        <v>56</v>
      </c>
      <c r="G18" s="14">
        <f t="shared" ref="G18:G21" si="5">G17+1</f>
        <v>41997</v>
      </c>
      <c r="H18" s="29" t="str">
        <f t="shared" si="4"/>
        <v>Ma</v>
      </c>
      <c r="I18" s="54"/>
      <c r="J18" s="66">
        <v>0</v>
      </c>
      <c r="K18" s="67"/>
      <c r="L18" s="28"/>
      <c r="M18" s="56" t="s">
        <v>45</v>
      </c>
      <c r="N18" s="57"/>
      <c r="O18" s="59" t="s">
        <v>46</v>
      </c>
      <c r="P18" s="59"/>
      <c r="Q18" s="59"/>
    </row>
    <row r="19" spans="1:21" ht="15.6" customHeight="1" x14ac:dyDescent="0.2">
      <c r="A19" s="14">
        <f t="shared" si="3"/>
        <v>41983</v>
      </c>
      <c r="B19" s="29" t="str">
        <f t="shared" si="0"/>
        <v>Ma</v>
      </c>
      <c r="C19" s="15" t="s">
        <v>39</v>
      </c>
      <c r="D19" s="68">
        <v>8.25</v>
      </c>
      <c r="E19" s="68"/>
      <c r="F19" s="27" t="s">
        <v>56</v>
      </c>
      <c r="G19" s="14">
        <f t="shared" si="5"/>
        <v>41998</v>
      </c>
      <c r="H19" s="29" t="str">
        <f t="shared" si="4"/>
        <v>Me</v>
      </c>
      <c r="I19" s="53"/>
      <c r="J19" s="66"/>
      <c r="K19" s="67"/>
      <c r="L19" s="28"/>
      <c r="M19" s="60" t="s">
        <v>47</v>
      </c>
      <c r="N19" s="61"/>
      <c r="O19" s="58" t="s">
        <v>48</v>
      </c>
      <c r="P19" s="58"/>
      <c r="Q19" s="58"/>
    </row>
    <row r="20" spans="1:21" ht="15.6" customHeight="1" x14ac:dyDescent="0.2">
      <c r="A20" s="14">
        <f>A19+1</f>
        <v>41984</v>
      </c>
      <c r="B20" s="29" t="str">
        <f>VLOOKUP(WEEKDAY(A20,2),semaine,2,)</f>
        <v>Me</v>
      </c>
      <c r="C20" s="15" t="s">
        <v>39</v>
      </c>
      <c r="D20" s="68">
        <v>8.25</v>
      </c>
      <c r="E20" s="68"/>
      <c r="F20" s="27" t="s">
        <v>56</v>
      </c>
      <c r="G20" s="14">
        <f t="shared" si="5"/>
        <v>41999</v>
      </c>
      <c r="H20" s="29" t="str">
        <f t="shared" si="4"/>
        <v>Je</v>
      </c>
      <c r="I20" s="53"/>
      <c r="J20" s="66">
        <v>0</v>
      </c>
      <c r="K20" s="67"/>
      <c r="L20" s="27"/>
      <c r="M20" s="56" t="s">
        <v>49</v>
      </c>
      <c r="N20" s="57"/>
      <c r="O20" s="59" t="s">
        <v>50</v>
      </c>
      <c r="P20" s="59"/>
      <c r="Q20" s="59"/>
      <c r="R20" s="10"/>
      <c r="S20" s="10"/>
      <c r="T20" s="10"/>
      <c r="U20" s="10"/>
    </row>
    <row r="21" spans="1:21" ht="15.6" customHeight="1" x14ac:dyDescent="0.2">
      <c r="A21" s="14">
        <f>A20+1</f>
        <v>41985</v>
      </c>
      <c r="B21" s="29" t="str">
        <f>VLOOKUP(WEEKDAY(A21,2),semaine,2,)</f>
        <v>Je</v>
      </c>
      <c r="C21" s="15" t="s">
        <v>39</v>
      </c>
      <c r="D21" s="68">
        <v>8.25</v>
      </c>
      <c r="E21" s="68"/>
      <c r="F21" s="27" t="s">
        <v>56</v>
      </c>
      <c r="G21" s="14">
        <f t="shared" si="5"/>
        <v>42000</v>
      </c>
      <c r="H21" s="29" t="str">
        <f t="shared" si="4"/>
        <v>Ve</v>
      </c>
      <c r="I21" s="53"/>
      <c r="J21" s="66">
        <v>0</v>
      </c>
      <c r="K21" s="67"/>
      <c r="L21" s="27"/>
      <c r="R21" s="10"/>
      <c r="S21" s="10"/>
      <c r="T21" s="10"/>
      <c r="U21" s="10"/>
    </row>
    <row r="22" spans="1:21" ht="15.6" customHeight="1" x14ac:dyDescent="0.2">
      <c r="A22" s="14">
        <f>A21+1</f>
        <v>41986</v>
      </c>
      <c r="B22" s="29" t="str">
        <f>VLOOKUP(WEEKDAY(A22,2),semaine,2,)</f>
        <v>Ve</v>
      </c>
      <c r="C22" s="15" t="s">
        <v>39</v>
      </c>
      <c r="D22" s="68">
        <v>7.5</v>
      </c>
      <c r="E22" s="68"/>
      <c r="F22" s="27" t="s">
        <v>56</v>
      </c>
      <c r="G22" s="14">
        <f>IF(G21="","",IF((G21+1)&gt;EOMONTH($A$9,0),"",G21+1))</f>
        <v>42001</v>
      </c>
      <c r="H22" s="29" t="str">
        <f>IF(G22="","",VLOOKUP(WEEKDAY(G22,2),semaine,2,))</f>
        <v>Sa</v>
      </c>
      <c r="I22" s="53"/>
      <c r="J22" s="66">
        <v>0</v>
      </c>
      <c r="K22" s="67"/>
      <c r="L22" s="27"/>
      <c r="R22" s="10"/>
      <c r="S22" s="10"/>
      <c r="T22" s="10"/>
      <c r="U22" s="10"/>
    </row>
    <row r="23" spans="1:21" ht="15.6" customHeight="1" x14ac:dyDescent="0.2">
      <c r="A23" s="14">
        <f>A22+1</f>
        <v>41987</v>
      </c>
      <c r="B23" s="29" t="str">
        <f>VLOOKUP(WEEKDAY(A23,2),semaine,2,)</f>
        <v>Sa</v>
      </c>
      <c r="C23" s="15"/>
      <c r="D23" s="68">
        <v>0</v>
      </c>
      <c r="E23" s="68"/>
      <c r="F23" s="27"/>
      <c r="G23" s="14">
        <f>IF(G22="","",IF((G22+1)&gt;EOMONTH($A$9,0),"",G22+1))</f>
        <v>42002</v>
      </c>
      <c r="H23" s="29" t="str">
        <f>IF(G23="","",VLOOKUP(WEEKDAY(G23,2),semaine,2,))</f>
        <v>Di</v>
      </c>
      <c r="I23" s="53"/>
      <c r="J23" s="66">
        <v>0</v>
      </c>
      <c r="K23" s="67"/>
      <c r="L23" s="27"/>
      <c r="R23" s="10"/>
      <c r="S23" s="10"/>
      <c r="T23" s="10"/>
      <c r="U23" s="10"/>
    </row>
    <row r="24" spans="1:21" ht="15.6" customHeight="1" x14ac:dyDescent="0.2">
      <c r="A24" s="2"/>
      <c r="B24" s="2"/>
      <c r="C24" s="2"/>
      <c r="D24" s="13"/>
      <c r="E24" s="13"/>
      <c r="F24" s="10"/>
      <c r="G24" s="14">
        <f>IF(G23="","",IF((G23+1)&gt;EOMONTH($A$9,0),"",G23+1))</f>
        <v>42003</v>
      </c>
      <c r="H24" s="29" t="str">
        <f>IF(G24="","",VLOOKUP(WEEKDAY(G24,2),semaine,2,))</f>
        <v>Lu</v>
      </c>
      <c r="I24" s="55"/>
      <c r="J24" s="66">
        <v>0</v>
      </c>
      <c r="K24" s="67"/>
      <c r="L24" s="27"/>
      <c r="R24" s="10"/>
      <c r="S24" s="10"/>
      <c r="T24" s="10"/>
      <c r="U24" s="10"/>
    </row>
    <row r="25" spans="1:21" ht="15.6" customHeight="1" x14ac:dyDescent="0.2">
      <c r="A25" s="2"/>
      <c r="B25" s="2"/>
      <c r="C25" s="2"/>
      <c r="D25" s="65"/>
      <c r="E25" s="65"/>
      <c r="F25" s="10"/>
      <c r="G25" s="10"/>
      <c r="H25" s="9"/>
      <c r="I25" s="9"/>
      <c r="J25" s="10"/>
      <c r="K25" s="10"/>
      <c r="L25" s="10"/>
      <c r="M25" s="20"/>
      <c r="N25" s="21"/>
      <c r="O25" s="21"/>
      <c r="P25" s="20"/>
      <c r="Q25" s="20"/>
      <c r="R25" s="10"/>
      <c r="S25" s="10"/>
      <c r="T25" s="10"/>
      <c r="U25" s="10"/>
    </row>
    <row r="26" spans="1:21" ht="12.75" x14ac:dyDescent="0.2"/>
    <row r="27" spans="1:21" ht="12.75" customHeight="1" x14ac:dyDescent="0.2"/>
    <row r="28" spans="1:21" ht="12.75" customHeight="1" x14ac:dyDescent="0.2"/>
    <row r="29" spans="1:21" ht="12.75" x14ac:dyDescent="0.2"/>
    <row r="30" spans="1:21" ht="12.75" x14ac:dyDescent="0.2"/>
    <row r="31" spans="1:21" ht="12.75" x14ac:dyDescent="0.2"/>
    <row r="32" spans="1:21" ht="12.75" customHeight="1" x14ac:dyDescent="0.2"/>
    <row r="33" spans="1:21" ht="12.75" customHeight="1" x14ac:dyDescent="0.2"/>
    <row r="34" spans="1:21" ht="12.75" customHeight="1" x14ac:dyDescent="0.2">
      <c r="A34" s="5"/>
      <c r="B34" s="5"/>
      <c r="C34" s="5"/>
      <c r="D34" s="5"/>
      <c r="E34" s="5"/>
      <c r="F34" s="12"/>
      <c r="G34" s="12"/>
      <c r="H34" s="5"/>
      <c r="I34" s="5"/>
      <c r="J34" s="3"/>
      <c r="K34" s="5"/>
      <c r="L34" s="5"/>
      <c r="M34" s="5"/>
      <c r="N34" s="3"/>
      <c r="O34" s="3"/>
      <c r="P34" s="3"/>
      <c r="Q34" s="3"/>
      <c r="R34" s="3"/>
      <c r="S34" s="3"/>
      <c r="T34" s="3"/>
      <c r="U34" s="3"/>
    </row>
    <row r="35" spans="1:21" ht="12.75" customHeight="1" x14ac:dyDescent="0.2"/>
    <row r="36" spans="1:21" ht="12.75" customHeight="1" x14ac:dyDescent="0.2"/>
    <row r="47" spans="1:21" ht="15.6" customHeight="1" x14ac:dyDescent="0.2">
      <c r="C47" s="5"/>
      <c r="D47" s="12"/>
      <c r="E47" s="12"/>
      <c r="F47" s="12"/>
      <c r="G47" s="12"/>
      <c r="H47" s="12"/>
      <c r="I47" s="12"/>
      <c r="J47" s="12"/>
      <c r="K47" s="3"/>
      <c r="L47" s="3"/>
      <c r="M47" s="3"/>
      <c r="P47" s="3"/>
      <c r="Q47" s="3"/>
    </row>
    <row r="48" spans="1:21" ht="15.6" customHeight="1" x14ac:dyDescent="0.2">
      <c r="C48" s="5"/>
      <c r="D48" s="5"/>
      <c r="E48" s="12"/>
      <c r="F48" s="12"/>
      <c r="G48" s="12"/>
      <c r="H48" s="12"/>
      <c r="I48" s="12"/>
      <c r="J48" s="12"/>
      <c r="K48" s="3"/>
      <c r="L48" s="3"/>
      <c r="M48" s="3"/>
      <c r="P48" s="3"/>
      <c r="Q48" s="3"/>
    </row>
    <row r="49" spans="3:10" ht="15.6" customHeight="1" x14ac:dyDescent="0.2">
      <c r="C49" s="5"/>
      <c r="D49" s="5"/>
      <c r="E49" s="5"/>
      <c r="F49" s="5"/>
      <c r="G49" s="5"/>
      <c r="H49" s="5"/>
      <c r="I49" s="5"/>
      <c r="J49" s="5"/>
    </row>
    <row r="50" spans="3:10" ht="15.6" customHeight="1" x14ac:dyDescent="0.2">
      <c r="C50" s="3"/>
      <c r="D50" s="3"/>
      <c r="E50" s="3"/>
      <c r="F50" s="3"/>
      <c r="G50" s="3"/>
      <c r="H50" s="3"/>
      <c r="I50" s="3"/>
      <c r="J50" s="3"/>
    </row>
    <row r="51" spans="3:10" ht="15.6" customHeight="1" x14ac:dyDescent="0.2">
      <c r="C51" s="3"/>
      <c r="D51" s="3"/>
      <c r="E51" s="3"/>
      <c r="F51" s="3"/>
      <c r="G51" s="3"/>
      <c r="H51" s="3"/>
      <c r="I51" s="3"/>
      <c r="J51" s="3"/>
    </row>
    <row r="52" spans="3:10" ht="15.6" customHeight="1" x14ac:dyDescent="0.2">
      <c r="C52" s="3"/>
      <c r="D52" s="3"/>
      <c r="E52" s="3"/>
      <c r="F52" s="3"/>
      <c r="G52" s="3"/>
      <c r="H52" s="3"/>
      <c r="I52" s="3"/>
      <c r="J52" s="3"/>
    </row>
  </sheetData>
  <sheetProtection selectLockedCells="1"/>
  <sortState ref="A54:B70">
    <sortCondition ref="A54:A70"/>
  </sortState>
  <mergeCells count="63">
    <mergeCell ref="M1:Q1"/>
    <mergeCell ref="M10:O10"/>
    <mergeCell ref="M11:O11"/>
    <mergeCell ref="J6:K8"/>
    <mergeCell ref="M12:O12"/>
    <mergeCell ref="L6:L8"/>
    <mergeCell ref="M2:Q8"/>
    <mergeCell ref="I6:I8"/>
    <mergeCell ref="G6:H8"/>
    <mergeCell ref="J24:K24"/>
    <mergeCell ref="J16:K16"/>
    <mergeCell ref="J17:K17"/>
    <mergeCell ref="J18:K18"/>
    <mergeCell ref="J19:K19"/>
    <mergeCell ref="J20:K20"/>
    <mergeCell ref="J21:K21"/>
    <mergeCell ref="J22:K22"/>
    <mergeCell ref="J23:K23"/>
    <mergeCell ref="J9:K9"/>
    <mergeCell ref="J10:K10"/>
    <mergeCell ref="J11:K11"/>
    <mergeCell ref="A6:B8"/>
    <mergeCell ref="D18:E18"/>
    <mergeCell ref="D19:E19"/>
    <mergeCell ref="D12:E12"/>
    <mergeCell ref="D13:E13"/>
    <mergeCell ref="D14:E14"/>
    <mergeCell ref="D15:E15"/>
    <mergeCell ref="D16:E16"/>
    <mergeCell ref="D17:E17"/>
    <mergeCell ref="C6:C8"/>
    <mergeCell ref="D6:E8"/>
    <mergeCell ref="F1:H1"/>
    <mergeCell ref="F2:H2"/>
    <mergeCell ref="F3:H3"/>
    <mergeCell ref="D21:E21"/>
    <mergeCell ref="D20:E20"/>
    <mergeCell ref="D9:E9"/>
    <mergeCell ref="D10:E10"/>
    <mergeCell ref="D11:E11"/>
    <mergeCell ref="F6:F8"/>
    <mergeCell ref="D25:E25"/>
    <mergeCell ref="J12:K12"/>
    <mergeCell ref="J13:K13"/>
    <mergeCell ref="J14:K14"/>
    <mergeCell ref="J15:K15"/>
    <mergeCell ref="D22:E22"/>
    <mergeCell ref="D23:E23"/>
    <mergeCell ref="M20:N20"/>
    <mergeCell ref="O19:Q19"/>
    <mergeCell ref="O20:Q20"/>
    <mergeCell ref="M19:N19"/>
    <mergeCell ref="M13:O13"/>
    <mergeCell ref="M14:N14"/>
    <mergeCell ref="M15:N15"/>
    <mergeCell ref="M16:N16"/>
    <mergeCell ref="M17:N17"/>
    <mergeCell ref="M18:N18"/>
    <mergeCell ref="O14:Q14"/>
    <mergeCell ref="O15:Q15"/>
    <mergeCell ref="O16:Q16"/>
    <mergeCell ref="O17:Q17"/>
    <mergeCell ref="O18:Q18"/>
  </mergeCells>
  <conditionalFormatting sqref="F1:H3">
    <cfRule type="containsBlanks" dxfId="4" priority="6">
      <formula>LEN(TRIM(F1))=0</formula>
    </cfRule>
  </conditionalFormatting>
  <conditionalFormatting sqref="A9:B23">
    <cfRule type="expression" dxfId="1" priority="2">
      <formula>WEEKDAY($A9,2)=6</formula>
    </cfRule>
  </conditionalFormatting>
  <conditionalFormatting sqref="G9:H24">
    <cfRule type="expression" dxfId="0" priority="1">
      <formula>WEEKDAY($G9,2)=6</formula>
    </cfRule>
  </conditionalFormatting>
  <printOptions horizontalCentered="1"/>
  <pageMargins left="0.70866141732283472" right="0.70866141732283472" top="1.1023622047244095" bottom="1.4960629921259843" header="0.31496062992125984" footer="0.31496062992125984"/>
  <pageSetup paperSize="9" orientation="landscape" horizontalDpi="300" verticalDpi="300" r:id="rId1"/>
  <headerFooter>
    <oddHeader>&amp;L&amp;G&amp;C&amp;24&amp;UFiche prestation</oddHead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F51B9A6C-71AF-4CD2-8662-292075F521D0}">
            <xm:f>OR(WEEKDAY($A9,2)=7,COUNTIF(Fériés!$B$3:$B$16,$A9)&gt;0)</xm:f>
            <x14:dxf>
              <fill>
                <patternFill>
                  <bgColor rgb="FFFF0000"/>
                </patternFill>
              </fill>
            </x14:dxf>
          </x14:cfRule>
          <xm:sqref>A9:B23</xm:sqref>
        </x14:conditionalFormatting>
        <x14:conditionalFormatting xmlns:xm="http://schemas.microsoft.com/office/excel/2006/main">
          <x14:cfRule type="expression" priority="3" id="{AFC1D689-DD1F-4969-AA2A-82FC19FDFD46}">
            <xm:f>OR(WEEKDAY($G9,2)=7,COUNTIF(Fériés!$B$3:$B$16,$G9)&gt;0)</xm:f>
            <x14:dxf>
              <fill>
                <patternFill>
                  <bgColor rgb="FFFF0000"/>
                </patternFill>
              </fill>
            </x14:dxf>
          </x14:cfRule>
          <xm:sqref>G9:H24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0000000}">
          <x14:formula1>
            <xm:f>liste!$B$2:$B$14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liste!$A$2:$A$18</xm:f>
          </x14:formula1>
          <xm:sqref>F1:H1</xm:sqref>
        </x14:dataValidation>
        <x14:dataValidation type="list" allowBlank="1" showInputMessage="1" showErrorMessage="1" xr:uid="{00000000-0002-0000-0000-000002000000}">
          <x14:formula1>
            <xm:f>liste!$E$2:$E$19</xm:f>
          </x14:formula1>
          <xm:sqref>C25</xm:sqref>
        </x14:dataValidation>
        <x14:dataValidation type="list" allowBlank="1" showInputMessage="1" showErrorMessage="1" xr:uid="{00000000-0002-0000-0000-000003000000}">
          <x14:formula1>
            <xm:f>liste!#REF!</xm:f>
          </x14:formula1>
          <xm:sqref>B25 N25:O25</xm:sqref>
        </x14:dataValidation>
        <x14:dataValidation type="list" allowBlank="1" showInputMessage="1" showErrorMessage="1" xr:uid="{00000000-0002-0000-0000-000004000000}">
          <x14:formula1>
            <xm:f>liste!$K$3:$K$32</xm:f>
          </x14:formula1>
          <xm:sqref>J9:K24 D9:E23</xm:sqref>
        </x14:dataValidation>
        <x14:dataValidation type="list" allowBlank="1" showInputMessage="1" showErrorMessage="1" xr:uid="{00000000-0002-0000-0000-000005000000}">
          <x14:formula1>
            <xm:f>liste!$L$2:$L$7</xm:f>
          </x14:formula1>
          <xm:sqref>F9:F23</xm:sqref>
        </x14:dataValidation>
        <x14:dataValidation type="list" allowBlank="1" showInputMessage="1" showErrorMessage="1" xr:uid="{00000000-0002-0000-0000-000006000000}">
          <x14:formula1>
            <xm:f>liste!$L$2:$L$6</xm:f>
          </x14:formula1>
          <xm:sqref>L9:L24</xm:sqref>
        </x14:dataValidation>
        <x14:dataValidation type="list" allowBlank="1" showInputMessage="1" showErrorMessage="1" xr:uid="{00000000-0002-0000-0000-000007000000}">
          <x14:formula1>
            <xm:f>liste!$D$2:$D$18</xm:f>
          </x14:formula1>
          <xm:sqref>F3:H3</xm:sqref>
        </x14:dataValidation>
        <x14:dataValidation type="list" allowBlank="1" showInputMessage="1" showErrorMessage="1" xr:uid="{00000000-0002-0000-0000-000008000000}">
          <x14:formula1>
            <xm:f>liste!$E$2:$E$16</xm:f>
          </x14:formula1>
          <xm:sqref>C9:C23 I9:I24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O32"/>
  <sheetViews>
    <sheetView workbookViewId="0">
      <selection activeCell="G5" sqref="F5:G5"/>
    </sheetView>
  </sheetViews>
  <sheetFormatPr baseColWidth="10" defaultColWidth="9" defaultRowHeight="12.75" x14ac:dyDescent="0.2"/>
  <cols>
    <col min="1" max="1" width="18.375" customWidth="1"/>
    <col min="2" max="2" width="10.5" customWidth="1"/>
    <col min="3" max="3" width="6.375" customWidth="1"/>
    <col min="5" max="5" width="13.75" style="7" customWidth="1"/>
    <col min="7" max="7" width="9" customWidth="1"/>
    <col min="8" max="8" width="17" bestFit="1" customWidth="1"/>
    <col min="9" max="9" width="10.375" bestFit="1" customWidth="1"/>
  </cols>
  <sheetData>
    <row r="1" spans="1:15" ht="18.75" x14ac:dyDescent="0.2">
      <c r="A1" s="38" t="s">
        <v>5</v>
      </c>
      <c r="B1" s="107" t="s">
        <v>6</v>
      </c>
      <c r="C1" s="108"/>
      <c r="D1" s="38" t="s">
        <v>19</v>
      </c>
      <c r="E1" s="49" t="s">
        <v>20</v>
      </c>
      <c r="F1" s="109" t="s">
        <v>36</v>
      </c>
      <c r="G1" s="110"/>
      <c r="H1" s="111">
        <v>2018</v>
      </c>
      <c r="I1" s="112"/>
      <c r="J1" s="112"/>
      <c r="K1" s="38" t="s">
        <v>33</v>
      </c>
      <c r="L1" s="41" t="s">
        <v>55</v>
      </c>
    </row>
    <row r="2" spans="1:15" x14ac:dyDescent="0.2">
      <c r="A2" s="39"/>
      <c r="B2" s="45"/>
      <c r="C2" s="46"/>
      <c r="D2" s="39"/>
      <c r="E2" s="50"/>
      <c r="F2" s="31"/>
      <c r="G2" s="32"/>
      <c r="H2" s="36"/>
      <c r="I2" s="37"/>
      <c r="J2" s="37"/>
      <c r="K2" s="39"/>
      <c r="L2" s="42" t="s">
        <v>56</v>
      </c>
    </row>
    <row r="3" spans="1:15" x14ac:dyDescent="0.2">
      <c r="A3" s="44" t="s">
        <v>32</v>
      </c>
      <c r="B3" s="45" t="s">
        <v>7</v>
      </c>
      <c r="C3" s="46">
        <v>1</v>
      </c>
      <c r="D3" s="39">
        <v>2018</v>
      </c>
      <c r="E3" s="51" t="s">
        <v>37</v>
      </c>
      <c r="F3" s="31">
        <v>1</v>
      </c>
      <c r="G3" s="33" t="s">
        <v>22</v>
      </c>
      <c r="H3" s="52">
        <f>DATE(an,1,1)</f>
        <v>41639</v>
      </c>
      <c r="I3" s="113" t="s">
        <v>65</v>
      </c>
      <c r="J3" s="114"/>
      <c r="K3" s="39">
        <v>0</v>
      </c>
      <c r="L3" s="42" t="s">
        <v>57</v>
      </c>
    </row>
    <row r="4" spans="1:15" x14ac:dyDescent="0.2">
      <c r="A4" s="44" t="s">
        <v>62</v>
      </c>
      <c r="B4" s="45" t="s">
        <v>8</v>
      </c>
      <c r="C4" s="46">
        <v>2</v>
      </c>
      <c r="D4" s="39">
        <v>2019</v>
      </c>
      <c r="E4" s="51" t="s">
        <v>45</v>
      </c>
      <c r="F4" s="31">
        <v>5</v>
      </c>
      <c r="G4" s="33" t="s">
        <v>26</v>
      </c>
      <c r="H4" s="52">
        <f>H14+1</f>
        <v>41730</v>
      </c>
      <c r="I4" s="113" t="s">
        <v>66</v>
      </c>
      <c r="J4" s="114"/>
      <c r="K4" s="39">
        <v>4.75</v>
      </c>
      <c r="L4" s="42" t="s">
        <v>58</v>
      </c>
    </row>
    <row r="5" spans="1:15" x14ac:dyDescent="0.2">
      <c r="A5" s="44" t="s">
        <v>64</v>
      </c>
      <c r="B5" s="45" t="s">
        <v>9</v>
      </c>
      <c r="C5" s="46">
        <v>3</v>
      </c>
      <c r="D5" s="39">
        <v>2020</v>
      </c>
      <c r="E5" s="51" t="s">
        <v>49</v>
      </c>
      <c r="F5" s="31">
        <v>7</v>
      </c>
      <c r="G5" s="33" t="s">
        <v>28</v>
      </c>
      <c r="H5" s="52">
        <f>DATE(an,5,1)</f>
        <v>41759</v>
      </c>
      <c r="I5" s="113" t="s">
        <v>29</v>
      </c>
      <c r="J5" s="114"/>
      <c r="K5" s="39">
        <v>5.25</v>
      </c>
      <c r="L5" s="42" t="s">
        <v>59</v>
      </c>
    </row>
    <row r="6" spans="1:15" ht="13.5" thickBot="1" x14ac:dyDescent="0.25">
      <c r="A6" s="44" t="s">
        <v>61</v>
      </c>
      <c r="B6" s="45" t="s">
        <v>10</v>
      </c>
      <c r="C6" s="46">
        <v>4</v>
      </c>
      <c r="D6" s="39">
        <v>2021</v>
      </c>
      <c r="E6" s="51" t="s">
        <v>43</v>
      </c>
      <c r="F6" s="31">
        <v>4</v>
      </c>
      <c r="G6" s="33" t="s">
        <v>25</v>
      </c>
      <c r="H6" s="52">
        <f>H14+39</f>
        <v>41768</v>
      </c>
      <c r="I6" s="113" t="s">
        <v>67</v>
      </c>
      <c r="J6" s="114"/>
      <c r="K6" s="39">
        <v>4.5</v>
      </c>
      <c r="L6" s="43"/>
    </row>
    <row r="7" spans="1:15" x14ac:dyDescent="0.2">
      <c r="A7" s="44" t="s">
        <v>77</v>
      </c>
      <c r="B7" s="45" t="s">
        <v>11</v>
      </c>
      <c r="C7" s="46">
        <v>5</v>
      </c>
      <c r="D7" s="39">
        <v>2022</v>
      </c>
      <c r="E7" s="51" t="s">
        <v>41</v>
      </c>
      <c r="F7" s="31">
        <v>3</v>
      </c>
      <c r="G7" s="33" t="s">
        <v>24</v>
      </c>
      <c r="H7" s="52">
        <f>H14+50</f>
        <v>41779</v>
      </c>
      <c r="I7" s="113" t="s">
        <v>68</v>
      </c>
      <c r="J7" s="114"/>
      <c r="K7" s="39">
        <v>4.25</v>
      </c>
    </row>
    <row r="8" spans="1:15" x14ac:dyDescent="0.2">
      <c r="A8" s="44" t="s">
        <v>60</v>
      </c>
      <c r="B8" s="45" t="s">
        <v>12</v>
      </c>
      <c r="C8" s="46">
        <v>6</v>
      </c>
      <c r="D8" s="39">
        <v>2023</v>
      </c>
      <c r="E8" s="51" t="s">
        <v>39</v>
      </c>
      <c r="F8" s="31">
        <v>2</v>
      </c>
      <c r="G8" s="33" t="s">
        <v>23</v>
      </c>
      <c r="H8" s="52">
        <f>DATE(an,7,14)</f>
        <v>41833</v>
      </c>
      <c r="I8" s="113" t="s">
        <v>69</v>
      </c>
      <c r="J8" s="114"/>
      <c r="K8" s="39">
        <v>4</v>
      </c>
    </row>
    <row r="9" spans="1:15" x14ac:dyDescent="0.2">
      <c r="A9" s="44" t="s">
        <v>63</v>
      </c>
      <c r="B9" s="45" t="s">
        <v>13</v>
      </c>
      <c r="C9" s="46">
        <v>7</v>
      </c>
      <c r="D9" s="39">
        <v>2024</v>
      </c>
      <c r="E9" s="51" t="s">
        <v>47</v>
      </c>
      <c r="F9" s="31">
        <v>6</v>
      </c>
      <c r="G9" s="33" t="s">
        <v>27</v>
      </c>
      <c r="H9" s="52">
        <f>DATE(an,8,15)</f>
        <v>41865</v>
      </c>
      <c r="I9" s="113" t="s">
        <v>30</v>
      </c>
      <c r="J9" s="114"/>
      <c r="K9" s="39">
        <v>5</v>
      </c>
      <c r="L9" s="30"/>
    </row>
    <row r="10" spans="1:15" x14ac:dyDescent="0.2">
      <c r="A10" s="39" t="s">
        <v>76</v>
      </c>
      <c r="B10" s="45" t="s">
        <v>14</v>
      </c>
      <c r="C10" s="46">
        <v>8</v>
      </c>
      <c r="D10" s="39">
        <v>2025</v>
      </c>
      <c r="E10" s="51" t="s">
        <v>51</v>
      </c>
      <c r="F10" s="31"/>
      <c r="G10" s="32"/>
      <c r="H10" s="52">
        <f>DATE(an,11,1)</f>
        <v>41943</v>
      </c>
      <c r="I10" s="113" t="s">
        <v>70</v>
      </c>
      <c r="J10" s="114"/>
      <c r="K10" s="39">
        <v>5.5</v>
      </c>
    </row>
    <row r="11" spans="1:15" x14ac:dyDescent="0.2">
      <c r="A11" s="39" t="s">
        <v>75</v>
      </c>
      <c r="B11" s="45" t="s">
        <v>15</v>
      </c>
      <c r="C11" s="46">
        <v>9</v>
      </c>
      <c r="D11" s="39">
        <v>2026</v>
      </c>
      <c r="E11" s="51" t="s">
        <v>52</v>
      </c>
      <c r="F11" s="31"/>
      <c r="G11" s="32"/>
      <c r="H11" s="52">
        <f>DATE(an,11,11)</f>
        <v>41953</v>
      </c>
      <c r="I11" s="113" t="s">
        <v>31</v>
      </c>
      <c r="J11" s="114"/>
      <c r="K11" s="39">
        <v>5.75</v>
      </c>
      <c r="O11" s="24"/>
    </row>
    <row r="12" spans="1:15" x14ac:dyDescent="0.2">
      <c r="A12" s="39" t="s">
        <v>78</v>
      </c>
      <c r="B12" s="45" t="s">
        <v>16</v>
      </c>
      <c r="C12" s="46">
        <v>10</v>
      </c>
      <c r="D12" s="39">
        <v>2027</v>
      </c>
      <c r="E12" s="51" t="s">
        <v>53</v>
      </c>
      <c r="F12" s="31"/>
      <c r="G12" s="32"/>
      <c r="H12" s="52">
        <f>DATE(an,12,25)</f>
        <v>41997</v>
      </c>
      <c r="I12" s="113" t="s">
        <v>71</v>
      </c>
      <c r="J12" s="114"/>
      <c r="K12" s="39">
        <v>6</v>
      </c>
    </row>
    <row r="13" spans="1:15" x14ac:dyDescent="0.2">
      <c r="A13" s="39"/>
      <c r="B13" s="45" t="s">
        <v>17</v>
      </c>
      <c r="C13" s="46">
        <v>11</v>
      </c>
      <c r="D13" s="39">
        <v>2028</v>
      </c>
      <c r="E13" s="51" t="s">
        <v>73</v>
      </c>
      <c r="F13" s="31"/>
      <c r="G13" s="32"/>
      <c r="H13" s="36"/>
      <c r="I13" s="37"/>
      <c r="J13" s="37"/>
      <c r="K13" s="39">
        <v>6.25</v>
      </c>
      <c r="O13" s="23"/>
    </row>
    <row r="14" spans="1:15" x14ac:dyDescent="0.2">
      <c r="A14" s="39"/>
      <c r="B14" s="45" t="s">
        <v>18</v>
      </c>
      <c r="C14" s="46">
        <v>12</v>
      </c>
      <c r="D14" s="39">
        <v>2029</v>
      </c>
      <c r="E14" s="51" t="s">
        <v>74</v>
      </c>
      <c r="F14" s="31"/>
      <c r="G14" s="32"/>
      <c r="H14" s="52">
        <f>DOLLAR((DAY(MINUTE(H1/38)/2+55)&amp;"/4/"&amp;H1)/7,)*7-12</f>
        <v>41729</v>
      </c>
      <c r="I14" s="113" t="s">
        <v>72</v>
      </c>
      <c r="J14" s="114"/>
      <c r="K14" s="39">
        <v>6.5</v>
      </c>
    </row>
    <row r="15" spans="1:15" x14ac:dyDescent="0.2">
      <c r="A15" s="39"/>
      <c r="B15" s="45"/>
      <c r="C15" s="46"/>
      <c r="D15" s="39">
        <v>2030</v>
      </c>
      <c r="E15" s="51"/>
      <c r="F15" s="31"/>
      <c r="G15" s="32"/>
      <c r="H15" s="36"/>
      <c r="I15" s="37"/>
      <c r="J15" s="37"/>
      <c r="K15" s="39">
        <v>6.75</v>
      </c>
    </row>
    <row r="16" spans="1:15" x14ac:dyDescent="0.2">
      <c r="A16" s="39"/>
      <c r="B16" s="45"/>
      <c r="C16" s="46"/>
      <c r="D16" s="39">
        <v>2031</v>
      </c>
      <c r="E16" s="51"/>
      <c r="F16" s="31"/>
      <c r="G16" s="32"/>
      <c r="H16" s="36"/>
      <c r="I16" s="37"/>
      <c r="J16" s="37"/>
      <c r="K16" s="39">
        <v>7</v>
      </c>
    </row>
    <row r="17" spans="1:11" x14ac:dyDescent="0.2">
      <c r="A17" s="39"/>
      <c r="B17" s="45"/>
      <c r="C17" s="46"/>
      <c r="D17" s="39">
        <v>2032</v>
      </c>
      <c r="E17" s="51"/>
      <c r="F17" s="31"/>
      <c r="G17" s="32"/>
      <c r="H17" s="36"/>
      <c r="I17" s="37"/>
      <c r="J17" s="37"/>
      <c r="K17" s="39">
        <v>7.25</v>
      </c>
    </row>
    <row r="18" spans="1:11" ht="13.5" thickBot="1" x14ac:dyDescent="0.25">
      <c r="A18" s="40"/>
      <c r="B18" s="47"/>
      <c r="C18" s="48"/>
      <c r="D18" s="40">
        <v>2033</v>
      </c>
      <c r="E18" s="51"/>
      <c r="F18" s="34"/>
      <c r="G18" s="35"/>
      <c r="H18" s="105"/>
      <c r="I18" s="106"/>
      <c r="J18" s="106"/>
      <c r="K18" s="39">
        <v>7.5</v>
      </c>
    </row>
    <row r="19" spans="1:11" x14ac:dyDescent="0.2">
      <c r="E19" s="6"/>
      <c r="K19" s="39">
        <v>7.75</v>
      </c>
    </row>
    <row r="20" spans="1:11" x14ac:dyDescent="0.2">
      <c r="K20" s="39">
        <v>8</v>
      </c>
    </row>
    <row r="21" spans="1:11" x14ac:dyDescent="0.2">
      <c r="K21" s="39">
        <v>8.25</v>
      </c>
    </row>
    <row r="22" spans="1:11" x14ac:dyDescent="0.2">
      <c r="K22" s="39">
        <v>8.5</v>
      </c>
    </row>
    <row r="23" spans="1:11" x14ac:dyDescent="0.2">
      <c r="K23" s="39">
        <v>8.75</v>
      </c>
    </row>
    <row r="24" spans="1:11" x14ac:dyDescent="0.2">
      <c r="K24" s="39">
        <v>9</v>
      </c>
    </row>
    <row r="25" spans="1:11" x14ac:dyDescent="0.2">
      <c r="K25" s="39">
        <v>9.25</v>
      </c>
    </row>
    <row r="26" spans="1:11" x14ac:dyDescent="0.2">
      <c r="K26" s="39">
        <v>9.5</v>
      </c>
    </row>
    <row r="27" spans="1:11" x14ac:dyDescent="0.2">
      <c r="K27" s="39">
        <v>9.75</v>
      </c>
    </row>
    <row r="28" spans="1:11" x14ac:dyDescent="0.2">
      <c r="K28" s="39">
        <v>10</v>
      </c>
    </row>
    <row r="29" spans="1:11" x14ac:dyDescent="0.2">
      <c r="K29" s="39">
        <v>10.25</v>
      </c>
    </row>
    <row r="30" spans="1:11" x14ac:dyDescent="0.2">
      <c r="H30" s="22"/>
      <c r="K30" s="39">
        <v>10.5</v>
      </c>
    </row>
    <row r="31" spans="1:11" x14ac:dyDescent="0.2">
      <c r="K31" s="39">
        <v>10.75</v>
      </c>
    </row>
    <row r="32" spans="1:11" ht="13.5" thickBot="1" x14ac:dyDescent="0.25">
      <c r="K32" s="40">
        <v>11</v>
      </c>
    </row>
  </sheetData>
  <protectedRanges>
    <protectedRange sqref="H1" name="Plage1_1"/>
  </protectedRanges>
  <sortState ref="B3:C14">
    <sortCondition ref="C3:C14"/>
  </sortState>
  <mergeCells count="15">
    <mergeCell ref="H18:J18"/>
    <mergeCell ref="B1:C1"/>
    <mergeCell ref="F1:G1"/>
    <mergeCell ref="H1:J1"/>
    <mergeCell ref="I3:J3"/>
    <mergeCell ref="I14:J14"/>
    <mergeCell ref="I8:J8"/>
    <mergeCell ref="I9:J9"/>
    <mergeCell ref="I10:J10"/>
    <mergeCell ref="I11:J11"/>
    <mergeCell ref="I12:J12"/>
    <mergeCell ref="I4:J4"/>
    <mergeCell ref="I5:J5"/>
    <mergeCell ref="I6:J6"/>
    <mergeCell ref="I7:J7"/>
  </mergeCells>
  <dataValidations count="1">
    <dataValidation type="list" allowBlank="1" showInputMessage="1" showErrorMessage="1" sqref="H1:J1" xr:uid="{00000000-0002-0000-0100-000000000000}">
      <formula1>$D$3:$D$18</formula1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xr:uid="{00000000-0002-0000-0100-000001000000}">
          <x14:formula1>
            <xm:f>prest_empl!F1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Fériés</vt:lpstr>
      <vt:lpstr>prest_empl</vt:lpstr>
      <vt:lpstr>liste</vt:lpstr>
      <vt:lpstr>an</vt:lpstr>
      <vt:lpstr>annee</vt:lpstr>
      <vt:lpstr>Paques</vt:lpstr>
      <vt:lpstr>semaine</vt:lpstr>
    </vt:vector>
  </TitlesOfParts>
  <Company>SOLABEL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Quote ; Template</dc:title>
  <dc:creator>philippe paquot</dc:creator>
  <dc:description>V04 : Gestion des cellules vides dans bd_elements</dc:description>
  <cp:lastModifiedBy>Michel</cp:lastModifiedBy>
  <cp:lastPrinted>2018-08-27T09:40:11Z</cp:lastPrinted>
  <dcterms:created xsi:type="dcterms:W3CDTF">2008-06-15T14:29:33Z</dcterms:created>
  <dcterms:modified xsi:type="dcterms:W3CDTF">2018-09-02T06:03:05Z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