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" yWindow="45" windowWidth="28755" windowHeight="12765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DonnéesExternes_1" localSheetId="3" hidden="1">Feuil4!$A$1:$L$14</definedName>
    <definedName name="Monobloc_4_côtés">Feuil1!$C$20</definedName>
    <definedName name="_xlnm.Print_Area" localSheetId="0">Feuil1!$A$1:$G$42</definedName>
  </definedNames>
  <calcPr calcId="152511"/>
</workbook>
</file>

<file path=xl/calcChain.xml><?xml version="1.0" encoding="utf-8"?>
<calcChain xmlns="http://schemas.openxmlformats.org/spreadsheetml/2006/main">
  <c r="N3" i="4" l="1"/>
  <c r="N4" i="4"/>
  <c r="N5" i="4"/>
  <c r="N6" i="4"/>
  <c r="N7" i="4"/>
  <c r="N8" i="4"/>
  <c r="N9" i="4"/>
  <c r="N10" i="4"/>
  <c r="N11" i="4"/>
  <c r="N12" i="4"/>
  <c r="N13" i="4"/>
  <c r="N14" i="4"/>
  <c r="N2" i="4"/>
  <c r="C14" i="2" l="1"/>
  <c r="D32" i="1"/>
  <c r="G21" i="2"/>
  <c r="C21" i="2"/>
  <c r="B21" i="2"/>
  <c r="G38" i="1"/>
  <c r="G30" i="1"/>
  <c r="B20" i="2"/>
  <c r="B18" i="2"/>
  <c r="D34" i="1"/>
  <c r="D40" i="1"/>
  <c r="H6" i="2"/>
  <c r="D39" i="1"/>
  <c r="D33" i="1"/>
  <c r="G1" i="1"/>
  <c r="B19" i="2"/>
  <c r="B5" i="2"/>
  <c r="D30" i="1"/>
  <c r="B14" i="2"/>
  <c r="B3" i="2"/>
  <c r="B9" i="2"/>
  <c r="B10" i="2"/>
  <c r="B8" i="2"/>
  <c r="B4" i="2"/>
  <c r="B17" i="2"/>
  <c r="G19" i="2"/>
  <c r="G5" i="2"/>
  <c r="D38" i="1" s="1"/>
  <c r="G14" i="2"/>
  <c r="G20" i="2"/>
  <c r="G3" i="2"/>
  <c r="G18" i="2"/>
  <c r="G9" i="2"/>
  <c r="G10" i="2"/>
  <c r="G8" i="2"/>
  <c r="G4" i="2"/>
  <c r="G17" i="2"/>
  <c r="C19" i="2"/>
  <c r="C5" i="2"/>
  <c r="D31" i="1"/>
  <c r="C20" i="2"/>
  <c r="C3" i="2"/>
  <c r="C18" i="2"/>
  <c r="C9" i="2"/>
  <c r="C10" i="2"/>
  <c r="C8" i="2"/>
  <c r="C4" i="2"/>
  <c r="C17" i="2"/>
  <c r="B11" i="2"/>
  <c r="C11" i="2"/>
  <c r="G11" i="2"/>
  <c r="G16" i="2"/>
  <c r="C16" i="2"/>
  <c r="B16" i="2"/>
  <c r="G15" i="2"/>
  <c r="H15" i="2"/>
  <c r="C15" i="2"/>
  <c r="B15" i="2"/>
  <c r="B7" i="2"/>
  <c r="B6" i="2"/>
  <c r="C7" i="2"/>
  <c r="C6" i="2"/>
  <c r="G7" i="2"/>
  <c r="G6" i="2"/>
  <c r="G13" i="2"/>
  <c r="C13" i="2"/>
  <c r="B13" i="2"/>
  <c r="C12" i="2"/>
  <c r="B12" i="2"/>
  <c r="G12" i="2"/>
</calcChain>
</file>

<file path=xl/comments1.xml><?xml version="1.0" encoding="utf-8"?>
<comments xmlns="http://schemas.openxmlformats.org/spreadsheetml/2006/main">
  <authors>
    <author>Michel RAMOS</author>
  </authors>
  <commentList>
    <comment ref="C18" authorId="0" shapeId="0">
      <text>
        <r>
          <rPr>
            <sz val="8"/>
            <color indexed="38"/>
            <rFont val="Comic Sans MS"/>
            <family val="4"/>
          </rPr>
          <t>liste des dormants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Requête1" description="Connexion à la requête « Requête1 » dans le classeur." type="5" refreshedVersion="4" background="1" saveData="1">
    <dbPr connection="provider=Microsoft.Mashup.OleDb.1;data source=$EmbeddedMashup(0f915788-5289-49f4-8a68-af3cbe38c64a)$;location=Requête1;extended properties=&quot;UEsDBBQAAgAIAAaGUErW0cV0rAAAAPoAAAASABwAQ29uZmlnL1BhY2thZ2UueG1sIKIYACigFAAAAAAAAAAAAAAAAAAAAAAAAAAAAIWPwQqCQBiEX0X27r+6pqT8roegU0IURFexVZd0DXdtfbcOPVKvUFBGt24zw3ww87jdMZu61rmKQctepcQHjzhClf1Jqjolo6ncJck4bovyXNTCeZWVTiYtU9IYc0kotdaCDaAfaso8z6fHfLMvG9EVrlTaFKoU5Eud/lOE4+E9hjMIYliELAKfBUjnGHOpZu1DCAGLI/CQ/sS4GlszDoJXg7veIZ0t0s8P/gRQSwMEFAACAAgABoZQS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AaGUEpg8sF1OQIAABsGAAATABwARm9ybXVsYXMvU2VjdGlvbjEubSCiGAAooBQAAAAAAAAAAAAAAAAAAAAAAAAAAADVVNFumzAUfY+Uf7jKHgApioo0TYraVCLgFFQaqG21i7YJkXDbshHc2iC1v7Tf2I/NgSxpNqJN6tPuAxj73HN9j49RuKpyUQJr3/Zpv9fvqYdUYgYUn+of3yu0YQIFVv0e6GCilivUM+ypGHlplS5TheYgDlzPPbE/s+uQfIwpYWwwhAGZxTeuHny6rlG+TAaMhMTl8M4s7qztM6aRl8yi0COUjdp3EnjgMDDm9RqlAE8olaM0hm0CqHqpKpmX9+YuN/EIHzEnJHrAXDq0hx+shoLiI0rcpmZLMbrAyuc3aVGjmkmxZmmBHqqVNA0/rSusdZlHKbLkThRZkmE1yitcJ3lmQargFwZ8bsC/cIapvP8b5xaz4Rx2SMIDHpJWDrEGt8ixrDqBMU2mDnf9V+pBKP7ENlpFdKPzNV+00CVkCO5DqoVW3QkO5QlfxO1O+MsjwhWWda5Q5tid4ZPgwucNfidtF+428LjfwHZqdcH2p9uoxvG52hU+FOI2opdJTGgQec3yjEZXB4g2KS9LlPBV5OVhJdC34TdnbQ4OpT4xbftuv1oN5yvKpRDftEUTu6HbfR1QHZpi7/20zGAaRZfB/EJnbOfDYE6O5WzW2h3cPmi774uP3NBhTLcKppbMiQkxrA37YXv7ysfaA2fugWl2L55Nxu/H47HVgrptc3ZuOKsVKiVyfR3fGEAq0IRvjFiKu7wwLIgoHOnsfGLbJzr+19ZaTzR3HaaLI2fbYAZfrH4vL1//4k9/AlBLAQItABQAAgAIAAaGUErW0cV0rAAAAPoAAAASAAAAAAAAAAAAAAAAAAAAAABDb25maWcvUGFja2FnZS54bWxQSwECLQAUAAIACAAGhlBKD8rpq6QAAADpAAAAEwAAAAAAAAAAAAAAAAD4AAAAW0NvbnRlbnRfVHlwZXNdLnhtbFBLAQItABQAAgAIAAaGUEpg8sF1OQIAABsGAAATAAAAAAAAAAAAAAAAAOkBAABGb3JtdWxhcy9TZWN0aW9uMS5tUEsFBgAAAAADAAMAwgAAAG8EAAAAAA==&quot;" command="SELECT * FROM [Requête1]"/>
  </connection>
</connections>
</file>

<file path=xl/sharedStrings.xml><?xml version="1.0" encoding="utf-8"?>
<sst xmlns="http://schemas.openxmlformats.org/spreadsheetml/2006/main" count="218" uniqueCount="104">
  <si>
    <t xml:space="preserve">Lg Menuiserie = </t>
  </si>
  <si>
    <t xml:space="preserve">Ht Menuiserie = </t>
  </si>
  <si>
    <t xml:space="preserve">Lg entre tapées = </t>
  </si>
  <si>
    <t>montants</t>
  </si>
  <si>
    <t>traverse</t>
  </si>
  <si>
    <t>longueur</t>
  </si>
  <si>
    <t>largeur délignage</t>
  </si>
  <si>
    <t>pente basse</t>
  </si>
  <si>
    <t>pente haute</t>
  </si>
  <si>
    <t>4°</t>
  </si>
  <si>
    <t>3°</t>
  </si>
  <si>
    <t>DEBIT MONTANTS</t>
  </si>
  <si>
    <t>DEBIT TRAVERSE</t>
  </si>
  <si>
    <t xml:space="preserve">longueur = </t>
  </si>
  <si>
    <t xml:space="preserve">largeur délignée = </t>
  </si>
  <si>
    <t xml:space="preserve">pente basse = </t>
  </si>
  <si>
    <t xml:space="preserve">pente haute = </t>
  </si>
  <si>
    <t xml:space="preserve">Qté = </t>
  </si>
  <si>
    <t xml:space="preserve">REPERE = </t>
  </si>
  <si>
    <t>Type de dormant :</t>
  </si>
  <si>
    <t>nota : cotes en mm</t>
  </si>
  <si>
    <t>Monobloc avec appui alu</t>
  </si>
  <si>
    <t>Monobloc 4 côtés</t>
  </si>
  <si>
    <t xml:space="preserve"> </t>
  </si>
  <si>
    <t>compensation cintre =</t>
  </si>
  <si>
    <t>chant</t>
  </si>
  <si>
    <t xml:space="preserve">chant = </t>
  </si>
  <si>
    <t>chant =</t>
  </si>
  <si>
    <t>c.cintre pas connue</t>
  </si>
  <si>
    <t>2°</t>
  </si>
  <si>
    <t>3007 avec appui (hors-tout profil 3007)</t>
  </si>
  <si>
    <t xml:space="preserve">LOT = </t>
  </si>
  <si>
    <t>5009 avec seuil alu</t>
  </si>
  <si>
    <t>5014 avec appui monobloc</t>
  </si>
  <si>
    <t>5014 avec appui monobloc + c.cintre connue</t>
  </si>
  <si>
    <t>5014 avec appui monobloc + c.cintre pas connue</t>
  </si>
  <si>
    <t>5014 avec seuil alu</t>
  </si>
  <si>
    <t>5014 sans appui</t>
  </si>
  <si>
    <t>5001 avec appui 3333</t>
  </si>
  <si>
    <t>5001 avec appui 3333 + c.cintre connue</t>
  </si>
  <si>
    <t>5001 avec appui 3333 + c.cintre pas connue</t>
  </si>
  <si>
    <t>5001 avec appui 3335</t>
  </si>
  <si>
    <t>5001 avec appui alu</t>
  </si>
  <si>
    <t>5001 sans appui</t>
  </si>
  <si>
    <t>5008 avec seuil alu</t>
  </si>
  <si>
    <t>5006 avec seuil alu</t>
  </si>
  <si>
    <t>5008 avec appui 3390</t>
  </si>
  <si>
    <t>5009 avec appui 3390</t>
  </si>
  <si>
    <t>5006 avec appui 3390</t>
  </si>
  <si>
    <t>124-E</t>
  </si>
  <si>
    <t>Numero Dossier</t>
  </si>
  <si>
    <t>Repere</t>
  </si>
  <si>
    <t>Hauteur HT</t>
  </si>
  <si>
    <t>Largeur HT</t>
  </si>
  <si>
    <t>Nom Client</t>
  </si>
  <si>
    <t>Num Lot</t>
  </si>
  <si>
    <t>Nb de Chassis</t>
  </si>
  <si>
    <t>Type Menuiserie</t>
  </si>
  <si>
    <t>Hauteur</t>
  </si>
  <si>
    <t>Largeur</t>
  </si>
  <si>
    <t>Texte</t>
  </si>
  <si>
    <t>WORK_PERIOD</t>
  </si>
  <si>
    <t>0115-A</t>
  </si>
  <si>
    <t>MARCELIN BERTHELOT</t>
  </si>
  <si>
    <t>400D70S</t>
  </si>
  <si>
    <t xml:space="preserve">0115-A : Croisee 2 Vtx + 2 Fixes D70_x000D_
400D70S : Largeur : 1410  (1480) Hauteur : 1930 (1965)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Ventilation : Gv 15 - 30 m3_x000D_
Profilé sup. : Appui Clippé 140 mm 1410mm (.00)_x000D_
Supplément : XX (1)_x000D_
Supplément : Vis de Pose Reno Blanche (1)_x000D_
Supplément : *vide* (1)_x000D_
Poignée centrée_x000D_
Entre Tapée 1245 mm_x000D_
Clair de vitre PBI 1/3 - 2/3_x000D_
REPERE B_x000D_
</t>
  </si>
  <si>
    <t>2017.450</t>
  </si>
  <si>
    <t>0115-F</t>
  </si>
  <si>
    <t xml:space="preserve">0115-F : Croisee 2 Vtx + 2 Fixes D70_x000D_
400D70S : Largeur : 1415  (1485) Hauteur : 1390 (1425)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Ventilation : Gv 15 - 30 m3_x000D_
Profilé sup. : Appui Clippé 140 mm 1415mm (.00)_x000D_
Supplément : XX (1)_x000D_
Supplément : Vis de Pose Reno Blanche (1)_x000D_
Supplément : *vide* (1)_x000D_
Poignée centrée_x000D_
Entre Tapée 1250 mm_x000D_
Clair de vitre PBI 1/3 - 2/3_x000D_
REPERE H_x000D_
</t>
  </si>
  <si>
    <t>0119-C</t>
  </si>
  <si>
    <t>FRED RENOV GAILLARD 3 FT170105</t>
  </si>
  <si>
    <t>209D80</t>
  </si>
  <si>
    <t>0124-A</t>
  </si>
  <si>
    <t>MARCELIN BERTHELOT CINTRES</t>
  </si>
  <si>
    <t xml:space="preserve">0124-A : Croisee 2 Vtx + 2 Fixes D70_x000D_
400D70S : Largeur : 1600  (1670) Hauteur : 2010 (2045)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Profilé sup. : Appui Clippé 140 mm 1600mm (.00)_x000D_
Supplément : XX (1)_x000D_
Supplément : Vis de Pose Reno Blanche (1)_x000D_
Supplément : *vide* (1)_x000D_
Poignée centrée_x000D_
Entre Tapée 1460 mm_x000D_
Clair de vitre PBI 1/3 - 2/3_x000D_
REPERE A_x000D_
</t>
  </si>
  <si>
    <t>0124-E</t>
  </si>
  <si>
    <t xml:space="preserve">0124-E : Croisee 2 Vtx + 2 Fixes D70_x000D_
400D70S : Largeur : 1430  (1500) Hauteur : 1980 (2020) _x000D_
Dormant : 5001 Couleur Blanc_x000D_
Ouvrant : OF2D 5040 (Poignee OF 7 x 12)_x000D_
Vitrage : 4 ITR - 20 - 4 + Arg WE (.00)_x000D_
Vitrage : 4 ITR - 20 - 4 + Arg WE (.00)_x000D_
Vitrage : 4 ITR - 20 - 4 + Arg WE (.00)_x000D_
Vitrage : 4 ITR - 20 - 4 + Arg WE (.00)_x000D_
Nb Volume :4_x000D_
Petits-bois : Petits Bois Blanc 26x8_x000D_
Profilé sup. : Appui Clippé 140 mm 1430mm (.00)_x000D_
Supplément : XX (1)_x000D_
Supplément : Vis de Pose Reno Blanche (1)_x000D_
Supplément : *vide* (1)_x000D_
Entrée d'air non réalisable_x000D_
Entre Tapée 1250 mm_x000D_
REPERE G_x000D_
</t>
  </si>
  <si>
    <t>0163-C</t>
  </si>
  <si>
    <t>DALLANCON DALIFARD VS1610012</t>
  </si>
  <si>
    <t>200R60</t>
  </si>
  <si>
    <t>0163-F</t>
  </si>
  <si>
    <t>277R60</t>
  </si>
  <si>
    <t>0163-H</t>
  </si>
  <si>
    <t>275R60S20</t>
  </si>
  <si>
    <t>0190-A</t>
  </si>
  <si>
    <t>GAZEAU VL1701061</t>
  </si>
  <si>
    <t>200D70S</t>
  </si>
  <si>
    <t xml:space="preserve">0190-A : Croisee 2 Vtx D70_x000D_
200D70S : Largeur : 1055 Hauteur : 1910_x000D_
Dormant : 5001 Couleur Blanc_x000D_
Ouvrant : OF2D 5040 (Poignee OF 7 x 12)_x000D_
Vitrage : 4 ITR - 16 - 4 + Arg WE (.00)_x000D_
Vitrage : 4 ITR - 16 - 4 + Arg WE (.00)_x000D_
Nb Volume :2_x000D_
Petits-bois : Petits Bois Blanc 26x8_x000D_
Profilé sup. : Appui Clippé 140 mm 1055mm (.00)_x000D_
Supplément : XX (1)_x000D_
Supplément : Vis de Pose Reno Blanche (1)_x000D_
Supplément : *vide* (1)_x000D_
Entre Tapée 865 mm_x000D_
REPERE CUISINE_x000D_
</t>
  </si>
  <si>
    <t>0190-D</t>
  </si>
  <si>
    <t xml:space="preserve">0190-D : Croisee 2 Vtx D70_x000D_
200D70S : Largeur : 1060 Hauteur : 1885_x000D_
Dormant : 5001 Couleur Blanc_x000D_
Ouvrant : OF2D 5040 (Poignee OF 7 x 12)_x000D_
Vitrage : 4 ITR - 16 - 4 + Arg WE (.00)_x000D_
Vitrage : 4 ITR - 16 - 4 + Arg WE (.00)_x000D_
Nb Volume :2_x000D_
Petits-bois : Petits Bois Blanc 26x8_x000D_
Ventilation : Gv Hygro (EHB 6-45)_x000D_
Profilé sup. : Appui Clippé 140 mm 1060mm (.00)_x000D_
Supplément : XX (1)_x000D_
Supplément : Vis de Pose Reno Blanche (1)_x000D_
Supplément : *vide* (1)_x000D_
Entre Tapée 870 mm_x000D_
REPERE CHAMBRE_x000D_
</t>
  </si>
  <si>
    <t>0206-B</t>
  </si>
  <si>
    <t>BUSSONNAIS CHANTIER CHANN BD17</t>
  </si>
  <si>
    <t>200D160</t>
  </si>
  <si>
    <t xml:space="preserve">0119-C : Croisee 2 Vtx OB D80_x000D_
209D80 : Largeur : 1210  (1270) Hauteur : 1800 (1835) _x000D_
Dormant : 5015 Couleur Blanc_x000D_
Ouvrant : OB2D 5040 (Poignee OF 7 x 12)_x000D_
Vitrage : 4 ITR - 16 - 4 + Arg WE (.00)_x000D_
Vitrage : 4 ITR - 16 - 4 + Arg WE (.00)_x000D_
Nb Volume :2_x000D_
Ventilation : Gv 15 - 30 m3_x000D_
Supplément : XX (1)_x000D_
Supplément : Pattes Universelles Monobloc (1)_x000D_
Entre Tapée 1080 mm_x000D_
</t>
  </si>
  <si>
    <t xml:space="preserve">0163-C : Croisee 2 Vtx Renovation_x000D_
200R60 : Largeur : 970  (1090) Hauteur : 2070 (2170) _x000D_
Dormant : 5006 Couleur Blanc_x000D_
Ouvrant : OF2D 5040 (Poignee OF 7 x 12)_x000D_
Vitrage : 4 ITR - 16 - 4 + Arg WE (.00)_x000D_
Vitrage : 4 ITR - 16 - 4 + Arg WE (.00)_x000D_
Nb Volume :2_x000D_
Profilé sup. : Cornieres 40 x 60 mm 2070mm (.00)_x000D_
Profilé sup. : Cornieres 40 x 60 mm 970mm (.00)_x000D_
Profilé sup. : Cornieres 40 x 60 mm 2070mm (.00)_x000D_
Profilé sup. : Appui clipsable Rénovation 970mm (.00)_x000D_
Supplément : XX (1)_x000D_
Supplément : Vis de Pose Reno. (1)_x000D_
Supplément : *vide* (1)_x000D_
Entre Tapée 840 mm_x000D_
Poignée centrée_x000D_
</t>
  </si>
  <si>
    <t xml:space="preserve">0163-F : Porte Fenetre 2 Vtx + Imposte Renovation_x000D_
277R60 : Largeur : 1290  (1410) Hauteur : 2460 (2520) _x000D_
Dormant : 5006 Couleur Blanc_x000D_
Ouvrant : PF2D 5042 Cremone Ba (Poignee Saillie Reduite)_x000D_
Vitrage : Px Isolant Blanc (24 mm) (.00)_x000D_
Vitrage : 4 ITR - 16 - 4 + Arg WE (.00)_x000D_
Vitrage : Px Isolant Blanc (24 mm) (.00)_x000D_
Vitrage : 4 ITR - 16 - 4 + Arg WE (.00)_x000D_
Vitrage : 4 ITR - 16 - 4 + Arg WE (.00)_x000D_
Vitrage : 4 ITR - 16 - 4 + Arg WE (.00)_x000D_
Nb Volume :6_x000D_
Profilé sup. : Cornieres 40 x 60 mm 2460mm (.00)_x000D_
Profilé sup. : Cornieres 40 x 60 mm 1290mm (.00)_x000D_
Profilé sup. : Cornieres 40 x 60 mm 2460mm (.00)_x000D_
Supplément : XX (1)_x000D_
Supplément : Vis de Pose Reno. (1)_x000D_
Supplément : *vide* (1)_x000D_
Poignée saillie reduite_x000D_
Entre Tapée 1160 mm_x000D_
Battement intérieur étroit_x000D_
</t>
  </si>
  <si>
    <t xml:space="preserve">0163-H : Porte Fenetre 2 Vtx Renovation + Seuil Alu 20 mm_x000D_
275R60S20 : Largeur : 1510  (1630) Hauteur : 2250 (2310) _x000D_
Dormant : 5006 Couleur Blanc_x000D_
Ouvrant : PF2D 5042 Cremone Ba (Poignee Saillie Reduite)_x000D_
Vitrage : Px Isolant Blanc (24 mm) (.00)_x000D_
Vitrage : Px Isolant Blanc (24 mm) (.00)_x000D_
Vitrage : 4 ITR - 16 - 4 + Arg WE (.00)_x000D_
Vitrage : 4 ITR - 16 - 4 + Arg WE (.00)_x000D_
Nb Volume :4_x000D_
Petits-bois : Petits Bois Blanc 26x8 Crois._x000D_
Profilé sup. : Cornieres 40 x 60 mm 2250mm (.00)_x000D_
Profilé sup. : Cornieres 40 x 60 mm 1510mm (.00)_x000D_
Profilé sup. : Cornieres 40 x 60 mm 2250mm (.00)_x000D_
Supplément : Vis de Pose Reno. (1)_x000D_
Poignée saillie reduite_x000D_
Entre Tapée 1380 mm_x000D_
Battement intérieur étroit_x000D_
</t>
  </si>
  <si>
    <t xml:space="preserve">0206-B : Croisee 2 Vtx D160_x000D_
200D160 : Largeur : 1385  (1445) Hauteur : 1350 (1385) _x000D_
Dormant : 5019 Couleur Blanc_x000D_
Ouvrant : OF2D 5040 (Poignee OF 7 x 12)_x000D_
Vitrage : 4 ITR - 16 - 4 + Arg WE (.00)_x000D_
Vitrage : 4 ITR - 16 - 4 + Arg WE (.00)_x000D_
Nb Volume :2_x000D_
Supplément : XX (1)_x000D_
Supplément : Pattes pour 3019 (1)_x000D_
Supplément : *vide* (1)_x000D_
Entre Tapée 1240 mm_x000D_
poignée centrée_x000D_
</t>
  </si>
  <si>
    <t>0243-B</t>
  </si>
  <si>
    <t>MONTIER</t>
  </si>
  <si>
    <t xml:space="preserve">0243-B : Croisee 2 Vtx D70_x000D_
200D70S : Largeur : 1030 Hauteur : 1000 (1035) _x000D_
Dormant : 5001 Couleur Gris Clair_x000D_
Ouvrant : OF2D 5040 (Poignee OF 7 x 12)_x000D_
Vitrage : 4 ITR - 16 - 4 + Arg WE (.00)_x000D_
Vitrage : 4 ITR - 16 - 4 + Arg WE (.00)_x000D_
Nb Volume :2_x000D_
Profilé sup. : Appui Clippé 140 mm 1030mm (.00)_x000D_
Supplément : XX (1)_x000D_
Supplément : Vis de Pose Reno Blanche (1)_x000D_
Supplément : *vide* (1)_x000D_
Poignée centrée_x000D_
Entre Tapée 850 mm_x000D_
</t>
  </si>
  <si>
    <t>0243-C</t>
  </si>
  <si>
    <t>180D70SS20</t>
  </si>
  <si>
    <t xml:space="preserve">0243-C : Porte Fenetre 1 Vtl Droite D70 + Seuil Alu 20 mm_x000D_
180D70SS20 : Largeur : 1170 Hauteur : 2070_x000D_
Dormant : 5001 Couleur Gris Clair Renforcé_x000D_
Ouvrant : PF1D 5042 Cremone Ba (Poignee Saillie Normale)_x000D_
Vitrage : Px Alveolaire Gris (24 mm) (.00)_x000D_
Vitrage : 4 ITR - 16 - 4 + Arg WE (.00)_x000D_
Nb Volume :2_x000D_
Supplément : XX (1)_x000D_
Supplément : Vis de Pose Reno Blanche (1)_x000D_
Supplément : *vide* (1)_x000D_
Tapee Persienne en Fourniture_x000D_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</si>
</sst>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8"/>
      <color indexed="38"/>
      <name val="Comic Sans MS"/>
      <family val="4"/>
    </font>
    <font>
      <sz val="10"/>
      <color indexed="63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22" fontId="0" fillId="0" borderId="0" xfId="0" applyNumberFormat="1" applyAlignment="1">
      <alignment horizontal="left"/>
    </xf>
    <xf numFmtId="1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/>
    </xf>
    <xf numFmtId="0" fontId="2" fillId="0" borderId="4" xfId="0" applyFont="1" applyBorder="1"/>
    <xf numFmtId="0" fontId="0" fillId="0" borderId="5" xfId="0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7" xfId="0" applyBorder="1"/>
    <xf numFmtId="0" fontId="0" fillId="0" borderId="8" xfId="0" applyBorder="1" applyAlignment="1">
      <alignment horizontal="left"/>
    </xf>
    <xf numFmtId="0" fontId="1" fillId="0" borderId="0" xfId="0" applyFont="1" applyAlignment="1">
      <alignment horizontal="right" vertical="center"/>
    </xf>
    <xf numFmtId="1" fontId="1" fillId="0" borderId="0" xfId="0" applyNumberFormat="1" applyFont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1" fontId="0" fillId="0" borderId="5" xfId="0" applyNumberForma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left" vertical="center"/>
    </xf>
    <xf numFmtId="0" fontId="0" fillId="2" borderId="9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left"/>
    </xf>
    <xf numFmtId="0" fontId="0" fillId="0" borderId="8" xfId="0" applyBorder="1"/>
    <xf numFmtId="0" fontId="5" fillId="0" borderId="0" xfId="0" applyFont="1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2" xfId="0" applyFill="1" applyBorder="1"/>
    <xf numFmtId="0" fontId="9" fillId="0" borderId="0" xfId="0" applyFont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Border="1" applyAlignment="1">
      <alignment horizontal="right"/>
    </xf>
    <xf numFmtId="0" fontId="9" fillId="0" borderId="5" xfId="0" applyFont="1" applyBorder="1" applyAlignment="1">
      <alignment horizontal="left"/>
    </xf>
    <xf numFmtId="0" fontId="1" fillId="2" borderId="11" xfId="0" applyFont="1" applyFill="1" applyBorder="1" applyAlignment="1" applyProtection="1">
      <alignment horizontal="right" vertical="center"/>
      <protection locked="0"/>
    </xf>
    <xf numFmtId="0" fontId="6" fillId="0" borderId="4" xfId="0" applyFont="1" applyBorder="1" applyAlignment="1">
      <alignment horizontal="left"/>
    </xf>
    <xf numFmtId="0" fontId="6" fillId="0" borderId="13" xfId="0" applyFont="1" applyBorder="1"/>
    <xf numFmtId="0" fontId="10" fillId="0" borderId="0" xfId="0" applyNumberFormat="1" applyFont="1" applyAlignment="1"/>
    <xf numFmtId="0" fontId="10" fillId="0" borderId="0" xfId="0" quotePrefix="1" applyNumberFormat="1" applyFont="1" applyAlignment="1"/>
    <xf numFmtId="0" fontId="10" fillId="0" borderId="0" xfId="0" applyFont="1"/>
    <xf numFmtId="0" fontId="6" fillId="0" borderId="0" xfId="0" applyFont="1"/>
    <xf numFmtId="0" fontId="10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center"/>
    </xf>
    <xf numFmtId="3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9" defaultPivotStyle="PivotStyleLight16">
    <tableStyle name="TableStyleQueryPreview" pivot="0" count="3">
      <tableStyleElement type="wholeTable" dxfId="19"/>
      <tableStyleElement type="headerRow" dxfId="18"/>
      <tableStyleElement type="firstRowStripe" dxfId="17"/>
    </tableStyle>
    <tableStyle name="TableStyleQueryResult" pivot="0" count="3">
      <tableStyleElement type="wholeTable" dxfId="16"/>
      <tableStyleElement type="headerRow" dxfId="15"/>
      <tableStyleElement type="first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</xdr:col>
      <xdr:colOff>1457325</xdr:colOff>
      <xdr:row>9</xdr:row>
      <xdr:rowOff>47625</xdr:rowOff>
    </xdr:to>
    <xdr:pic>
      <xdr:nvPicPr>
        <xdr:cNvPr id="1637" name="Picture 4" descr="LogoPi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1228725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321945</xdr:colOff>
      <xdr:row>4</xdr:row>
      <xdr:rowOff>0</xdr:rowOff>
    </xdr:from>
    <xdr:to>
      <xdr:col>6</xdr:col>
      <xdr:colOff>851543</xdr:colOff>
      <xdr:row>6</xdr:row>
      <xdr:rowOff>83898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714500" y="647700"/>
          <a:ext cx="4038600" cy="409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FICHE de DEBIT de TAPEES de PERSIENNES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15</xdr:row>
      <xdr:rowOff>76199</xdr:rowOff>
    </xdr:from>
    <xdr:to>
      <xdr:col>10</xdr:col>
      <xdr:colOff>1533525</xdr:colOff>
      <xdr:row>49</xdr:row>
      <xdr:rowOff>123824</xdr:rowOff>
    </xdr:to>
    <xdr:sp macro="" textlink="">
      <xdr:nvSpPr>
        <xdr:cNvPr id="2" name="ZoneTexte 1"/>
        <xdr:cNvSpPr txBox="1"/>
      </xdr:nvSpPr>
      <xdr:spPr>
        <a:xfrm>
          <a:off x="3295650" y="2219324"/>
          <a:ext cx="7219950" cy="496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se trouve le descriptif de mon produit</a:t>
          </a:r>
        </a:p>
        <a:p>
          <a:r>
            <a:rPr lang="fr-FR" sz="1100"/>
            <a:t>Je souhaiterais récupérer la valeur que si trouve après le texte "Entre Tapée" et l’inscrire dans la cellule "N1"</a:t>
          </a:r>
        </a:p>
        <a:p>
          <a:endParaRPr lang="fr-FR" sz="1100" baseline="0"/>
        </a:p>
        <a:p>
          <a:r>
            <a:rPr lang="fr-FR" sz="1100" baseline="0"/>
            <a:t>Ex : "K1" </a:t>
          </a:r>
        </a:p>
        <a:p>
          <a:r>
            <a:rPr lang="fr-FR" sz="1100" baseline="0"/>
            <a:t>0115-A : Croisee 2 Vtx + 2 Fixes D70</a:t>
          </a:r>
        </a:p>
        <a:p>
          <a:r>
            <a:rPr lang="fr-FR" sz="1100" baseline="0"/>
            <a:t>400D70S : Largeur : 1410  (1480) Hauteur : 1930 (1965) </a:t>
          </a:r>
        </a:p>
        <a:p>
          <a:r>
            <a:rPr lang="fr-FR" sz="1100" baseline="0"/>
            <a:t>Dormant : 5001 Couleur Blanc</a:t>
          </a:r>
        </a:p>
        <a:p>
          <a:r>
            <a:rPr lang="fr-FR" sz="1100" baseline="0"/>
            <a:t>Ouvrant : OF2D 5040 (Poignee OF 7 x 12)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Vitrage : 4 ITR - 20 - 4 + Arg WE (.00)</a:t>
          </a:r>
        </a:p>
        <a:p>
          <a:r>
            <a:rPr lang="fr-FR" sz="1100" baseline="0"/>
            <a:t>Nb Volume :4</a:t>
          </a:r>
        </a:p>
        <a:p>
          <a:r>
            <a:rPr lang="fr-FR" sz="1100" baseline="0"/>
            <a:t>Petits-bois : Petits Bois Blanc 26x8</a:t>
          </a:r>
        </a:p>
        <a:p>
          <a:r>
            <a:rPr lang="fr-FR" sz="1100" baseline="0"/>
            <a:t>Ventilation : Gv 15 - 30 m3</a:t>
          </a:r>
        </a:p>
        <a:p>
          <a:r>
            <a:rPr lang="fr-FR" sz="1100" baseline="0"/>
            <a:t>Profilé sup. : Appui Clippé 140 mm 1410mm (.00)</a:t>
          </a:r>
        </a:p>
        <a:p>
          <a:r>
            <a:rPr lang="fr-FR" sz="1100" baseline="0"/>
            <a:t>Supplément : XX (1)</a:t>
          </a:r>
        </a:p>
        <a:p>
          <a:r>
            <a:rPr lang="fr-FR" sz="1100" baseline="0"/>
            <a:t>Supplément : Vis de Pose Reno Blanche (1)</a:t>
          </a:r>
        </a:p>
        <a:p>
          <a:r>
            <a:rPr lang="fr-FR" sz="1100" baseline="0"/>
            <a:t>Supplément : *vide* (1)</a:t>
          </a:r>
        </a:p>
        <a:p>
          <a:r>
            <a:rPr lang="fr-FR" sz="1100" baseline="0"/>
            <a:t>Poignée centrée</a:t>
          </a:r>
        </a:p>
        <a:p>
          <a:r>
            <a:rPr lang="fr-FR" sz="1100" baseline="0">
              <a:solidFill>
                <a:srgbClr val="FF0000"/>
              </a:solidFill>
            </a:rPr>
            <a:t>Entre Tapée 1245 mm</a:t>
          </a:r>
        </a:p>
        <a:p>
          <a:r>
            <a:rPr lang="fr-FR" sz="1100" baseline="0"/>
            <a:t>Clair de vitre PBI 1/3 - 2/3</a:t>
          </a:r>
        </a:p>
        <a:p>
          <a:r>
            <a:rPr lang="fr-FR" sz="1100" baseline="0"/>
            <a:t>REPERE B</a:t>
          </a:r>
        </a:p>
        <a:p>
          <a:endParaRPr lang="fr-FR" sz="1100" baseline="0"/>
        </a:p>
        <a:p>
          <a:r>
            <a:rPr lang="fr-FR" sz="1100" baseline="0"/>
            <a:t>Après recherche remplir  "N1" =&gt; 1245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Numero Dossier" tableColumnId="1"/>
      <queryTableField id="2" name="Repere" tableColumnId="2"/>
      <queryTableField id="3" name="Hauteur HT" tableColumnId="3"/>
      <queryTableField id="4" name="Largeur HT" tableColumnId="4"/>
      <queryTableField id="5" name="Nom Client" tableColumnId="5"/>
      <queryTableField id="6" name="Num Lot" tableColumnId="6"/>
      <queryTableField id="7" name="Nb de Chassis" tableColumnId="7"/>
      <queryTableField id="8" name="Type Menuiserie" tableColumnId="8"/>
      <queryTableField id="9" name="Hauteur" tableColumnId="9"/>
      <queryTableField id="10" name="Largeur" tableColumnId="10"/>
      <queryTableField id="11" name="Texte" tableColumnId="11"/>
      <queryTableField id="12" name="WORK_PERIOD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quête1" displayName="Requête1" ref="A1:L14" tableType="queryTable" totalsRowShown="0" headerRowDxfId="13" dataDxfId="12">
  <autoFilter ref="A1:L14"/>
  <tableColumns count="12">
    <tableColumn id="1" uniqueName="1" name="Numero Dossier" queryTableFieldId="1" dataDxfId="11"/>
    <tableColumn id="2" uniqueName="2" name="Repere" queryTableFieldId="2" dataDxfId="10"/>
    <tableColumn id="3" uniqueName="3" name="Hauteur HT" queryTableFieldId="3" dataDxfId="9"/>
    <tableColumn id="4" uniqueName="4" name="Largeur HT" queryTableFieldId="4" dataDxfId="8"/>
    <tableColumn id="5" uniqueName="5" name="Nom Client" queryTableFieldId="5" dataDxfId="7"/>
    <tableColumn id="6" uniqueName="6" name="Num Lot" queryTableFieldId="6" dataDxfId="6"/>
    <tableColumn id="7" uniqueName="7" name="Nb de Chassis" queryTableFieldId="7" dataDxfId="5"/>
    <tableColumn id="8" uniqueName="8" name="Type Menuiserie" queryTableFieldId="8" dataDxfId="4"/>
    <tableColumn id="9" uniqueName="9" name="Hauteur" queryTableFieldId="9" dataDxfId="3"/>
    <tableColumn id="10" uniqueName="10" name="Largeur" queryTableFieldId="10" dataDxfId="2"/>
    <tableColumn id="11" uniqueName="11" name="Texte" queryTableFieldId="11" dataDxfId="1"/>
    <tableColumn id="12" uniqueName="12" name="WORK_PERIOD" queryTableFieldId="1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78"/>
  <sheetViews>
    <sheetView showGridLines="0" workbookViewId="0">
      <selection activeCell="F18" sqref="F18"/>
    </sheetView>
  </sheetViews>
  <sheetFormatPr baseColWidth="10" defaultRowHeight="12.75" x14ac:dyDescent="0.2"/>
  <cols>
    <col min="1" max="1" width="2" customWidth="1"/>
    <col min="2" max="2" width="18.85546875" customWidth="1"/>
    <col min="3" max="3" width="32.28515625" customWidth="1"/>
    <col min="4" max="4" width="7" style="1" customWidth="1"/>
    <col min="5" max="5" width="2" customWidth="1"/>
    <col min="6" max="6" width="11.42578125" style="2" customWidth="1"/>
    <col min="7" max="7" width="25.7109375" style="1" customWidth="1"/>
    <col min="8" max="8" width="2" customWidth="1"/>
  </cols>
  <sheetData>
    <row r="1" spans="2:8" x14ac:dyDescent="0.2">
      <c r="G1" s="12">
        <f ca="1">NOW()</f>
        <v>42782.777253935186</v>
      </c>
      <c r="H1" s="11"/>
    </row>
    <row r="2" spans="2:8" x14ac:dyDescent="0.2">
      <c r="G2" s="12"/>
      <c r="H2" s="11"/>
    </row>
    <row r="3" spans="2:8" x14ac:dyDescent="0.2">
      <c r="G3" s="12"/>
      <c r="H3" s="11"/>
    </row>
    <row r="5" spans="2:8" x14ac:dyDescent="0.2">
      <c r="G5" s="3"/>
    </row>
    <row r="6" spans="2:8" x14ac:dyDescent="0.2">
      <c r="H6" s="4"/>
    </row>
    <row r="8" spans="2:8" ht="13.5" thickBot="1" x14ac:dyDescent="0.25"/>
    <row r="9" spans="2:8" ht="5.0999999999999996" customHeight="1" x14ac:dyDescent="0.2">
      <c r="E9" s="13"/>
      <c r="F9" s="16"/>
      <c r="G9" s="17"/>
    </row>
    <row r="10" spans="2:8" ht="15" customHeight="1" x14ac:dyDescent="0.2">
      <c r="E10" s="20"/>
      <c r="F10" s="53" t="s">
        <v>31</v>
      </c>
      <c r="G10" s="54">
        <v>17057</v>
      </c>
    </row>
    <row r="11" spans="2:8" ht="27.75" x14ac:dyDescent="0.25">
      <c r="B11" s="67"/>
      <c r="C11" s="68"/>
      <c r="E11" s="20"/>
      <c r="F11" s="55"/>
      <c r="G11" s="56"/>
    </row>
    <row r="12" spans="2:8" ht="15" customHeight="1" x14ac:dyDescent="0.25">
      <c r="B12" s="66"/>
      <c r="C12" s="66"/>
      <c r="E12" s="20"/>
      <c r="F12" s="53" t="s">
        <v>18</v>
      </c>
      <c r="G12" s="54" t="s">
        <v>49</v>
      </c>
    </row>
    <row r="13" spans="2:8" ht="5.0999999999999996" customHeight="1" thickBot="1" x14ac:dyDescent="0.25">
      <c r="E13" s="21"/>
      <c r="F13" s="28"/>
      <c r="G13" s="35"/>
    </row>
    <row r="14" spans="2:8" x14ac:dyDescent="0.2">
      <c r="F14" s="5"/>
      <c r="G14" s="6"/>
    </row>
    <row r="15" spans="2:8" x14ac:dyDescent="0.2">
      <c r="F15" s="26" t="s">
        <v>17</v>
      </c>
      <c r="G15" s="27">
        <v>1</v>
      </c>
    </row>
    <row r="16" spans="2:8" ht="12.75" customHeight="1" x14ac:dyDescent="0.2">
      <c r="B16" s="7" t="s">
        <v>19</v>
      </c>
      <c r="F16" s="5"/>
      <c r="G16" s="6"/>
    </row>
    <row r="17" spans="2:8" ht="5.0999999999999996" customHeight="1" thickBot="1" x14ac:dyDescent="0.25"/>
    <row r="18" spans="2:8" ht="21" customHeight="1" thickBot="1" x14ac:dyDescent="0.25">
      <c r="B18" s="36"/>
      <c r="C18" s="57" t="s">
        <v>38</v>
      </c>
      <c r="D18" s="38"/>
      <c r="E18" s="37"/>
      <c r="F18" s="39"/>
      <c r="G18" s="38"/>
    </row>
    <row r="20" spans="2:8" x14ac:dyDescent="0.2">
      <c r="B20" s="2" t="s">
        <v>0</v>
      </c>
      <c r="C20" s="1">
        <v>1500</v>
      </c>
      <c r="F20" s="2" t="s">
        <v>20</v>
      </c>
    </row>
    <row r="21" spans="2:8" x14ac:dyDescent="0.2">
      <c r="B21" s="2" t="s">
        <v>1</v>
      </c>
      <c r="C21" s="1">
        <v>2020</v>
      </c>
    </row>
    <row r="22" spans="2:8" x14ac:dyDescent="0.2">
      <c r="B22" s="2"/>
      <c r="C22" s="1"/>
    </row>
    <row r="23" spans="2:8" x14ac:dyDescent="0.2">
      <c r="B23" s="45"/>
      <c r="C23" s="34"/>
    </row>
    <row r="24" spans="2:8" x14ac:dyDescent="0.2">
      <c r="B24" s="2"/>
      <c r="C24" s="1"/>
    </row>
    <row r="25" spans="2:8" x14ac:dyDescent="0.2">
      <c r="B25" s="2" t="s">
        <v>2</v>
      </c>
      <c r="C25" s="1">
        <v>1250</v>
      </c>
    </row>
    <row r="27" spans="2:8" ht="13.5" thickBot="1" x14ac:dyDescent="0.25"/>
    <row r="28" spans="2:8" x14ac:dyDescent="0.2">
      <c r="B28" s="13"/>
      <c r="C28" s="14"/>
      <c r="D28" s="15"/>
      <c r="E28" s="14"/>
      <c r="F28" s="16"/>
      <c r="G28" s="17"/>
      <c r="H28" s="8"/>
    </row>
    <row r="29" spans="2:8" x14ac:dyDescent="0.2">
      <c r="B29" s="18" t="s">
        <v>11</v>
      </c>
      <c r="C29" s="8"/>
      <c r="D29" s="9"/>
      <c r="E29" s="8"/>
      <c r="F29" s="10"/>
      <c r="G29" s="19"/>
      <c r="H29" s="8"/>
    </row>
    <row r="30" spans="2:8" x14ac:dyDescent="0.2">
      <c r="B30" s="20"/>
      <c r="C30" s="29" t="s">
        <v>13</v>
      </c>
      <c r="D30" s="30">
        <f>VLOOKUP(Feuil1!C18,Feuil2!A1:I35,2)</f>
        <v>2002</v>
      </c>
      <c r="E30" s="31"/>
      <c r="F30" s="29" t="s">
        <v>17</v>
      </c>
      <c r="G30" s="32">
        <f>G15*2</f>
        <v>2</v>
      </c>
      <c r="H30" s="8"/>
    </row>
    <row r="31" spans="2:8" x14ac:dyDescent="0.2">
      <c r="B31" s="20"/>
      <c r="C31" s="29" t="s">
        <v>14</v>
      </c>
      <c r="D31" s="30">
        <f>VLOOKUP(Feuil1!C18,Feuil2!A1:I35,3)</f>
        <v>125</v>
      </c>
      <c r="E31" s="31"/>
      <c r="F31" s="29"/>
      <c r="G31" s="33"/>
      <c r="H31" s="8"/>
    </row>
    <row r="32" spans="2:8" x14ac:dyDescent="0.2">
      <c r="B32" s="20"/>
      <c r="C32" s="29" t="s">
        <v>15</v>
      </c>
      <c r="D32" s="30" t="str">
        <f>VLOOKUP(Feuil1!C18,Feuil2!A3:I35,4)</f>
        <v>4°</v>
      </c>
      <c r="E32" s="31"/>
      <c r="F32" s="29"/>
      <c r="G32" s="33"/>
      <c r="H32" s="8"/>
    </row>
    <row r="33" spans="2:8" x14ac:dyDescent="0.2">
      <c r="B33" s="20"/>
      <c r="C33" s="29" t="s">
        <v>16</v>
      </c>
      <c r="D33" s="30">
        <f>VLOOKUP(Feuil1!C18,Feuil2!A3:I35,5)</f>
        <v>0</v>
      </c>
      <c r="E33" s="31"/>
      <c r="F33" s="29"/>
      <c r="G33" s="33"/>
      <c r="H33" s="8"/>
    </row>
    <row r="34" spans="2:8" ht="13.5" thickBot="1" x14ac:dyDescent="0.25">
      <c r="B34" s="21"/>
      <c r="C34" s="22" t="s">
        <v>27</v>
      </c>
      <c r="D34" s="23">
        <f>VLOOKUP(Feuil1!C18,Feuil2!A3:J35,6)</f>
        <v>0</v>
      </c>
      <c r="E34" s="24"/>
      <c r="F34" s="22"/>
      <c r="G34" s="25"/>
      <c r="H34" s="8"/>
    </row>
    <row r="35" spans="2:8" ht="13.5" thickBot="1" x14ac:dyDescent="0.25"/>
    <row r="36" spans="2:8" x14ac:dyDescent="0.2">
      <c r="B36" s="13"/>
      <c r="C36" s="14"/>
      <c r="D36" s="15"/>
      <c r="E36" s="14"/>
      <c r="F36" s="16"/>
      <c r="G36" s="17"/>
      <c r="H36" s="8"/>
    </row>
    <row r="37" spans="2:8" x14ac:dyDescent="0.2">
      <c r="B37" s="18" t="s">
        <v>12</v>
      </c>
      <c r="C37" s="8"/>
      <c r="D37" s="9"/>
      <c r="E37" s="8"/>
      <c r="F37" s="10"/>
      <c r="G37" s="19"/>
      <c r="H37" s="8"/>
    </row>
    <row r="38" spans="2:8" x14ac:dyDescent="0.2">
      <c r="B38" s="20"/>
      <c r="C38" s="29" t="s">
        <v>13</v>
      </c>
      <c r="D38" s="30">
        <f>VLOOKUP(Feuil1!C18,Feuil2!A3:I35,7)</f>
        <v>1250</v>
      </c>
      <c r="E38" s="31"/>
      <c r="F38" s="29" t="s">
        <v>17</v>
      </c>
      <c r="G38" s="32">
        <f>G15*1</f>
        <v>1</v>
      </c>
      <c r="H38" s="8"/>
    </row>
    <row r="39" spans="2:8" x14ac:dyDescent="0.2">
      <c r="B39" s="20"/>
      <c r="C39" s="29" t="s">
        <v>14</v>
      </c>
      <c r="D39" s="30">
        <f>VLOOKUP(Feuil1!C18,Feuil2!A3:I35,8)</f>
        <v>58</v>
      </c>
      <c r="E39" s="31"/>
      <c r="F39" s="29"/>
      <c r="G39" s="33"/>
      <c r="H39" s="8"/>
    </row>
    <row r="40" spans="2:8" x14ac:dyDescent="0.2">
      <c r="B40" s="20"/>
      <c r="C40" s="29" t="s">
        <v>26</v>
      </c>
      <c r="D40" s="30">
        <f>VLOOKUP(Feuil1!C18,Feuil2!A3:I35,9)</f>
        <v>0</v>
      </c>
      <c r="E40" s="31"/>
      <c r="F40" s="29"/>
      <c r="G40" s="33"/>
      <c r="H40" s="8"/>
    </row>
    <row r="41" spans="2:8" ht="13.5" thickBot="1" x14ac:dyDescent="0.25">
      <c r="B41" s="21"/>
      <c r="C41" s="24"/>
      <c r="D41" s="23"/>
      <c r="E41" s="24"/>
      <c r="F41" s="22"/>
      <c r="G41" s="25"/>
    </row>
    <row r="44" spans="2:8" x14ac:dyDescent="0.2">
      <c r="B44" s="41">
        <v>5008</v>
      </c>
    </row>
    <row r="45" spans="2:8" x14ac:dyDescent="0.2">
      <c r="B45" s="41">
        <v>5009</v>
      </c>
    </row>
    <row r="46" spans="2:8" x14ac:dyDescent="0.2">
      <c r="B46" s="41">
        <v>5006</v>
      </c>
    </row>
    <row r="47" spans="2:8" x14ac:dyDescent="0.2">
      <c r="B47" s="41" t="s">
        <v>30</v>
      </c>
    </row>
    <row r="48" spans="2:8" x14ac:dyDescent="0.2">
      <c r="B48" s="41" t="s">
        <v>38</v>
      </c>
    </row>
    <row r="49" spans="2:2" x14ac:dyDescent="0.2">
      <c r="B49" s="41" t="s">
        <v>39</v>
      </c>
    </row>
    <row r="50" spans="2:2" x14ac:dyDescent="0.2">
      <c r="B50" s="41" t="s">
        <v>40</v>
      </c>
    </row>
    <row r="51" spans="2:2" x14ac:dyDescent="0.2">
      <c r="B51" s="41" t="s">
        <v>41</v>
      </c>
    </row>
    <row r="52" spans="2:2" x14ac:dyDescent="0.2">
      <c r="B52" s="41" t="s">
        <v>42</v>
      </c>
    </row>
    <row r="53" spans="2:2" x14ac:dyDescent="0.2">
      <c r="B53" s="41" t="s">
        <v>43</v>
      </c>
    </row>
    <row r="54" spans="2:2" x14ac:dyDescent="0.2">
      <c r="B54" s="58" t="s">
        <v>48</v>
      </c>
    </row>
    <row r="55" spans="2:2" x14ac:dyDescent="0.2">
      <c r="B55" s="41" t="s">
        <v>45</v>
      </c>
    </row>
    <row r="56" spans="2:2" x14ac:dyDescent="0.2">
      <c r="B56" s="58" t="s">
        <v>46</v>
      </c>
    </row>
    <row r="57" spans="2:2" x14ac:dyDescent="0.2">
      <c r="B57" s="41" t="s">
        <v>44</v>
      </c>
    </row>
    <row r="58" spans="2:2" x14ac:dyDescent="0.2">
      <c r="B58" s="58" t="s">
        <v>47</v>
      </c>
    </row>
    <row r="59" spans="2:2" x14ac:dyDescent="0.2">
      <c r="B59" s="41" t="s">
        <v>32</v>
      </c>
    </row>
    <row r="60" spans="2:2" x14ac:dyDescent="0.2">
      <c r="B60" s="41" t="s">
        <v>33</v>
      </c>
    </row>
    <row r="61" spans="2:2" x14ac:dyDescent="0.2">
      <c r="B61" s="41" t="s">
        <v>34</v>
      </c>
    </row>
    <row r="62" spans="2:2" x14ac:dyDescent="0.2">
      <c r="B62" s="41" t="s">
        <v>35</v>
      </c>
    </row>
    <row r="63" spans="2:2" x14ac:dyDescent="0.2">
      <c r="B63" s="41" t="s">
        <v>36</v>
      </c>
    </row>
    <row r="64" spans="2:2" x14ac:dyDescent="0.2">
      <c r="B64" s="41" t="s">
        <v>37</v>
      </c>
    </row>
    <row r="65" spans="2:2" x14ac:dyDescent="0.2">
      <c r="B65" s="41" t="s">
        <v>22</v>
      </c>
    </row>
    <row r="66" spans="2:2" x14ac:dyDescent="0.2">
      <c r="B66" s="41" t="s">
        <v>21</v>
      </c>
    </row>
    <row r="67" spans="2:2" x14ac:dyDescent="0.2">
      <c r="B67" s="58"/>
    </row>
    <row r="68" spans="2:2" x14ac:dyDescent="0.2">
      <c r="B68" s="58"/>
    </row>
    <row r="69" spans="2:2" x14ac:dyDescent="0.2">
      <c r="B69" s="41"/>
    </row>
    <row r="70" spans="2:2" x14ac:dyDescent="0.2">
      <c r="B70" s="41"/>
    </row>
    <row r="71" spans="2:2" x14ac:dyDescent="0.2">
      <c r="B71" s="41"/>
    </row>
    <row r="72" spans="2:2" x14ac:dyDescent="0.2">
      <c r="B72" s="41"/>
    </row>
    <row r="73" spans="2:2" x14ac:dyDescent="0.2">
      <c r="B73" s="41"/>
    </row>
    <row r="74" spans="2:2" x14ac:dyDescent="0.2">
      <c r="B74" s="41"/>
    </row>
    <row r="75" spans="2:2" x14ac:dyDescent="0.2">
      <c r="B75" s="41"/>
    </row>
    <row r="76" spans="2:2" x14ac:dyDescent="0.2">
      <c r="B76" s="41"/>
    </row>
    <row r="77" spans="2:2" x14ac:dyDescent="0.2">
      <c r="B77" s="41"/>
    </row>
    <row r="78" spans="2:2" ht="13.5" thickBot="1" x14ac:dyDescent="0.25">
      <c r="B78" s="43"/>
    </row>
  </sheetData>
  <mergeCells count="2">
    <mergeCell ref="B12:C12"/>
    <mergeCell ref="B11:C11"/>
  </mergeCells>
  <phoneticPr fontId="0" type="noConversion"/>
  <dataValidations count="1">
    <dataValidation type="list" allowBlank="1" showInputMessage="1" showErrorMessage="1" promptTitle="choix  du type de dormant" sqref="C18">
      <formula1>$B$44:$B$61</formula1>
    </dataValidation>
  </dataValidations>
  <pageMargins left="0.19685039370078741" right="0.19685039370078741" top="0.78740157480314965" bottom="0.78740157480314965" header="0.51181102362204722" footer="0.51181102362204722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5"/>
  <sheetViews>
    <sheetView workbookViewId="0">
      <selection activeCell="B5" sqref="B5"/>
    </sheetView>
  </sheetViews>
  <sheetFormatPr baseColWidth="10" defaultRowHeight="12.75" x14ac:dyDescent="0.2"/>
  <cols>
    <col min="1" max="1" width="41.140625" style="1" customWidth="1"/>
    <col min="2" max="2" width="11" customWidth="1"/>
    <col min="3" max="3" width="16.85546875" customWidth="1"/>
    <col min="5" max="5" width="11" customWidth="1"/>
    <col min="6" max="6" width="6.140625" customWidth="1"/>
    <col min="7" max="7" width="11.5703125" customWidth="1"/>
    <col min="8" max="8" width="15.140625" customWidth="1"/>
    <col min="9" max="9" width="6.140625" customWidth="1"/>
    <col min="10" max="10" width="4.42578125" customWidth="1"/>
    <col min="11" max="11" width="27.85546875" customWidth="1"/>
  </cols>
  <sheetData>
    <row r="1" spans="1:12" ht="13.5" thickBot="1" x14ac:dyDescent="0.25">
      <c r="A1" s="40"/>
      <c r="B1" s="46" t="s">
        <v>3</v>
      </c>
      <c r="C1" s="47"/>
      <c r="D1" s="47"/>
      <c r="E1" s="47"/>
      <c r="F1" s="48"/>
      <c r="G1" s="46" t="s">
        <v>4</v>
      </c>
      <c r="H1" s="47"/>
      <c r="I1" s="47"/>
      <c r="J1" s="47"/>
      <c r="K1" s="48"/>
    </row>
    <row r="2" spans="1:12" x14ac:dyDescent="0.2">
      <c r="A2" s="41"/>
      <c r="B2" s="49" t="s">
        <v>5</v>
      </c>
      <c r="C2" s="49" t="s">
        <v>6</v>
      </c>
      <c r="D2" s="49" t="s">
        <v>7</v>
      </c>
      <c r="E2" s="49" t="s">
        <v>8</v>
      </c>
      <c r="F2" s="52" t="s">
        <v>25</v>
      </c>
      <c r="G2" s="49" t="s">
        <v>5</v>
      </c>
      <c r="H2" s="49" t="s">
        <v>6</v>
      </c>
      <c r="I2" s="49" t="s">
        <v>25</v>
      </c>
      <c r="J2" s="8"/>
      <c r="K2" s="42"/>
    </row>
    <row r="3" spans="1:12" x14ac:dyDescent="0.2">
      <c r="A3" s="41">
        <v>5008</v>
      </c>
      <c r="B3" s="50">
        <f>Feuil1!C21-62</f>
        <v>1958</v>
      </c>
      <c r="C3" s="50">
        <f>(Feuil1!C20-Feuil1!C25-62)/2</f>
        <v>94</v>
      </c>
      <c r="D3" s="50"/>
      <c r="E3" s="50"/>
      <c r="F3" s="50"/>
      <c r="G3" s="50">
        <f>Feuil1!C25</f>
        <v>1250</v>
      </c>
      <c r="H3" s="50">
        <v>38</v>
      </c>
      <c r="I3" s="50"/>
      <c r="J3" s="8" t="s">
        <v>23</v>
      </c>
      <c r="K3" s="42" t="s">
        <v>23</v>
      </c>
    </row>
    <row r="4" spans="1:12" x14ac:dyDescent="0.2">
      <c r="A4" s="41">
        <v>5009</v>
      </c>
      <c r="B4" s="50">
        <f>Feuil1!C21-94</f>
        <v>1926</v>
      </c>
      <c r="C4" s="50">
        <f>(Feuil1!C20-Feuil1!C25-94)/2</f>
        <v>78</v>
      </c>
      <c r="D4" s="50"/>
      <c r="E4" s="50"/>
      <c r="F4" s="50"/>
      <c r="G4" s="50">
        <f>Feuil1!C25</f>
        <v>1250</v>
      </c>
      <c r="H4" s="50">
        <v>38</v>
      </c>
      <c r="I4" s="50"/>
      <c r="J4" s="8" t="s">
        <v>23</v>
      </c>
      <c r="K4" s="42" t="s">
        <v>23</v>
      </c>
    </row>
    <row r="5" spans="1:12" x14ac:dyDescent="0.2">
      <c r="A5" s="41" t="s">
        <v>38</v>
      </c>
      <c r="B5" s="50">
        <f>Feuil1!C21-18</f>
        <v>2002</v>
      </c>
      <c r="C5" s="50">
        <f>(Feuil1!C20-Feuil1!C25)/2</f>
        <v>125</v>
      </c>
      <c r="D5" s="50" t="s">
        <v>9</v>
      </c>
      <c r="E5" s="50"/>
      <c r="F5" s="50"/>
      <c r="G5" s="50">
        <f>Feuil1!C25</f>
        <v>1250</v>
      </c>
      <c r="H5" s="50">
        <v>58</v>
      </c>
      <c r="I5" s="50"/>
      <c r="J5" s="8" t="s">
        <v>23</v>
      </c>
      <c r="K5" s="42" t="s">
        <v>23</v>
      </c>
    </row>
    <row r="6" spans="1:12" x14ac:dyDescent="0.2">
      <c r="A6" s="41" t="s">
        <v>39</v>
      </c>
      <c r="B6" s="50">
        <f>Feuil1!C21-74</f>
        <v>1946</v>
      </c>
      <c r="C6" s="50">
        <f>(Feuil1!C20-Feuil1!C25)/2</f>
        <v>125</v>
      </c>
      <c r="D6" s="50" t="s">
        <v>9</v>
      </c>
      <c r="E6" s="50"/>
      <c r="F6" s="50"/>
      <c r="G6" s="50">
        <f>Feuil1!C20</f>
        <v>1500</v>
      </c>
      <c r="H6" s="50">
        <f>Feuil1!C23+58</f>
        <v>58</v>
      </c>
      <c r="I6" s="50"/>
      <c r="J6" s="8" t="s">
        <v>23</v>
      </c>
      <c r="K6" s="42" t="s">
        <v>24</v>
      </c>
    </row>
    <row r="7" spans="1:12" x14ac:dyDescent="0.2">
      <c r="A7" s="41" t="s">
        <v>40</v>
      </c>
      <c r="B7" s="50">
        <f>Feuil1!C21-74</f>
        <v>1946</v>
      </c>
      <c r="C7" s="50">
        <f>(Feuil1!C20-Feuil1!C25)/2</f>
        <v>125</v>
      </c>
      <c r="D7" s="50" t="s">
        <v>9</v>
      </c>
      <c r="E7" s="50"/>
      <c r="F7" s="50"/>
      <c r="G7" s="50">
        <f>Feuil1!C20</f>
        <v>1500</v>
      </c>
      <c r="H7" s="50">
        <v>165</v>
      </c>
      <c r="I7" s="50"/>
      <c r="J7" s="8" t="s">
        <v>23</v>
      </c>
      <c r="K7" s="42" t="s">
        <v>28</v>
      </c>
    </row>
    <row r="8" spans="1:12" x14ac:dyDescent="0.2">
      <c r="A8" s="41" t="s">
        <v>41</v>
      </c>
      <c r="B8" s="50">
        <f>Feuil1!C21+10</f>
        <v>2030</v>
      </c>
      <c r="C8" s="50">
        <f>(Feuil1!C20-Feuil1!C25)/2</f>
        <v>125</v>
      </c>
      <c r="D8" s="50" t="s">
        <v>23</v>
      </c>
      <c r="E8" s="50" t="s">
        <v>23</v>
      </c>
      <c r="F8" s="50" t="s">
        <v>23</v>
      </c>
      <c r="G8" s="50">
        <f>Feuil1!C25</f>
        <v>1250</v>
      </c>
      <c r="H8" s="50">
        <v>58</v>
      </c>
      <c r="I8" s="50" t="s">
        <v>23</v>
      </c>
      <c r="J8" s="8"/>
      <c r="K8" s="42" t="s">
        <v>23</v>
      </c>
    </row>
    <row r="9" spans="1:12" x14ac:dyDescent="0.2">
      <c r="A9" s="41" t="s">
        <v>42</v>
      </c>
      <c r="B9" s="50">
        <f>Feuil1!C21</f>
        <v>2020</v>
      </c>
      <c r="C9" s="50">
        <f>(Feuil1!C20-Feuil1!C25)/2</f>
        <v>125</v>
      </c>
      <c r="D9" s="50"/>
      <c r="E9" s="50" t="s">
        <v>23</v>
      </c>
      <c r="F9" s="50" t="s">
        <v>23</v>
      </c>
      <c r="G9" s="50">
        <f>Feuil1!C25</f>
        <v>1250</v>
      </c>
      <c r="H9" s="50">
        <v>58</v>
      </c>
      <c r="I9" s="50"/>
      <c r="J9" s="8" t="s">
        <v>23</v>
      </c>
      <c r="K9" s="42" t="s">
        <v>23</v>
      </c>
    </row>
    <row r="10" spans="1:12" x14ac:dyDescent="0.2">
      <c r="A10" s="41" t="s">
        <v>43</v>
      </c>
      <c r="B10" s="50">
        <f>Feuil1!C21</f>
        <v>2020</v>
      </c>
      <c r="C10" s="50">
        <f>(Feuil1!C20-Feuil1!C25)/2</f>
        <v>125</v>
      </c>
      <c r="D10" s="50"/>
      <c r="E10" s="50"/>
      <c r="F10" s="50"/>
      <c r="G10" s="50">
        <f>Feuil1!C25</f>
        <v>1250</v>
      </c>
      <c r="H10" s="50">
        <v>58</v>
      </c>
      <c r="I10" s="50"/>
      <c r="J10" s="8" t="s">
        <v>23</v>
      </c>
      <c r="K10" s="42" t="s">
        <v>23</v>
      </c>
    </row>
    <row r="11" spans="1:12" x14ac:dyDescent="0.2">
      <c r="A11" s="41" t="s">
        <v>30</v>
      </c>
      <c r="B11" s="50">
        <f>Feuil1!C21-8</f>
        <v>2012</v>
      </c>
      <c r="C11" s="50">
        <f>(Feuil1!C20-10 -Feuil1!C25)/2</f>
        <v>120</v>
      </c>
      <c r="D11" s="50" t="s">
        <v>29</v>
      </c>
      <c r="E11" s="50"/>
      <c r="F11" s="50"/>
      <c r="G11" s="50">
        <f>Feuil1!C25</f>
        <v>1250</v>
      </c>
      <c r="H11" s="50">
        <v>38</v>
      </c>
      <c r="I11" s="50"/>
      <c r="J11" s="8"/>
      <c r="K11" s="42"/>
    </row>
    <row r="12" spans="1:12" x14ac:dyDescent="0.2">
      <c r="A12" s="41" t="s">
        <v>44</v>
      </c>
      <c r="B12" s="50">
        <f>Feuil1!C21-31</f>
        <v>1989</v>
      </c>
      <c r="C12" s="50">
        <f>(Feuil1!C20-Feuil1!C25-62)/2</f>
        <v>94</v>
      </c>
      <c r="D12" s="50"/>
      <c r="E12" s="50"/>
      <c r="F12" s="50"/>
      <c r="G12" s="50">
        <f>Feuil1!C25</f>
        <v>1250</v>
      </c>
      <c r="H12" s="50">
        <v>38</v>
      </c>
      <c r="I12" s="50"/>
      <c r="J12" s="8" t="s">
        <v>23</v>
      </c>
      <c r="K12" s="42" t="s">
        <v>23</v>
      </c>
    </row>
    <row r="13" spans="1:12" x14ac:dyDescent="0.2">
      <c r="A13" s="41" t="s">
        <v>32</v>
      </c>
      <c r="B13" s="50">
        <f>Feuil1!C21-47</f>
        <v>1973</v>
      </c>
      <c r="C13" s="50">
        <f>(Feuil1!C20-Feuil1!C25-94)/2</f>
        <v>78</v>
      </c>
      <c r="D13" s="50"/>
      <c r="E13" s="50"/>
      <c r="F13" s="50"/>
      <c r="G13" s="50">
        <f>Feuil1!C25</f>
        <v>1250</v>
      </c>
      <c r="H13" s="50">
        <v>38</v>
      </c>
      <c r="I13" s="50"/>
      <c r="J13" s="8" t="s">
        <v>23</v>
      </c>
      <c r="K13" s="42" t="s">
        <v>23</v>
      </c>
    </row>
    <row r="14" spans="1:12" x14ac:dyDescent="0.2">
      <c r="A14" s="41" t="s">
        <v>33</v>
      </c>
      <c r="B14" s="50">
        <f>Feuil1!C21-47</f>
        <v>1973</v>
      </c>
      <c r="C14" s="50">
        <f>(Feuil1!C20-Feuil1!C25-34)/2</f>
        <v>108</v>
      </c>
      <c r="D14" s="50" t="s">
        <v>10</v>
      </c>
      <c r="E14" s="50"/>
      <c r="F14" s="50"/>
      <c r="G14" s="50">
        <f>Feuil1!C25</f>
        <v>1250</v>
      </c>
      <c r="H14" s="50">
        <v>48</v>
      </c>
      <c r="I14" s="50"/>
      <c r="J14" s="8" t="s">
        <v>23</v>
      </c>
      <c r="K14" s="42" t="s">
        <v>23</v>
      </c>
    </row>
    <row r="15" spans="1:12" x14ac:dyDescent="0.2">
      <c r="A15" s="41" t="s">
        <v>34</v>
      </c>
      <c r="B15" s="50">
        <f>Feuil1!C21-95</f>
        <v>1925</v>
      </c>
      <c r="C15" s="50">
        <f>(Feuil1!C20-Feuil1!C25-34)/2</f>
        <v>108</v>
      </c>
      <c r="D15" s="50" t="s">
        <v>10</v>
      </c>
      <c r="E15" s="50"/>
      <c r="F15" s="50"/>
      <c r="G15" s="50">
        <f>Feuil1!C20-34</f>
        <v>1466</v>
      </c>
      <c r="H15" s="50">
        <f>Feuil1!C23+53</f>
        <v>53</v>
      </c>
      <c r="I15" s="50"/>
      <c r="J15" s="8"/>
      <c r="K15" s="42" t="s">
        <v>24</v>
      </c>
    </row>
    <row r="16" spans="1:12" x14ac:dyDescent="0.2">
      <c r="A16" s="41" t="s">
        <v>35</v>
      </c>
      <c r="B16" s="50">
        <f>Feuil1!C21-95</f>
        <v>1925</v>
      </c>
      <c r="C16" s="50">
        <f>(Feuil1!C20-Feuil1!C25-34)/2</f>
        <v>108</v>
      </c>
      <c r="D16" s="50" t="s">
        <v>10</v>
      </c>
      <c r="E16" s="50"/>
      <c r="F16" s="50"/>
      <c r="G16" s="50">
        <f>Feuil1!C20-34</f>
        <v>1466</v>
      </c>
      <c r="H16" s="50">
        <v>165</v>
      </c>
      <c r="I16" s="50"/>
      <c r="J16" s="8" t="s">
        <v>23</v>
      </c>
      <c r="K16" s="42" t="s">
        <v>28</v>
      </c>
      <c r="L16" t="s">
        <v>23</v>
      </c>
    </row>
    <row r="17" spans="1:11" x14ac:dyDescent="0.2">
      <c r="A17" s="41" t="s">
        <v>36</v>
      </c>
      <c r="B17" s="50">
        <f>Feuil1!C21-17</f>
        <v>2003</v>
      </c>
      <c r="C17" s="50">
        <f>(Feuil1!C20-Feuil1!C25-34)/2</f>
        <v>108</v>
      </c>
      <c r="D17" s="50"/>
      <c r="E17" s="50"/>
      <c r="F17" s="50"/>
      <c r="G17" s="50">
        <f>Feuil1!C25</f>
        <v>1250</v>
      </c>
      <c r="H17" s="50">
        <v>48</v>
      </c>
      <c r="I17" s="50"/>
      <c r="J17" s="8" t="s">
        <v>23</v>
      </c>
      <c r="K17" s="42" t="s">
        <v>23</v>
      </c>
    </row>
    <row r="18" spans="1:11" x14ac:dyDescent="0.2">
      <c r="A18" s="41" t="s">
        <v>37</v>
      </c>
      <c r="B18" s="50">
        <f>Feuil1!C21-34</f>
        <v>1986</v>
      </c>
      <c r="C18" s="50">
        <f>(Feuil1!C20-Feuil1!C25-34)/2</f>
        <v>108</v>
      </c>
      <c r="D18" s="50"/>
      <c r="E18" s="50"/>
      <c r="F18" s="50"/>
      <c r="G18" s="50">
        <f>Feuil1!C25</f>
        <v>1250</v>
      </c>
      <c r="H18" s="50">
        <v>48</v>
      </c>
      <c r="I18" s="50"/>
      <c r="J18" s="8" t="s">
        <v>23</v>
      </c>
      <c r="K18" s="42" t="s">
        <v>23</v>
      </c>
    </row>
    <row r="19" spans="1:11" x14ac:dyDescent="0.2">
      <c r="A19" s="41" t="s">
        <v>22</v>
      </c>
      <c r="B19" s="50">
        <f>Feuil1!C21-60</f>
        <v>1960</v>
      </c>
      <c r="C19" s="50">
        <f>(Feuil1!C20-60-Feuil1!C25)/2</f>
        <v>95</v>
      </c>
      <c r="D19" s="50" t="s">
        <v>10</v>
      </c>
      <c r="E19" s="50" t="s">
        <v>10</v>
      </c>
      <c r="F19" s="50" t="s">
        <v>10</v>
      </c>
      <c r="G19" s="50">
        <f>Feuil1!C25</f>
        <v>1250</v>
      </c>
      <c r="H19" s="50">
        <v>38</v>
      </c>
      <c r="I19" s="50" t="s">
        <v>10</v>
      </c>
      <c r="J19" s="8"/>
      <c r="K19" s="42" t="s">
        <v>23</v>
      </c>
    </row>
    <row r="20" spans="1:11" x14ac:dyDescent="0.2">
      <c r="A20" s="41" t="s">
        <v>21</v>
      </c>
      <c r="B20" s="50">
        <f>Feuil1!C21-39</f>
        <v>1981</v>
      </c>
      <c r="C20" s="50">
        <f>(Feuil1!C20-60-Feuil1!C25)/2</f>
        <v>95</v>
      </c>
      <c r="D20" s="50"/>
      <c r="E20" s="50" t="s">
        <v>10</v>
      </c>
      <c r="F20" s="50" t="s">
        <v>10</v>
      </c>
      <c r="G20" s="50">
        <f>Feuil1!C25</f>
        <v>1250</v>
      </c>
      <c r="H20" s="50">
        <v>38</v>
      </c>
      <c r="I20" s="50" t="s">
        <v>10</v>
      </c>
      <c r="J20" s="8"/>
      <c r="K20" s="42" t="s">
        <v>23</v>
      </c>
    </row>
    <row r="21" spans="1:11" x14ac:dyDescent="0.2">
      <c r="A21" s="41">
        <v>5006</v>
      </c>
      <c r="B21" s="50">
        <f>Feuil1!C21-140</f>
        <v>1880</v>
      </c>
      <c r="C21" s="50">
        <f>(Feuil1!C20-Feuil1!C25-140)/2</f>
        <v>55</v>
      </c>
      <c r="D21" s="50"/>
      <c r="E21" s="50"/>
      <c r="F21" s="50"/>
      <c r="G21" s="50">
        <f>Feuil1!C25</f>
        <v>1250</v>
      </c>
      <c r="H21" s="50">
        <v>38</v>
      </c>
      <c r="I21" s="50"/>
      <c r="J21" s="8" t="s">
        <v>23</v>
      </c>
      <c r="K21" s="42" t="s">
        <v>23</v>
      </c>
    </row>
    <row r="22" spans="1:11" x14ac:dyDescent="0.2">
      <c r="A22" s="58"/>
      <c r="B22" s="50"/>
      <c r="C22" s="50"/>
      <c r="D22" s="50"/>
      <c r="E22" s="50"/>
      <c r="F22" s="50"/>
      <c r="G22" s="50"/>
      <c r="H22" s="50"/>
      <c r="I22" s="50"/>
      <c r="J22" s="8"/>
      <c r="K22" s="42"/>
    </row>
    <row r="23" spans="1:11" x14ac:dyDescent="0.2">
      <c r="A23" s="58"/>
      <c r="B23" s="50"/>
      <c r="C23" s="50"/>
      <c r="D23" s="59"/>
      <c r="E23" s="59"/>
      <c r="F23" s="50"/>
      <c r="G23" s="50"/>
      <c r="H23" s="50"/>
      <c r="I23" s="50"/>
      <c r="J23" s="8"/>
      <c r="K23" s="42"/>
    </row>
    <row r="24" spans="1:11" x14ac:dyDescent="0.2">
      <c r="A24" s="58"/>
      <c r="B24" s="50"/>
      <c r="C24" s="50"/>
      <c r="D24" s="59"/>
      <c r="E24" s="59"/>
      <c r="F24" s="50"/>
      <c r="G24" s="50"/>
      <c r="H24" s="50"/>
      <c r="I24" s="50"/>
      <c r="J24" s="8"/>
      <c r="K24" s="42"/>
    </row>
    <row r="25" spans="1:11" x14ac:dyDescent="0.2">
      <c r="A25" s="58"/>
      <c r="B25" s="50"/>
      <c r="C25" s="50"/>
      <c r="D25" s="59"/>
      <c r="E25" s="59"/>
      <c r="F25" s="50"/>
      <c r="G25" s="50"/>
      <c r="H25" s="50"/>
      <c r="I25" s="50"/>
      <c r="J25" s="8"/>
      <c r="K25" s="42"/>
    </row>
    <row r="26" spans="1:11" x14ac:dyDescent="0.2">
      <c r="A26" s="41"/>
      <c r="B26" s="50"/>
      <c r="C26" s="50"/>
      <c r="D26" s="50"/>
      <c r="E26" s="50"/>
      <c r="F26" s="50"/>
      <c r="G26" s="50"/>
      <c r="H26" s="50"/>
      <c r="I26" s="50"/>
      <c r="J26" s="8" t="s">
        <v>23</v>
      </c>
      <c r="K26" s="42" t="s">
        <v>23</v>
      </c>
    </row>
    <row r="27" spans="1:11" x14ac:dyDescent="0.2">
      <c r="A27" s="41"/>
      <c r="B27" s="50"/>
      <c r="C27" s="50"/>
      <c r="D27" s="50"/>
      <c r="E27" s="50"/>
      <c r="F27" s="50"/>
      <c r="G27" s="50"/>
      <c r="H27" s="50"/>
      <c r="I27" s="50"/>
      <c r="J27" s="8" t="s">
        <v>23</v>
      </c>
      <c r="K27" s="42" t="s">
        <v>23</v>
      </c>
    </row>
    <row r="28" spans="1:11" x14ac:dyDescent="0.2">
      <c r="A28" s="41"/>
      <c r="B28" s="50"/>
      <c r="C28" s="50"/>
      <c r="D28" s="50"/>
      <c r="E28" s="50"/>
      <c r="F28" s="50"/>
      <c r="G28" s="50"/>
      <c r="H28" s="50"/>
      <c r="I28" s="50"/>
      <c r="J28" s="8" t="s">
        <v>23</v>
      </c>
      <c r="K28" s="42" t="s">
        <v>23</v>
      </c>
    </row>
    <row r="29" spans="1:11" x14ac:dyDescent="0.2">
      <c r="A29" s="41"/>
      <c r="B29" s="50"/>
      <c r="C29" s="50"/>
      <c r="D29" s="50"/>
      <c r="E29" s="50"/>
      <c r="F29" s="50"/>
      <c r="G29" s="50"/>
      <c r="H29" s="50"/>
      <c r="I29" s="50"/>
      <c r="J29" s="8" t="s">
        <v>23</v>
      </c>
      <c r="K29" s="42" t="s">
        <v>23</v>
      </c>
    </row>
    <row r="30" spans="1:11" x14ac:dyDescent="0.2">
      <c r="A30" s="41"/>
      <c r="B30" s="50"/>
      <c r="C30" s="50"/>
      <c r="D30" s="50"/>
      <c r="E30" s="50"/>
      <c r="F30" s="50"/>
      <c r="G30" s="50"/>
      <c r="H30" s="50"/>
      <c r="I30" s="50"/>
      <c r="J30" s="8" t="s">
        <v>23</v>
      </c>
      <c r="K30" s="42" t="s">
        <v>23</v>
      </c>
    </row>
    <row r="31" spans="1:11" x14ac:dyDescent="0.2">
      <c r="A31" s="41"/>
      <c r="B31" s="50"/>
      <c r="C31" s="50"/>
      <c r="D31" s="50"/>
      <c r="E31" s="50"/>
      <c r="F31" s="50"/>
      <c r="G31" s="50"/>
      <c r="H31" s="50"/>
      <c r="I31" s="50"/>
      <c r="J31" s="8" t="s">
        <v>23</v>
      </c>
      <c r="K31" s="42" t="s">
        <v>23</v>
      </c>
    </row>
    <row r="32" spans="1:11" x14ac:dyDescent="0.2">
      <c r="A32" s="41"/>
      <c r="B32" s="50"/>
      <c r="C32" s="50"/>
      <c r="D32" s="50"/>
      <c r="E32" s="50"/>
      <c r="F32" s="50"/>
      <c r="G32" s="50"/>
      <c r="H32" s="50"/>
      <c r="I32" s="50"/>
      <c r="J32" s="8" t="s">
        <v>23</v>
      </c>
      <c r="K32" s="42" t="s">
        <v>23</v>
      </c>
    </row>
    <row r="33" spans="1:11" x14ac:dyDescent="0.2">
      <c r="A33" s="41"/>
      <c r="B33" s="50"/>
      <c r="C33" s="50"/>
      <c r="D33" s="50"/>
      <c r="E33" s="50"/>
      <c r="F33" s="50"/>
      <c r="G33" s="50"/>
      <c r="H33" s="50"/>
      <c r="I33" s="50"/>
      <c r="J33" s="8" t="s">
        <v>23</v>
      </c>
      <c r="K33" s="42" t="s">
        <v>23</v>
      </c>
    </row>
    <row r="34" spans="1:11" x14ac:dyDescent="0.2">
      <c r="A34" s="41"/>
      <c r="B34" s="50"/>
      <c r="C34" s="50"/>
      <c r="D34" s="50"/>
      <c r="E34" s="50"/>
      <c r="F34" s="50"/>
      <c r="G34" s="50"/>
      <c r="H34" s="50"/>
      <c r="I34" s="50"/>
      <c r="J34" s="8" t="s">
        <v>23</v>
      </c>
      <c r="K34" s="42" t="s">
        <v>23</v>
      </c>
    </row>
    <row r="35" spans="1:11" ht="13.5" thickBot="1" x14ac:dyDescent="0.25">
      <c r="A35" s="43"/>
      <c r="B35" s="51"/>
      <c r="C35" s="51"/>
      <c r="D35" s="51"/>
      <c r="E35" s="51"/>
      <c r="F35" s="51"/>
      <c r="G35" s="51"/>
      <c r="H35" s="51"/>
      <c r="I35" s="51"/>
      <c r="J35" s="24" t="s">
        <v>23</v>
      </c>
      <c r="K35" s="44" t="s">
        <v>23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topLeftCell="D1" workbookViewId="0">
      <selection activeCell="L21" sqref="L21"/>
    </sheetView>
  </sheetViews>
  <sheetFormatPr baseColWidth="10" defaultRowHeight="11.25" x14ac:dyDescent="0.2"/>
  <cols>
    <col min="1" max="1" width="15.85546875" style="62" customWidth="1"/>
    <col min="2" max="2" width="8.7109375" style="62" customWidth="1"/>
    <col min="3" max="3" width="11.5703125" style="62" customWidth="1"/>
    <col min="4" max="4" width="11.7109375" style="62" customWidth="1"/>
    <col min="5" max="5" width="28.28515625" style="62" bestFit="1" customWidth="1"/>
    <col min="6" max="6" width="9.5703125" style="62" customWidth="1"/>
    <col min="7" max="7" width="14.28515625" style="62" customWidth="1"/>
    <col min="8" max="8" width="16.28515625" style="62" customWidth="1"/>
    <col min="9" max="9" width="9.140625" style="62" customWidth="1"/>
    <col min="10" max="10" width="9.28515625" style="62" customWidth="1"/>
    <col min="11" max="11" width="81.140625" style="62" customWidth="1"/>
    <col min="12" max="12" width="13.85546875" style="62" customWidth="1"/>
    <col min="13" max="13" width="9.5703125" style="62" bestFit="1" customWidth="1"/>
    <col min="14" max="14" width="11.5703125" style="62" customWidth="1"/>
    <col min="15" max="15" width="13.140625" style="62" bestFit="1" customWidth="1"/>
    <col min="16" max="16" width="35.5703125" style="62" bestFit="1" customWidth="1"/>
    <col min="17" max="17" width="10.5703125" style="62" bestFit="1" customWidth="1"/>
    <col min="18" max="18" width="15.5703125" style="62" bestFit="1" customWidth="1"/>
    <col min="19" max="19" width="18.140625" style="62" bestFit="1" customWidth="1"/>
    <col min="20" max="21" width="10.140625" style="62" bestFit="1" customWidth="1"/>
    <col min="22" max="22" width="81.140625" style="62" customWidth="1"/>
    <col min="23" max="23" width="16.85546875" style="62" bestFit="1" customWidth="1"/>
    <col min="24" max="16384" width="11.42578125" style="62"/>
  </cols>
  <sheetData>
    <row r="1" spans="1:14" x14ac:dyDescent="0.2">
      <c r="A1" s="60" t="s">
        <v>50</v>
      </c>
      <c r="B1" s="60" t="s">
        <v>51</v>
      </c>
      <c r="C1" s="60" t="s">
        <v>52</v>
      </c>
      <c r="D1" s="60" t="s">
        <v>53</v>
      </c>
      <c r="E1" s="60" t="s">
        <v>54</v>
      </c>
      <c r="F1" s="60" t="s">
        <v>55</v>
      </c>
      <c r="G1" s="60" t="s">
        <v>56</v>
      </c>
      <c r="H1" s="60" t="s">
        <v>57</v>
      </c>
      <c r="I1" s="60" t="s">
        <v>58</v>
      </c>
      <c r="J1" s="60" t="s">
        <v>59</v>
      </c>
      <c r="K1" s="60" t="s">
        <v>60</v>
      </c>
      <c r="L1" s="61" t="s">
        <v>61</v>
      </c>
    </row>
    <row r="2" spans="1:14" x14ac:dyDescent="0.2">
      <c r="A2" s="60">
        <v>170115</v>
      </c>
      <c r="B2" s="60" t="s">
        <v>62</v>
      </c>
      <c r="C2" s="60">
        <v>1965</v>
      </c>
      <c r="D2" s="60">
        <v>1480</v>
      </c>
      <c r="E2" s="60" t="s">
        <v>63</v>
      </c>
      <c r="F2" s="60">
        <v>17062</v>
      </c>
      <c r="G2" s="60">
        <v>1</v>
      </c>
      <c r="H2" s="60" t="s">
        <v>64</v>
      </c>
      <c r="I2" s="60">
        <v>1930</v>
      </c>
      <c r="J2" s="60">
        <v>1410</v>
      </c>
      <c r="K2" s="60" t="s">
        <v>65</v>
      </c>
      <c r="L2" s="60" t="s">
        <v>66</v>
      </c>
      <c r="N2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1245 mm</v>
      </c>
    </row>
    <row r="3" spans="1:14" x14ac:dyDescent="0.2">
      <c r="A3" s="60">
        <v>170115</v>
      </c>
      <c r="B3" s="60" t="s">
        <v>67</v>
      </c>
      <c r="C3" s="60">
        <v>1425</v>
      </c>
      <c r="D3" s="60">
        <v>1485</v>
      </c>
      <c r="E3" s="60" t="s">
        <v>63</v>
      </c>
      <c r="F3" s="60">
        <v>17062</v>
      </c>
      <c r="G3" s="60">
        <v>1</v>
      </c>
      <c r="H3" s="60" t="s">
        <v>64</v>
      </c>
      <c r="I3" s="60">
        <v>1390</v>
      </c>
      <c r="J3" s="60">
        <v>1415</v>
      </c>
      <c r="K3" s="60" t="s">
        <v>68</v>
      </c>
      <c r="L3" s="60" t="s">
        <v>66</v>
      </c>
      <c r="N3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1250 mm</v>
      </c>
    </row>
    <row r="4" spans="1:14" x14ac:dyDescent="0.2">
      <c r="A4" s="60">
        <v>170119</v>
      </c>
      <c r="B4" s="60" t="s">
        <v>69</v>
      </c>
      <c r="C4" s="60">
        <v>1835</v>
      </c>
      <c r="D4" s="60">
        <v>1270</v>
      </c>
      <c r="E4" s="60" t="s">
        <v>70</v>
      </c>
      <c r="F4" s="60">
        <v>17046</v>
      </c>
      <c r="G4" s="60">
        <v>1</v>
      </c>
      <c r="H4" s="60" t="s">
        <v>71</v>
      </c>
      <c r="I4" s="60">
        <v>1800</v>
      </c>
      <c r="J4" s="60">
        <v>1210</v>
      </c>
      <c r="K4" s="60" t="s">
        <v>93</v>
      </c>
      <c r="L4" s="60" t="s">
        <v>66</v>
      </c>
      <c r="N4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1080 mm</v>
      </c>
    </row>
    <row r="5" spans="1:14" x14ac:dyDescent="0.2">
      <c r="A5" s="60">
        <v>170124</v>
      </c>
      <c r="B5" s="60" t="s">
        <v>72</v>
      </c>
      <c r="C5" s="60">
        <v>2045</v>
      </c>
      <c r="D5" s="60">
        <v>1670</v>
      </c>
      <c r="E5" s="60" t="s">
        <v>73</v>
      </c>
      <c r="F5" s="60">
        <v>17057</v>
      </c>
      <c r="G5" s="60">
        <v>1</v>
      </c>
      <c r="H5" s="60" t="s">
        <v>64</v>
      </c>
      <c r="I5" s="60">
        <v>2010</v>
      </c>
      <c r="J5" s="60">
        <v>1600</v>
      </c>
      <c r="K5" s="60" t="s">
        <v>74</v>
      </c>
      <c r="L5" s="60" t="s">
        <v>66</v>
      </c>
      <c r="N5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1460 mm</v>
      </c>
    </row>
    <row r="6" spans="1:14" x14ac:dyDescent="0.2">
      <c r="A6" s="60">
        <v>170124</v>
      </c>
      <c r="B6" s="60" t="s">
        <v>75</v>
      </c>
      <c r="C6" s="60">
        <v>2020</v>
      </c>
      <c r="D6" s="60">
        <v>1500</v>
      </c>
      <c r="E6" s="60" t="s">
        <v>73</v>
      </c>
      <c r="F6" s="60">
        <v>17057</v>
      </c>
      <c r="G6" s="60">
        <v>1</v>
      </c>
      <c r="H6" s="60" t="s">
        <v>64</v>
      </c>
      <c r="I6" s="60">
        <v>1980</v>
      </c>
      <c r="J6" s="60">
        <v>1430</v>
      </c>
      <c r="K6" s="60" t="s">
        <v>76</v>
      </c>
      <c r="L6" s="60" t="s">
        <v>66</v>
      </c>
      <c r="N6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1250 mm</v>
      </c>
    </row>
    <row r="7" spans="1:14" x14ac:dyDescent="0.2">
      <c r="A7" s="60">
        <v>170163</v>
      </c>
      <c r="B7" s="60" t="s">
        <v>77</v>
      </c>
      <c r="C7" s="60">
        <v>2170</v>
      </c>
      <c r="D7" s="60">
        <v>1090</v>
      </c>
      <c r="E7" s="60" t="s">
        <v>78</v>
      </c>
      <c r="F7" s="60">
        <v>17041</v>
      </c>
      <c r="G7" s="60">
        <v>2</v>
      </c>
      <c r="H7" s="60" t="s">
        <v>79</v>
      </c>
      <c r="I7" s="60">
        <v>2070</v>
      </c>
      <c r="J7" s="60">
        <v>970</v>
      </c>
      <c r="K7" s="60" t="s">
        <v>94</v>
      </c>
      <c r="L7" s="60" t="s">
        <v>66</v>
      </c>
      <c r="N7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840 mm</v>
      </c>
    </row>
    <row r="8" spans="1:14" x14ac:dyDescent="0.2">
      <c r="A8" s="60">
        <v>170163</v>
      </c>
      <c r="B8" s="60" t="s">
        <v>80</v>
      </c>
      <c r="C8" s="60">
        <v>2520</v>
      </c>
      <c r="D8" s="60">
        <v>1410</v>
      </c>
      <c r="E8" s="60" t="s">
        <v>78</v>
      </c>
      <c r="F8" s="60">
        <v>17041</v>
      </c>
      <c r="G8" s="60">
        <v>1</v>
      </c>
      <c r="H8" s="60" t="s">
        <v>81</v>
      </c>
      <c r="I8" s="60">
        <v>2460</v>
      </c>
      <c r="J8" s="60">
        <v>1290</v>
      </c>
      <c r="K8" s="60" t="s">
        <v>95</v>
      </c>
      <c r="L8" s="60" t="s">
        <v>66</v>
      </c>
      <c r="N8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1160 mm</v>
      </c>
    </row>
    <row r="9" spans="1:14" x14ac:dyDescent="0.2">
      <c r="A9" s="60">
        <v>170163</v>
      </c>
      <c r="B9" s="60" t="s">
        <v>82</v>
      </c>
      <c r="C9" s="60">
        <v>2310</v>
      </c>
      <c r="D9" s="60">
        <v>1630</v>
      </c>
      <c r="E9" s="60" t="s">
        <v>78</v>
      </c>
      <c r="F9" s="60">
        <v>17041</v>
      </c>
      <c r="G9" s="60">
        <v>1</v>
      </c>
      <c r="H9" s="60" t="s">
        <v>83</v>
      </c>
      <c r="I9" s="60">
        <v>2250</v>
      </c>
      <c r="J9" s="60">
        <v>1510</v>
      </c>
      <c r="K9" s="60" t="s">
        <v>96</v>
      </c>
      <c r="L9" s="60" t="s">
        <v>66</v>
      </c>
      <c r="N9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1380 mm</v>
      </c>
    </row>
    <row r="10" spans="1:14" x14ac:dyDescent="0.2">
      <c r="A10" s="60">
        <v>170190</v>
      </c>
      <c r="B10" s="60" t="s">
        <v>84</v>
      </c>
      <c r="C10" s="60">
        <v>1910</v>
      </c>
      <c r="D10" s="60">
        <v>1055</v>
      </c>
      <c r="E10" s="60" t="s">
        <v>85</v>
      </c>
      <c r="F10" s="60">
        <v>17064</v>
      </c>
      <c r="G10" s="60">
        <v>1</v>
      </c>
      <c r="H10" s="60" t="s">
        <v>86</v>
      </c>
      <c r="I10" s="60">
        <v>1910</v>
      </c>
      <c r="J10" s="60">
        <v>1055</v>
      </c>
      <c r="K10" s="60" t="s">
        <v>87</v>
      </c>
      <c r="L10" s="60" t="s">
        <v>66</v>
      </c>
      <c r="N10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865 mm</v>
      </c>
    </row>
    <row r="11" spans="1:14" x14ac:dyDescent="0.2">
      <c r="A11" s="60">
        <v>170190</v>
      </c>
      <c r="B11" s="60" t="s">
        <v>88</v>
      </c>
      <c r="C11" s="60">
        <v>1885</v>
      </c>
      <c r="D11" s="60">
        <v>1060</v>
      </c>
      <c r="E11" s="60" t="s">
        <v>85</v>
      </c>
      <c r="F11" s="60">
        <v>17064</v>
      </c>
      <c r="G11" s="60">
        <v>1</v>
      </c>
      <c r="H11" s="60" t="s">
        <v>86</v>
      </c>
      <c r="I11" s="60">
        <v>1885</v>
      </c>
      <c r="J11" s="60">
        <v>1060</v>
      </c>
      <c r="K11" s="60" t="s">
        <v>89</v>
      </c>
      <c r="L11" s="60" t="s">
        <v>66</v>
      </c>
      <c r="N11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870 mm</v>
      </c>
    </row>
    <row r="12" spans="1:14" x14ac:dyDescent="0.2">
      <c r="A12" s="60">
        <v>170206</v>
      </c>
      <c r="B12" s="60" t="s">
        <v>90</v>
      </c>
      <c r="C12" s="60">
        <v>1385</v>
      </c>
      <c r="D12" s="60">
        <v>1445</v>
      </c>
      <c r="E12" s="60" t="s">
        <v>91</v>
      </c>
      <c r="F12" s="60">
        <v>17070</v>
      </c>
      <c r="G12" s="60">
        <v>1</v>
      </c>
      <c r="H12" s="60" t="s">
        <v>92</v>
      </c>
      <c r="I12" s="60">
        <v>1350</v>
      </c>
      <c r="J12" s="60">
        <v>1385</v>
      </c>
      <c r="K12" s="60" t="s">
        <v>97</v>
      </c>
      <c r="L12" s="60" t="s">
        <v>66</v>
      </c>
      <c r="N12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1240 mm</v>
      </c>
    </row>
    <row r="13" spans="1:14" x14ac:dyDescent="0.2">
      <c r="A13" s="60">
        <v>170243</v>
      </c>
      <c r="B13" s="60" t="s">
        <v>98</v>
      </c>
      <c r="C13" s="60">
        <v>1035</v>
      </c>
      <c r="D13" s="60">
        <v>1035</v>
      </c>
      <c r="E13" s="60" t="s">
        <v>99</v>
      </c>
      <c r="F13" s="60">
        <v>0</v>
      </c>
      <c r="G13" s="60">
        <v>1</v>
      </c>
      <c r="H13" s="60" t="s">
        <v>86</v>
      </c>
      <c r="I13" s="60">
        <v>1000</v>
      </c>
      <c r="J13" s="60">
        <v>1030</v>
      </c>
      <c r="K13" s="60" t="s">
        <v>100</v>
      </c>
      <c r="L13" s="60" t="s">
        <v>66</v>
      </c>
      <c r="N13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>850 mm</v>
      </c>
    </row>
    <row r="14" spans="1:14" x14ac:dyDescent="0.2">
      <c r="A14" s="60">
        <v>170243</v>
      </c>
      <c r="B14" s="60" t="s">
        <v>101</v>
      </c>
      <c r="C14" s="60">
        <v>2070</v>
      </c>
      <c r="D14" s="60">
        <v>1170</v>
      </c>
      <c r="E14" s="60" t="s">
        <v>99</v>
      </c>
      <c r="F14" s="60">
        <v>0</v>
      </c>
      <c r="G14" s="60">
        <v>1</v>
      </c>
      <c r="H14" s="60" t="s">
        <v>102</v>
      </c>
      <c r="I14" s="60">
        <v>2070</v>
      </c>
      <c r="J14" s="60">
        <v>1170</v>
      </c>
      <c r="K14" s="60" t="s">
        <v>103</v>
      </c>
      <c r="L14" s="60" t="s">
        <v>66</v>
      </c>
      <c r="N14" s="62" t="str">
        <f>IFERROR(LEFT(SUBSTITUTE(Requête1[[#This Row],[Texte]],LEFT(Requête1[[#This Row],[Texte]],SEARCH("Entre Tapée",Requête1[[#This Row],[Texte]])+11),""),SEARCH("mm",SUBSTITUTE(Requête1[[#This Row],[Texte]],LEFT(Requête1[[#This Row],[Texte]],SEARCH("Entre Tapée",Requête1[[#This Row],[Texte]])+11),""))+1),"")</f>
        <v/>
      </c>
    </row>
    <row r="22" spans="12:12" x14ac:dyDescent="0.2">
      <c r="L22" s="64"/>
    </row>
    <row r="24" spans="12:12" ht="12.75" x14ac:dyDescent="0.2">
      <c r="L24" s="65"/>
    </row>
    <row r="33" spans="8:11" ht="12.75" x14ac:dyDescent="0.2">
      <c r="K33" s="63"/>
    </row>
    <row r="40" spans="8:11" ht="12.75" x14ac:dyDescent="0.2">
      <c r="H40" s="63"/>
      <c r="K40" s="63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79B92D-AAB3-4859-A6BE-04FB8E9E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Monobloc_4_côtés</vt:lpstr>
      <vt:lpstr>Feuil1!Zone_d_impression</vt:lpstr>
    </vt:vector>
  </TitlesOfParts>
  <Company>PIC Menuiserie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RAMOS</dc:creator>
  <cp:lastModifiedBy>Michel</cp:lastModifiedBy>
  <cp:lastPrinted>2017-02-14T12:20:56Z</cp:lastPrinted>
  <dcterms:created xsi:type="dcterms:W3CDTF">2004-12-14T12:54:41Z</dcterms:created>
  <dcterms:modified xsi:type="dcterms:W3CDTF">2017-02-16T17:39:34Z</dcterms:modified>
</cp:coreProperties>
</file>