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9390" activeTab="3"/>
  </bookViews>
  <sheets>
    <sheet name="REC-DEP" sheetId="1" r:id="rId1"/>
    <sheet name="BUD-PREV" sheetId="2" r:id="rId2"/>
    <sheet name="Feuil1" sheetId="3" r:id="rId3"/>
    <sheet name="Feuil2" sheetId="4" r:id="rId4"/>
  </sheets>
  <externalReferences>
    <externalReference r:id="rId5"/>
  </externalReferences>
  <definedNames>
    <definedName name="CIVILITE">[1]Travail!$A$2:$A$4</definedName>
    <definedName name="COMPTES">[1]Travail!$I$2:$I$26</definedName>
    <definedName name="INTITULES">[1]Travail!$L$2:$L$26</definedName>
    <definedName name="MODE">[1]Travail!$C$2:$C$5</definedName>
    <definedName name="RECETTES">'[1]REC-DEP'!#REF!</definedName>
    <definedName name="SEXE">[1]Travail!$A$8:$A$9</definedName>
    <definedName name="VILLES">[1]Travail!$C$8:$C$12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4" l="1"/>
  <c r="C16" i="4"/>
  <c r="D14" i="4"/>
  <c r="C14" i="4"/>
  <c r="D6" i="4"/>
  <c r="C6" i="4"/>
  <c r="D2" i="4"/>
  <c r="D3" i="4"/>
  <c r="D4" i="4"/>
  <c r="D5" i="4"/>
  <c r="D7" i="4"/>
  <c r="D8" i="4"/>
  <c r="D9" i="4"/>
  <c r="D10" i="4"/>
  <c r="D11" i="4"/>
  <c r="D12" i="4"/>
  <c r="D13" i="4"/>
  <c r="C2" i="4"/>
  <c r="C3" i="4"/>
  <c r="C4" i="4"/>
  <c r="C5" i="4"/>
  <c r="C7" i="4"/>
  <c r="C8" i="4"/>
  <c r="C9" i="4"/>
  <c r="C10" i="4"/>
  <c r="C11" i="4"/>
  <c r="C12" i="4"/>
  <c r="C13" i="4"/>
  <c r="H3" i="3" l="1"/>
  <c r="H4" i="3" s="1"/>
  <c r="H5" i="3" s="1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2" i="3"/>
  <c r="C3" i="2" l="1"/>
  <c r="D4" i="2" l="1"/>
  <c r="D5" i="2"/>
  <c r="D6" i="2"/>
  <c r="D8" i="2"/>
  <c r="D9" i="2"/>
  <c r="D10" i="2"/>
  <c r="D11" i="2"/>
  <c r="D12" i="2"/>
  <c r="D13" i="2"/>
  <c r="D14" i="2"/>
  <c r="D16" i="2"/>
  <c r="D3" i="2"/>
  <c r="C4" i="2"/>
  <c r="C7" i="2" s="1"/>
  <c r="C5" i="2"/>
  <c r="C6" i="2"/>
  <c r="C8" i="2"/>
  <c r="C9" i="2"/>
  <c r="C10" i="2"/>
  <c r="C12" i="2"/>
  <c r="C13" i="2"/>
  <c r="C14" i="2"/>
  <c r="C15" i="2" l="1"/>
  <c r="C17" i="2" s="1"/>
</calcChain>
</file>

<file path=xl/sharedStrings.xml><?xml version="1.0" encoding="utf-8"?>
<sst xmlns="http://schemas.openxmlformats.org/spreadsheetml/2006/main" count="151" uniqueCount="74">
  <si>
    <t>BALANCE</t>
  </si>
  <si>
    <t>Cotisations</t>
  </si>
  <si>
    <t>Total des Depenses</t>
  </si>
  <si>
    <t>carburant</t>
  </si>
  <si>
    <t>Salaire Professeur</t>
  </si>
  <si>
    <t>Alimentation</t>
  </si>
  <si>
    <t>Assurance FSD</t>
  </si>
  <si>
    <t>reparations</t>
  </si>
  <si>
    <t>Presta ecole urdazuri</t>
  </si>
  <si>
    <t>Assurannce FSD</t>
  </si>
  <si>
    <t>Total des recettes</t>
  </si>
  <si>
    <t>Prestations services centre</t>
  </si>
  <si>
    <t>Pestations services ecole</t>
  </si>
  <si>
    <t>Octobre</t>
  </si>
  <si>
    <t>Septembre</t>
  </si>
  <si>
    <t>COMPTES</t>
  </si>
  <si>
    <t>recettes</t>
  </si>
  <si>
    <t>depenses</t>
  </si>
  <si>
    <t>Dates</t>
  </si>
  <si>
    <t>Budget previsionnel Tableau_2</t>
  </si>
  <si>
    <t>Recettes &amp; Depenses Tableau_1</t>
  </si>
  <si>
    <t>Tresorerie de depart</t>
  </si>
  <si>
    <t>INTITULES DES COMPTES</t>
  </si>
  <si>
    <t>DATE</t>
  </si>
  <si>
    <t>MODE</t>
  </si>
  <si>
    <t>ECRITURE</t>
  </si>
  <si>
    <t>DEBIT</t>
  </si>
  <si>
    <t>CREDIT</t>
  </si>
  <si>
    <t>SOLDE</t>
  </si>
  <si>
    <t>120. Résultat de l'exercice precedent</t>
  </si>
  <si>
    <t>VIREM</t>
  </si>
  <si>
    <t>6166 Assurance vehicule</t>
  </si>
  <si>
    <t>PRELEV</t>
  </si>
  <si>
    <t>Assurance voiture</t>
  </si>
  <si>
    <t>6232. Sacem</t>
  </si>
  <si>
    <t>CHEQUE</t>
  </si>
  <si>
    <t>Sacem</t>
  </si>
  <si>
    <t>6168. Assurance Adherents</t>
  </si>
  <si>
    <t>FSD Adherents</t>
  </si>
  <si>
    <t>6411. Salaires, appointements</t>
  </si>
  <si>
    <t>Salaire cabeca</t>
  </si>
  <si>
    <t>sacem</t>
  </si>
  <si>
    <t>7081 Prestations Ecoles</t>
  </si>
  <si>
    <t xml:space="preserve">NAPS St jean </t>
  </si>
  <si>
    <t>60221. Combustibles</t>
  </si>
  <si>
    <t>CARTE</t>
  </si>
  <si>
    <t>Carburant</t>
  </si>
  <si>
    <t>627 Services bancaires et assimilés</t>
  </si>
  <si>
    <t>Frais bancaire</t>
  </si>
  <si>
    <t>7084 Prestations centre de loisirs</t>
  </si>
  <si>
    <t>Presta centre loisirs Ciboure</t>
  </si>
  <si>
    <t>605. Achats de matériels, équipements</t>
  </si>
  <si>
    <t>Amazon Activites</t>
  </si>
  <si>
    <t>756 Cotisations</t>
  </si>
  <si>
    <t>Cotisation Magalhaes</t>
  </si>
  <si>
    <t>615. Entretien et réparations</t>
  </si>
  <si>
    <t>reparation voiture</t>
  </si>
  <si>
    <t>6064. Fournitures administratives</t>
  </si>
  <si>
    <t>Achat logiciel EBP</t>
  </si>
  <si>
    <t>Cotisations ADH</t>
  </si>
  <si>
    <t>OVH frais du site</t>
  </si>
  <si>
    <t>salaire Jean</t>
  </si>
  <si>
    <t>6451. Cotisations à l'URSSAF</t>
  </si>
  <si>
    <t>URSSAF</t>
  </si>
  <si>
    <t>CPTES</t>
  </si>
  <si>
    <t>LIBELLES</t>
  </si>
  <si>
    <t>NO CPTES</t>
  </si>
  <si>
    <t>Ecritures</t>
  </si>
  <si>
    <t>INTITULES</t>
  </si>
  <si>
    <t>7084 Prestations Centre de loisirs</t>
  </si>
  <si>
    <t>TOTAL des RECETTES =</t>
  </si>
  <si>
    <t>60221. Carburant</t>
  </si>
  <si>
    <t>TOTAL des DEPENSES =</t>
  </si>
  <si>
    <t>BALANCE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</si>
</sst>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CEFF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6485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D5E1E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666666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0" fillId="6" borderId="3" xfId="0" applyFill="1" applyBorder="1"/>
    <xf numFmtId="0" fontId="0" fillId="0" borderId="3" xfId="0" applyFill="1" applyBorder="1"/>
    <xf numFmtId="0" fontId="0" fillId="7" borderId="3" xfId="0" applyFill="1" applyBorder="1"/>
    <xf numFmtId="0" fontId="1" fillId="2" borderId="3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15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6" borderId="2" xfId="0" applyFont="1" applyFill="1" applyBorder="1" applyAlignment="1">
      <alignment horizontal="left" vertical="center"/>
    </xf>
    <xf numFmtId="0" fontId="0" fillId="16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17" borderId="11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16" borderId="1" xfId="0" applyFont="1" applyFill="1" applyBorder="1"/>
    <xf numFmtId="0" fontId="0" fillId="16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0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1" fillId="13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44" fontId="0" fillId="16" borderId="1" xfId="1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4" borderId="1" xfId="1" applyFont="1" applyFill="1" applyBorder="1" applyAlignment="1">
      <alignment horizontal="center" vertical="center"/>
    </xf>
    <xf numFmtId="44" fontId="0" fillId="13" borderId="1" xfId="1" applyFont="1" applyFill="1" applyBorder="1" applyAlignment="1">
      <alignment horizontal="center" vertical="center"/>
    </xf>
    <xf numFmtId="44" fontId="0" fillId="2" borderId="1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30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ragonkiplane/Documents/1-TEST.ASSO/MonAsso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Bord"/>
      <sheetName val="Travail"/>
      <sheetName val="Cotisations ADHS"/>
      <sheetName val="CPTE RESULTAT"/>
      <sheetName val="BUDGET-PRE"/>
      <sheetName val="REC-DEP"/>
      <sheetName val="Nomenclature des comptes"/>
    </sheetNames>
    <sheetDataSet>
      <sheetData sheetId="0"/>
      <sheetData sheetId="1">
        <row r="2">
          <cell r="A2" t="str">
            <v>Mr</v>
          </cell>
          <cell r="C2" t="str">
            <v>CHEQUE</v>
          </cell>
          <cell r="I2">
            <v>120000</v>
          </cell>
          <cell r="L2" t="str">
            <v>120. Résultat de l'exercice precedent</v>
          </cell>
        </row>
        <row r="3">
          <cell r="A3" t="str">
            <v>Mlle</v>
          </cell>
          <cell r="C3" t="str">
            <v>CARTE</v>
          </cell>
          <cell r="I3">
            <v>756000</v>
          </cell>
          <cell r="L3" t="str">
            <v>756 Cotisations</v>
          </cell>
        </row>
        <row r="4">
          <cell r="A4" t="str">
            <v>Mme</v>
          </cell>
          <cell r="C4" t="str">
            <v>VIREM</v>
          </cell>
          <cell r="I4">
            <v>758100</v>
          </cell>
          <cell r="L4" t="str">
            <v>7581 Dons</v>
          </cell>
        </row>
        <row r="5">
          <cell r="C5" t="str">
            <v>PRELEV</v>
          </cell>
          <cell r="I5">
            <v>706000</v>
          </cell>
          <cell r="L5" t="str">
            <v>706 Prestations de services exterieures</v>
          </cell>
        </row>
        <row r="6">
          <cell r="I6">
            <v>708100</v>
          </cell>
          <cell r="L6" t="str">
            <v>7081 Prestations Ecoles</v>
          </cell>
        </row>
        <row r="7">
          <cell r="I7">
            <v>708400</v>
          </cell>
          <cell r="L7" t="str">
            <v>7084 Prestations centre de loisirs</v>
          </cell>
        </row>
        <row r="8">
          <cell r="A8" t="str">
            <v>M</v>
          </cell>
          <cell r="C8" t="str">
            <v>ST JEAN</v>
          </cell>
          <cell r="I8">
            <v>708500</v>
          </cell>
          <cell r="L8" t="str">
            <v>7085 Recette Bapteme Stage</v>
          </cell>
        </row>
        <row r="9">
          <cell r="A9" t="str">
            <v>F</v>
          </cell>
          <cell r="C9" t="str">
            <v>CIBOURE</v>
          </cell>
          <cell r="I9">
            <v>740000</v>
          </cell>
          <cell r="L9" t="str">
            <v>740 Subventions</v>
          </cell>
        </row>
        <row r="10">
          <cell r="C10" t="str">
            <v>ST PEE</v>
          </cell>
          <cell r="I10">
            <v>758000</v>
          </cell>
          <cell r="L10" t="str">
            <v>758 Produits divers de gestion courante</v>
          </cell>
        </row>
        <row r="11">
          <cell r="C11" t="str">
            <v>HENDAYE</v>
          </cell>
          <cell r="I11">
            <v>605000</v>
          </cell>
          <cell r="L11" t="str">
            <v>605. Achats de matériels, équipements</v>
          </cell>
        </row>
        <row r="12">
          <cell r="C12" t="str">
            <v>URRUGNE</v>
          </cell>
          <cell r="I12">
            <v>602220</v>
          </cell>
          <cell r="L12" t="str">
            <v>60222. Alimentation</v>
          </cell>
        </row>
        <row r="13">
          <cell r="I13">
            <v>616800</v>
          </cell>
          <cell r="L13" t="str">
            <v>6168. Assurance Adherents</v>
          </cell>
        </row>
        <row r="14">
          <cell r="I14">
            <v>616600</v>
          </cell>
          <cell r="L14" t="str">
            <v>6166 Assurance vehicule</v>
          </cell>
        </row>
        <row r="15">
          <cell r="I15">
            <v>645100</v>
          </cell>
          <cell r="L15" t="str">
            <v>6451. Cotisations à l'URSSAF</v>
          </cell>
        </row>
        <row r="16">
          <cell r="I16">
            <v>602210</v>
          </cell>
          <cell r="L16" t="str">
            <v>60221. Combustibles</v>
          </cell>
        </row>
        <row r="17">
          <cell r="I17">
            <v>606400</v>
          </cell>
          <cell r="L17" t="str">
            <v>6064. Fournitures administratives</v>
          </cell>
        </row>
        <row r="18">
          <cell r="I18">
            <v>602250</v>
          </cell>
          <cell r="L18" t="str">
            <v>60225. Fournitures de bureau</v>
          </cell>
        </row>
        <row r="19">
          <cell r="I19">
            <v>641100</v>
          </cell>
          <cell r="L19" t="str">
            <v>6411. Salaires, appointements</v>
          </cell>
        </row>
        <row r="20">
          <cell r="I20">
            <v>623000</v>
          </cell>
          <cell r="L20" t="str">
            <v>623. Publicité, publications</v>
          </cell>
        </row>
        <row r="21">
          <cell r="I21">
            <v>615000</v>
          </cell>
          <cell r="L21" t="str">
            <v>615. Entretien et réparations</v>
          </cell>
        </row>
        <row r="22">
          <cell r="I22">
            <v>613200</v>
          </cell>
          <cell r="L22" t="str">
            <v>6132. Locations immobilières</v>
          </cell>
        </row>
        <row r="23">
          <cell r="I23">
            <v>627000</v>
          </cell>
          <cell r="L23" t="str">
            <v>627 Services bancaires et assimilés</v>
          </cell>
        </row>
        <row r="24">
          <cell r="I24">
            <v>623200</v>
          </cell>
          <cell r="L24" t="str">
            <v>6232. Sacem</v>
          </cell>
        </row>
        <row r="25">
          <cell r="I25">
            <v>581000</v>
          </cell>
          <cell r="L25" t="str">
            <v>581. Virements de fonds</v>
          </cell>
        </row>
        <row r="26">
          <cell r="I26">
            <v>625100</v>
          </cell>
          <cell r="L26" t="str">
            <v>6251. Voyages et déplacements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1" displayName="Tableau1" ref="A2:E19" totalsRowShown="0" headerRowBorderDxfId="29" tableBorderDxfId="28" totalsRowBorderDxfId="27">
  <autoFilter ref="A2:E19"/>
  <tableColumns count="5">
    <tableColumn id="1" name="NO CPTES" dataDxfId="26"/>
    <tableColumn id="2" name="Dates" dataDxfId="25"/>
    <tableColumn id="3" name="Ecritures" dataDxfId="24"/>
    <tableColumn id="4" name="depenses" dataDxfId="23"/>
    <tableColumn id="5" name="recettes" dataDxfId="2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5" displayName="Tableau5" ref="A2:D17" totalsRowShown="0" headerRowBorderDxfId="21" tableBorderDxfId="20" totalsRowBorderDxfId="19">
  <autoFilter ref="A2:D17"/>
  <tableColumns count="4">
    <tableColumn id="1" name="CPTES" dataDxfId="18"/>
    <tableColumn id="2" name="LIBELLES" dataDxfId="17"/>
    <tableColumn id="3" name="Septembre" dataDxfId="16">
      <calculatedColumnFormula>ABS(SUMPRODUCT(('REC-DEP'!$A$3:$A$17=Tableau5[[#This Row],[CPTES]])*(MONTH('REC-DEP'!$B$3:$B$17)=9)*('REC-DEP'!$D$3:$E$17)))</calculatedColumnFormula>
    </tableColumn>
    <tableColumn id="4" name="Octobre" dataDxfId="15">
      <calculatedColumnFormula>ABS(SUMPRODUCT(('REC-DEP'!$A$3:$A$17=Tableau5[[#This Row],[CPTES]])*(MONTH('REC-DEP'!$B$3:$B$17)=10)*('REC-DEP'!$D$3:$E$17)))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TabRecDep" displayName="TabRecDep" ref="A1:H31" totalsRowShown="0" dataDxfId="13" headerRowBorderDxfId="14" tableBorderDxfId="12" totalsRowBorderDxfId="11">
  <autoFilter ref="A1:H31"/>
  <tableColumns count="8">
    <tableColumn id="1" name="COMPTES" dataDxfId="10"/>
    <tableColumn id="9" name="INTITULES DES COMPTES" dataDxfId="9"/>
    <tableColumn id="2" name="DATE" dataDxfId="8"/>
    <tableColumn id="3" name="MODE" dataDxfId="7"/>
    <tableColumn id="4" name="ECRITURE" dataDxfId="6"/>
    <tableColumn id="5" name="DEBIT" dataDxfId="5"/>
    <tableColumn id="6" name="CREDIT" dataDxfId="4"/>
    <tableColumn id="8" name="SOLDE" dataDxfId="3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Tableau6" displayName="Tableau6" ref="A1:D1048576" totalsRowShown="0" headerRowDxfId="2" headerRowBorderDxfId="1" tableBorderDxfId="0">
  <autoFilter ref="A1:D1048576"/>
  <tableColumns count="4">
    <tableColumn id="1" name="COMPTES"/>
    <tableColumn id="2" name="INTITULES"/>
    <tableColumn id="3" name="Septembre"/>
    <tableColumn id="4" name="Octob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A11" sqref="A11"/>
    </sheetView>
  </sheetViews>
  <sheetFormatPr baseColWidth="10" defaultRowHeight="15" x14ac:dyDescent="0.25"/>
  <cols>
    <col min="1" max="2" width="11.5703125" style="1"/>
    <col min="3" max="3" width="22.85546875" style="2" customWidth="1"/>
    <col min="4" max="5" width="11.5703125" style="1"/>
    <col min="8" max="8" width="11.5703125" style="1"/>
    <col min="9" max="9" width="22.85546875" customWidth="1"/>
    <col min="10" max="10" width="12.140625" style="1" customWidth="1"/>
  </cols>
  <sheetData>
    <row r="1" spans="1:5" ht="31.15" customHeight="1" x14ac:dyDescent="0.25">
      <c r="A1" s="63" t="s">
        <v>20</v>
      </c>
      <c r="B1" s="63"/>
      <c r="C1" s="63"/>
      <c r="D1" s="63"/>
      <c r="E1" s="63"/>
    </row>
    <row r="2" spans="1:5" x14ac:dyDescent="0.25">
      <c r="A2" s="29" t="s">
        <v>66</v>
      </c>
      <c r="B2" s="28" t="s">
        <v>18</v>
      </c>
      <c r="C2" s="27" t="s">
        <v>67</v>
      </c>
      <c r="D2" s="26" t="s">
        <v>17</v>
      </c>
      <c r="E2" s="25" t="s">
        <v>16</v>
      </c>
    </row>
    <row r="3" spans="1:5" x14ac:dyDescent="0.25">
      <c r="A3" s="13">
        <v>765</v>
      </c>
      <c r="B3" s="14">
        <v>42614</v>
      </c>
      <c r="C3" s="16" t="s">
        <v>1</v>
      </c>
      <c r="D3" s="10"/>
      <c r="E3" s="9">
        <v>200</v>
      </c>
    </row>
    <row r="4" spans="1:5" x14ac:dyDescent="0.25">
      <c r="A4" s="13">
        <v>105</v>
      </c>
      <c r="B4" s="14">
        <v>42614</v>
      </c>
      <c r="C4" s="16" t="s">
        <v>21</v>
      </c>
      <c r="D4" s="10"/>
      <c r="E4" s="9">
        <v>1200</v>
      </c>
    </row>
    <row r="5" spans="1:5" x14ac:dyDescent="0.25">
      <c r="A5" s="13">
        <v>540</v>
      </c>
      <c r="B5" s="14">
        <v>42621</v>
      </c>
      <c r="C5" s="11" t="s">
        <v>12</v>
      </c>
      <c r="D5" s="10"/>
      <c r="E5" s="9">
        <v>180</v>
      </c>
    </row>
    <row r="6" spans="1:5" x14ac:dyDescent="0.25">
      <c r="A6" s="13">
        <v>640</v>
      </c>
      <c r="B6" s="14">
        <v>42628</v>
      </c>
      <c r="C6" s="11" t="s">
        <v>11</v>
      </c>
      <c r="D6" s="10"/>
      <c r="E6" s="9">
        <v>210</v>
      </c>
    </row>
    <row r="7" spans="1:5" x14ac:dyDescent="0.25">
      <c r="A7" s="13">
        <v>1020</v>
      </c>
      <c r="B7" s="14">
        <v>42631</v>
      </c>
      <c r="C7" s="18" t="s">
        <v>3</v>
      </c>
      <c r="D7" s="10">
        <v>-60</v>
      </c>
      <c r="E7" s="9"/>
    </row>
    <row r="8" spans="1:5" x14ac:dyDescent="0.25">
      <c r="A8" s="13">
        <v>1030</v>
      </c>
      <c r="B8" s="14">
        <v>42635</v>
      </c>
      <c r="C8" s="11" t="s">
        <v>9</v>
      </c>
      <c r="D8" s="10">
        <v>-150</v>
      </c>
      <c r="E8" s="9"/>
    </row>
    <row r="9" spans="1:5" x14ac:dyDescent="0.25">
      <c r="A9" s="13">
        <v>460</v>
      </c>
      <c r="B9" s="14">
        <v>42638</v>
      </c>
      <c r="C9" s="11" t="s">
        <v>7</v>
      </c>
      <c r="D9" s="10">
        <v>-120</v>
      </c>
      <c r="E9" s="9"/>
    </row>
    <row r="10" spans="1:5" x14ac:dyDescent="0.25">
      <c r="A10" s="13">
        <v>765</v>
      </c>
      <c r="B10" s="14">
        <v>42639</v>
      </c>
      <c r="C10" s="11" t="s">
        <v>1</v>
      </c>
      <c r="D10" s="10"/>
      <c r="E10" s="9">
        <v>600</v>
      </c>
    </row>
    <row r="11" spans="1:5" x14ac:dyDescent="0.25">
      <c r="A11" s="13">
        <v>540</v>
      </c>
      <c r="B11" s="14">
        <v>42639</v>
      </c>
      <c r="C11" s="11" t="s">
        <v>8</v>
      </c>
      <c r="D11" s="10"/>
      <c r="E11" s="9">
        <v>100</v>
      </c>
    </row>
    <row r="12" spans="1:5" x14ac:dyDescent="0.25">
      <c r="A12" s="13">
        <v>1020</v>
      </c>
      <c r="B12" s="14">
        <v>42640</v>
      </c>
      <c r="C12" s="18" t="s">
        <v>3</v>
      </c>
      <c r="D12" s="10">
        <v>-45</v>
      </c>
      <c r="E12" s="9"/>
    </row>
    <row r="13" spans="1:5" x14ac:dyDescent="0.25">
      <c r="A13" s="13">
        <v>650</v>
      </c>
      <c r="B13" s="14">
        <v>42640</v>
      </c>
      <c r="C13" s="17" t="s">
        <v>4</v>
      </c>
      <c r="D13" s="10">
        <v>-800</v>
      </c>
      <c r="E13" s="9"/>
    </row>
    <row r="14" spans="1:5" x14ac:dyDescent="0.25">
      <c r="A14" s="13">
        <v>765</v>
      </c>
      <c r="B14" s="14">
        <v>42643</v>
      </c>
      <c r="C14" s="16" t="s">
        <v>1</v>
      </c>
      <c r="D14" s="10"/>
      <c r="E14" s="9">
        <v>300</v>
      </c>
    </row>
    <row r="15" spans="1:5" x14ac:dyDescent="0.25">
      <c r="A15" s="13">
        <v>1040</v>
      </c>
      <c r="B15" s="14">
        <v>42645</v>
      </c>
      <c r="C15" s="11" t="s">
        <v>5</v>
      </c>
      <c r="D15" s="10"/>
      <c r="E15" s="9"/>
    </row>
    <row r="16" spans="1:5" x14ac:dyDescent="0.25">
      <c r="A16" s="13">
        <v>1020</v>
      </c>
      <c r="B16" s="14">
        <v>42651</v>
      </c>
      <c r="C16" s="11" t="s">
        <v>3</v>
      </c>
      <c r="D16" s="10">
        <v>-35</v>
      </c>
      <c r="E16" s="9"/>
    </row>
    <row r="17" spans="1:10" x14ac:dyDescent="0.25">
      <c r="A17" s="13">
        <v>765</v>
      </c>
      <c r="B17" s="14">
        <v>42655</v>
      </c>
      <c r="C17" s="11" t="s">
        <v>1</v>
      </c>
      <c r="D17" s="10"/>
      <c r="E17" s="9">
        <v>480</v>
      </c>
    </row>
    <row r="18" spans="1:10" x14ac:dyDescent="0.25">
      <c r="A18" s="13"/>
      <c r="B18" s="12"/>
      <c r="C18" s="11"/>
      <c r="D18" s="10"/>
      <c r="E18" s="9"/>
    </row>
    <row r="19" spans="1:10" x14ac:dyDescent="0.25">
      <c r="A19" s="7"/>
      <c r="B19" s="6"/>
      <c r="C19" s="5"/>
      <c r="D19" s="4"/>
      <c r="E19" s="3"/>
    </row>
    <row r="21" spans="1:10" x14ac:dyDescent="0.25">
      <c r="A21"/>
      <c r="B21"/>
      <c r="C21"/>
      <c r="D21"/>
      <c r="E21"/>
      <c r="H21"/>
      <c r="J21"/>
    </row>
    <row r="22" spans="1:10" x14ac:dyDescent="0.25">
      <c r="A22"/>
      <c r="B22"/>
      <c r="C22"/>
      <c r="D22"/>
      <c r="E22"/>
      <c r="H22"/>
      <c r="J22"/>
    </row>
    <row r="23" spans="1:10" ht="14.45" customHeight="1" x14ac:dyDescent="0.25">
      <c r="A23"/>
      <c r="B23"/>
      <c r="C23"/>
      <c r="D23"/>
      <c r="E23"/>
      <c r="H23"/>
      <c r="J23"/>
    </row>
    <row r="24" spans="1:10" x14ac:dyDescent="0.25">
      <c r="A24"/>
      <c r="B24"/>
      <c r="C24"/>
      <c r="D24"/>
      <c r="E24"/>
      <c r="H24"/>
      <c r="J24"/>
    </row>
    <row r="25" spans="1:10" x14ac:dyDescent="0.25">
      <c r="A25"/>
      <c r="B25"/>
      <c r="C25"/>
      <c r="D25"/>
      <c r="E25"/>
      <c r="H25"/>
      <c r="J25"/>
    </row>
    <row r="26" spans="1:10" x14ac:dyDescent="0.25">
      <c r="A26"/>
      <c r="B26"/>
      <c r="C26"/>
      <c r="D26"/>
      <c r="E26"/>
      <c r="H26"/>
      <c r="J26"/>
    </row>
    <row r="27" spans="1:10" x14ac:dyDescent="0.25">
      <c r="A27"/>
      <c r="B27"/>
      <c r="C27"/>
      <c r="D27"/>
      <c r="E27"/>
      <c r="H27"/>
      <c r="J27"/>
    </row>
    <row r="28" spans="1:10" x14ac:dyDescent="0.25">
      <c r="A28"/>
      <c r="B28"/>
      <c r="C28"/>
      <c r="D28"/>
      <c r="E28"/>
      <c r="H28"/>
      <c r="J28"/>
    </row>
    <row r="29" spans="1:10" x14ac:dyDescent="0.25">
      <c r="A29"/>
      <c r="B29"/>
      <c r="C29"/>
      <c r="D29"/>
      <c r="E29"/>
      <c r="H29"/>
      <c r="J29"/>
    </row>
    <row r="30" spans="1:10" x14ac:dyDescent="0.25">
      <c r="A30"/>
      <c r="B30"/>
      <c r="C30"/>
      <c r="D30"/>
      <c r="E30"/>
      <c r="H30"/>
      <c r="J30"/>
    </row>
    <row r="31" spans="1:10" x14ac:dyDescent="0.25">
      <c r="A31"/>
      <c r="B31"/>
      <c r="C31"/>
      <c r="D31"/>
      <c r="E31"/>
      <c r="H31"/>
      <c r="J31"/>
    </row>
  </sheetData>
  <mergeCells count="1">
    <mergeCell ref="A1:E1"/>
  </mergeCells>
  <pageMargins left="0.7" right="0.7" top="0.75" bottom="0.75" header="0.3" footer="0.3"/>
  <pageSetup paperSize="9" orientation="portrait" horizont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C17" sqref="C17"/>
    </sheetView>
  </sheetViews>
  <sheetFormatPr baseColWidth="10" defaultRowHeight="15" x14ac:dyDescent="0.25"/>
  <cols>
    <col min="2" max="2" width="26.28515625" customWidth="1"/>
  </cols>
  <sheetData>
    <row r="1" spans="1:4" ht="15.75" x14ac:dyDescent="0.25">
      <c r="A1" s="64" t="s">
        <v>19</v>
      </c>
      <c r="B1" s="64"/>
      <c r="C1" s="64"/>
      <c r="D1" s="64"/>
    </row>
    <row r="2" spans="1:4" x14ac:dyDescent="0.25">
      <c r="A2" s="24" t="s">
        <v>64</v>
      </c>
      <c r="B2" s="23" t="s">
        <v>65</v>
      </c>
      <c r="C2" s="22" t="s">
        <v>14</v>
      </c>
      <c r="D2" s="21" t="s">
        <v>13</v>
      </c>
    </row>
    <row r="3" spans="1:4" x14ac:dyDescent="0.25">
      <c r="A3" s="13">
        <v>765</v>
      </c>
      <c r="B3" s="11" t="s">
        <v>1</v>
      </c>
      <c r="C3" s="20">
        <f>ABS(SUMPRODUCT(('REC-DEP'!$A$3:$A$17=Tableau5[[#This Row],[CPTES]])*(MONTH('REC-DEP'!$B$3:$B$17)=9)*('REC-DEP'!$D$3:$E$17)))</f>
        <v>1100</v>
      </c>
      <c r="D3" s="20">
        <f>ABS(SUMPRODUCT(('REC-DEP'!$A$3:$A$17=Tableau5[[#This Row],[CPTES]])*(MONTH('REC-DEP'!$B$3:$B$17)=10)*('REC-DEP'!$D$3:$E$17)))</f>
        <v>480</v>
      </c>
    </row>
    <row r="4" spans="1:4" x14ac:dyDescent="0.25">
      <c r="A4" s="13">
        <v>540</v>
      </c>
      <c r="B4" s="11" t="s">
        <v>12</v>
      </c>
      <c r="C4" s="20">
        <f>ABS(SUMPRODUCT(('REC-DEP'!$A$3:$A$17=Tableau5[[#This Row],[CPTES]])*(MONTH('REC-DEP'!$B$3:$B$17)=9)*('REC-DEP'!$D$3:$E$17)))</f>
        <v>280</v>
      </c>
      <c r="D4" s="20">
        <f>ABS(SUMPRODUCT(('REC-DEP'!$A$3:$A$17=Tableau5[[#This Row],[CPTES]])*(MONTH('REC-DEP'!$B$3:$B$17)=10)*('REC-DEP'!$D$3:$E$17)))</f>
        <v>0</v>
      </c>
    </row>
    <row r="5" spans="1:4" x14ac:dyDescent="0.25">
      <c r="A5" s="13">
        <v>105</v>
      </c>
      <c r="B5" s="11" t="s">
        <v>21</v>
      </c>
      <c r="C5" s="20">
        <f>ABS(SUMPRODUCT(('REC-DEP'!$A$3:$A$17=Tableau5[[#This Row],[CPTES]])*(MONTH('REC-DEP'!$B$3:$B$17)=9)*('REC-DEP'!$D$3:$E$17)))</f>
        <v>1200</v>
      </c>
      <c r="D5" s="20">
        <f>ABS(SUMPRODUCT(('REC-DEP'!$A$3:$A$17=Tableau5[[#This Row],[CPTES]])*(MONTH('REC-DEP'!$B$3:$B$17)=10)*('REC-DEP'!$D$3:$E$17)))</f>
        <v>0</v>
      </c>
    </row>
    <row r="6" spans="1:4" x14ac:dyDescent="0.25">
      <c r="A6" s="13">
        <v>640</v>
      </c>
      <c r="B6" s="11" t="s">
        <v>11</v>
      </c>
      <c r="C6" s="20">
        <f>ABS(SUMPRODUCT(('REC-DEP'!$A$3:$A$17=Tableau5[[#This Row],[CPTES]])*(MONTH('REC-DEP'!$B$3:$B$17)=9)*('REC-DEP'!$D$3:$E$17)))</f>
        <v>210</v>
      </c>
      <c r="D6" s="20">
        <f>ABS(SUMPRODUCT(('REC-DEP'!$A$3:$A$17=Tableau5[[#This Row],[CPTES]])*(MONTH('REC-DEP'!$B$3:$B$17)=10)*('REC-DEP'!$D$3:$E$17)))</f>
        <v>0</v>
      </c>
    </row>
    <row r="7" spans="1:4" x14ac:dyDescent="0.25">
      <c r="A7" s="13"/>
      <c r="B7" s="19" t="s">
        <v>10</v>
      </c>
      <c r="C7" s="20">
        <f>SUM(C3:C4)</f>
        <v>1380</v>
      </c>
      <c r="D7" s="20"/>
    </row>
    <row r="8" spans="1:4" x14ac:dyDescent="0.25">
      <c r="A8" s="13"/>
      <c r="B8" s="11"/>
      <c r="C8" s="20">
        <f>ABS(SUMPRODUCT(('REC-DEP'!$A$3:$A$17=Tableau5[[#This Row],[CPTES]])*(MONTH('REC-DEP'!$B$3:$B$17)=9)*('REC-DEP'!$D$3:$E$17)))</f>
        <v>0</v>
      </c>
      <c r="D8" s="20">
        <f>ABS(SUMPRODUCT(('REC-DEP'!$A$3:$A$17=Tableau5[[#This Row],[CPTES]])*(MONTH('REC-DEP'!$B$3:$B$17)=10)*('REC-DEP'!$D$3:$E$17)))</f>
        <v>0</v>
      </c>
    </row>
    <row r="9" spans="1:4" x14ac:dyDescent="0.25">
      <c r="A9" s="13">
        <v>1020</v>
      </c>
      <c r="B9" s="11" t="s">
        <v>3</v>
      </c>
      <c r="C9" s="20">
        <f>ABS(SUMPRODUCT(('REC-DEP'!$A$3:$A$17=Tableau5[[#This Row],[CPTES]])*(MONTH('REC-DEP'!$B$3:$B$17)=9)*('REC-DEP'!$D$3:$E$17)))</f>
        <v>105</v>
      </c>
      <c r="D9" s="20">
        <f>ABS(SUMPRODUCT(('REC-DEP'!$A$3:$A$17=Tableau5[[#This Row],[CPTES]])*(MONTH('REC-DEP'!$B$3:$B$17)=10)*('REC-DEP'!$D$3:$E$17)))</f>
        <v>35</v>
      </c>
    </row>
    <row r="10" spans="1:4" x14ac:dyDescent="0.25">
      <c r="A10" s="13">
        <v>460</v>
      </c>
      <c r="B10" s="11" t="s">
        <v>7</v>
      </c>
      <c r="C10" s="20">
        <f>ABS(SUMPRODUCT(('REC-DEP'!$A$3:$A$17=Tableau5[[#This Row],[CPTES]])*(MONTH('REC-DEP'!$B$3:$B$17)=9)*('REC-DEP'!$D$3:$E$17)))</f>
        <v>120</v>
      </c>
      <c r="D10" s="20">
        <f>ABS(SUMPRODUCT(('REC-DEP'!$A$3:$A$17=Tableau5[[#This Row],[CPTES]])*(MONTH('REC-DEP'!$B$3:$B$17)=10)*('REC-DEP'!$D$3:$E$17)))</f>
        <v>0</v>
      </c>
    </row>
    <row r="11" spans="1:4" x14ac:dyDescent="0.25">
      <c r="A11" s="13"/>
      <c r="B11" s="11"/>
      <c r="C11" s="20"/>
      <c r="D11" s="20">
        <f>ABS(SUMPRODUCT(('REC-DEP'!$A$3:$A$17=Tableau5[[#This Row],[CPTES]])*(MONTH('REC-DEP'!$B$3:$B$17)=10)*('REC-DEP'!$D$3:$E$17)))</f>
        <v>0</v>
      </c>
    </row>
    <row r="12" spans="1:4" x14ac:dyDescent="0.25">
      <c r="A12" s="13">
        <v>1030</v>
      </c>
      <c r="B12" s="11" t="s">
        <v>6</v>
      </c>
      <c r="C12" s="20">
        <f>ABS(SUMPRODUCT(('REC-DEP'!$A$3:$A$17=Tableau5[[#This Row],[CPTES]])*(MONTH('REC-DEP'!$B$3:$B$17)=9)*('REC-DEP'!$D$3:$E$17)))</f>
        <v>150</v>
      </c>
      <c r="D12" s="20">
        <f>ABS(SUMPRODUCT(('REC-DEP'!$A$3:$A$17=Tableau5[[#This Row],[CPTES]])*(MONTH('REC-DEP'!$B$3:$B$17)=10)*('REC-DEP'!$D$3:$E$17)))</f>
        <v>0</v>
      </c>
    </row>
    <row r="13" spans="1:4" x14ac:dyDescent="0.25">
      <c r="A13" s="13">
        <v>1040</v>
      </c>
      <c r="B13" s="11" t="s">
        <v>5</v>
      </c>
      <c r="C13" s="20">
        <f>ABS(SUMPRODUCT(('REC-DEP'!$A$3:$A$17=Tableau5[[#This Row],[CPTES]])*(MONTH('REC-DEP'!$B$3:$B$17)=9)*('REC-DEP'!$D$3:$E$17)))</f>
        <v>0</v>
      </c>
      <c r="D13" s="20">
        <f>ABS(SUMPRODUCT(('REC-DEP'!$A$3:$A$17=Tableau5[[#This Row],[CPTES]])*(MONTH('REC-DEP'!$B$3:$B$17)=10)*('REC-DEP'!$D$3:$E$17)))</f>
        <v>0</v>
      </c>
    </row>
    <row r="14" spans="1:4" x14ac:dyDescent="0.25">
      <c r="A14" s="13">
        <v>650</v>
      </c>
      <c r="B14" s="11" t="s">
        <v>4</v>
      </c>
      <c r="C14" s="20">
        <f>ABS(SUMPRODUCT(('REC-DEP'!$A$3:$A$17=Tableau5[[#This Row],[CPTES]])*(MONTH('REC-DEP'!$B$3:$B$17)=9)*('REC-DEP'!$D$3:$E$17)))</f>
        <v>800</v>
      </c>
      <c r="D14" s="20">
        <f>ABS(SUMPRODUCT(('REC-DEP'!$A$3:$A$17=Tableau5[[#This Row],[CPTES]])*(MONTH('REC-DEP'!$B$3:$B$17)=10)*('REC-DEP'!$D$3:$E$17)))</f>
        <v>0</v>
      </c>
    </row>
    <row r="15" spans="1:4" x14ac:dyDescent="0.25">
      <c r="A15" s="13"/>
      <c r="B15" s="15" t="s">
        <v>2</v>
      </c>
      <c r="C15" s="20">
        <f>SUM(C8:C14)</f>
        <v>1175</v>
      </c>
      <c r="D15" s="20"/>
    </row>
    <row r="16" spans="1:4" x14ac:dyDescent="0.25">
      <c r="A16" s="13"/>
      <c r="B16" s="11"/>
      <c r="C16" s="20"/>
      <c r="D16" s="20">
        <f>ABS(SUMPRODUCT(('REC-DEP'!$A$3:$A$17=Tableau5[[#This Row],[CPTES]])*(MONTH('REC-DEP'!$B$3:$B$17)=10)*('REC-DEP'!$D$3:$E$17)))</f>
        <v>0</v>
      </c>
    </row>
    <row r="17" spans="1:4" x14ac:dyDescent="0.25">
      <c r="A17" s="7"/>
      <c r="B17" s="8" t="s">
        <v>0</v>
      </c>
      <c r="C17" s="20">
        <f>C7-C15</f>
        <v>205</v>
      </c>
      <c r="D17" s="20"/>
    </row>
    <row r="18" spans="1:4" x14ac:dyDescent="0.25">
      <c r="A18" s="1"/>
      <c r="C18" s="1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C27" sqref="C27"/>
    </sheetView>
  </sheetViews>
  <sheetFormatPr baseColWidth="10" defaultRowHeight="15" x14ac:dyDescent="0.25"/>
  <cols>
    <col min="2" max="2" width="33.28515625" customWidth="1"/>
    <col min="5" max="5" width="22.7109375" style="53" customWidth="1"/>
  </cols>
  <sheetData>
    <row r="1" spans="1:8" x14ac:dyDescent="0.25">
      <c r="A1" s="30" t="s">
        <v>15</v>
      </c>
      <c r="B1" s="30" t="s">
        <v>22</v>
      </c>
      <c r="C1" s="31" t="s">
        <v>23</v>
      </c>
      <c r="D1" s="32" t="s">
        <v>24</v>
      </c>
      <c r="E1" s="33" t="s">
        <v>25</v>
      </c>
      <c r="F1" s="34" t="s">
        <v>26</v>
      </c>
      <c r="G1" s="35" t="s">
        <v>27</v>
      </c>
      <c r="H1" s="13" t="s">
        <v>28</v>
      </c>
    </row>
    <row r="2" spans="1:8" x14ac:dyDescent="0.25">
      <c r="A2" s="13">
        <v>120000</v>
      </c>
      <c r="B2" s="36" t="s">
        <v>29</v>
      </c>
      <c r="C2" s="37">
        <v>42613</v>
      </c>
      <c r="D2" s="38" t="s">
        <v>30</v>
      </c>
      <c r="E2" s="49" t="s">
        <v>21</v>
      </c>
      <c r="F2" s="39"/>
      <c r="G2" s="40">
        <v>2427.06</v>
      </c>
      <c r="H2" s="10">
        <f>F2+G2</f>
        <v>2427.06</v>
      </c>
    </row>
    <row r="3" spans="1:8" x14ac:dyDescent="0.25">
      <c r="A3" s="13">
        <v>616600</v>
      </c>
      <c r="B3" s="36" t="s">
        <v>31</v>
      </c>
      <c r="C3" s="37">
        <v>42619</v>
      </c>
      <c r="D3" s="38" t="s">
        <v>32</v>
      </c>
      <c r="E3" s="50" t="s">
        <v>33</v>
      </c>
      <c r="F3" s="39">
        <v>-70.069999999999993</v>
      </c>
      <c r="G3" s="40"/>
      <c r="H3" s="10">
        <f>F3+G3+H2</f>
        <v>2356.9899999999998</v>
      </c>
    </row>
    <row r="4" spans="1:8" x14ac:dyDescent="0.25">
      <c r="A4" s="13">
        <v>623200</v>
      </c>
      <c r="B4" s="36" t="s">
        <v>34</v>
      </c>
      <c r="C4" s="37">
        <v>42619</v>
      </c>
      <c r="D4" s="38" t="s">
        <v>35</v>
      </c>
      <c r="E4" s="49" t="s">
        <v>36</v>
      </c>
      <c r="F4" s="39">
        <v>-55.55</v>
      </c>
      <c r="G4" s="40"/>
      <c r="H4" s="10">
        <f t="shared" ref="H4:H30" si="0">F4+G4+H3</f>
        <v>2301.4399999999996</v>
      </c>
    </row>
    <row r="5" spans="1:8" x14ac:dyDescent="0.25">
      <c r="A5" s="13">
        <v>616800</v>
      </c>
      <c r="B5" s="36" t="s">
        <v>37</v>
      </c>
      <c r="C5" s="37">
        <v>42615</v>
      </c>
      <c r="D5" s="38" t="s">
        <v>35</v>
      </c>
      <c r="E5" s="49" t="s">
        <v>38</v>
      </c>
      <c r="F5" s="39">
        <v>-75</v>
      </c>
      <c r="G5" s="40"/>
      <c r="H5" s="10">
        <f t="shared" si="0"/>
        <v>2226.4399999999996</v>
      </c>
    </row>
    <row r="6" spans="1:8" x14ac:dyDescent="0.25">
      <c r="A6" s="13">
        <v>641100</v>
      </c>
      <c r="B6" s="36" t="s">
        <v>39</v>
      </c>
      <c r="C6" s="37">
        <v>42618</v>
      </c>
      <c r="D6" s="38" t="s">
        <v>35</v>
      </c>
      <c r="E6" s="49" t="s">
        <v>40</v>
      </c>
      <c r="F6" s="39">
        <v>-880</v>
      </c>
      <c r="G6" s="40"/>
      <c r="H6" s="10">
        <f t="shared" si="0"/>
        <v>1346.4399999999996</v>
      </c>
    </row>
    <row r="7" spans="1:8" x14ac:dyDescent="0.25">
      <c r="A7" s="13">
        <v>623200</v>
      </c>
      <c r="B7" s="36" t="s">
        <v>34</v>
      </c>
      <c r="C7" s="37">
        <v>42619</v>
      </c>
      <c r="D7" s="38" t="s">
        <v>35</v>
      </c>
      <c r="E7" s="49" t="s">
        <v>41</v>
      </c>
      <c r="F7" s="39">
        <v>-55.55</v>
      </c>
      <c r="G7" s="40"/>
      <c r="H7" s="10">
        <f t="shared" si="0"/>
        <v>1290.8899999999996</v>
      </c>
    </row>
    <row r="8" spans="1:8" x14ac:dyDescent="0.25">
      <c r="A8" s="13">
        <v>708100</v>
      </c>
      <c r="B8" s="36" t="s">
        <v>42</v>
      </c>
      <c r="C8" s="37">
        <v>42621</v>
      </c>
      <c r="D8" s="38" t="s">
        <v>30</v>
      </c>
      <c r="E8" s="49" t="s">
        <v>43</v>
      </c>
      <c r="F8" s="39"/>
      <c r="G8" s="40">
        <v>420</v>
      </c>
      <c r="H8" s="10">
        <f t="shared" si="0"/>
        <v>1710.8899999999996</v>
      </c>
    </row>
    <row r="9" spans="1:8" x14ac:dyDescent="0.25">
      <c r="A9" s="13">
        <v>602210</v>
      </c>
      <c r="B9" s="36" t="s">
        <v>44</v>
      </c>
      <c r="C9" s="37">
        <v>42622</v>
      </c>
      <c r="D9" s="38" t="s">
        <v>45</v>
      </c>
      <c r="E9" s="49" t="s">
        <v>46</v>
      </c>
      <c r="F9" s="39">
        <v>-39.01</v>
      </c>
      <c r="G9" s="40"/>
      <c r="H9" s="10">
        <f t="shared" si="0"/>
        <v>1671.8799999999997</v>
      </c>
    </row>
    <row r="10" spans="1:8" x14ac:dyDescent="0.25">
      <c r="A10" s="13">
        <v>627000</v>
      </c>
      <c r="B10" s="36" t="s">
        <v>47</v>
      </c>
      <c r="C10" s="37">
        <v>42614</v>
      </c>
      <c r="D10" s="38" t="s">
        <v>32</v>
      </c>
      <c r="E10" s="49" t="s">
        <v>48</v>
      </c>
      <c r="F10" s="39">
        <v>-6.63</v>
      </c>
      <c r="G10" s="40"/>
      <c r="H10" s="10">
        <f t="shared" si="0"/>
        <v>1665.2499999999995</v>
      </c>
    </row>
    <row r="11" spans="1:8" x14ac:dyDescent="0.25">
      <c r="A11" s="13">
        <v>708400</v>
      </c>
      <c r="B11" s="36" t="s">
        <v>49</v>
      </c>
      <c r="C11" s="37">
        <v>42625</v>
      </c>
      <c r="D11" s="38" t="s">
        <v>30</v>
      </c>
      <c r="E11" s="49" t="s">
        <v>50</v>
      </c>
      <c r="F11" s="39"/>
      <c r="G11" s="40">
        <v>2056.25</v>
      </c>
      <c r="H11" s="10">
        <f t="shared" si="0"/>
        <v>3721.4999999999995</v>
      </c>
    </row>
    <row r="12" spans="1:8" x14ac:dyDescent="0.25">
      <c r="A12" s="13">
        <v>605000</v>
      </c>
      <c r="B12" s="36" t="s">
        <v>51</v>
      </c>
      <c r="C12" s="37">
        <v>42627</v>
      </c>
      <c r="D12" s="38" t="s">
        <v>45</v>
      </c>
      <c r="E12" s="49" t="s">
        <v>52</v>
      </c>
      <c r="F12" s="39">
        <v>-107.17</v>
      </c>
      <c r="G12" s="40"/>
      <c r="H12" s="10">
        <f t="shared" si="0"/>
        <v>3614.3299999999995</v>
      </c>
    </row>
    <row r="13" spans="1:8" x14ac:dyDescent="0.25">
      <c r="A13" s="13">
        <v>605000</v>
      </c>
      <c r="B13" s="36" t="s">
        <v>51</v>
      </c>
      <c r="C13" s="37">
        <v>42627</v>
      </c>
      <c r="D13" s="38" t="s">
        <v>45</v>
      </c>
      <c r="E13" s="49" t="s">
        <v>52</v>
      </c>
      <c r="F13" s="39">
        <v>-69.8</v>
      </c>
      <c r="G13" s="40"/>
      <c r="H13" s="10">
        <f t="shared" si="0"/>
        <v>3544.5299999999993</v>
      </c>
    </row>
    <row r="14" spans="1:8" x14ac:dyDescent="0.25">
      <c r="A14" s="13">
        <v>616800</v>
      </c>
      <c r="B14" s="36" t="s">
        <v>37</v>
      </c>
      <c r="C14" s="37">
        <v>42632</v>
      </c>
      <c r="D14" s="38" t="s">
        <v>35</v>
      </c>
      <c r="E14" s="49" t="s">
        <v>38</v>
      </c>
      <c r="F14" s="39">
        <v>-54.33</v>
      </c>
      <c r="G14" s="40"/>
      <c r="H14" s="10">
        <f t="shared" si="0"/>
        <v>3490.1999999999994</v>
      </c>
    </row>
    <row r="15" spans="1:8" x14ac:dyDescent="0.25">
      <c r="A15" s="13">
        <v>756000</v>
      </c>
      <c r="B15" s="36" t="s">
        <v>53</v>
      </c>
      <c r="C15" s="37">
        <v>42635</v>
      </c>
      <c r="D15" s="38" t="s">
        <v>30</v>
      </c>
      <c r="E15" s="49" t="s">
        <v>54</v>
      </c>
      <c r="F15" s="39"/>
      <c r="G15" s="40">
        <v>21</v>
      </c>
      <c r="H15" s="10">
        <f t="shared" si="0"/>
        <v>3511.1999999999994</v>
      </c>
    </row>
    <row r="16" spans="1:8" x14ac:dyDescent="0.25">
      <c r="A16" s="13">
        <v>616800</v>
      </c>
      <c r="B16" s="36" t="s">
        <v>37</v>
      </c>
      <c r="C16" s="37">
        <v>42634</v>
      </c>
      <c r="D16" s="38" t="s">
        <v>35</v>
      </c>
      <c r="E16" s="49" t="s">
        <v>38</v>
      </c>
      <c r="F16" s="39">
        <v>-243</v>
      </c>
      <c r="G16" s="40"/>
      <c r="H16" s="10">
        <f t="shared" si="0"/>
        <v>3268.1999999999994</v>
      </c>
    </row>
    <row r="17" spans="1:8" x14ac:dyDescent="0.25">
      <c r="A17" s="13">
        <v>615000</v>
      </c>
      <c r="B17" s="36" t="s">
        <v>55</v>
      </c>
      <c r="C17" s="37">
        <v>42639</v>
      </c>
      <c r="D17" s="38" t="s">
        <v>35</v>
      </c>
      <c r="E17" s="49" t="s">
        <v>56</v>
      </c>
      <c r="F17" s="39">
        <v>-168.54</v>
      </c>
      <c r="G17" s="40"/>
      <c r="H17" s="10">
        <f t="shared" si="0"/>
        <v>3099.6599999999994</v>
      </c>
    </row>
    <row r="18" spans="1:8" x14ac:dyDescent="0.25">
      <c r="A18" s="13">
        <v>606400</v>
      </c>
      <c r="B18" s="36" t="s">
        <v>57</v>
      </c>
      <c r="C18" s="37">
        <v>42639</v>
      </c>
      <c r="D18" s="38" t="s">
        <v>45</v>
      </c>
      <c r="E18" s="49" t="s">
        <v>58</v>
      </c>
      <c r="F18" s="39">
        <v>-81.599999999999994</v>
      </c>
      <c r="G18" s="40"/>
      <c r="H18" s="10">
        <f t="shared" si="0"/>
        <v>3018.0599999999995</v>
      </c>
    </row>
    <row r="19" spans="1:8" x14ac:dyDescent="0.25">
      <c r="A19" s="13">
        <v>602210</v>
      </c>
      <c r="B19" s="36" t="s">
        <v>44</v>
      </c>
      <c r="C19" s="37">
        <v>42639</v>
      </c>
      <c r="D19" s="38" t="s">
        <v>45</v>
      </c>
      <c r="E19" s="49" t="s">
        <v>46</v>
      </c>
      <c r="F19" s="39">
        <v>-36</v>
      </c>
      <c r="G19" s="40"/>
      <c r="H19" s="10">
        <f t="shared" si="0"/>
        <v>2982.0599999999995</v>
      </c>
    </row>
    <row r="20" spans="1:8" x14ac:dyDescent="0.25">
      <c r="A20" s="13">
        <v>756000</v>
      </c>
      <c r="B20" s="36" t="s">
        <v>53</v>
      </c>
      <c r="C20" s="37">
        <v>42641</v>
      </c>
      <c r="D20" s="38" t="s">
        <v>35</v>
      </c>
      <c r="E20" s="49" t="s">
        <v>59</v>
      </c>
      <c r="F20" s="39"/>
      <c r="G20" s="40">
        <v>446.5</v>
      </c>
      <c r="H20" s="10">
        <f t="shared" si="0"/>
        <v>3428.5599999999995</v>
      </c>
    </row>
    <row r="21" spans="1:8" x14ac:dyDescent="0.25">
      <c r="A21" s="13">
        <v>756000</v>
      </c>
      <c r="B21" s="36" t="s">
        <v>53</v>
      </c>
      <c r="C21" s="37">
        <v>42641</v>
      </c>
      <c r="D21" s="38" t="s">
        <v>35</v>
      </c>
      <c r="E21" s="49" t="s">
        <v>59</v>
      </c>
      <c r="F21" s="39"/>
      <c r="G21" s="40">
        <v>764.8</v>
      </c>
      <c r="H21" s="10">
        <f t="shared" si="0"/>
        <v>4193.3599999999997</v>
      </c>
    </row>
    <row r="22" spans="1:8" x14ac:dyDescent="0.25">
      <c r="A22" s="13">
        <v>606400</v>
      </c>
      <c r="B22" s="36" t="s">
        <v>57</v>
      </c>
      <c r="C22" s="37">
        <v>42641</v>
      </c>
      <c r="D22" s="38" t="s">
        <v>45</v>
      </c>
      <c r="E22" s="49" t="s">
        <v>60</v>
      </c>
      <c r="F22" s="39">
        <v>-28.66</v>
      </c>
      <c r="G22" s="40"/>
      <c r="H22" s="10">
        <f t="shared" si="0"/>
        <v>4164.7</v>
      </c>
    </row>
    <row r="23" spans="1:8" x14ac:dyDescent="0.25">
      <c r="A23" s="13">
        <v>616800</v>
      </c>
      <c r="B23" s="36" t="s">
        <v>37</v>
      </c>
      <c r="C23" s="37">
        <v>42643</v>
      </c>
      <c r="D23" s="38" t="s">
        <v>35</v>
      </c>
      <c r="E23" s="49" t="s">
        <v>38</v>
      </c>
      <c r="F23" s="39">
        <v>-252</v>
      </c>
      <c r="G23" s="40"/>
      <c r="H23" s="10">
        <f t="shared" si="0"/>
        <v>3912.7</v>
      </c>
    </row>
    <row r="24" spans="1:8" x14ac:dyDescent="0.25">
      <c r="A24" s="13">
        <v>616600</v>
      </c>
      <c r="B24" s="36" t="s">
        <v>31</v>
      </c>
      <c r="C24" s="37">
        <v>42648</v>
      </c>
      <c r="D24" s="38" t="s">
        <v>32</v>
      </c>
      <c r="E24" s="49" t="s">
        <v>33</v>
      </c>
      <c r="F24" s="39">
        <v>-43.31</v>
      </c>
      <c r="G24" s="40"/>
      <c r="H24" s="10">
        <f t="shared" si="0"/>
        <v>3869.39</v>
      </c>
    </row>
    <row r="25" spans="1:8" x14ac:dyDescent="0.25">
      <c r="A25" s="13">
        <v>641100</v>
      </c>
      <c r="B25" s="36" t="s">
        <v>39</v>
      </c>
      <c r="C25" s="37">
        <v>42647</v>
      </c>
      <c r="D25" s="38" t="s">
        <v>35</v>
      </c>
      <c r="E25" s="49" t="s">
        <v>40</v>
      </c>
      <c r="F25" s="39">
        <v>-880</v>
      </c>
      <c r="G25" s="40"/>
      <c r="H25" s="10">
        <f t="shared" si="0"/>
        <v>2989.39</v>
      </c>
    </row>
    <row r="26" spans="1:8" x14ac:dyDescent="0.25">
      <c r="A26" s="13">
        <v>627000</v>
      </c>
      <c r="B26" s="36" t="s">
        <v>47</v>
      </c>
      <c r="C26" s="37">
        <v>42644</v>
      </c>
      <c r="D26" s="38" t="s">
        <v>32</v>
      </c>
      <c r="E26" s="49" t="s">
        <v>48</v>
      </c>
      <c r="F26" s="39">
        <v>-6.63</v>
      </c>
      <c r="G26" s="40"/>
      <c r="H26" s="10">
        <f t="shared" si="0"/>
        <v>2982.7599999999998</v>
      </c>
    </row>
    <row r="27" spans="1:8" x14ac:dyDescent="0.25">
      <c r="A27" s="13">
        <v>641100</v>
      </c>
      <c r="B27" s="36" t="s">
        <v>39</v>
      </c>
      <c r="C27" s="37">
        <v>42650</v>
      </c>
      <c r="D27" s="38" t="s">
        <v>35</v>
      </c>
      <c r="E27" s="49" t="s">
        <v>61</v>
      </c>
      <c r="F27" s="39">
        <v>-104</v>
      </c>
      <c r="G27" s="40"/>
      <c r="H27" s="10">
        <f t="shared" si="0"/>
        <v>2878.7599999999998</v>
      </c>
    </row>
    <row r="28" spans="1:8" x14ac:dyDescent="0.25">
      <c r="A28" s="13">
        <v>645100</v>
      </c>
      <c r="B28" s="36" t="s">
        <v>62</v>
      </c>
      <c r="C28" s="37">
        <v>42650</v>
      </c>
      <c r="D28" s="38" t="s">
        <v>32</v>
      </c>
      <c r="E28" s="49" t="s">
        <v>63</v>
      </c>
      <c r="F28" s="39">
        <v>-395</v>
      </c>
      <c r="G28" s="40"/>
      <c r="H28" s="10">
        <f t="shared" si="0"/>
        <v>2483.7599999999998</v>
      </c>
    </row>
    <row r="29" spans="1:8" x14ac:dyDescent="0.25">
      <c r="A29" s="13">
        <v>602210</v>
      </c>
      <c r="B29" s="36" t="s">
        <v>44</v>
      </c>
      <c r="C29" s="37">
        <v>42662</v>
      </c>
      <c r="D29" s="38" t="s">
        <v>45</v>
      </c>
      <c r="E29" s="49" t="s">
        <v>3</v>
      </c>
      <c r="F29" s="39">
        <v>-46.4</v>
      </c>
      <c r="G29" s="40"/>
      <c r="H29" s="10">
        <f t="shared" si="0"/>
        <v>2437.3599999999997</v>
      </c>
    </row>
    <row r="30" spans="1:8" x14ac:dyDescent="0.25">
      <c r="A30" s="13">
        <v>616800</v>
      </c>
      <c r="B30" s="36" t="s">
        <v>37</v>
      </c>
      <c r="C30" s="37">
        <v>42662</v>
      </c>
      <c r="D30" s="38" t="s">
        <v>32</v>
      </c>
      <c r="E30" s="49" t="s">
        <v>38</v>
      </c>
      <c r="F30" s="39">
        <v>-144</v>
      </c>
      <c r="G30" s="40"/>
      <c r="H30" s="10">
        <f t="shared" si="0"/>
        <v>2293.3599999999997</v>
      </c>
    </row>
    <row r="31" spans="1:8" x14ac:dyDescent="0.25">
      <c r="A31" s="7"/>
      <c r="B31" s="7"/>
      <c r="C31" s="41"/>
      <c r="D31" s="42"/>
      <c r="E31" s="51"/>
      <c r="F31" s="43"/>
      <c r="G31" s="44"/>
      <c r="H31" s="10"/>
    </row>
    <row r="32" spans="1:8" x14ac:dyDescent="0.25">
      <c r="A32" s="45"/>
      <c r="B32" s="45"/>
      <c r="C32" s="37"/>
      <c r="D32" s="37"/>
      <c r="E32" s="52"/>
      <c r="F32" s="10"/>
      <c r="G32" s="9"/>
      <c r="H32" s="45"/>
    </row>
    <row r="33" spans="1:8" x14ac:dyDescent="0.25">
      <c r="A33" s="45"/>
      <c r="B33" s="45"/>
      <c r="C33" s="37"/>
      <c r="D33" s="37"/>
      <c r="E33" s="52"/>
      <c r="F33" s="10"/>
      <c r="G33" s="9"/>
      <c r="H33" s="45"/>
    </row>
  </sheetData>
  <dataValidations count="3">
    <dataValidation type="list" allowBlank="1" showInputMessage="1" showErrorMessage="1" sqref="B2:B30">
      <formula1>INTITULES</formula1>
    </dataValidation>
    <dataValidation type="list" allowBlank="1" showInputMessage="1" showErrorMessage="1" sqref="A2:A30">
      <formula1>COMPTES</formula1>
    </dataValidation>
    <dataValidation type="list" allowBlank="1" showInputMessage="1" showErrorMessage="1" sqref="D2:D30">
      <formula1>MODE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E19" sqref="E19"/>
    </sheetView>
  </sheetViews>
  <sheetFormatPr baseColWidth="10" defaultRowHeight="15" x14ac:dyDescent="0.25"/>
  <cols>
    <col min="2" max="2" width="34.42578125" customWidth="1"/>
    <col min="3" max="3" width="12.140625" customWidth="1"/>
  </cols>
  <sheetData>
    <row r="1" spans="1:4" x14ac:dyDescent="0.25">
      <c r="A1" s="62" t="s">
        <v>15</v>
      </c>
      <c r="B1" s="62" t="s">
        <v>68</v>
      </c>
      <c r="C1" s="62" t="s">
        <v>14</v>
      </c>
      <c r="D1" s="62" t="s">
        <v>13</v>
      </c>
    </row>
    <row r="2" spans="1:4" x14ac:dyDescent="0.25">
      <c r="A2" s="47">
        <v>120000</v>
      </c>
      <c r="B2" s="54" t="s">
        <v>29</v>
      </c>
      <c r="C2" s="65">
        <f>ABS(SUMPRODUCT((Feuil1!A2:A30=A2)*(MONTH(Feuil1!C2:C30)=9)*(Feuil1!F2:G30)))</f>
        <v>0</v>
      </c>
      <c r="D2" s="65">
        <f>ABS(SUMPRODUCT((Feuil1!A2:A30=A2)*(MONTH(Feuil1!C2:C30)=10)*(Feuil1!F2:G30)))</f>
        <v>0</v>
      </c>
    </row>
    <row r="3" spans="1:4" x14ac:dyDescent="0.25">
      <c r="A3" s="48">
        <v>708100</v>
      </c>
      <c r="B3" s="56" t="s">
        <v>42</v>
      </c>
      <c r="C3" s="66">
        <f>ABS(SUMPRODUCT((Feuil1!A3:A31=A3)*(MONTH(Feuil1!C3:C31)=9)*(Feuil1!F3:G31)))</f>
        <v>420</v>
      </c>
      <c r="D3" s="66">
        <f>ABS(SUMPRODUCT((Feuil1!A3:A31=A3)*(MONTH(Feuil1!C3:C31)=10)*(Feuil1!F3:G31)))</f>
        <v>0</v>
      </c>
    </row>
    <row r="4" spans="1:4" x14ac:dyDescent="0.25">
      <c r="A4" s="47">
        <v>756000</v>
      </c>
      <c r="B4" s="54" t="s">
        <v>53</v>
      </c>
      <c r="C4" s="65">
        <f>ABS(SUMPRODUCT((Feuil1!A4:A32=A4)*(MONTH(Feuil1!C4:C32)=9)*(Feuil1!F4:G32)))</f>
        <v>1232.3</v>
      </c>
      <c r="D4" s="65">
        <f>ABS(SUMPRODUCT((Feuil1!A4:A32=A4)*(MONTH(Feuil1!C4:C32)=10)*(Feuil1!F4:G32)))</f>
        <v>0</v>
      </c>
    </row>
    <row r="5" spans="1:4" x14ac:dyDescent="0.25">
      <c r="A5" s="48">
        <v>708400</v>
      </c>
      <c r="B5" s="56" t="s">
        <v>69</v>
      </c>
      <c r="C5" s="66">
        <f>ABS(SUMPRODUCT((Feuil1!A5:A33=A5)*(MONTH(Feuil1!C5:C33)=9)*(Feuil1!F5:G33)))</f>
        <v>2056.25</v>
      </c>
      <c r="D5" s="66">
        <f>ABS(SUMPRODUCT((Feuil1!A5:A33=A5)*(MONTH(Feuil1!C5:C33)=10)*(Feuil1!F5:G33)))</f>
        <v>0</v>
      </c>
    </row>
    <row r="6" spans="1:4" x14ac:dyDescent="0.25">
      <c r="A6" s="47"/>
      <c r="B6" s="58" t="s">
        <v>70</v>
      </c>
      <c r="C6" s="67">
        <f>SUBTOTAL(109,C2:C5)</f>
        <v>3708.55</v>
      </c>
      <c r="D6" s="65">
        <f>SUBTOTAL(109,D2:D5)</f>
        <v>0</v>
      </c>
    </row>
    <row r="7" spans="1:4" x14ac:dyDescent="0.25">
      <c r="A7" s="48">
        <v>616600</v>
      </c>
      <c r="B7" s="56" t="s">
        <v>31</v>
      </c>
      <c r="C7" s="66">
        <f>ABS(SUMPRODUCT((Feuil1!A7:A35=A7)*(MONTH(Feuil1!C7:C35)=9)*(Feuil1!F7:G35)))</f>
        <v>0</v>
      </c>
      <c r="D7" s="66">
        <f>ABS(SUMPRODUCT((Feuil1!A7:A35=A7)*(MONTH(Feuil1!C7:C35)=10)*(Feuil1!F7:G35)))</f>
        <v>43.31</v>
      </c>
    </row>
    <row r="8" spans="1:4" x14ac:dyDescent="0.25">
      <c r="A8" s="47">
        <v>641100</v>
      </c>
      <c r="B8" s="54" t="s">
        <v>39</v>
      </c>
      <c r="C8" s="65">
        <f>ABS(SUMPRODUCT((Feuil1!A8:A36=A8)*(MONTH(Feuil1!C8:C36)=9)*(Feuil1!F8:G36)))</f>
        <v>0</v>
      </c>
      <c r="D8" s="65">
        <f>ABS(SUMPRODUCT((Feuil1!A8:A36=A8)*(MONTH(Feuil1!C8:C36)=10)*(Feuil1!F8:G36)))</f>
        <v>984</v>
      </c>
    </row>
    <row r="9" spans="1:4" x14ac:dyDescent="0.25">
      <c r="A9" s="48">
        <v>602210</v>
      </c>
      <c r="B9" s="59" t="s">
        <v>71</v>
      </c>
      <c r="C9" s="66">
        <f>ABS(SUMPRODUCT((Feuil1!A9:A37=A9)*(MONTH(Feuil1!C9:C37)=9)*(Feuil1!F9:G37)))</f>
        <v>75.009999999999991</v>
      </c>
      <c r="D9" s="66">
        <f>ABS(SUMPRODUCT((Feuil1!A9:A37=A9)*(MONTH(Feuil1!C9:C37)=10)*(Feuil1!F9:G37)))</f>
        <v>46.4</v>
      </c>
    </row>
    <row r="10" spans="1:4" x14ac:dyDescent="0.25">
      <c r="A10" s="47">
        <v>616800</v>
      </c>
      <c r="B10" s="54" t="s">
        <v>37</v>
      </c>
      <c r="C10" s="65">
        <f>ABS(SUMPRODUCT((Feuil1!A10:A38=A10)*(MONTH(Feuil1!C10:C38)=9)*(Feuil1!F10:G38)))</f>
        <v>549.32999999999993</v>
      </c>
      <c r="D10" s="65">
        <f>ABS(SUMPRODUCT((Feuil1!A10:A38=A10)*(MONTH(Feuil1!C10:C38)=10)*(Feuil1!F10:G38)))</f>
        <v>144</v>
      </c>
    </row>
    <row r="11" spans="1:4" x14ac:dyDescent="0.25">
      <c r="A11" s="48">
        <v>605000</v>
      </c>
      <c r="B11" s="56" t="s">
        <v>51</v>
      </c>
      <c r="C11" s="66">
        <f>ABS(SUMPRODUCT((Feuil1!A11:A39=A11)*(MONTH(Feuil1!C11:C39)=9)*(Feuil1!F11:G39)))</f>
        <v>176.97</v>
      </c>
      <c r="D11" s="66">
        <f>ABS(SUMPRODUCT((Feuil1!A11:A39=A11)*(MONTH(Feuil1!C11:C39)=10)*(Feuil1!F11:G39)))</f>
        <v>0</v>
      </c>
    </row>
    <row r="12" spans="1:4" x14ac:dyDescent="0.25">
      <c r="A12" s="47">
        <v>615000</v>
      </c>
      <c r="B12" s="54" t="s">
        <v>55</v>
      </c>
      <c r="C12" s="65">
        <f>ABS(SUMPRODUCT((Feuil1!A12:A40=A12)*(MONTH(Feuil1!C12:C40)=9)*(Feuil1!F12:G40)))</f>
        <v>168.54</v>
      </c>
      <c r="D12" s="65">
        <f>ABS(SUMPRODUCT((Feuil1!A12:A40=A12)*(MONTH(Feuil1!C12:C40)=10)*(Feuil1!F12:G40)))</f>
        <v>0</v>
      </c>
    </row>
    <row r="13" spans="1:4" x14ac:dyDescent="0.25">
      <c r="A13" s="48">
        <v>606400</v>
      </c>
      <c r="B13" s="46" t="s">
        <v>57</v>
      </c>
      <c r="C13" s="66">
        <f>ABS(SUMPRODUCT((Feuil1!A13:A41=A13)*(MONTH(Feuil1!C13:C41)=9)*(Feuil1!F13:G41)))</f>
        <v>110.25999999999999</v>
      </c>
      <c r="D13" s="66">
        <f>ABS(SUMPRODUCT((Feuil1!A13:A41=A13)*(MONTH(Feuil1!C13:C41)=10)*(Feuil1!F13:G41)))</f>
        <v>0</v>
      </c>
    </row>
    <row r="14" spans="1:4" x14ac:dyDescent="0.25">
      <c r="A14" s="55"/>
      <c r="B14" s="60" t="s">
        <v>72</v>
      </c>
      <c r="C14" s="68">
        <f>SUBTOTAL(109,C2:C13)</f>
        <v>4788.6600000000008</v>
      </c>
      <c r="D14" s="65">
        <f>SUBTOTAL(109,D2:D13)</f>
        <v>1217.71</v>
      </c>
    </row>
    <row r="15" spans="1:4" x14ac:dyDescent="0.25">
      <c r="A15" s="57"/>
      <c r="B15" s="56"/>
      <c r="C15" s="66"/>
      <c r="D15" s="66"/>
    </row>
    <row r="16" spans="1:4" x14ac:dyDescent="0.25">
      <c r="A16" s="55"/>
      <c r="B16" s="61" t="s">
        <v>73</v>
      </c>
      <c r="C16" s="69">
        <f>C6-C14</f>
        <v>-1080.1100000000006</v>
      </c>
      <c r="D16" s="69">
        <f>D6-D14</f>
        <v>-1217.71</v>
      </c>
    </row>
    <row r="17" spans="1:4" x14ac:dyDescent="0.25">
      <c r="A17" s="57"/>
      <c r="B17" s="56"/>
      <c r="C17" s="66"/>
      <c r="D17" s="66"/>
    </row>
    <row r="18" spans="1:4" x14ac:dyDescent="0.25">
      <c r="A18" s="55"/>
      <c r="B18" s="54"/>
      <c r="C18" s="65"/>
      <c r="D18" s="65"/>
    </row>
    <row r="19" spans="1:4" x14ac:dyDescent="0.25">
      <c r="A19" s="57"/>
      <c r="B19" s="56"/>
      <c r="C19" s="66"/>
      <c r="D19" s="66"/>
    </row>
    <row r="20" spans="1:4" x14ac:dyDescent="0.25">
      <c r="A20" s="55"/>
      <c r="B20" s="54"/>
      <c r="C20" s="65"/>
      <c r="D20" s="65"/>
    </row>
    <row r="21" spans="1:4" x14ac:dyDescent="0.25">
      <c r="A21" s="57"/>
      <c r="B21" s="56"/>
      <c r="C21" s="66"/>
      <c r="D21" s="66"/>
    </row>
    <row r="22" spans="1:4" x14ac:dyDescent="0.25">
      <c r="A22" s="55"/>
      <c r="B22" s="54"/>
      <c r="C22" s="65"/>
      <c r="D22" s="65"/>
    </row>
    <row r="23" spans="1:4" x14ac:dyDescent="0.25">
      <c r="A23" s="57"/>
      <c r="B23" s="56"/>
      <c r="C23" s="66"/>
      <c r="D23" s="66"/>
    </row>
  </sheetData>
  <dataValidations count="2">
    <dataValidation type="list" allowBlank="1" showInputMessage="1" showErrorMessage="1" sqref="B13">
      <formula1>INTITULES</formula1>
    </dataValidation>
    <dataValidation type="list" allowBlank="1" showInputMessage="1" showErrorMessage="1" sqref="A2">
      <formula1>COMPTES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REC-DEP</vt:lpstr>
      <vt:lpstr>BUD-PREV</vt:lpstr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Dragonkiplane</dc:creator>
  <cp:lastModifiedBy>Michel</cp:lastModifiedBy>
  <dcterms:created xsi:type="dcterms:W3CDTF">2016-10-25T11:08:32Z</dcterms:created>
  <dcterms:modified xsi:type="dcterms:W3CDTF">2016-10-26T09:20:46Z</dcterms:modified>
</cp:coreProperties>
</file>