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200" windowHeight="8130"/>
  </bookViews>
  <sheets>
    <sheet name="données" sheetId="9" r:id="rId1"/>
    <sheet name="Buts.1MT total" sheetId="8" r:id="rId2"/>
    <sheet name="V.N.D MT" sheetId="5" r:id="rId3"/>
    <sheet name="Feuil1" sheetId="6" r:id="rId4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8" i="9" l="1"/>
  <c r="E8" i="9"/>
  <c r="F3" i="9"/>
  <c r="F4" i="9"/>
  <c r="F5" i="9"/>
  <c r="F2" i="9"/>
  <c r="E3" i="9"/>
  <c r="E4" i="9"/>
  <c r="E5" i="9"/>
  <c r="E2" i="9"/>
  <c r="K3" i="9"/>
  <c r="K4" i="9"/>
  <c r="K5" i="9"/>
  <c r="K2" i="9"/>
  <c r="N2" i="9" s="1"/>
  <c r="K8" i="9"/>
  <c r="N8" i="9"/>
  <c r="J8" i="9"/>
  <c r="N3" i="9"/>
  <c r="J5" i="9"/>
  <c r="N5" i="9" s="1"/>
  <c r="J3" i="9"/>
  <c r="J4" i="9"/>
  <c r="J2" i="9"/>
  <c r="N4" i="9" l="1"/>
  <c r="L8" i="9"/>
  <c r="H5" i="9"/>
  <c r="H8" i="9"/>
  <c r="I8" i="9"/>
  <c r="G8" i="9"/>
  <c r="I5" i="9"/>
  <c r="L5" i="9"/>
  <c r="G3" i="9"/>
  <c r="L4" i="9"/>
  <c r="G5" i="9"/>
  <c r="L3" i="9"/>
  <c r="M3" i="9" s="1"/>
  <c r="I4" i="9"/>
  <c r="L2" i="9"/>
  <c r="H3" i="9"/>
  <c r="G4" i="9"/>
  <c r="G2" i="9"/>
  <c r="I3" i="9"/>
  <c r="H4" i="9"/>
  <c r="I2" i="9"/>
  <c r="H2" i="9"/>
  <c r="K30" i="8"/>
  <c r="K29" i="8"/>
  <c r="K28" i="8"/>
  <c r="K27" i="8"/>
  <c r="K26" i="8"/>
  <c r="K24" i="8"/>
  <c r="K25" i="8"/>
  <c r="M5" i="9" l="1"/>
  <c r="M8" i="9"/>
  <c r="O8" i="9" s="1"/>
  <c r="O3" i="9"/>
  <c r="M4" i="9"/>
  <c r="O4" i="9" s="1"/>
  <c r="O5" i="9"/>
  <c r="M2" i="9"/>
  <c r="O2" i="9" s="1"/>
  <c r="M25" i="8"/>
  <c r="M26" i="8"/>
  <c r="M27" i="8"/>
  <c r="M30" i="8"/>
  <c r="M28" i="8"/>
  <c r="M24" i="8"/>
  <c r="M29" i="8"/>
</calcChain>
</file>

<file path=xl/sharedStrings.xml><?xml version="1.0" encoding="utf-8"?>
<sst xmlns="http://schemas.openxmlformats.org/spreadsheetml/2006/main" count="74" uniqueCount="43">
  <si>
    <t>Date</t>
  </si>
  <si>
    <t>Equipe1</t>
  </si>
  <si>
    <t>Equipe2</t>
  </si>
  <si>
    <t>Résultat MT Eq 1</t>
  </si>
  <si>
    <t>Résultat MT Eq 2</t>
  </si>
  <si>
    <t>Transférés</t>
  </si>
  <si>
    <t>Nombre de buts 1ère mi-temps total</t>
  </si>
  <si>
    <t>Nb buts</t>
  </si>
  <si>
    <t>Victoire Nul Défaite MT</t>
  </si>
  <si>
    <t>Lyon</t>
  </si>
  <si>
    <t>Angers</t>
  </si>
  <si>
    <t>Reims</t>
  </si>
  <si>
    <t>Lille</t>
  </si>
  <si>
    <t>Nice</t>
  </si>
  <si>
    <t>Rennes</t>
  </si>
  <si>
    <t>Metz</t>
  </si>
  <si>
    <t>Strasbourg</t>
  </si>
  <si>
    <t>Brest</t>
  </si>
  <si>
    <t>Toulouse</t>
  </si>
  <si>
    <t>Nantes</t>
  </si>
  <si>
    <t>Amiens</t>
  </si>
  <si>
    <t>Dijon</t>
  </si>
  <si>
    <t>Montpellier</t>
  </si>
  <si>
    <t>Bordeaux</t>
  </si>
  <si>
    <t>Marseille</t>
  </si>
  <si>
    <t>Monaco</t>
  </si>
  <si>
    <t>Nîmes</t>
  </si>
  <si>
    <t>Paris St-Germain</t>
  </si>
  <si>
    <t>Score</t>
  </si>
  <si>
    <t xml:space="preserve">Buts MT Eq 1 </t>
  </si>
  <si>
    <t xml:space="preserve">Buts MT Eq 2 </t>
  </si>
  <si>
    <t>Buts Eq 1</t>
  </si>
  <si>
    <t>Buts Eq 2</t>
  </si>
  <si>
    <t>Buts Total</t>
  </si>
  <si>
    <t>5-2 (1-0)</t>
  </si>
  <si>
    <t>St-Etienne</t>
  </si>
  <si>
    <t>Buts 2 eq</t>
  </si>
  <si>
    <t>0-1 (0-1)</t>
  </si>
  <si>
    <t>MT + buts</t>
  </si>
  <si>
    <t>Buts 1.MT Total</t>
  </si>
  <si>
    <t>Nb buts 2.MT</t>
  </si>
  <si>
    <t>1-4 (1-2)</t>
  </si>
  <si>
    <t>2-0 (0-0)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</si>
</sst>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sz val="9"/>
      <color theme="1"/>
      <name val="Tahoma"/>
      <family val="2"/>
    </font>
    <font>
      <sz val="8"/>
      <color theme="1"/>
      <name val="Tahoma"/>
      <family val="2"/>
    </font>
    <font>
      <b/>
      <sz val="9"/>
      <name val="Tahoma"/>
      <family val="2"/>
    </font>
    <font>
      <b/>
      <sz val="9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10"/>
      <name val="Tahoma"/>
      <family val="2"/>
    </font>
    <font>
      <b/>
      <sz val="9"/>
      <color rgb="FFFF0000"/>
      <name val="Tahoma"/>
      <family val="2"/>
    </font>
    <font>
      <sz val="9"/>
      <name val="Tahoma"/>
      <family val="2"/>
    </font>
    <font>
      <sz val="8"/>
      <color rgb="FF7030A0"/>
      <name val="Tahoma"/>
      <family val="2"/>
    </font>
    <font>
      <sz val="9"/>
      <color rgb="FF7030A0"/>
      <name val="Tahoma"/>
      <family val="2"/>
    </font>
    <font>
      <sz val="8"/>
      <color theme="5"/>
      <name val="Tahoma"/>
      <family val="2"/>
    </font>
    <font>
      <sz val="9"/>
      <color theme="5"/>
      <name val="Tahoma"/>
      <family val="2"/>
    </font>
    <font>
      <b/>
      <sz val="8"/>
      <color rgb="FFFF0000"/>
      <name val="Tahoma"/>
      <family val="2"/>
    </font>
    <font>
      <sz val="8"/>
      <color theme="3"/>
      <name val="Tahoma"/>
      <family val="2"/>
    </font>
    <font>
      <sz val="9"/>
      <color theme="3"/>
      <name val="Tahoma"/>
      <family val="2"/>
    </font>
    <font>
      <sz val="8"/>
      <color rgb="FF00B050"/>
      <name val="Tahoma"/>
      <family val="2"/>
    </font>
    <font>
      <sz val="9"/>
      <color rgb="FF00B05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11" fillId="0" borderId="0" applyFont="0" applyFill="0" applyBorder="0" applyAlignment="0" applyProtection="0"/>
  </cellStyleXfs>
  <cellXfs count="48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4" fillId="0" borderId="0" xfId="0" applyNumberFormat="1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7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9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2" fillId="0" borderId="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2" fontId="19" fillId="0" borderId="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4" fillId="0" borderId="0" xfId="0" applyNumberFormat="1" applyFont="1" applyAlignment="1">
      <alignment horizontal="center" vertical="center"/>
    </xf>
    <xf numFmtId="0" fontId="24" fillId="0" borderId="0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7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24" fillId="0" borderId="4" xfId="0" applyNumberFormat="1" applyFont="1" applyBorder="1" applyAlignment="1">
      <alignment horizontal="center" vertical="center"/>
    </xf>
    <xf numFmtId="2" fontId="15" fillId="0" borderId="4" xfId="0" applyNumberFormat="1" applyFont="1" applyFill="1" applyBorder="1" applyAlignment="1">
      <alignment horizontal="center" vertical="center"/>
    </xf>
    <xf numFmtId="10" fontId="12" fillId="0" borderId="0" xfId="2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19" fillId="0" borderId="4" xfId="0" applyNumberFormat="1" applyFont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Pourcentage" xfId="2" builtinId="5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5"/>
        <name val="Tahoma"/>
        <scheme val="none"/>
      </font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5"/>
        <name val="Tahoma"/>
        <scheme val="none"/>
      </font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5"/>
        <name val="Tahoma"/>
        <scheme val="none"/>
      </font>
      <numFmt numFmtId="2" formatCode="0.00"/>
      <alignment horizontal="center" vertical="center" textRotation="0" wrapText="0" relativeIndent="0" justifyLastLine="0" shrinkToFit="0" readingOrder="0"/>
    </dxf>
    <dxf>
      <fill>
        <patternFill>
          <bgColor theme="7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strike val="0"/>
        <outline val="0"/>
        <shadow val="0"/>
        <u val="none"/>
        <vertAlign val="baseline"/>
        <sz val="9"/>
        <color rgb="FFFF0000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50"/>
        <name val="Tahoma"/>
        <scheme val="none"/>
      </font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Tahoma"/>
        <scheme val="none"/>
      </font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5"/>
        <name val="Tahoma"/>
        <scheme val="none"/>
      </font>
      <numFmt numFmtId="0" formatCode="General"/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19" formatCode="dd/mm/yyyy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000000"/>
        <name val="Tahoma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FF00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600075</xdr:colOff>
      <xdr:row>0</xdr:row>
      <xdr:rowOff>19050</xdr:rowOff>
    </xdr:from>
    <xdr:ext cx="1951010" cy="292704"/>
    <xdr:sp macro="[0]!NButs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600075" y="19050"/>
          <a:ext cx="1951010" cy="29270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Tranférés vers tableaux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2" name="Tab" displayName="Tab" ref="A1:P5" totalsRowShown="0" headerRowDxfId="19" dataDxfId="18">
  <autoFilter ref="A1:P5"/>
  <tableColumns count="16">
    <tableColumn id="1" name="Date" dataDxfId="17"/>
    <tableColumn id="2" name="Equipe1" dataDxfId="16"/>
    <tableColumn id="4" name="Score" dataDxfId="15"/>
    <tableColumn id="3" name="Equipe2" dataDxfId="14"/>
    <tableColumn id="6" name="Buts MT Eq 1 " dataDxfId="13">
      <calculatedColumnFormula>MID(Tab[Score],6,1)*1</calculatedColumnFormula>
    </tableColumn>
    <tableColumn id="7" name="Buts MT Eq 2 " dataDxfId="12">
      <calculatedColumnFormula>MID(Tab[Score],8,1)*1</calculatedColumnFormula>
    </tableColumn>
    <tableColumn id="8" name="Buts 1.MT Total" dataDxfId="11">
      <calculatedColumnFormula>Tab[[#This Row],[Buts MT Eq 1 ]]+Tab[[#This Row],[Buts MT Eq 2 ]]</calculatedColumnFormula>
    </tableColumn>
    <tableColumn id="12" name="Résultat MT Eq 1" dataDxfId="10">
      <calculatedColumnFormula>IF(Tab[[#This Row],[Buts MT Eq 1 ]]&gt;Tab[[#This Row],[Buts MT Eq 2 ]],"Victoire",IF(Tab[[#This Row],[Buts MT Eq 1 ]]=Tab[[#This Row],[Buts MT Eq 2 ]],"Nul","Défaite"))</calculatedColumnFormula>
    </tableColumn>
    <tableColumn id="13" name="Résultat MT Eq 2" dataDxfId="9">
      <calculatedColumnFormula>IF(Tab[[#This Row],[Buts MT Eq 1 ]]&lt;Tab[[#This Row],[Buts MT Eq 2 ]],"Victoire",IF(Tab[[#This Row],[Buts MT Eq 1 ]]=Tab[[#This Row],[Buts MT Eq 2 ]],"Nul","Défaite"))</calculatedColumnFormula>
    </tableColumn>
    <tableColumn id="10" name="Buts Eq 1" dataDxfId="2">
      <calculatedColumnFormula>LEFT(Tab[[#This Row],[Score]],1)</calculatedColumnFormula>
    </tableColumn>
    <tableColumn id="9" name="Buts Eq 2" dataDxfId="0">
      <calculatedColumnFormula>MID(Tab[Score],3,1)*1</calculatedColumnFormula>
    </tableColumn>
    <tableColumn id="5" name="Buts Total" dataDxfId="1">
      <calculatedColumnFormula>Tab[[#This Row],[Buts Eq 1]]+Tab[[#This Row],[Buts Eq 2]]</calculatedColumnFormula>
    </tableColumn>
    <tableColumn id="16" name="Nb buts 2.MT" dataDxfId="8">
      <calculatedColumnFormula>Tab[[#This Row],[Buts Total]]-Tab[[#This Row],[Buts 1.MT Total]]</calculatedColumnFormula>
    </tableColumn>
    <tableColumn id="11" name="Buts 2 eq" dataDxfId="7">
      <calculatedColumnFormula>IF(AND(Tab[[#This Row],[Buts Eq 1]]&gt;0,Tab[[#This Row],[Buts Eq 2]]&gt;0),"O","N")</calculatedColumnFormula>
    </tableColumn>
    <tableColumn id="15" name="MT + buts" dataDxfId="6">
      <calculatedColumnFormula>IF(G2&gt;M2,"1",IF(G2&lt;M2,"2","="))</calculatedColumnFormula>
    </tableColumn>
    <tableColumn id="14" name="Transférés" dataDxfId="5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8"/>
  <sheetViews>
    <sheetView showGridLines="0" tabSelected="1" workbookViewId="0">
      <pane ySplit="1" topLeftCell="A2" activePane="bottomLeft" state="frozenSplit"/>
      <selection pane="bottomLeft" activeCell="H16" sqref="H16"/>
    </sheetView>
  </sheetViews>
  <sheetFormatPr baseColWidth="10" defaultColWidth="11.42578125" defaultRowHeight="15.75" customHeight="1" x14ac:dyDescent="0.25"/>
  <cols>
    <col min="1" max="1" width="11.85546875" style="6" bestFit="1" customWidth="1"/>
    <col min="2" max="4" width="19.7109375" style="6" customWidth="1"/>
    <col min="5" max="7" width="7.7109375" style="6" customWidth="1"/>
    <col min="8" max="9" width="9.7109375" style="6" customWidth="1"/>
    <col min="10" max="13" width="7.7109375" style="6" customWidth="1"/>
    <col min="14" max="14" width="7.7109375" style="30" customWidth="1"/>
    <col min="15" max="15" width="7.7109375" style="36" customWidth="1"/>
    <col min="16" max="16" width="11.42578125" style="10"/>
    <col min="17" max="16384" width="11.42578125" style="6"/>
  </cols>
  <sheetData>
    <row r="1" spans="1:16" s="7" customFormat="1" ht="62.25" customHeight="1" x14ac:dyDescent="0.25">
      <c r="A1" s="14" t="s">
        <v>0</v>
      </c>
      <c r="B1" s="14" t="s">
        <v>1</v>
      </c>
      <c r="C1" s="14" t="s">
        <v>28</v>
      </c>
      <c r="D1" s="14" t="s">
        <v>2</v>
      </c>
      <c r="E1" s="20" t="s">
        <v>29</v>
      </c>
      <c r="F1" s="20" t="s">
        <v>30</v>
      </c>
      <c r="G1" s="20" t="s">
        <v>39</v>
      </c>
      <c r="H1" s="20" t="s">
        <v>3</v>
      </c>
      <c r="I1" s="20" t="s">
        <v>4</v>
      </c>
      <c r="J1" s="24" t="s">
        <v>31</v>
      </c>
      <c r="K1" s="24" t="s">
        <v>32</v>
      </c>
      <c r="L1" s="24" t="s">
        <v>33</v>
      </c>
      <c r="M1" s="24" t="s">
        <v>40</v>
      </c>
      <c r="N1" s="28" t="s">
        <v>36</v>
      </c>
      <c r="O1" s="33" t="s">
        <v>38</v>
      </c>
      <c r="P1" s="26" t="s">
        <v>5</v>
      </c>
    </row>
    <row r="2" spans="1:16" ht="15.75" customHeight="1" x14ac:dyDescent="0.25">
      <c r="A2" s="9">
        <v>43686</v>
      </c>
      <c r="B2" s="19" t="s">
        <v>20</v>
      </c>
      <c r="C2" s="19" t="s">
        <v>37</v>
      </c>
      <c r="D2" s="19" t="s">
        <v>11</v>
      </c>
      <c r="E2" s="21">
        <f>MID(Tab[Score],6,1)*1</f>
        <v>0</v>
      </c>
      <c r="F2" s="21">
        <f>MID(Tab[Score],8,1)*1</f>
        <v>1</v>
      </c>
      <c r="G2" s="22">
        <f>Tab[[#This Row],[Buts MT Eq 1 ]]+Tab[[#This Row],[Buts MT Eq 2 ]]</f>
        <v>1</v>
      </c>
      <c r="H2" s="21" t="str">
        <f>IF(Tab[[#This Row],[Buts MT Eq 1 ]]&gt;Tab[[#This Row],[Buts MT Eq 2 ]],"Victoire",IF(Tab[[#This Row],[Buts MT Eq 1 ]]=Tab[[#This Row],[Buts MT Eq 2 ]],"Nul","Défaite"))</f>
        <v>Défaite</v>
      </c>
      <c r="I2" s="21" t="str">
        <f>IF(Tab[[#This Row],[Buts MT Eq 1 ]]&lt;Tab[[#This Row],[Buts MT Eq 2 ]],"Victoire",IF(Tab[[#This Row],[Buts MT Eq 1 ]]=Tab[[#This Row],[Buts MT Eq 2 ]],"Nul","Défaite"))</f>
        <v>Victoire</v>
      </c>
      <c r="J2" s="32" t="str">
        <f>LEFT(Tab[[#This Row],[Score]],1)</f>
        <v>0</v>
      </c>
      <c r="K2" s="25">
        <f>MID(Tab[Score],3,1)*1</f>
        <v>1</v>
      </c>
      <c r="L2" s="25">
        <f>Tab[[#This Row],[Buts Eq 1]]+Tab[[#This Row],[Buts Eq 2]]</f>
        <v>1</v>
      </c>
      <c r="M2" s="25">
        <f>Tab[[#This Row],[Buts Total]]-Tab[[#This Row],[Buts 1.MT Total]]</f>
        <v>0</v>
      </c>
      <c r="N2" s="31" t="str">
        <f>IF(AND(Tab[[#This Row],[Buts Eq 1]]&gt;0,Tab[[#This Row],[Buts Eq 2]]&gt;0),"O","N")</f>
        <v>O</v>
      </c>
      <c r="O2" s="34" t="str">
        <f t="shared" ref="O2:O4" si="0">IF(G2&gt;M2,"1",IF(G2&lt;M2,"2","="))</f>
        <v>1</v>
      </c>
      <c r="P2" s="15"/>
    </row>
    <row r="3" spans="1:16" ht="15.75" customHeight="1" x14ac:dyDescent="0.25">
      <c r="A3" s="17"/>
      <c r="B3" s="19" t="s">
        <v>26</v>
      </c>
      <c r="C3" s="19" t="s">
        <v>34</v>
      </c>
      <c r="D3" s="19" t="s">
        <v>14</v>
      </c>
      <c r="E3" s="21">
        <f>MID(Tab[Score],6,1)*1</f>
        <v>1</v>
      </c>
      <c r="F3" s="21">
        <f>MID(Tab[Score],8,1)*1</f>
        <v>0</v>
      </c>
      <c r="G3" s="23">
        <f>Tab[[#This Row],[Buts MT Eq 1 ]]+Tab[[#This Row],[Buts MT Eq 2 ]]</f>
        <v>1</v>
      </c>
      <c r="H3" s="23" t="str">
        <f>IF(Tab[[#This Row],[Buts MT Eq 1 ]]&gt;Tab[[#This Row],[Buts MT Eq 2 ]],"Victoire",IF(Tab[[#This Row],[Buts MT Eq 1 ]]=Tab[[#This Row],[Buts MT Eq 2 ]],"Nul","Défaite"))</f>
        <v>Victoire</v>
      </c>
      <c r="I3" s="23" t="str">
        <f>IF(Tab[[#This Row],[Buts MT Eq 1 ]]&lt;Tab[[#This Row],[Buts MT Eq 2 ]],"Victoire",IF(Tab[[#This Row],[Buts MT Eq 1 ]]=Tab[[#This Row],[Buts MT Eq 2 ]],"Nul","Défaite"))</f>
        <v>Défaite</v>
      </c>
      <c r="J3" s="32" t="str">
        <f>LEFT(Tab[[#This Row],[Score]],1)</f>
        <v>5</v>
      </c>
      <c r="K3" s="25">
        <f>MID(Tab[Score],3,1)*1</f>
        <v>2</v>
      </c>
      <c r="L3" s="25">
        <f>Tab[[#This Row],[Buts Eq 1]]+Tab[[#This Row],[Buts Eq 2]]</f>
        <v>7</v>
      </c>
      <c r="M3" s="25">
        <f>Tab[[#This Row],[Buts Total]]-Tab[[#This Row],[Buts 1.MT Total]]</f>
        <v>6</v>
      </c>
      <c r="N3" s="29" t="str">
        <f>IF(AND(Tab[[#This Row],[Buts Eq 1]]&gt;0,Tab[[#This Row],[Buts Eq 2]]&gt;0),"O","N")</f>
        <v>O</v>
      </c>
      <c r="O3" s="35" t="str">
        <f t="shared" si="0"/>
        <v>2</v>
      </c>
      <c r="P3" s="18"/>
    </row>
    <row r="4" spans="1:16" ht="15.75" customHeight="1" x14ac:dyDescent="0.25">
      <c r="A4" s="17"/>
      <c r="B4" s="19" t="s">
        <v>25</v>
      </c>
      <c r="C4" s="19" t="s">
        <v>41</v>
      </c>
      <c r="D4" s="19" t="s">
        <v>27</v>
      </c>
      <c r="E4" s="21">
        <f>MID(Tab[Score],6,1)*1</f>
        <v>1</v>
      </c>
      <c r="F4" s="21">
        <f>MID(Tab[Score],8,1)*1</f>
        <v>2</v>
      </c>
      <c r="G4" s="23">
        <f>Tab[[#This Row],[Buts MT Eq 1 ]]+Tab[[#This Row],[Buts MT Eq 2 ]]</f>
        <v>3</v>
      </c>
      <c r="H4" s="23" t="str">
        <f>IF(Tab[[#This Row],[Buts MT Eq 1 ]]&gt;Tab[[#This Row],[Buts MT Eq 2 ]],"Victoire",IF(Tab[[#This Row],[Buts MT Eq 1 ]]=Tab[[#This Row],[Buts MT Eq 2 ]],"Nul","Défaite"))</f>
        <v>Défaite</v>
      </c>
      <c r="I4" s="23" t="str">
        <f>IF(Tab[[#This Row],[Buts MT Eq 1 ]]&lt;Tab[[#This Row],[Buts MT Eq 2 ]],"Victoire",IF(Tab[[#This Row],[Buts MT Eq 1 ]]=Tab[[#This Row],[Buts MT Eq 2 ]],"Nul","Défaite"))</f>
        <v>Victoire</v>
      </c>
      <c r="J4" s="32" t="str">
        <f>LEFT(Tab[[#This Row],[Score]],1)</f>
        <v>1</v>
      </c>
      <c r="K4" s="25">
        <f>MID(Tab[Score],3,1)*1</f>
        <v>4</v>
      </c>
      <c r="L4" s="25">
        <f>Tab[[#This Row],[Buts Eq 1]]+Tab[[#This Row],[Buts Eq 2]]</f>
        <v>5</v>
      </c>
      <c r="M4" s="25">
        <f>Tab[[#This Row],[Buts Total]]-Tab[[#This Row],[Buts 1.MT Total]]</f>
        <v>2</v>
      </c>
      <c r="N4" s="29" t="str">
        <f>IF(AND(Tab[[#This Row],[Buts Eq 1]]&gt;0,Tab[[#This Row],[Buts Eq 2]]&gt;0),"O","N")</f>
        <v>O</v>
      </c>
      <c r="O4" s="35" t="str">
        <f t="shared" si="0"/>
        <v>1</v>
      </c>
      <c r="P4" s="18"/>
    </row>
    <row r="5" spans="1:16" ht="15.75" customHeight="1" x14ac:dyDescent="0.25">
      <c r="A5" s="9"/>
      <c r="B5" s="37" t="s">
        <v>12</v>
      </c>
      <c r="C5" s="37" t="s">
        <v>42</v>
      </c>
      <c r="D5" s="37" t="s">
        <v>27</v>
      </c>
      <c r="E5" s="21">
        <f>MID(Tab[Score],6,1)*1</f>
        <v>0</v>
      </c>
      <c r="F5" s="21">
        <f>MID(Tab[Score],8,1)*1</f>
        <v>0</v>
      </c>
      <c r="G5" s="21">
        <f>Tab[[#This Row],[Buts MT Eq 1 ]]+Tab[[#This Row],[Buts MT Eq 2 ]]</f>
        <v>0</v>
      </c>
      <c r="H5" s="21" t="str">
        <f>IF(Tab[[#This Row],[Buts MT Eq 1 ]]&gt;Tab[[#This Row],[Buts MT Eq 2 ]],"Victoire",IF(Tab[[#This Row],[Buts MT Eq 1 ]]=Tab[[#This Row],[Buts MT Eq 2 ]],"Nul","Défaite"))</f>
        <v>Nul</v>
      </c>
      <c r="I5" s="21" t="str">
        <f>IF(Tab[[#This Row],[Buts MT Eq 1 ]]&lt;Tab[[#This Row],[Buts MT Eq 2 ]],"Victoire",IF(Tab[[#This Row],[Buts MT Eq 1 ]]=Tab[[#This Row],[Buts MT Eq 2 ]],"Nul","Défaite"))</f>
        <v>Nul</v>
      </c>
      <c r="J5" s="32" t="str">
        <f>LEFT(Tab[[#This Row],[Score]],1)</f>
        <v>2</v>
      </c>
      <c r="K5" s="25">
        <f>MID(Tab[Score],3,1)*1</f>
        <v>0</v>
      </c>
      <c r="L5" s="25">
        <f>Tab[[#This Row],[Buts Eq 1]]+Tab[[#This Row],[Buts Eq 2]]</f>
        <v>2</v>
      </c>
      <c r="M5" s="25">
        <f>Tab[[#This Row],[Buts Total]]-Tab[[#This Row],[Buts 1.MT Total]]</f>
        <v>2</v>
      </c>
      <c r="N5" s="29" t="str">
        <f>IF(AND(Tab[[#This Row],[Buts Eq 1]]&gt;0,Tab[[#This Row],[Buts Eq 2]]&gt;0),"O","N")</f>
        <v>N</v>
      </c>
      <c r="O5" s="35" t="str">
        <f>IF(G5&gt;M5,"1",IF(G5&lt;M5,"2","="))</f>
        <v>2</v>
      </c>
      <c r="P5" s="15"/>
    </row>
    <row r="8" spans="1:16" ht="15.75" customHeight="1" x14ac:dyDescent="0.25">
      <c r="B8" s="38" t="s">
        <v>12</v>
      </c>
      <c r="C8" s="43" t="s">
        <v>42</v>
      </c>
      <c r="D8" s="38" t="s">
        <v>27</v>
      </c>
      <c r="E8" s="39">
        <f>MID(C8,6,1)*1</f>
        <v>0</v>
      </c>
      <c r="F8" s="39">
        <f>MID(C8,8,1)*1</f>
        <v>0</v>
      </c>
      <c r="G8" s="6">
        <f>E8+F8</f>
        <v>0</v>
      </c>
      <c r="H8" s="39" t="str">
        <f>IF(E8&gt;F8,"Victoire",IF(E8=F8,"Nul","Défaite"))</f>
        <v>Nul</v>
      </c>
      <c r="I8" s="39" t="str">
        <f>IF(E8&lt;F8,"Victoire",IF(E8=F8,"Nul","Défaite"))</f>
        <v>Nul</v>
      </c>
      <c r="J8" s="40" t="str">
        <f>LEFT(C8,1)</f>
        <v>2</v>
      </c>
      <c r="K8" s="47">
        <f>MID(C8,3,1)*1</f>
        <v>0</v>
      </c>
      <c r="L8" s="41">
        <f>J8+K8</f>
        <v>2</v>
      </c>
      <c r="M8" s="6">
        <f>L8-G8</f>
        <v>2</v>
      </c>
      <c r="N8" s="29" t="str">
        <f>IF(AND(J8&gt;0,K8&gt;0),"Oui","Non")</f>
        <v>Non</v>
      </c>
      <c r="O8" s="42" t="str">
        <f>IF(G8&gt;M8,"1",IF(G8&lt;M8,"2","="))</f>
        <v>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M30"/>
  <sheetViews>
    <sheetView showGridLines="0" workbookViewId="0">
      <selection activeCell="A37" sqref="A37"/>
    </sheetView>
  </sheetViews>
  <sheetFormatPr baseColWidth="10" defaultColWidth="11.42578125" defaultRowHeight="15.75" customHeight="1" x14ac:dyDescent="0.25"/>
  <cols>
    <col min="1" max="1" width="21.7109375" style="5" customWidth="1"/>
    <col min="2" max="39" width="4" style="5" customWidth="1"/>
    <col min="40" max="16384" width="11.42578125" style="5"/>
  </cols>
  <sheetData>
    <row r="1" spans="1:39" ht="30" customHeight="1" x14ac:dyDescent="0.25">
      <c r="A1" s="45" t="s">
        <v>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</row>
    <row r="2" spans="1:39" s="3" customFormat="1" ht="15.75" customHeight="1" x14ac:dyDescent="0.25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39" ht="16.5" customHeight="1" x14ac:dyDescent="0.25">
      <c r="A3" s="27" t="s">
        <v>20</v>
      </c>
      <c r="B3" s="1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ht="16.5" customHeight="1" x14ac:dyDescent="0.25">
      <c r="A4" s="27" t="s">
        <v>10</v>
      </c>
      <c r="B4" s="1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ht="16.5" customHeight="1" x14ac:dyDescent="0.25">
      <c r="A5" s="27" t="s">
        <v>23</v>
      </c>
      <c r="B5" s="1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ht="16.5" customHeight="1" x14ac:dyDescent="0.25">
      <c r="A6" s="27" t="s">
        <v>17</v>
      </c>
      <c r="B6" s="1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ht="16.5" customHeight="1" x14ac:dyDescent="0.25">
      <c r="A7" s="27" t="s">
        <v>21</v>
      </c>
      <c r="B7" s="1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39" ht="16.5" customHeight="1" x14ac:dyDescent="0.25">
      <c r="A8" s="27" t="s">
        <v>12</v>
      </c>
      <c r="B8" s="1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</row>
    <row r="9" spans="1:39" ht="16.5" customHeight="1" x14ac:dyDescent="0.25">
      <c r="A9" s="27" t="s">
        <v>9</v>
      </c>
      <c r="B9" s="13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</row>
    <row r="10" spans="1:39" ht="16.5" customHeight="1" x14ac:dyDescent="0.25">
      <c r="A10" s="27" t="s">
        <v>24</v>
      </c>
      <c r="B10" s="13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1:39" ht="16.5" customHeight="1" x14ac:dyDescent="0.25">
      <c r="A11" s="27" t="s">
        <v>15</v>
      </c>
      <c r="B11" s="13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</row>
    <row r="12" spans="1:39" ht="16.5" customHeight="1" x14ac:dyDescent="0.25">
      <c r="A12" s="27" t="s">
        <v>25</v>
      </c>
      <c r="B12" s="1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</row>
    <row r="13" spans="1:39" ht="16.5" customHeight="1" x14ac:dyDescent="0.25">
      <c r="A13" s="27" t="s">
        <v>22</v>
      </c>
      <c r="B13" s="13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</row>
    <row r="14" spans="1:39" ht="16.5" customHeight="1" x14ac:dyDescent="0.25">
      <c r="A14" s="27" t="s">
        <v>19</v>
      </c>
      <c r="B14" s="1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</row>
    <row r="15" spans="1:39" ht="16.5" customHeight="1" x14ac:dyDescent="0.25">
      <c r="A15" s="27" t="s">
        <v>13</v>
      </c>
      <c r="B15" s="1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</row>
    <row r="16" spans="1:39" ht="16.5" customHeight="1" x14ac:dyDescent="0.25">
      <c r="A16" s="27" t="s">
        <v>26</v>
      </c>
      <c r="B16" s="1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</row>
    <row r="17" spans="1:39" ht="16.5" customHeight="1" x14ac:dyDescent="0.25">
      <c r="A17" s="27" t="s">
        <v>27</v>
      </c>
      <c r="B17" s="1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</row>
    <row r="18" spans="1:39" ht="16.5" customHeight="1" x14ac:dyDescent="0.25">
      <c r="A18" s="27" t="s">
        <v>11</v>
      </c>
      <c r="B18" s="13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</row>
    <row r="19" spans="1:39" ht="16.5" customHeight="1" x14ac:dyDescent="0.25">
      <c r="A19" s="27" t="s">
        <v>14</v>
      </c>
      <c r="B19" s="13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</row>
    <row r="20" spans="1:39" ht="16.5" customHeight="1" x14ac:dyDescent="0.25">
      <c r="A20" s="27" t="s">
        <v>35</v>
      </c>
      <c r="B20" s="13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</row>
    <row r="21" spans="1:39" ht="16.5" customHeight="1" x14ac:dyDescent="0.25">
      <c r="A21" s="27" t="s">
        <v>16</v>
      </c>
      <c r="B21" s="13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</row>
    <row r="22" spans="1:39" ht="16.5" customHeight="1" x14ac:dyDescent="0.25">
      <c r="A22" s="27" t="s">
        <v>18</v>
      </c>
      <c r="B22" s="1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</row>
    <row r="23" spans="1:39" ht="15.75" customHeight="1" x14ac:dyDescent="0.25">
      <c r="J23" s="12" t="s">
        <v>7</v>
      </c>
    </row>
    <row r="24" spans="1:39" ht="15.75" customHeight="1" x14ac:dyDescent="0.25">
      <c r="J24" s="12">
        <v>0</v>
      </c>
      <c r="K24" s="11">
        <f>COUNTIF($B$3:$AM$22,0)/2</f>
        <v>0</v>
      </c>
      <c r="M24" s="44" t="e">
        <f t="shared" ref="M24:M30" si="0">(K24)/($K$24+$K$25+$K$26+$K$27+$K$28+$K$29+$K$30)</f>
        <v>#DIV/0!</v>
      </c>
      <c r="N24" s="44"/>
      <c r="O24" s="44"/>
    </row>
    <row r="25" spans="1:39" ht="15.75" customHeight="1" x14ac:dyDescent="0.25">
      <c r="J25" s="12">
        <v>1</v>
      </c>
      <c r="K25" s="11">
        <f>COUNTIF($B$3:$AM$22,1)/2</f>
        <v>0</v>
      </c>
      <c r="M25" s="44" t="e">
        <f t="shared" si="0"/>
        <v>#DIV/0!</v>
      </c>
      <c r="N25" s="44"/>
      <c r="O25" s="44"/>
    </row>
    <row r="26" spans="1:39" ht="15.75" customHeight="1" x14ac:dyDescent="0.25">
      <c r="J26" s="12">
        <v>2</v>
      </c>
      <c r="K26" s="11">
        <f>COUNTIF($B$3:$AM$22,2)/2</f>
        <v>0</v>
      </c>
      <c r="M26" s="44" t="e">
        <f t="shared" si="0"/>
        <v>#DIV/0!</v>
      </c>
      <c r="N26" s="44"/>
      <c r="O26" s="44"/>
    </row>
    <row r="27" spans="1:39" ht="15.75" customHeight="1" x14ac:dyDescent="0.25">
      <c r="J27" s="12">
        <v>3</v>
      </c>
      <c r="K27" s="11">
        <f>COUNTIF($B$3:$AM$22,3)/2</f>
        <v>0</v>
      </c>
      <c r="M27" s="44" t="e">
        <f t="shared" si="0"/>
        <v>#DIV/0!</v>
      </c>
      <c r="N27" s="44"/>
      <c r="O27" s="44"/>
    </row>
    <row r="28" spans="1:39" ht="15.75" customHeight="1" x14ac:dyDescent="0.25">
      <c r="J28" s="12">
        <v>4</v>
      </c>
      <c r="K28" s="11">
        <f>COUNTIF($B$3:$AM$22,4)/2</f>
        <v>0</v>
      </c>
      <c r="M28" s="44" t="e">
        <f t="shared" si="0"/>
        <v>#DIV/0!</v>
      </c>
      <c r="N28" s="44"/>
      <c r="O28" s="44"/>
    </row>
    <row r="29" spans="1:39" ht="15.75" customHeight="1" x14ac:dyDescent="0.25">
      <c r="J29" s="12">
        <v>5</v>
      </c>
      <c r="K29" s="11">
        <f>COUNTIF($B$3:$AM$22,5)/2</f>
        <v>0</v>
      </c>
      <c r="M29" s="44" t="e">
        <f t="shared" si="0"/>
        <v>#DIV/0!</v>
      </c>
      <c r="N29" s="44"/>
      <c r="O29" s="44"/>
    </row>
    <row r="30" spans="1:39" ht="15.75" customHeight="1" x14ac:dyDescent="0.25">
      <c r="J30" s="12">
        <v>6</v>
      </c>
      <c r="K30" s="11">
        <f>COUNTIF($B$3:$AM$22,6)/2</f>
        <v>0</v>
      </c>
      <c r="M30" s="44" t="e">
        <f t="shared" si="0"/>
        <v>#DIV/0!</v>
      </c>
      <c r="N30" s="44"/>
      <c r="O30" s="44"/>
    </row>
  </sheetData>
  <sortState ref="A3:A20">
    <sortCondition ref="A3"/>
  </sortState>
  <mergeCells count="8">
    <mergeCell ref="M27:O27"/>
    <mergeCell ref="M28:O28"/>
    <mergeCell ref="M29:O29"/>
    <mergeCell ref="M30:O30"/>
    <mergeCell ref="A1:AM1"/>
    <mergeCell ref="M24:O24"/>
    <mergeCell ref="M25:O25"/>
    <mergeCell ref="M26:O26"/>
  </mergeCells>
  <conditionalFormatting sqref="B3:AM22">
    <cfRule type="containsBlanks" priority="1" stopIfTrue="1">
      <formula>LEN(TRIM(B3))=0</formula>
    </cfRule>
    <cfRule type="cellIs" dxfId="4" priority="4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N22"/>
  <sheetViews>
    <sheetView showGridLines="0" workbookViewId="0">
      <pane ySplit="2" topLeftCell="A3" activePane="bottomLeft" state="frozenSplit"/>
      <selection pane="bottomLeft" activeCell="M10" sqref="M10"/>
    </sheetView>
  </sheetViews>
  <sheetFormatPr baseColWidth="10" defaultColWidth="11.42578125" defaultRowHeight="15.75" customHeight="1" x14ac:dyDescent="0.25"/>
  <cols>
    <col min="1" max="1" width="21.7109375" style="5" customWidth="1"/>
    <col min="2" max="39" width="4" style="5" customWidth="1"/>
    <col min="40" max="40" width="6.140625" style="5" customWidth="1"/>
    <col min="41" max="16384" width="11.42578125" style="5"/>
  </cols>
  <sheetData>
    <row r="1" spans="1:40" ht="30" customHeight="1" x14ac:dyDescent="0.25">
      <c r="A1" s="46" t="s">
        <v>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</row>
    <row r="2" spans="1:40" s="3" customFormat="1" ht="15.75" customHeight="1" x14ac:dyDescent="0.25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16">
        <v>34</v>
      </c>
      <c r="AJ2" s="16">
        <v>35</v>
      </c>
      <c r="AK2" s="16">
        <v>36</v>
      </c>
      <c r="AL2" s="16">
        <v>37</v>
      </c>
      <c r="AM2" s="16">
        <v>38</v>
      </c>
    </row>
    <row r="3" spans="1:40" ht="16.5" customHeight="1" x14ac:dyDescent="0.25">
      <c r="A3" s="27" t="s">
        <v>20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8"/>
    </row>
    <row r="4" spans="1:40" ht="16.5" customHeight="1" x14ac:dyDescent="0.25">
      <c r="A4" s="27" t="s">
        <v>10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8"/>
    </row>
    <row r="5" spans="1:40" ht="16.5" customHeight="1" x14ac:dyDescent="0.25">
      <c r="A5" s="27" t="s">
        <v>23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8"/>
    </row>
    <row r="6" spans="1:40" ht="16.5" customHeight="1" x14ac:dyDescent="0.25">
      <c r="A6" s="27" t="s">
        <v>17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8"/>
    </row>
    <row r="7" spans="1:40" ht="16.5" customHeight="1" x14ac:dyDescent="0.25">
      <c r="A7" s="27" t="s">
        <v>21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8"/>
    </row>
    <row r="8" spans="1:40" ht="16.5" customHeight="1" x14ac:dyDescent="0.25">
      <c r="A8" s="27" t="s">
        <v>12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8"/>
    </row>
    <row r="9" spans="1:40" ht="16.5" customHeight="1" x14ac:dyDescent="0.25">
      <c r="A9" s="27" t="s">
        <v>9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8"/>
    </row>
    <row r="10" spans="1:40" ht="16.5" customHeight="1" x14ac:dyDescent="0.25">
      <c r="A10" s="27" t="s">
        <v>24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8"/>
    </row>
    <row r="11" spans="1:40" ht="16.5" customHeight="1" x14ac:dyDescent="0.25">
      <c r="A11" s="27" t="s">
        <v>15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8"/>
    </row>
    <row r="12" spans="1:40" ht="16.5" customHeight="1" x14ac:dyDescent="0.25">
      <c r="A12" s="27" t="s">
        <v>25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8"/>
    </row>
    <row r="13" spans="1:40" ht="16.5" customHeight="1" x14ac:dyDescent="0.25">
      <c r="A13" s="27" t="s">
        <v>22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8"/>
    </row>
    <row r="14" spans="1:40" ht="16.5" customHeight="1" x14ac:dyDescent="0.25">
      <c r="A14" s="27" t="s">
        <v>19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8"/>
    </row>
    <row r="15" spans="1:40" ht="16.5" customHeight="1" x14ac:dyDescent="0.25">
      <c r="A15" s="27" t="s">
        <v>13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8"/>
    </row>
    <row r="16" spans="1:40" ht="16.5" customHeight="1" x14ac:dyDescent="0.25">
      <c r="A16" s="27" t="s">
        <v>26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8"/>
    </row>
    <row r="17" spans="1:40" ht="16.5" customHeight="1" x14ac:dyDescent="0.25">
      <c r="A17" s="27" t="s">
        <v>27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8"/>
    </row>
    <row r="18" spans="1:40" ht="16.5" customHeight="1" x14ac:dyDescent="0.25">
      <c r="A18" s="27" t="s">
        <v>11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8"/>
    </row>
    <row r="19" spans="1:40" ht="16.5" customHeight="1" x14ac:dyDescent="0.25">
      <c r="A19" s="27" t="s">
        <v>14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8"/>
    </row>
    <row r="20" spans="1:40" ht="16.5" customHeight="1" x14ac:dyDescent="0.25">
      <c r="A20" s="27" t="s">
        <v>35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8"/>
    </row>
    <row r="21" spans="1:40" ht="16.5" customHeight="1" x14ac:dyDescent="0.25">
      <c r="A21" s="27" t="s">
        <v>16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8"/>
    </row>
    <row r="22" spans="1:40" ht="16.5" customHeight="1" x14ac:dyDescent="0.25">
      <c r="A22" s="27" t="s">
        <v>18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8"/>
    </row>
  </sheetData>
  <sortState ref="A3:A18">
    <sortCondition ref="A3"/>
  </sortState>
  <mergeCells count="1">
    <mergeCell ref="A1:AM1"/>
  </mergeCells>
  <conditionalFormatting sqref="B3:AM22">
    <cfRule type="cellIs" dxfId="3" priority="1" operator="equal">
      <formula>"N"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F20" sqref="F20"/>
    </sheetView>
  </sheetViews>
  <sheetFormatPr baseColWidth="10" defaultColWidth="10.7109375" defaultRowHeight="15.75" customHeight="1" x14ac:dyDescent="0.25"/>
  <cols>
    <col min="1" max="16384" width="10.7109375" style="3"/>
  </cols>
  <sheetData/>
  <sortState ref="B2:B21">
    <sortCondition ref="B2"/>
  </sortState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Buts.1MT total</vt:lpstr>
      <vt:lpstr>V.N.D MT</vt:lpstr>
      <vt:lpstr>Feuil1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revision/>
  <dcterms:created xsi:type="dcterms:W3CDTF">2018-11-11T12:23:16Z</dcterms:created>
  <dcterms:modified xsi:type="dcterms:W3CDTF">2020-01-30T07:36:28Z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