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backupFile="1"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150" windowWidth="9105" windowHeight="4560" tabRatio="481"/>
  </bookViews>
  <sheets>
    <sheet name="2015 Clermont" sheetId="27" r:id="rId1"/>
    <sheet name="Affaire perdues" sheetId="28" r:id="rId2"/>
    <sheet name="Affaire gagnées" sheetId="29" r:id="rId3"/>
  </sheets>
  <definedNames>
    <definedName name="_xlnm._FilterDatabase" localSheetId="0" hidden="1">'2015 Clermont'!$B$1:$X$136</definedName>
    <definedName name="Affaire" localSheetId="0">'2015 Clermont'!#REF!</definedName>
    <definedName name="Affaire1" localSheetId="0">'2015 Clermont'!#REF!</definedName>
    <definedName name="Dénomination" localSheetId="0">'2015 Clermont'!#REF!</definedName>
    <definedName name="Dossier" localSheetId="0">'2015 Clermont'!#REF!</definedName>
    <definedName name="dunkerque" localSheetId="0">'2015 Clermont'!$B$3:$V$22</definedName>
    <definedName name="dunkerque">#REF!</definedName>
    <definedName name="extrait" localSheetId="0">'2015 Clermont'!$B$3:$K$24</definedName>
    <definedName name="extrait">#REF!</definedName>
    <definedName name="_xlnm.Print_Titles" localSheetId="0">'2015 Clermont'!$1:$1</definedName>
  </definedNames>
  <calcPr calcId="152511"/>
</workbook>
</file>

<file path=xl/calcChain.xml><?xml version="1.0" encoding="utf-8"?>
<calcChain xmlns="http://schemas.openxmlformats.org/spreadsheetml/2006/main">
  <c r="L23" i="27" l="1"/>
  <c r="P137" i="27"/>
  <c r="L107" i="27"/>
  <c r="L104" i="27"/>
  <c r="N103" i="27"/>
  <c r="N133" i="27"/>
  <c r="N136" i="27" s="1"/>
  <c r="P95" i="27"/>
  <c r="P96" i="27" s="1"/>
  <c r="N95" i="27"/>
  <c r="N96" i="27" s="1"/>
  <c r="J88" i="27"/>
  <c r="J82" i="27"/>
  <c r="P79" i="27"/>
  <c r="P77" i="27"/>
  <c r="P73" i="27"/>
  <c r="P67" i="27"/>
  <c r="N62" i="27"/>
  <c r="J58" i="27"/>
  <c r="P56" i="27"/>
  <c r="N55" i="27"/>
  <c r="N59" i="27"/>
  <c r="P53" i="27"/>
  <c r="P59" i="27" s="1"/>
  <c r="J43" i="27"/>
  <c r="J42" i="27"/>
  <c r="L32" i="27"/>
  <c r="L31" i="27"/>
  <c r="J27" i="27"/>
  <c r="P16" i="27"/>
  <c r="P15" i="27"/>
  <c r="N13" i="27"/>
  <c r="N23" i="27"/>
  <c r="J12" i="27"/>
  <c r="J6" i="27"/>
  <c r="J5" i="27"/>
  <c r="J4" i="27"/>
  <c r="P3" i="27"/>
  <c r="M137" i="27"/>
  <c r="M133" i="27"/>
  <c r="M136" i="27" s="1"/>
  <c r="O137" i="27"/>
  <c r="N139" i="27" s="1"/>
  <c r="O133" i="27"/>
  <c r="O136" i="27" s="1"/>
  <c r="P133" i="27"/>
  <c r="P136" i="27" s="1"/>
  <c r="M23" i="27"/>
  <c r="M59" i="27"/>
  <c r="L96" i="27"/>
  <c r="M96" i="27"/>
  <c r="O96" i="27"/>
  <c r="X2" i="27"/>
  <c r="S2" i="27"/>
  <c r="L137" i="27"/>
  <c r="N137" i="27"/>
  <c r="P23" i="27"/>
  <c r="L133" i="27"/>
  <c r="L136" i="27" s="1"/>
  <c r="L59" i="27"/>
</calcChain>
</file>

<file path=xl/comments1.xml><?xml version="1.0" encoding="utf-8"?>
<comments xmlns="http://schemas.openxmlformats.org/spreadsheetml/2006/main">
  <authors>
    <author>cmomplot</author>
  </authors>
  <commentList>
    <comment ref="S1" authorId="0" shapeId="0">
      <text>
        <r>
          <rPr>
            <b/>
            <sz val="8"/>
            <color indexed="81"/>
            <rFont val="Tahoma"/>
            <family val="2"/>
          </rPr>
          <t>cmomplot: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cmomplot</author>
  </authors>
  <commentList>
    <comment ref="S1" authorId="0" shapeId="0">
      <text>
        <r>
          <rPr>
            <b/>
            <sz val="8"/>
            <color indexed="81"/>
            <rFont val="Tahoma"/>
            <family val="2"/>
          </rPr>
          <t>cmomplot: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cmomplot</author>
  </authors>
  <commentList>
    <comment ref="S1" authorId="0" shapeId="0">
      <text>
        <r>
          <rPr>
            <b/>
            <sz val="8"/>
            <color indexed="81"/>
            <rFont val="Tahoma"/>
            <family val="2"/>
          </rPr>
          <t>cmomplot: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<sst xmlns="http://schemas.openxmlformats.org/spreadsheetml/2006/main" count="710" uniqueCount="412">
  <si>
    <t>09-84</t>
  </si>
  <si>
    <t>REAMENAGEMENT BATIMENT ACCUEIL CAMPING DU MAS</t>
  </si>
  <si>
    <t>AUBIERE</t>
  </si>
  <si>
    <t>12-11</t>
  </si>
  <si>
    <t>TRAVAUX AMENAGEMENT SALLE POLYVALENTE</t>
  </si>
  <si>
    <t>ACA ARCHITECTE ET ASSOCIE</t>
  </si>
  <si>
    <t>CONSTRUCTION IMMEUBLE DE BUREAUX LE LEVANT</t>
  </si>
  <si>
    <t>SR PRO</t>
  </si>
  <si>
    <t>DENIS AMEIL</t>
  </si>
  <si>
    <t>PhG</t>
  </si>
  <si>
    <t>11-18</t>
  </si>
  <si>
    <t>11-09</t>
  </si>
  <si>
    <t>COURNON D'AUVERGNE</t>
  </si>
  <si>
    <t>AMENAGEMENT IMMEUBLE DE BUREAUX LE LEVANT</t>
  </si>
  <si>
    <t>11-20</t>
  </si>
  <si>
    <t>AMENAGEMENT SURFACES COMMERCIALES</t>
  </si>
  <si>
    <t>SAS LAVOREL</t>
  </si>
  <si>
    <t>TOTAL ANNEE 2014</t>
  </si>
  <si>
    <t>ST PRIEST DES CHAMPS</t>
  </si>
  <si>
    <t>ELLE REMPLACE LA PROPOSITION N° 15/11/13970/000120 de NOVEMBE 2015</t>
  </si>
  <si>
    <t>CLERMONT COMMUNAUTE</t>
  </si>
  <si>
    <t>09-30</t>
  </si>
  <si>
    <t>CONSTRUCTION MAISON DE VILLAGE</t>
  </si>
  <si>
    <t>09-14</t>
  </si>
  <si>
    <t>RESTRUCTURATION EHPAD LE BOSQUET</t>
  </si>
  <si>
    <t>CIAS LIMAGNE AVEC OPHIS</t>
  </si>
  <si>
    <t>11-64</t>
  </si>
  <si>
    <t>RENOVATION FACADES RESIDENCE LE PARC</t>
  </si>
  <si>
    <t>09-112</t>
  </si>
  <si>
    <t>AUGEROLLE</t>
  </si>
  <si>
    <t>EXTENSION DE LA MAIRIE</t>
  </si>
  <si>
    <t>11-14bis</t>
  </si>
  <si>
    <t>MAIRIE DE SAIN REMY SUR DUROLLE</t>
  </si>
  <si>
    <t>09-11</t>
  </si>
  <si>
    <t>CONSTRUCTION LOGEMENTS TREMONTEIX LOT 26</t>
  </si>
  <si>
    <t>SCI CLERMONT TREMONTEIX - NEXITY</t>
  </si>
  <si>
    <t>09-12</t>
  </si>
  <si>
    <t>EXTENSION CONFISERIE ET RENOVATION FACADES</t>
  </si>
  <si>
    <t>SARL SAUDIAL</t>
  </si>
  <si>
    <t>PONT DU CHÂTEAU</t>
  </si>
  <si>
    <t>COMMENTAIRE RELANCE</t>
  </si>
  <si>
    <t>09-62</t>
  </si>
  <si>
    <t>AMENAGEMENT CUISINE ET SELF</t>
  </si>
  <si>
    <t>ECOLE STE CECILE</t>
  </si>
  <si>
    <t>10-71</t>
  </si>
  <si>
    <t>AMENAGEMENT DISTRICT ET CENTRE D'INTERVENTION ROUTIER</t>
  </si>
  <si>
    <t>BB</t>
  </si>
  <si>
    <t>APAVE 2265 € HT</t>
  </si>
  <si>
    <t>11-61</t>
  </si>
  <si>
    <t>AMENAGEMENT INTERIEUR RUE ROSIER</t>
  </si>
  <si>
    <t>ISSOIRE</t>
  </si>
  <si>
    <t>10-37</t>
  </si>
  <si>
    <t>CREATION 13 LOGEMENTS - HOTEL MASSILLON</t>
  </si>
  <si>
    <t>COURNON</t>
  </si>
  <si>
    <t>HOTEL THERMALIA</t>
  </si>
  <si>
    <t>AIGUEPERSE</t>
  </si>
  <si>
    <t>09-44</t>
  </si>
  <si>
    <t>CONSTRUCTION ATELIER REMISAGE LA PARDIEU</t>
  </si>
  <si>
    <t>09-132</t>
  </si>
  <si>
    <t>11-95</t>
  </si>
  <si>
    <t>AMENAGEMENT DEPOT + CREATION PLANCHER INTERMEDIAIRE + LOCAUX STOCKAGE</t>
  </si>
  <si>
    <t>FLEYS ET FILS SAS</t>
  </si>
  <si>
    <t>11-98</t>
  </si>
  <si>
    <t>SUITE TRAVAUX ACCESSIBILITE SITE ASM LA GAUTHIERE</t>
  </si>
  <si>
    <t>Pilote</t>
  </si>
  <si>
    <t>11-01</t>
  </si>
  <si>
    <t>CONSTRUCTION COMPLEXE CINEMATOGRAPHIQUE</t>
  </si>
  <si>
    <t>MAIRIE DE AUGEROLLE</t>
  </si>
  <si>
    <t>10-96</t>
  </si>
  <si>
    <t>10-117</t>
  </si>
  <si>
    <t>AMENAGEMENT INTERIEUR INTERMARCHE</t>
  </si>
  <si>
    <t>DOGALA INTERMARCHE</t>
  </si>
  <si>
    <t>SCI ERHED ET SCI GAROCHA</t>
  </si>
  <si>
    <t>10-09</t>
  </si>
  <si>
    <t>Sous total Octobre</t>
  </si>
  <si>
    <t>CLERMONT-FERRAND</t>
  </si>
  <si>
    <t>REHABILITATION RESIDENTIALISATION 16 LOGEMENTS AVENUE JP SARTRE</t>
  </si>
  <si>
    <t>N° Proposition</t>
  </si>
  <si>
    <t>Date</t>
  </si>
  <si>
    <t>CONSTRUCTION BATIMENT EN VUE AMENAGEMENT AGENCE BANCAIRE</t>
  </si>
  <si>
    <t>SCI MISAFORM</t>
  </si>
  <si>
    <t>09-114</t>
  </si>
  <si>
    <t>12-84</t>
  </si>
  <si>
    <t>TRAVAUX DE MISE EN SECURITE THERMES</t>
  </si>
  <si>
    <t>11-138</t>
  </si>
  <si>
    <t>CONSTRUCTION GROUPE SCOLAIRE 4 CLASSES</t>
  </si>
  <si>
    <t>BEAUMONT</t>
  </si>
  <si>
    <t>10-153</t>
  </si>
  <si>
    <t>AMENAGEMENT AGENCE SOCIETE GENERALE</t>
  </si>
  <si>
    <t>REHABILITATION BIBLIOTHEQUE AMELIE MURAT</t>
  </si>
  <si>
    <t>COLBERT IMMOBILIER</t>
  </si>
  <si>
    <t>CPAM</t>
  </si>
  <si>
    <t>ATELIER CASA</t>
  </si>
  <si>
    <t>CONSEIL REGIONAL</t>
  </si>
  <si>
    <t>LOGIDOME</t>
  </si>
  <si>
    <t>CONSTRUCTION BATIMENT INDUSTRIEL</t>
  </si>
  <si>
    <t>DISTEC</t>
  </si>
  <si>
    <t>10-108</t>
  </si>
  <si>
    <t>MAISON DES ASSOCIATIONS : CREATION ESCALIER ET AGRANDISSEMENT OUVERTURE</t>
  </si>
  <si>
    <t>SAVAUD</t>
  </si>
  <si>
    <t>10-111</t>
  </si>
  <si>
    <t>MAIRIE MOZAC</t>
  </si>
  <si>
    <t>CONSTRUCTION 11 PAVILLONS - CHAMBON 3</t>
  </si>
  <si>
    <t>Date de relance</t>
  </si>
  <si>
    <t>VERNINES</t>
  </si>
  <si>
    <t>JBR</t>
  </si>
  <si>
    <t>09-66</t>
  </si>
  <si>
    <t>CONSTRUCTION MAISON DE L'ENFANCE</t>
  </si>
  <si>
    <t>COMMUNAUTE DE COMMUNES ENTRE ALLIER ET BOIS NOIRS</t>
  </si>
  <si>
    <t>YVANT TRAIT</t>
  </si>
  <si>
    <t>QUALICONSULT 19960 €</t>
  </si>
  <si>
    <t>10-66</t>
  </si>
  <si>
    <t>AMENAGEMENT BUREAUX AGC</t>
  </si>
  <si>
    <t>G5 CONSTRUCTION</t>
  </si>
  <si>
    <t>BOGACZ</t>
  </si>
  <si>
    <t>CONSTRUCTION RESIDENCE LE CLOS DES MESANGES</t>
  </si>
  <si>
    <t>POLYGONE</t>
  </si>
  <si>
    <t>Mission HANDCO
HCD</t>
  </si>
  <si>
    <t>11-55</t>
  </si>
  <si>
    <t>CONSTRUCTION DE 12 MAISONS</t>
  </si>
  <si>
    <t>11-124</t>
  </si>
  <si>
    <t>INSTALLATION ECOLE ECONOMIE PHASE 2 SITE ROTONDE</t>
  </si>
  <si>
    <t>Relance</t>
  </si>
  <si>
    <t>10-38</t>
  </si>
  <si>
    <t>AMENAGEMENT LOGEMENT DANS BATIMENT EXISTANT - HOTEL MASSILLON</t>
  </si>
  <si>
    <t>CLIENT AIP NON CONNU A CE JOUR</t>
  </si>
  <si>
    <t>12-102</t>
  </si>
  <si>
    <t>LACHAMPS</t>
  </si>
  <si>
    <t>RENOVATION EXTENSION HOTEL RESTAURANT</t>
  </si>
  <si>
    <t>NON COMMUNIQUE</t>
  </si>
  <si>
    <t>VINCENT BRANDELY</t>
  </si>
  <si>
    <t>M.H proposition Euros HT</t>
  </si>
  <si>
    <t>ST NECTAIRE</t>
  </si>
  <si>
    <t>CHATEL GUYON</t>
  </si>
  <si>
    <t>INSTALLATIONS STOCKAGE HYDROCARBURES</t>
  </si>
  <si>
    <t>CONSEIL DEPARTEMENTAL</t>
  </si>
  <si>
    <t>ROYAT</t>
  </si>
  <si>
    <t>11-106</t>
  </si>
  <si>
    <t>AMENAGEMENTS INTERIEURS IMMEUBLE SOLARIS</t>
  </si>
  <si>
    <t>10-141</t>
  </si>
  <si>
    <t>CONSTRUCTION RESIDENCE ORA</t>
  </si>
  <si>
    <t>PATRIMOINE INVESTISSEMENT</t>
  </si>
  <si>
    <t>11-57</t>
  </si>
  <si>
    <t>REHABILITATION ET RENOVATION MEDIATHEQUE ALPHONSE DAUDET</t>
  </si>
  <si>
    <t>REGIE MUNICIPALE DES EAUX MINERALES DE ROYAT</t>
  </si>
  <si>
    <t>CUNLHAT</t>
  </si>
  <si>
    <t>TRAVAUX REMPLACEMENT PUITS DE LUMIERE VITRAGE, REFECTION LINEAUX ET JAMBAGE, TRAITEMENT DES STRUCTURE METALLIQUES CONTRE LA CORROSSION SUR SITE BREZET</t>
  </si>
  <si>
    <t>ST GERVAIS D'AUVERGNE</t>
  </si>
  <si>
    <t>11-17</t>
  </si>
  <si>
    <t>BRASSAC LES MINES</t>
  </si>
  <si>
    <t>11-42</t>
  </si>
  <si>
    <t>AMENAGEMENT 8 LGTS + CREATION 7 LOCAUX ACTIVITE - IMMEUBLE ALLIANZ - AV JULIEN</t>
  </si>
  <si>
    <t>Option 1 PH conception acoustique 1250,00
option 2 PH travaux 850,00</t>
  </si>
  <si>
    <t>JPR</t>
  </si>
  <si>
    <t>12-92</t>
  </si>
  <si>
    <t>CONSTRUCTION NOUVELLE ECOLE</t>
  </si>
  <si>
    <t>FM</t>
  </si>
  <si>
    <t>Montant des travaux HT</t>
  </si>
  <si>
    <t>11-45</t>
  </si>
  <si>
    <t>AYDAT</t>
  </si>
  <si>
    <t>09-101</t>
  </si>
  <si>
    <t>ECOLE ELEMENTAIRE RUE SANITAS TRAVAUX DE MISE EN SECURITE</t>
  </si>
  <si>
    <t>CEBAZAT</t>
  </si>
  <si>
    <t>12-49</t>
  </si>
  <si>
    <t>AMENAGEMENT INTERIEUR CHAPELLE E L'ORATOIRE</t>
  </si>
  <si>
    <t>CHAMALIERES</t>
  </si>
  <si>
    <t>CASA</t>
  </si>
  <si>
    <t>ITINERIS BUILDING</t>
  </si>
  <si>
    <t>PAS DE CT SUR CETTE AFFAIRE</t>
  </si>
  <si>
    <t>MISSION AMIANTE</t>
  </si>
  <si>
    <t>Emetteur propo</t>
  </si>
  <si>
    <t>BOURG LASTIC</t>
  </si>
  <si>
    <t>10-114</t>
  </si>
  <si>
    <t>REAMENAGEMENT BUREAUX BATIMENT G39 SITE LADOUX</t>
  </si>
  <si>
    <t>TRANSFERT LABOS T50 VERS Y20 SITE CATAROUX</t>
  </si>
  <si>
    <t>Sous total Septembre</t>
  </si>
  <si>
    <t>10-15</t>
  </si>
  <si>
    <t>LES MARTRES SUR MORGE</t>
  </si>
  <si>
    <t>EXTENSION ET MISES AUX NORMES STATION EPURATION</t>
  </si>
  <si>
    <t>ALTEAU</t>
  </si>
  <si>
    <t>RESTRUCTURATION ET EXTENSION MEDIATHEQUE</t>
  </si>
  <si>
    <t>COMMUNAUTE COMMUNES PONTGIBAUD SIOULE ET VOLCANS</t>
  </si>
  <si>
    <t>11-30</t>
  </si>
  <si>
    <t>N° Dossier</t>
  </si>
  <si>
    <t>CONSTRUCTION 17 LOGEMENTS CROIX NEYRAT</t>
  </si>
  <si>
    <t>FONCIERE LOGEMENTS</t>
  </si>
  <si>
    <t>12-97</t>
  </si>
  <si>
    <t>EXTENSION D'UN GITE</t>
  </si>
  <si>
    <t>Monsieur BLANCHARD</t>
  </si>
  <si>
    <t>ATELIER 4</t>
  </si>
  <si>
    <t>Sous total décembre</t>
  </si>
  <si>
    <t>LA GOUTELLE</t>
  </si>
  <si>
    <t>durée chantier (mois)</t>
  </si>
  <si>
    <t>10-40</t>
  </si>
  <si>
    <t>REHABILITATION SITE LE BREZET</t>
  </si>
  <si>
    <t>ERDF GRDF</t>
  </si>
  <si>
    <t>QUATRE PLUS</t>
  </si>
  <si>
    <t>10-46</t>
  </si>
  <si>
    <t>CREATION POLE ENFANCE JEUNESSE</t>
  </si>
  <si>
    <t>COMMUNAUTE DE COMMUNE SIOULET CHAVANON</t>
  </si>
  <si>
    <t>AUVERGNE HABITAT</t>
  </si>
  <si>
    <t>10-45</t>
  </si>
  <si>
    <t>SAINT-REMY SUR DUROLLE</t>
  </si>
  <si>
    <t>RENOVATION HOTEL RESTAURANT CHANTECLAIR</t>
  </si>
  <si>
    <t>11-36</t>
  </si>
  <si>
    <t>DIVISION D'UN LOCAL EN 2</t>
  </si>
  <si>
    <t>LYCEE DESCARTES</t>
  </si>
  <si>
    <t>11-41</t>
  </si>
  <si>
    <t>CONSTRUCTION IMPRIMERIE</t>
  </si>
  <si>
    <t>IMPRIMERIE DECOMBAT</t>
  </si>
  <si>
    <t>11-110</t>
  </si>
  <si>
    <t>SAINT JEAN DES OLLIERES</t>
  </si>
  <si>
    <t>REAMENAGEMENT PARTIEL EHPAD</t>
  </si>
  <si>
    <t>EHPAD SAINT JEAN DES OLLIERES</t>
  </si>
  <si>
    <t>NATHALIE SAUVANET</t>
  </si>
  <si>
    <t>ENVAL</t>
  </si>
  <si>
    <t>12-36</t>
  </si>
  <si>
    <t>CONSTRUCTION CENTRE KINE</t>
  </si>
  <si>
    <t>BBPPF</t>
  </si>
  <si>
    <t>11-53</t>
  </si>
  <si>
    <t>CONSTRUCTION BATIMENT F33 PESAGE</t>
  </si>
  <si>
    <t>10-118</t>
  </si>
  <si>
    <t>CREATION ATELIER + BUREAUX</t>
  </si>
  <si>
    <t>ENTREPRISE ROUX SAS</t>
  </si>
  <si>
    <t>11-119</t>
  </si>
  <si>
    <t>DIVERS TRAVAUX SECURITE LYCEE CLAUSTRES</t>
  </si>
  <si>
    <t>ALPES CONTRÔLE POUR 2 770 € HT</t>
  </si>
  <si>
    <t>12-58</t>
  </si>
  <si>
    <t>CONSTRUCTION MAISON DENTAIRE</t>
  </si>
  <si>
    <t>SCI RECOLEINE (G5 CONSTRUCTION)</t>
  </si>
  <si>
    <t>LAPS</t>
  </si>
  <si>
    <t>09-21</t>
  </si>
  <si>
    <t>11-38</t>
  </si>
  <si>
    <t>LONGUES</t>
  </si>
  <si>
    <t>CONSTRUCTION EXTENSION BATIMENT EXISTANT</t>
  </si>
  <si>
    <t>CONSTRUCTION 3 LOGEMENTS SITUE RUE DE LA SAUZEDE</t>
  </si>
  <si>
    <t>IMAGINE</t>
  </si>
  <si>
    <t>AUGEROLLES</t>
  </si>
  <si>
    <t>AMBERT ET SAINT ELOY</t>
  </si>
  <si>
    <t>10-51</t>
  </si>
  <si>
    <t>EXTENSION POLE SANTE</t>
  </si>
  <si>
    <t>état proposition 1/2/3/4/5</t>
  </si>
  <si>
    <t>ENNEZAT</t>
  </si>
  <si>
    <t>11-105</t>
  </si>
  <si>
    <t>MISE EN ACCESSIBILITE ECOLE ALLEE DU PARC</t>
  </si>
  <si>
    <t>10-124</t>
  </si>
  <si>
    <t>RENOVATION 4 FOSSES DE MAINTENANCE BUS</t>
  </si>
  <si>
    <t>10-125</t>
  </si>
  <si>
    <t>EXTENSION ET REAMENAGEMENT DU CENTRE DE SECOURS</t>
  </si>
  <si>
    <t>SERVICE DEPARTEMENTAL INCENDIE ET SECOURS PUY DE DOME</t>
  </si>
  <si>
    <t>10-136</t>
  </si>
  <si>
    <t>DEMONTAGE MEZZANINE LEROY MERLIN</t>
  </si>
  <si>
    <t>LEROY MERLIN</t>
  </si>
  <si>
    <t>CHARBONNIERES LES VIEILLES</t>
  </si>
  <si>
    <t>SCIC HABITAT</t>
  </si>
  <si>
    <t>12-103</t>
  </si>
  <si>
    <t>09-87</t>
  </si>
  <si>
    <t>AMENAGEMENT DE BUREAUX DANS HALL D'ACCUEIL BATIMENT FOYER ACCUEIL MEDICALISE</t>
  </si>
  <si>
    <t>ADAPEI</t>
  </si>
  <si>
    <t>09-88</t>
  </si>
  <si>
    <t>EXTENSION VESTIAIRES DE LA SECTION ESPACES VERTS ESAT DU BREZET</t>
  </si>
  <si>
    <t>AMBERT</t>
  </si>
  <si>
    <t>PONTGIBAUD</t>
  </si>
  <si>
    <t>11-19</t>
  </si>
  <si>
    <t>CONSTRUCTIN 6 LOGEMENTS</t>
  </si>
  <si>
    <t>MONSIEUR RAVOUX</t>
  </si>
  <si>
    <t>PRIX TROP ELEVE</t>
  </si>
  <si>
    <t>BUREAU VERITAS 17940,00€</t>
  </si>
  <si>
    <t>LES PRADEAUX</t>
  </si>
  <si>
    <t>12-91</t>
  </si>
  <si>
    <t>ST SAUVES D'AUVERGNE</t>
  </si>
  <si>
    <t>EXTENSION ET RENOVATION BATIMENT ACCUEIL INSTALLATION STOCKAGE DECHETS NON DANGEREUX</t>
  </si>
  <si>
    <t>SMCTOM HAUTE DORDORGNE</t>
  </si>
  <si>
    <t>DOM'AULIM</t>
  </si>
  <si>
    <t>AMENAGEMENT D'UN BATIMENT POUR CREATION CLUB SPORTIF</t>
  </si>
  <si>
    <t>Monsieur CHAPUIS</t>
  </si>
  <si>
    <t>VEYRE MONTON</t>
  </si>
  <si>
    <t>CONSTRUCTION DE 37 LOGEMENTS RESIDENCE LE CLOS DES VIGNES - TRANCHE 2</t>
  </si>
  <si>
    <t>PROGEST CONSTRUCTION</t>
  </si>
  <si>
    <t>CABINET JEAN JEAN</t>
  </si>
  <si>
    <t>AMENAGEMENT AGENCE CREDIT MUNICIPAL DE LYON RESIDENCE DU PARC</t>
  </si>
  <si>
    <t>CREDIT MUNICIPAL DE LYON</t>
  </si>
  <si>
    <t>11-59 bis</t>
  </si>
  <si>
    <t>10-146</t>
  </si>
  <si>
    <t>ACQUISITION AMELIORATION 8 LOGEMENTS RUE PORTES D'ARGENT</t>
  </si>
  <si>
    <t>11-107</t>
  </si>
  <si>
    <t>AMENAGEMENT CABINET KINES</t>
  </si>
  <si>
    <t>SCI MAC IMMO</t>
  </si>
  <si>
    <t>M BOUVET</t>
  </si>
  <si>
    <t>OPERATION</t>
  </si>
  <si>
    <t>M.OUVRAGE</t>
  </si>
  <si>
    <t>URBASITE</t>
  </si>
  <si>
    <t>R3i</t>
  </si>
  <si>
    <t>12-09</t>
  </si>
  <si>
    <t>AMENAGEMENT CELLULE 3 KM LANCE</t>
  </si>
  <si>
    <t>QUANTUM</t>
  </si>
  <si>
    <t>MOZAC</t>
  </si>
  <si>
    <t>LEMPDES</t>
  </si>
  <si>
    <t>PONTAUMUR</t>
  </si>
  <si>
    <t>M.OEUVRE</t>
  </si>
  <si>
    <t>UNIVERSITE D'AUVERGNE</t>
  </si>
  <si>
    <t xml:space="preserve"> </t>
  </si>
  <si>
    <t>AIP</t>
  </si>
  <si>
    <t>10-01</t>
  </si>
  <si>
    <t>10-05</t>
  </si>
  <si>
    <t>BANQUE DE France</t>
  </si>
  <si>
    <t>BORT L'ETANG</t>
  </si>
  <si>
    <t>PG</t>
  </si>
  <si>
    <t>11-60</t>
  </si>
  <si>
    <t>REAMENAGEMENT BUREAUX RUE BOURBAKI</t>
  </si>
  <si>
    <t>Sous total Novembre</t>
  </si>
  <si>
    <t>10-49</t>
  </si>
  <si>
    <t>REDYNAMISATION BOURG</t>
  </si>
  <si>
    <t>10-148</t>
  </si>
  <si>
    <t>CREATION SATELLITE RESTAURATION
GROUPE SCOLAIRE PM France</t>
  </si>
  <si>
    <t>10-77</t>
  </si>
  <si>
    <t>151113970000014</t>
  </si>
  <si>
    <t>151013970000015</t>
  </si>
  <si>
    <t>11-91</t>
  </si>
  <si>
    <t>CHIDRAC</t>
  </si>
  <si>
    <t>CREATION ENSEMBLE MULTI ACTIVITES</t>
  </si>
  <si>
    <t>09-33bis</t>
  </si>
  <si>
    <t>10-32</t>
  </si>
  <si>
    <t>TRANSCOLIS EXPRESS</t>
  </si>
  <si>
    <t>GAULAT</t>
  </si>
  <si>
    <t>09-85</t>
  </si>
  <si>
    <t>CONSTRUCTION 32 LOGEMENTS - RESIDENCE LES JARDIES</t>
  </si>
  <si>
    <t>09-86</t>
  </si>
  <si>
    <t>CONSTRUCTION 15 LOGEMENTS - RESIDENCE INDIGO</t>
  </si>
  <si>
    <t>10-113</t>
  </si>
  <si>
    <t>CONSTRUCTION IMMEUBLE 7 LOGEMENTS - RUE CARNOT</t>
  </si>
  <si>
    <t>MONSIEUR ET MADAME LANDRINI</t>
  </si>
  <si>
    <t>10-142</t>
  </si>
  <si>
    <t>STE AGATHE</t>
  </si>
  <si>
    <t>AMENAGEMENT BAR RESTAURANT DANS BATIMENT MAIRIE</t>
  </si>
  <si>
    <t>COMMUNAUTE COMMUNES MONTAGNE THIERNOISE</t>
  </si>
  <si>
    <t>10-144</t>
  </si>
  <si>
    <t>VISCOMTAT</t>
  </si>
  <si>
    <t>COMMUNAUTE DE COMMUNES HAUTE COMBRAILLE</t>
  </si>
  <si>
    <t>²</t>
  </si>
  <si>
    <t>11-54</t>
  </si>
  <si>
    <t>BATIMENT G39 - PHASE 2
REAMENAGEMENT ATELIERS</t>
  </si>
  <si>
    <t>MICHELIN</t>
  </si>
  <si>
    <t>11-108</t>
  </si>
  <si>
    <t>CONSTRUCTION SALLE DE RECEPTION</t>
  </si>
  <si>
    <t>M VAN BRONKHORST</t>
  </si>
  <si>
    <t>GERZAT</t>
  </si>
  <si>
    <t>APAVE 1 775€</t>
  </si>
  <si>
    <t>QUALICONSULT 880 €</t>
  </si>
  <si>
    <t>10-14</t>
  </si>
  <si>
    <t>REFECTION TOITURES TERRASSES
IMMEUBLE LAVOISIER</t>
  </si>
  <si>
    <t>10-25</t>
  </si>
  <si>
    <t>RENOVATION BATIMENT BPI France</t>
  </si>
  <si>
    <t>BPI France AVEC G5 CONSTRUCTION</t>
  </si>
  <si>
    <t>12-15</t>
  </si>
  <si>
    <t>EXTENSION RESTRUCTURATION IME ESAT LE CHARDONNET</t>
  </si>
  <si>
    <t>ADAPEI + OPHIS</t>
  </si>
  <si>
    <t>PL</t>
  </si>
  <si>
    <t>COMMENTAIRE
1:prospection - 2:en cours - 3:retenue - 4:perdue - 5:annulée</t>
  </si>
  <si>
    <t>11-101</t>
  </si>
  <si>
    <t>RENOVATION ET EXTENSION SALLE POLYVALENTE</t>
  </si>
  <si>
    <t>09-60</t>
  </si>
  <si>
    <t>REHABILITATION ANCIENNE PRESBYTERE</t>
  </si>
  <si>
    <t>CONSTRUCTION SALLE DES FETES</t>
  </si>
  <si>
    <t>GIAT</t>
  </si>
  <si>
    <t>département</t>
  </si>
  <si>
    <t>Autres missions</t>
  </si>
  <si>
    <t>INSTALLATION GROUPE FROID SITE France 3</t>
  </si>
  <si>
    <t>France TELEVISIONS</t>
  </si>
  <si>
    <t>10-105</t>
  </si>
  <si>
    <t>BATIMENT MEDECINE AUVERGNE</t>
  </si>
  <si>
    <t>12-71</t>
  </si>
  <si>
    <t>EX BATIMENT CPAM CLOS COUVERT + AMENAGEMENT COMMUNS</t>
  </si>
  <si>
    <t>SCCV (G5 CONSTRUCTION)</t>
  </si>
  <si>
    <t>MAIRIE</t>
  </si>
  <si>
    <t>OPHIS</t>
  </si>
  <si>
    <t>RIOM</t>
  </si>
  <si>
    <t>QUALICONSULT 2800 € HT</t>
  </si>
  <si>
    <t>11-99</t>
  </si>
  <si>
    <t>AMENAGEMENT SALLE DE SPORTS CROSSFIT</t>
  </si>
  <si>
    <t>Monsieur YOANN MIDALI</t>
  </si>
  <si>
    <t>COMMUNE</t>
  </si>
  <si>
    <t>PUY GUILLAUME</t>
  </si>
  <si>
    <t>Misson I130 et I120</t>
  </si>
  <si>
    <t>VERITAS 7773,76 HT (CT+SPS+AMIANTE)</t>
  </si>
  <si>
    <t>Date état</t>
  </si>
  <si>
    <t>SMTC</t>
  </si>
  <si>
    <t>10-30</t>
  </si>
  <si>
    <t>CREATION POLE FAMILLE LA GAUTHIERE</t>
  </si>
  <si>
    <t>11-46</t>
  </si>
  <si>
    <t>CONSTRUCTION RESIDENCE LA PERGOLA</t>
  </si>
  <si>
    <t>11-48</t>
  </si>
  <si>
    <t>RESTRUCTURATION HOTEL DES BAINS EN APPART HOTEL</t>
  </si>
  <si>
    <t>09-32</t>
  </si>
  <si>
    <t>CONSTRUCTION CUISINE CENTRALE + DIRECTION DE REGION</t>
  </si>
  <si>
    <t>API DEVELOPPEMENT</t>
  </si>
  <si>
    <t>A0 / Propo</t>
  </si>
  <si>
    <t>AO</t>
  </si>
  <si>
    <t>Propo</t>
  </si>
  <si>
    <t>APAVE 22 000,00</t>
  </si>
  <si>
    <t>QUALICONSULT 10 560 € HT</t>
  </si>
  <si>
    <t>PROPO TRANSMISE EN RETARD</t>
  </si>
  <si>
    <t>RETARD TRANSMISSION</t>
  </si>
  <si>
    <t>APAVE 1 500 €</t>
  </si>
  <si>
    <t>RETARD PROPOSITION</t>
  </si>
  <si>
    <t>BUREAU VERITAS 9236,56 €</t>
  </si>
  <si>
    <t>PROPOSITION HORS DELAI</t>
  </si>
  <si>
    <t>QUALICONSULT 8 050,76 €</t>
  </si>
  <si>
    <t>APAVE 8760,00 €</t>
  </si>
  <si>
    <t>PRIX TROP CHER</t>
  </si>
  <si>
    <t>APAVE 3600 €</t>
  </si>
  <si>
    <t>BUREAU VERITAS 5234,67 €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</si>
</sst>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F_-;\-* #,##0.00\ _F_-;_-* &quot;-&quot;??\ _F_-;_-@_-"/>
    <numFmt numFmtId="165" formatCode="#,##0.0"/>
    <numFmt numFmtId="166" formatCode="_-* #,##0.00\ [$€]_-;\-* #,##0.00\ [$€]_-;_-* &quot;-&quot;??\ [$€]_-;_-@_-"/>
    <numFmt numFmtId="167" formatCode="#,##0.00\ [$€-1];\-#,##0.00\ [$€-1]"/>
    <numFmt numFmtId="168" formatCode="00"/>
    <numFmt numFmtId="169" formatCode="[$-40C]d\-mmm;@"/>
    <numFmt numFmtId="170" formatCode="[$-40C]mmm\-yy;@"/>
  </numFmts>
  <fonts count="14" x14ac:knownFonts="1">
    <font>
      <sz val="10"/>
      <name val="Arial"/>
    </font>
    <font>
      <sz val="10"/>
      <name val="Arial"/>
      <family val="2"/>
    </font>
    <font>
      <u/>
      <sz val="8.5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b/>
      <sz val="10"/>
      <color indexed="8"/>
      <name val="Book Antiqua"/>
      <family val="1"/>
    </font>
    <font>
      <b/>
      <sz val="10"/>
      <color indexed="8"/>
      <name val="Arial"/>
      <family val="2"/>
    </font>
    <font>
      <b/>
      <sz val="10"/>
      <name val="Book Antiqua"/>
      <family val="1"/>
    </font>
    <font>
      <sz val="10"/>
      <name val="Book Antiqua"/>
      <family val="1"/>
    </font>
    <font>
      <sz val="10"/>
      <color indexed="8"/>
      <name val="Book Antiqua"/>
      <family val="1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221">
    <xf numFmtId="0" fontId="0" fillId="0" borderId="0" xfId="0"/>
    <xf numFmtId="168" fontId="5" fillId="2" borderId="1" xfId="0" applyNumberFormat="1" applyFont="1" applyFill="1" applyBorder="1" applyAlignment="1">
      <alignment horizontal="center" vertical="center" textRotation="180" wrapText="1"/>
    </xf>
    <xf numFmtId="0" fontId="5" fillId="2" borderId="1" xfId="0" applyFont="1" applyFill="1" applyBorder="1" applyAlignment="1">
      <alignment horizontal="center" vertical="center" textRotation="180" wrapText="1"/>
    </xf>
    <xf numFmtId="0" fontId="6" fillId="2" borderId="1" xfId="0" applyFont="1" applyFill="1" applyBorder="1" applyAlignment="1">
      <alignment horizontal="center" vertical="center" wrapText="1"/>
    </xf>
    <xf numFmtId="168" fontId="7" fillId="2" borderId="1" xfId="0" applyNumberFormat="1" applyFont="1" applyFill="1" applyBorder="1" applyAlignment="1">
      <alignment horizontal="center" vertical="center" textRotation="180" wrapText="1"/>
    </xf>
    <xf numFmtId="0" fontId="6" fillId="2" borderId="1" xfId="0" quotePrefix="1" applyFont="1" applyFill="1" applyBorder="1" applyAlignment="1">
      <alignment horizontal="center" vertical="center" wrapText="1"/>
    </xf>
    <xf numFmtId="166" fontId="5" fillId="2" borderId="1" xfId="1" applyFont="1" applyFill="1" applyBorder="1" applyAlignment="1">
      <alignment horizontal="center" vertical="center" textRotation="180" wrapText="1"/>
    </xf>
    <xf numFmtId="1" fontId="5" fillId="2" borderId="1" xfId="0" quotePrefix="1" applyNumberFormat="1" applyFont="1" applyFill="1" applyBorder="1" applyAlignment="1">
      <alignment horizontal="center" vertical="center" textRotation="180" wrapText="1"/>
    </xf>
    <xf numFmtId="164" fontId="5" fillId="2" borderId="1" xfId="3" quotePrefix="1" applyFont="1" applyFill="1" applyBorder="1" applyAlignment="1">
      <alignment horizontal="center" vertical="center" textRotation="180" wrapText="1"/>
    </xf>
    <xf numFmtId="164" fontId="5" fillId="2" borderId="1" xfId="3" applyFont="1" applyFill="1" applyBorder="1" applyAlignment="1">
      <alignment horizontal="center" vertical="center" textRotation="180" wrapText="1"/>
    </xf>
    <xf numFmtId="0" fontId="5" fillId="2" borderId="1" xfId="0" applyFont="1" applyFill="1" applyBorder="1" applyAlignment="1">
      <alignment vertical="center" textRotation="180" wrapText="1"/>
    </xf>
    <xf numFmtId="170" fontId="5" fillId="2" borderId="1" xfId="0" applyNumberFormat="1" applyFont="1" applyFill="1" applyBorder="1" applyAlignment="1">
      <alignment vertical="center" textRotation="180" wrapText="1"/>
    </xf>
    <xf numFmtId="17" fontId="5" fillId="2" borderId="1" xfId="0" applyNumberFormat="1" applyFont="1" applyFill="1" applyBorder="1" applyAlignment="1">
      <alignment horizontal="center" vertical="center" textRotation="180" wrapText="1"/>
    </xf>
    <xf numFmtId="17" fontId="5" fillId="2" borderId="1" xfId="0" applyNumberFormat="1" applyFont="1" applyFill="1" applyBorder="1" applyAlignment="1">
      <alignment horizontal="center" vertical="center" textRotation="180"/>
    </xf>
    <xf numFmtId="17" fontId="8" fillId="2" borderId="1" xfId="0" applyNumberFormat="1" applyFont="1" applyFill="1" applyBorder="1" applyAlignment="1">
      <alignment horizontal="center" vertical="center" wrapText="1"/>
    </xf>
    <xf numFmtId="17" fontId="1" fillId="2" borderId="1" xfId="0" applyNumberFormat="1" applyFont="1" applyFill="1" applyBorder="1" applyAlignment="1">
      <alignment horizontal="center" vertical="center" textRotation="180"/>
    </xf>
    <xf numFmtId="17" fontId="9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68" fontId="1" fillId="2" borderId="0" xfId="0" applyNumberFormat="1" applyFont="1" applyFill="1" applyBorder="1" applyAlignment="1">
      <alignment horizontal="center" vertical="center" textRotation="180" wrapText="1"/>
    </xf>
    <xf numFmtId="0" fontId="1" fillId="2" borderId="0" xfId="0" applyFont="1" applyFill="1" applyBorder="1" applyAlignment="1">
      <alignment horizontal="center" vertical="center" textRotation="180" wrapText="1"/>
    </xf>
    <xf numFmtId="0" fontId="10" fillId="2" borderId="0" xfId="0" applyFont="1" applyFill="1" applyBorder="1" applyAlignment="1">
      <alignment horizontal="center" vertical="center" wrapText="1"/>
    </xf>
    <xf numFmtId="168" fontId="11" fillId="2" borderId="0" xfId="0" applyNumberFormat="1" applyFont="1" applyFill="1" applyBorder="1" applyAlignment="1">
      <alignment horizontal="center" vertical="center" textRotation="180" wrapText="1"/>
    </xf>
    <xf numFmtId="0" fontId="10" fillId="2" borderId="0" xfId="0" applyFont="1" applyFill="1" applyBorder="1" applyAlignment="1">
      <alignment horizontal="left" vertical="center" wrapText="1"/>
    </xf>
    <xf numFmtId="0" fontId="10" fillId="2" borderId="0" xfId="0" quotePrefix="1" applyFont="1" applyFill="1" applyBorder="1" applyAlignment="1">
      <alignment horizontal="center" vertical="center" wrapText="1"/>
    </xf>
    <xf numFmtId="166" fontId="1" fillId="2" borderId="0" xfId="1" applyFont="1" applyFill="1" applyBorder="1" applyAlignment="1">
      <alignment horizontal="center" vertical="center" textRotation="180" wrapText="1"/>
    </xf>
    <xf numFmtId="1" fontId="1" fillId="2" borderId="0" xfId="0" quotePrefix="1" applyNumberFormat="1" applyFont="1" applyFill="1" applyBorder="1" applyAlignment="1">
      <alignment horizontal="center" vertical="center" textRotation="180" wrapText="1"/>
    </xf>
    <xf numFmtId="164" fontId="1" fillId="2" borderId="0" xfId="3" quotePrefix="1" applyFont="1" applyFill="1" applyBorder="1" applyAlignment="1">
      <alignment horizontal="center" vertical="center" wrapText="1"/>
    </xf>
    <xf numFmtId="4" fontId="1" fillId="0" borderId="2" xfId="1" applyNumberFormat="1" applyFont="1" applyBorder="1" applyAlignment="1" applyProtection="1">
      <alignment wrapText="1"/>
      <protection locked="0"/>
    </xf>
    <xf numFmtId="4" fontId="1" fillId="2" borderId="0" xfId="0" applyNumberFormat="1" applyFont="1" applyFill="1" applyBorder="1" applyAlignment="1">
      <alignment horizontal="center" vertical="center" textRotation="180" wrapText="1"/>
    </xf>
    <xf numFmtId="4" fontId="1" fillId="2" borderId="0" xfId="0" applyNumberFormat="1" applyFont="1" applyFill="1" applyBorder="1" applyAlignment="1">
      <alignment vertical="center" wrapText="1"/>
    </xf>
    <xf numFmtId="170" fontId="1" fillId="2" borderId="0" xfId="0" applyNumberFormat="1" applyFont="1" applyFill="1" applyBorder="1" applyAlignment="1">
      <alignment vertical="center" wrapText="1"/>
    </xf>
    <xf numFmtId="4" fontId="1" fillId="2" borderId="0" xfId="0" applyNumberFormat="1" applyFont="1" applyFill="1" applyBorder="1" applyAlignment="1">
      <alignment horizontal="center" vertical="center" textRotation="180"/>
    </xf>
    <xf numFmtId="4" fontId="9" fillId="2" borderId="0" xfId="0" applyNumberFormat="1" applyFont="1" applyFill="1" applyBorder="1" applyAlignment="1">
      <alignment horizontal="center" vertical="center"/>
    </xf>
    <xf numFmtId="4" fontId="9" fillId="2" borderId="0" xfId="0" applyNumberFormat="1" applyFont="1" applyFill="1" applyBorder="1" applyAlignment="1">
      <alignment horizontal="left" vertical="center"/>
    </xf>
    <xf numFmtId="0" fontId="1" fillId="0" borderId="0" xfId="0" applyFont="1"/>
    <xf numFmtId="168" fontId="12" fillId="0" borderId="2" xfId="2" quotePrefix="1" applyNumberFormat="1" applyFont="1" applyBorder="1" applyAlignment="1" applyProtection="1">
      <alignment horizontal="center" wrapText="1"/>
      <protection locked="0"/>
    </xf>
    <xf numFmtId="14" fontId="1" fillId="0" borderId="2" xfId="0" applyNumberFormat="1" applyFont="1" applyBorder="1" applyAlignment="1" applyProtection="1">
      <alignment horizontal="center" wrapText="1"/>
      <protection locked="0"/>
    </xf>
    <xf numFmtId="0" fontId="1" fillId="0" borderId="2" xfId="0" applyFont="1" applyBorder="1" applyAlignment="1" applyProtection="1">
      <alignment wrapText="1"/>
      <protection locked="0"/>
    </xf>
    <xf numFmtId="168" fontId="1" fillId="0" borderId="2" xfId="0" applyNumberFormat="1" applyFont="1" applyBorder="1" applyAlignment="1">
      <alignment wrapText="1"/>
    </xf>
    <xf numFmtId="0" fontId="1" fillId="0" borderId="2" xfId="0" applyFont="1" applyBorder="1" applyAlignment="1" applyProtection="1">
      <alignment horizontal="left" wrapText="1"/>
      <protection locked="0"/>
    </xf>
    <xf numFmtId="0" fontId="1" fillId="0" borderId="2" xfId="0" applyFont="1" applyBorder="1" applyAlignment="1">
      <alignment wrapText="1"/>
    </xf>
    <xf numFmtId="166" fontId="1" fillId="0" borderId="2" xfId="1" applyFont="1" applyBorder="1" applyAlignment="1" applyProtection="1">
      <alignment wrapText="1"/>
      <protection locked="0"/>
    </xf>
    <xf numFmtId="3" fontId="1" fillId="0" borderId="2" xfId="0" applyNumberFormat="1" applyFont="1" applyBorder="1" applyAlignment="1" applyProtection="1">
      <alignment wrapText="1"/>
      <protection locked="0"/>
    </xf>
    <xf numFmtId="164" fontId="1" fillId="0" borderId="2" xfId="3" applyFont="1" applyBorder="1" applyAlignment="1" applyProtection="1">
      <alignment wrapText="1"/>
      <protection locked="0"/>
    </xf>
    <xf numFmtId="167" fontId="1" fillId="0" borderId="2" xfId="1" applyNumberFormat="1" applyFont="1" applyBorder="1" applyAlignment="1" applyProtection="1">
      <alignment wrapText="1"/>
      <protection locked="0"/>
    </xf>
    <xf numFmtId="0" fontId="1" fillId="0" borderId="2" xfId="0" applyFont="1" applyBorder="1" applyAlignment="1" applyProtection="1">
      <alignment horizontal="center" wrapText="1"/>
      <protection locked="0"/>
    </xf>
    <xf numFmtId="170" fontId="1" fillId="0" borderId="2" xfId="0" applyNumberFormat="1" applyFont="1" applyBorder="1" applyAlignment="1" applyProtection="1">
      <alignment wrapText="1"/>
      <protection locked="0"/>
    </xf>
    <xf numFmtId="169" fontId="1" fillId="0" borderId="2" xfId="0" applyNumberFormat="1" applyFont="1" applyBorder="1" applyAlignment="1" applyProtection="1">
      <alignment horizontal="center"/>
      <protection locked="0"/>
    </xf>
    <xf numFmtId="0" fontId="1" fillId="0" borderId="2" xfId="0" applyFont="1" applyBorder="1" applyProtection="1"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0" xfId="0" applyFont="1" applyProtection="1">
      <protection locked="0"/>
    </xf>
    <xf numFmtId="168" fontId="12" fillId="0" borderId="2" xfId="2" quotePrefix="1" applyNumberFormat="1" applyFont="1" applyBorder="1" applyAlignment="1" applyProtection="1">
      <alignment horizontal="center" vertical="center" wrapText="1"/>
      <protection locked="0"/>
    </xf>
    <xf numFmtId="14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168" fontId="1" fillId="0" borderId="2" xfId="0" applyNumberFormat="1" applyFont="1" applyBorder="1" applyAlignment="1">
      <alignment vertical="center" wrapText="1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>
      <alignment vertical="center" wrapText="1"/>
    </xf>
    <xf numFmtId="166" fontId="1" fillId="0" borderId="2" xfId="1" applyFont="1" applyBorder="1" applyAlignment="1" applyProtection="1">
      <alignment vertical="center" wrapText="1"/>
      <protection locked="0"/>
    </xf>
    <xf numFmtId="3" fontId="1" fillId="0" borderId="2" xfId="0" applyNumberFormat="1" applyFont="1" applyBorder="1" applyAlignment="1" applyProtection="1">
      <alignment vertical="center" wrapText="1"/>
      <protection locked="0"/>
    </xf>
    <xf numFmtId="164" fontId="1" fillId="0" borderId="2" xfId="3" applyFont="1" applyBorder="1" applyAlignment="1" applyProtection="1">
      <alignment vertical="center" wrapText="1"/>
      <protection locked="0"/>
    </xf>
    <xf numFmtId="167" fontId="1" fillId="0" borderId="2" xfId="1" applyNumberFormat="1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170" fontId="1" fillId="0" borderId="2" xfId="0" applyNumberFormat="1" applyFont="1" applyBorder="1" applyAlignment="1" applyProtection="1">
      <alignment vertical="center" wrapText="1"/>
      <protection locked="0"/>
    </xf>
    <xf numFmtId="169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right" wrapText="1"/>
      <protection locked="0"/>
    </xf>
    <xf numFmtId="168" fontId="12" fillId="0" borderId="2" xfId="2" applyNumberFormat="1" applyFont="1" applyBorder="1" applyAlignment="1" applyProtection="1">
      <alignment horizontal="center" wrapText="1"/>
      <protection locked="0"/>
    </xf>
    <xf numFmtId="20" fontId="1" fillId="0" borderId="2" xfId="0" applyNumberFormat="1" applyFont="1" applyBorder="1" applyAlignment="1" applyProtection="1">
      <alignment horizontal="center" vertical="center"/>
      <protection locked="0"/>
    </xf>
    <xf numFmtId="164" fontId="1" fillId="3" borderId="3" xfId="3" applyFont="1" applyFill="1" applyBorder="1" applyAlignment="1" applyProtection="1">
      <alignment vertical="center" wrapText="1"/>
      <protection locked="0"/>
    </xf>
    <xf numFmtId="164" fontId="1" fillId="3" borderId="4" xfId="3" applyFont="1" applyFill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wrapText="1"/>
    </xf>
    <xf numFmtId="170" fontId="1" fillId="0" borderId="2" xfId="0" applyNumberFormat="1" applyFont="1" applyBorder="1" applyAlignment="1">
      <alignment wrapText="1"/>
    </xf>
    <xf numFmtId="17" fontId="1" fillId="0" borderId="2" xfId="0" applyNumberFormat="1" applyFont="1" applyBorder="1" applyAlignment="1">
      <alignment horizontal="center" wrapText="1"/>
    </xf>
    <xf numFmtId="17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4" fontId="1" fillId="0" borderId="2" xfId="0" applyNumberFormat="1" applyFont="1" applyBorder="1" applyAlignment="1">
      <alignment horizontal="center" wrapText="1"/>
    </xf>
    <xf numFmtId="168" fontId="1" fillId="0" borderId="2" xfId="0" applyNumberFormat="1" applyFont="1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166" fontId="1" fillId="0" borderId="2" xfId="1" applyFont="1" applyBorder="1" applyAlignment="1">
      <alignment horizontal="center" wrapText="1"/>
    </xf>
    <xf numFmtId="164" fontId="1" fillId="0" borderId="2" xfId="3" applyFont="1" applyBorder="1" applyAlignment="1">
      <alignment horizontal="left" wrapText="1"/>
    </xf>
    <xf numFmtId="168" fontId="12" fillId="0" borderId="2" xfId="0" quotePrefix="1" applyNumberFormat="1" applyFont="1" applyBorder="1" applyAlignment="1" applyProtection="1">
      <alignment horizontal="center" wrapText="1"/>
      <protection locked="0"/>
    </xf>
    <xf numFmtId="14" fontId="1" fillId="0" borderId="5" xfId="0" applyNumberFormat="1" applyFont="1" applyBorder="1" applyAlignment="1">
      <alignment horizontal="center" wrapText="1"/>
    </xf>
    <xf numFmtId="0" fontId="1" fillId="0" borderId="5" xfId="0" applyFont="1" applyBorder="1" applyAlignment="1">
      <alignment wrapText="1"/>
    </xf>
    <xf numFmtId="168" fontId="1" fillId="0" borderId="5" xfId="0" applyNumberFormat="1" applyFont="1" applyBorder="1" applyAlignment="1">
      <alignment horizontal="center" wrapText="1"/>
    </xf>
    <xf numFmtId="0" fontId="1" fillId="0" borderId="5" xfId="0" applyFont="1" applyBorder="1" applyAlignment="1">
      <alignment horizontal="left" wrapText="1"/>
    </xf>
    <xf numFmtId="166" fontId="1" fillId="0" borderId="5" xfId="0" applyNumberFormat="1" applyFont="1" applyBorder="1" applyAlignment="1">
      <alignment horizontal="center" wrapText="1"/>
    </xf>
    <xf numFmtId="165" fontId="1" fillId="0" borderId="5" xfId="0" applyNumberFormat="1" applyFont="1" applyBorder="1" applyAlignment="1" applyProtection="1">
      <alignment wrapText="1"/>
      <protection locked="0"/>
    </xf>
    <xf numFmtId="164" fontId="1" fillId="0" borderId="5" xfId="0" applyNumberFormat="1" applyFont="1" applyBorder="1" applyAlignment="1">
      <alignment horizontal="left" wrapText="1"/>
    </xf>
    <xf numFmtId="167" fontId="1" fillId="0" borderId="5" xfId="0" applyNumberFormat="1" applyFont="1" applyBorder="1" applyAlignment="1" applyProtection="1">
      <alignment wrapText="1"/>
      <protection locked="0"/>
    </xf>
    <xf numFmtId="0" fontId="1" fillId="0" borderId="5" xfId="0" applyFont="1" applyBorder="1" applyAlignment="1">
      <alignment horizontal="center" wrapText="1"/>
    </xf>
    <xf numFmtId="170" fontId="1" fillId="0" borderId="5" xfId="0" applyNumberFormat="1" applyFont="1" applyBorder="1" applyAlignment="1" applyProtection="1">
      <alignment vertical="center" wrapText="1"/>
      <protection locked="0"/>
    </xf>
    <xf numFmtId="17" fontId="1" fillId="0" borderId="5" xfId="0" applyNumberFormat="1" applyFont="1" applyBorder="1" applyAlignment="1">
      <alignment horizontal="center" wrapText="1"/>
    </xf>
    <xf numFmtId="17" fontId="1" fillId="0" borderId="5" xfId="0" applyNumberFormat="1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165" fontId="1" fillId="0" borderId="2" xfId="0" applyNumberFormat="1" applyFont="1" applyBorder="1" applyAlignment="1" applyProtection="1">
      <alignment wrapText="1"/>
      <protection locked="0"/>
    </xf>
    <xf numFmtId="17" fontId="1" fillId="0" borderId="2" xfId="0" quotePrefix="1" applyNumberFormat="1" applyFont="1" applyBorder="1" applyAlignment="1">
      <alignment horizont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167" fontId="13" fillId="0" borderId="2" xfId="1" applyNumberFormat="1" applyFont="1" applyBorder="1" applyAlignment="1" applyProtection="1">
      <alignment wrapText="1"/>
      <protection locked="0"/>
    </xf>
    <xf numFmtId="0" fontId="1" fillId="3" borderId="2" xfId="0" applyFont="1" applyFill="1" applyBorder="1" applyAlignment="1" applyProtection="1">
      <alignment vertical="center" wrapText="1"/>
      <protection locked="0"/>
    </xf>
    <xf numFmtId="0" fontId="1" fillId="0" borderId="6" xfId="0" applyFont="1" applyBorder="1" applyAlignment="1">
      <alignment wrapText="1"/>
    </xf>
    <xf numFmtId="164" fontId="1" fillId="3" borderId="5" xfId="3" applyFont="1" applyFill="1" applyBorder="1" applyAlignment="1" applyProtection="1">
      <alignment vertical="center" wrapText="1"/>
      <protection locked="0"/>
    </xf>
    <xf numFmtId="170" fontId="1" fillId="3" borderId="2" xfId="0" applyNumberFormat="1" applyFont="1" applyFill="1" applyBorder="1" applyAlignment="1" applyProtection="1">
      <alignment vertical="center" wrapText="1"/>
      <protection locked="0"/>
    </xf>
    <xf numFmtId="0" fontId="1" fillId="0" borderId="0" xfId="0" applyFont="1" applyAlignment="1"/>
    <xf numFmtId="14" fontId="1" fillId="0" borderId="6" xfId="0" applyNumberFormat="1" applyFont="1" applyBorder="1" applyAlignment="1">
      <alignment horizontal="center" wrapText="1"/>
    </xf>
    <xf numFmtId="0" fontId="1" fillId="0" borderId="6" xfId="0" applyFont="1" applyBorder="1" applyAlignment="1">
      <alignment horizontal="left" wrapText="1"/>
    </xf>
    <xf numFmtId="164" fontId="1" fillId="0" borderId="2" xfId="3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68" fontId="1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170" fontId="1" fillId="0" borderId="6" xfId="0" applyNumberFormat="1" applyFont="1" applyBorder="1" applyAlignment="1">
      <alignment horizontal="center" vertical="center" wrapText="1"/>
    </xf>
    <xf numFmtId="168" fontId="12" fillId="0" borderId="2" xfId="2" applyNumberFormat="1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>
      <alignment horizontal="left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0" borderId="0" xfId="0" applyFont="1" applyBorder="1"/>
    <xf numFmtId="168" fontId="12" fillId="0" borderId="0" xfId="2" applyNumberFormat="1" applyFont="1" applyAlignment="1" applyProtection="1">
      <alignment horizontal="center"/>
    </xf>
    <xf numFmtId="164" fontId="1" fillId="3" borderId="7" xfId="3" applyFont="1" applyFill="1" applyBorder="1" applyAlignment="1" applyProtection="1">
      <alignment vertical="center" wrapText="1"/>
      <protection locked="0"/>
    </xf>
    <xf numFmtId="0" fontId="1" fillId="3" borderId="6" xfId="0" applyFont="1" applyFill="1" applyBorder="1" applyAlignment="1" applyProtection="1">
      <alignment vertical="center" wrapText="1"/>
      <protection locked="0"/>
    </xf>
    <xf numFmtId="170" fontId="1" fillId="3" borderId="6" xfId="0" applyNumberFormat="1" applyFont="1" applyFill="1" applyBorder="1" applyAlignment="1" applyProtection="1">
      <alignment vertical="center" wrapText="1"/>
      <protection locked="0"/>
    </xf>
    <xf numFmtId="166" fontId="1" fillId="0" borderId="2" xfId="1" applyFont="1" applyBorder="1" applyAlignment="1">
      <alignment horizontal="center" vertical="center" wrapText="1"/>
    </xf>
    <xf numFmtId="164" fontId="1" fillId="0" borderId="2" xfId="3" applyFont="1" applyBorder="1" applyAlignment="1">
      <alignment horizontal="left" vertical="center" wrapText="1"/>
    </xf>
    <xf numFmtId="170" fontId="1" fillId="0" borderId="2" xfId="0" applyNumberFormat="1" applyFont="1" applyBorder="1" applyAlignment="1">
      <alignment vertical="center" wrapText="1"/>
    </xf>
    <xf numFmtId="164" fontId="1" fillId="3" borderId="8" xfId="3" applyFont="1" applyFill="1" applyBorder="1" applyAlignment="1" applyProtection="1">
      <alignment vertical="center" wrapText="1"/>
      <protection locked="0"/>
    </xf>
    <xf numFmtId="164" fontId="1" fillId="3" borderId="9" xfId="3" applyFont="1" applyFill="1" applyBorder="1" applyAlignment="1" applyProtection="1">
      <alignment vertical="center" wrapText="1"/>
      <protection locked="0"/>
    </xf>
    <xf numFmtId="168" fontId="1" fillId="0" borderId="2" xfId="0" applyNumberFormat="1" applyFont="1" applyBorder="1" applyAlignment="1" applyProtection="1">
      <alignment horizontal="center" vertical="center" wrapText="1"/>
      <protection locked="0"/>
    </xf>
    <xf numFmtId="17" fontId="1" fillId="0" borderId="2" xfId="0" applyNumberFormat="1" applyFont="1" applyBorder="1" applyAlignment="1">
      <alignment horizontal="center" vertical="center" wrapText="1"/>
    </xf>
    <xf numFmtId="17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70" fontId="1" fillId="0" borderId="0" xfId="0" applyNumberFormat="1" applyFont="1" applyAlignment="1">
      <alignment vertical="center" wrapText="1"/>
    </xf>
    <xf numFmtId="17" fontId="1" fillId="0" borderId="0" xfId="0" applyNumberFormat="1" applyFont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8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66" fontId="1" fillId="0" borderId="0" xfId="1" applyFont="1" applyAlignment="1">
      <alignment horizontal="center" vertical="center" wrapText="1"/>
    </xf>
    <xf numFmtId="164" fontId="1" fillId="0" borderId="0" xfId="3" applyFont="1" applyAlignment="1">
      <alignment horizontal="left" vertical="center" wrapText="1"/>
    </xf>
    <xf numFmtId="0" fontId="1" fillId="0" borderId="10" xfId="0" applyFont="1" applyFill="1" applyBorder="1" applyProtection="1"/>
    <xf numFmtId="168" fontId="12" fillId="3" borderId="3" xfId="2" applyNumberFormat="1" applyFont="1" applyFill="1" applyBorder="1" applyAlignment="1" applyProtection="1">
      <alignment horizontal="right" vertical="center" wrapText="1"/>
      <protection locked="0"/>
    </xf>
    <xf numFmtId="168" fontId="12" fillId="3" borderId="4" xfId="2" applyNumberFormat="1" applyFont="1" applyFill="1" applyBorder="1" applyAlignment="1" applyProtection="1">
      <alignment horizontal="right" vertical="center" wrapText="1"/>
      <protection locked="0"/>
    </xf>
    <xf numFmtId="168" fontId="12" fillId="3" borderId="5" xfId="2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/>
    <xf numFmtId="168" fontId="5" fillId="0" borderId="0" xfId="0" applyNumberFormat="1" applyFont="1" applyFill="1" applyBorder="1" applyAlignment="1">
      <alignment horizontal="center" vertical="center" textRotation="180" wrapText="1"/>
    </xf>
    <xf numFmtId="0" fontId="5" fillId="0" borderId="0" xfId="0" applyFont="1" applyFill="1" applyBorder="1" applyAlignment="1">
      <alignment horizontal="center" vertical="center" textRotation="180" wrapText="1"/>
    </xf>
    <xf numFmtId="0" fontId="6" fillId="0" borderId="0" xfId="0" applyFont="1" applyFill="1" applyBorder="1" applyAlignment="1">
      <alignment horizontal="center" vertical="center" wrapText="1"/>
    </xf>
    <xf numFmtId="168" fontId="7" fillId="0" borderId="0" xfId="0" applyNumberFormat="1" applyFont="1" applyFill="1" applyBorder="1" applyAlignment="1">
      <alignment horizontal="center" vertical="center" textRotation="180" wrapText="1"/>
    </xf>
    <xf numFmtId="0" fontId="6" fillId="0" borderId="0" xfId="0" quotePrefix="1" applyFont="1" applyFill="1" applyBorder="1" applyAlignment="1">
      <alignment horizontal="center" vertical="center" wrapText="1"/>
    </xf>
    <xf numFmtId="166" fontId="5" fillId="0" borderId="0" xfId="1" applyFont="1" applyFill="1" applyBorder="1" applyAlignment="1">
      <alignment horizontal="center" vertical="center" textRotation="180" wrapText="1"/>
    </xf>
    <xf numFmtId="1" fontId="5" fillId="0" borderId="0" xfId="0" quotePrefix="1" applyNumberFormat="1" applyFont="1" applyFill="1" applyBorder="1" applyAlignment="1">
      <alignment horizontal="center" vertical="center" textRotation="180" wrapText="1"/>
    </xf>
    <xf numFmtId="164" fontId="5" fillId="0" borderId="0" xfId="3" quotePrefix="1" applyFont="1" applyFill="1" applyBorder="1" applyAlignment="1">
      <alignment horizontal="center" vertical="center" textRotation="180" wrapText="1"/>
    </xf>
    <xf numFmtId="164" fontId="5" fillId="0" borderId="0" xfId="3" applyFont="1" applyFill="1" applyBorder="1" applyAlignment="1">
      <alignment horizontal="center" vertical="center" textRotation="180" wrapText="1"/>
    </xf>
    <xf numFmtId="0" fontId="5" fillId="0" borderId="0" xfId="0" applyFont="1" applyFill="1" applyBorder="1" applyAlignment="1">
      <alignment vertical="center" textRotation="180" wrapText="1"/>
    </xf>
    <xf numFmtId="170" fontId="5" fillId="0" borderId="0" xfId="0" applyNumberFormat="1" applyFont="1" applyFill="1" applyBorder="1" applyAlignment="1">
      <alignment vertical="center" textRotation="180" wrapText="1"/>
    </xf>
    <xf numFmtId="17" fontId="5" fillId="0" borderId="0" xfId="0" applyNumberFormat="1" applyFont="1" applyFill="1" applyBorder="1" applyAlignment="1">
      <alignment horizontal="center" vertical="center" textRotation="180" wrapText="1"/>
    </xf>
    <xf numFmtId="17" fontId="5" fillId="0" borderId="0" xfId="0" applyNumberFormat="1" applyFont="1" applyFill="1" applyBorder="1" applyAlignment="1">
      <alignment horizontal="center" vertical="center" textRotation="180"/>
    </xf>
    <xf numFmtId="17" fontId="8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8" fontId="12" fillId="0" borderId="0" xfId="2" quotePrefix="1" applyNumberFormat="1" applyFont="1" applyFill="1" applyBorder="1" applyAlignment="1" applyProtection="1">
      <alignment horizontal="center" wrapText="1"/>
      <protection locked="0"/>
    </xf>
    <xf numFmtId="14" fontId="1" fillId="0" borderId="0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Font="1" applyFill="1" applyBorder="1" applyAlignment="1" applyProtection="1">
      <alignment wrapText="1"/>
      <protection locked="0"/>
    </xf>
    <xf numFmtId="168" fontId="1" fillId="0" borderId="0" xfId="0" applyNumberFormat="1" applyFont="1" applyFill="1" applyBorder="1" applyAlignment="1">
      <alignment wrapText="1"/>
    </xf>
    <xf numFmtId="0" fontId="1" fillId="0" borderId="0" xfId="0" applyFont="1" applyFill="1" applyBorder="1" applyAlignment="1" applyProtection="1">
      <alignment horizontal="left" wrapText="1"/>
      <protection locked="0"/>
    </xf>
    <xf numFmtId="0" fontId="1" fillId="0" borderId="0" xfId="0" applyFont="1" applyFill="1" applyBorder="1" applyAlignment="1">
      <alignment wrapText="1"/>
    </xf>
    <xf numFmtId="166" fontId="1" fillId="0" borderId="0" xfId="1" applyFont="1" applyFill="1" applyBorder="1" applyAlignment="1" applyProtection="1">
      <alignment wrapText="1"/>
      <protection locked="0"/>
    </xf>
    <xf numFmtId="3" fontId="1" fillId="0" borderId="0" xfId="0" applyNumberFormat="1" applyFont="1" applyFill="1" applyBorder="1" applyAlignment="1" applyProtection="1">
      <alignment wrapText="1"/>
      <protection locked="0"/>
    </xf>
    <xf numFmtId="164" fontId="1" fillId="0" borderId="0" xfId="3" applyFont="1" applyFill="1" applyBorder="1" applyAlignment="1" applyProtection="1">
      <alignment wrapText="1"/>
      <protection locked="0"/>
    </xf>
    <xf numFmtId="167" fontId="1" fillId="0" borderId="0" xfId="1" applyNumberFormat="1" applyFont="1" applyFill="1" applyBorder="1" applyAlignment="1" applyProtection="1">
      <alignment wrapText="1"/>
      <protection locked="0"/>
    </xf>
    <xf numFmtId="0" fontId="1" fillId="0" borderId="0" xfId="0" applyFont="1" applyFill="1" applyBorder="1" applyAlignment="1" applyProtection="1">
      <alignment horizontal="center" wrapText="1"/>
      <protection locked="0"/>
    </xf>
    <xf numFmtId="170" fontId="1" fillId="0" borderId="0" xfId="0" applyNumberFormat="1" applyFont="1" applyFill="1" applyBorder="1" applyAlignment="1" applyProtection="1">
      <alignment wrapText="1"/>
      <protection locked="0"/>
    </xf>
    <xf numFmtId="16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Protection="1">
      <protection locked="0"/>
    </xf>
    <xf numFmtId="168" fontId="12" fillId="0" borderId="0" xfId="2" quotePrefix="1" applyNumberFormat="1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vertical="center" wrapText="1"/>
      <protection locked="0"/>
    </xf>
    <xf numFmtId="168" fontId="1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>
      <alignment vertical="center" wrapText="1"/>
    </xf>
    <xf numFmtId="166" fontId="1" fillId="0" borderId="0" xfId="1" applyFont="1" applyFill="1" applyBorder="1" applyAlignment="1" applyProtection="1">
      <alignment vertical="center" wrapText="1"/>
      <protection locked="0"/>
    </xf>
    <xf numFmtId="3" fontId="1" fillId="0" borderId="0" xfId="0" applyNumberFormat="1" applyFont="1" applyFill="1" applyBorder="1" applyAlignment="1" applyProtection="1">
      <alignment vertical="center" wrapText="1"/>
      <protection locked="0"/>
    </xf>
    <xf numFmtId="164" fontId="1" fillId="0" borderId="0" xfId="3" applyFont="1" applyFill="1" applyBorder="1" applyAlignment="1" applyProtection="1">
      <alignment vertical="center" wrapText="1"/>
      <protection locked="0"/>
    </xf>
    <xf numFmtId="167" fontId="1" fillId="0" borderId="0" xfId="1" applyNumberFormat="1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70" fontId="1" fillId="0" borderId="0" xfId="0" applyNumberFormat="1" applyFont="1" applyFill="1" applyBorder="1" applyAlignment="1" applyProtection="1">
      <alignment vertical="center" wrapText="1"/>
      <protection locked="0"/>
    </xf>
    <xf numFmtId="169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14" fontId="1" fillId="0" borderId="0" xfId="0" applyNumberFormat="1" applyFont="1" applyFill="1" applyBorder="1" applyAlignment="1">
      <alignment horizontal="center" wrapText="1"/>
    </xf>
    <xf numFmtId="168" fontId="1" fillId="0" borderId="0" xfId="0" applyNumberFormat="1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left" wrapText="1"/>
    </xf>
    <xf numFmtId="166" fontId="1" fillId="0" borderId="0" xfId="1" applyFont="1" applyFill="1" applyBorder="1" applyAlignment="1">
      <alignment horizontal="center" wrapText="1"/>
    </xf>
    <xf numFmtId="164" fontId="1" fillId="0" borderId="0" xfId="3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 wrapText="1"/>
    </xf>
    <xf numFmtId="170" fontId="1" fillId="0" borderId="0" xfId="0" applyNumberFormat="1" applyFont="1" applyFill="1" applyBorder="1" applyAlignment="1">
      <alignment wrapText="1"/>
    </xf>
    <xf numFmtId="17" fontId="1" fillId="0" borderId="0" xfId="0" applyNumberFormat="1" applyFont="1" applyFill="1" applyBorder="1" applyAlignment="1">
      <alignment horizontal="center" wrapText="1"/>
    </xf>
    <xf numFmtId="17" fontId="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 applyProtection="1">
      <alignment wrapText="1"/>
      <protection locked="0"/>
    </xf>
    <xf numFmtId="0" fontId="1" fillId="0" borderId="0" xfId="0" applyFont="1" applyFill="1" applyBorder="1" applyProtection="1"/>
    <xf numFmtId="1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168" fontId="1" fillId="0" borderId="0" xfId="0" applyNumberFormat="1" applyFont="1" applyFill="1" applyBorder="1" applyAlignment="1">
      <alignment horizontal="center" vertical="center" wrapText="1"/>
    </xf>
    <xf numFmtId="166" fontId="1" fillId="0" borderId="0" xfId="1" applyFont="1" applyFill="1" applyBorder="1" applyAlignment="1">
      <alignment horizontal="center" vertical="center" wrapText="1"/>
    </xf>
    <xf numFmtId="164" fontId="1" fillId="0" borderId="0" xfId="3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170" fontId="1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horizontal="right" wrapText="1"/>
      <protection locked="0"/>
    </xf>
    <xf numFmtId="168" fontId="12" fillId="0" borderId="0" xfId="2" applyNumberFormat="1" applyFont="1" applyFill="1" applyBorder="1" applyAlignment="1" applyProtection="1">
      <alignment horizontal="center" wrapText="1"/>
      <protection locked="0"/>
    </xf>
    <xf numFmtId="167" fontId="13" fillId="0" borderId="0" xfId="1" applyNumberFormat="1" applyFont="1" applyFill="1" applyBorder="1" applyAlignment="1" applyProtection="1">
      <alignment wrapText="1"/>
      <protection locked="0"/>
    </xf>
    <xf numFmtId="164" fontId="1" fillId="0" borderId="0" xfId="3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right" vertical="center" wrapText="1"/>
    </xf>
    <xf numFmtId="170" fontId="1" fillId="0" borderId="0" xfId="0" applyNumberFormat="1" applyFont="1" applyFill="1" applyBorder="1" applyAlignment="1">
      <alignment horizontal="center" vertical="center" wrapText="1"/>
    </xf>
    <xf numFmtId="168" fontId="12" fillId="0" borderId="0" xfId="2" applyNumberFormat="1" applyFont="1" applyFill="1" applyBorder="1" applyAlignment="1" applyProtection="1">
      <alignment horizontal="center" vertical="center" wrapText="1"/>
      <protection locked="0"/>
    </xf>
  </cellXfs>
  <cellStyles count="4">
    <cellStyle name="Euro" xfId="1"/>
    <cellStyle name="Lien hypertexte" xfId="2" builtinId="8"/>
    <cellStyle name="Milliers" xfId="3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</xdr:colOff>
      <xdr:row>0</xdr:row>
      <xdr:rowOff>0</xdr:rowOff>
    </xdr:from>
    <xdr:to>
      <xdr:col>0</xdr:col>
      <xdr:colOff>238125</xdr:colOff>
      <xdr:row>0</xdr:row>
      <xdr:rowOff>1250157</xdr:rowOff>
    </xdr:to>
    <xdr:sp macro="[0]!AffPerdues" textlink="">
      <xdr:nvSpPr>
        <xdr:cNvPr id="2" name="Rectangle à coins arrondis 1"/>
        <xdr:cNvSpPr/>
      </xdr:nvSpPr>
      <xdr:spPr bwMode="auto">
        <a:xfrm>
          <a:off x="23812" y="0"/>
          <a:ext cx="214313" cy="1250157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horzOverflow="clip" vert="wordArtVert" wrap="square" lIns="18288" tIns="0" rIns="0" bIns="0" rtlCol="0" anchor="t" anchorCtr="1" upright="1"/>
        <a:lstStyle/>
        <a:p>
          <a:pPr algn="l"/>
          <a:r>
            <a:rPr lang="fr-FR" sz="1100" b="1"/>
            <a:t>ENVOI</a:t>
          </a:r>
        </a:p>
        <a:p>
          <a:pPr algn="l"/>
          <a:endParaRPr lang="fr-FR" sz="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4"/>
  </sheetPr>
  <dimension ref="A1:AF257"/>
  <sheetViews>
    <sheetView tabSelected="1" zoomScale="80" zoomScaleNormal="80" workbookViewId="0">
      <pane xSplit="6" ySplit="2" topLeftCell="K3" activePane="bottomRight" state="frozen"/>
      <selection pane="topRight" activeCell="F1" sqref="F1"/>
      <selection pane="bottomLeft" activeCell="A3" sqref="A3"/>
      <selection pane="bottomRight"/>
    </sheetView>
  </sheetViews>
  <sheetFormatPr baseColWidth="10" defaultRowHeight="39.950000000000003" customHeight="1" outlineLevelCol="1" x14ac:dyDescent="0.2"/>
  <cols>
    <col min="1" max="1" width="4.140625" style="17" bestFit="1" customWidth="1"/>
    <col min="2" max="2" width="6.28515625" style="133" customWidth="1"/>
    <col min="3" max="4" width="11" style="137" customWidth="1"/>
    <col min="5" max="5" width="28.140625" style="138" customWidth="1"/>
    <col min="6" max="6" width="3.28515625" style="144" customWidth="1"/>
    <col min="7" max="7" width="42" style="145" customWidth="1"/>
    <col min="8" max="8" width="42.28515625" style="145" customWidth="1"/>
    <col min="9" max="9" width="17.28515625" style="138" customWidth="1"/>
    <col min="10" max="10" width="16.42578125" style="146" customWidth="1"/>
    <col min="11" max="11" width="6.42578125" style="59" customWidth="1"/>
    <col min="12" max="12" width="20.85546875" style="147" customWidth="1"/>
    <col min="13" max="13" width="18.42578125" style="147" customWidth="1"/>
    <col min="14" max="15" width="16.85546875" style="147" customWidth="1"/>
    <col min="16" max="16" width="18" style="147" customWidth="1"/>
    <col min="17" max="17" width="5.5703125" style="61" customWidth="1"/>
    <col min="18" max="18" width="5.85546875" style="137" customWidth="1"/>
    <col min="19" max="19" width="18.140625" style="138" customWidth="1"/>
    <col min="20" max="20" width="9.28515625" style="139" customWidth="1"/>
    <col min="21" max="21" width="5" style="137" customWidth="1"/>
    <col min="22" max="22" width="17" style="140" customWidth="1"/>
    <col min="23" max="23" width="10.28515625" style="141" bestFit="1" customWidth="1"/>
    <col min="24" max="24" width="85" style="17" customWidth="1"/>
    <col min="25" max="25" width="11.42578125" style="142" hidden="1" customWidth="1" outlineLevel="1"/>
    <col min="26" max="26" width="58.5703125" style="143" hidden="1" customWidth="1" outlineLevel="1"/>
    <col min="27" max="27" width="11.42578125" style="17" collapsed="1"/>
    <col min="28" max="16384" width="11.42578125" style="17"/>
  </cols>
  <sheetData>
    <row r="1" spans="2:32" ht="99" thickBot="1" x14ac:dyDescent="0.25">
      <c r="B1" s="1" t="s">
        <v>77</v>
      </c>
      <c r="C1" s="2" t="s">
        <v>78</v>
      </c>
      <c r="D1" s="2" t="s">
        <v>396</v>
      </c>
      <c r="E1" s="3" t="s">
        <v>381</v>
      </c>
      <c r="F1" s="4" t="s">
        <v>365</v>
      </c>
      <c r="G1" s="3" t="s">
        <v>289</v>
      </c>
      <c r="H1" s="3" t="s">
        <v>290</v>
      </c>
      <c r="I1" s="5" t="s">
        <v>299</v>
      </c>
      <c r="J1" s="6" t="s">
        <v>157</v>
      </c>
      <c r="K1" s="7" t="s">
        <v>192</v>
      </c>
      <c r="L1" s="8" t="s">
        <v>131</v>
      </c>
      <c r="M1" s="9" t="s">
        <v>117</v>
      </c>
      <c r="N1" s="9" t="s">
        <v>383</v>
      </c>
      <c r="O1" s="9" t="s">
        <v>169</v>
      </c>
      <c r="P1" s="9" t="s">
        <v>366</v>
      </c>
      <c r="Q1" s="7" t="s">
        <v>122</v>
      </c>
      <c r="R1" s="2" t="s">
        <v>170</v>
      </c>
      <c r="S1" s="10" t="s">
        <v>241</v>
      </c>
      <c r="T1" s="11" t="s">
        <v>385</v>
      </c>
      <c r="U1" s="2" t="s">
        <v>64</v>
      </c>
      <c r="V1" s="12" t="s">
        <v>183</v>
      </c>
      <c r="W1" s="13" t="s">
        <v>103</v>
      </c>
      <c r="X1" s="14" t="s">
        <v>358</v>
      </c>
      <c r="Y1" s="15" t="s">
        <v>103</v>
      </c>
      <c r="Z1" s="16" t="s">
        <v>40</v>
      </c>
    </row>
    <row r="2" spans="2:32" s="34" customFormat="1" ht="15.75" customHeight="1" x14ac:dyDescent="0.2">
      <c r="B2" s="18"/>
      <c r="C2" s="19"/>
      <c r="D2" s="19"/>
      <c r="E2" s="20"/>
      <c r="F2" s="21">
        <v>63</v>
      </c>
      <c r="G2" s="20"/>
      <c r="H2" s="22"/>
      <c r="I2" s="23"/>
      <c r="J2" s="24"/>
      <c r="K2" s="25"/>
      <c r="L2" s="26"/>
      <c r="M2" s="26"/>
      <c r="N2" s="26"/>
      <c r="O2" s="26"/>
      <c r="P2" s="26"/>
      <c r="Q2" s="27"/>
      <c r="R2" s="28"/>
      <c r="S2" s="29">
        <f>Y2</f>
        <v>0</v>
      </c>
      <c r="T2" s="30"/>
      <c r="U2" s="28"/>
      <c r="V2" s="28"/>
      <c r="W2" s="31"/>
      <c r="X2" s="32" t="e">
        <f>+Y2/#REF!</f>
        <v>#REF!</v>
      </c>
      <c r="Y2" s="32"/>
      <c r="Z2" s="33"/>
    </row>
    <row r="3" spans="2:32" s="34" customFormat="1" ht="39.950000000000003" customHeight="1" x14ac:dyDescent="0.2">
      <c r="B3" s="35" t="s">
        <v>33</v>
      </c>
      <c r="C3" s="36">
        <v>42250</v>
      </c>
      <c r="D3" s="36" t="s">
        <v>398</v>
      </c>
      <c r="E3" s="37" t="s">
        <v>75</v>
      </c>
      <c r="F3" s="38">
        <v>63</v>
      </c>
      <c r="G3" s="39" t="s">
        <v>34</v>
      </c>
      <c r="H3" s="39" t="s">
        <v>35</v>
      </c>
      <c r="I3" s="40"/>
      <c r="J3" s="41">
        <v>4300000</v>
      </c>
      <c r="K3" s="42">
        <v>24</v>
      </c>
      <c r="L3" s="43">
        <v>21572</v>
      </c>
      <c r="M3" s="43">
        <v>1910</v>
      </c>
      <c r="N3" s="43"/>
      <c r="O3" s="43"/>
      <c r="P3" s="43">
        <f>820+3400+1710</f>
        <v>5930</v>
      </c>
      <c r="Q3" s="44"/>
      <c r="R3" s="45" t="s">
        <v>357</v>
      </c>
      <c r="S3" s="37">
        <v>4</v>
      </c>
      <c r="T3" s="46">
        <v>42285</v>
      </c>
      <c r="U3" s="37"/>
      <c r="V3" s="45"/>
      <c r="W3" s="47"/>
      <c r="X3" s="48" t="s">
        <v>399</v>
      </c>
      <c r="Y3" s="49"/>
      <c r="Z3" s="50"/>
      <c r="AA3" s="51"/>
      <c r="AB3" s="51"/>
      <c r="AC3" s="51"/>
      <c r="AD3" s="51"/>
      <c r="AE3" s="51"/>
      <c r="AF3" s="51"/>
    </row>
    <row r="4" spans="2:32" ht="39.950000000000003" customHeight="1" x14ac:dyDescent="0.2">
      <c r="B4" s="52" t="s">
        <v>36</v>
      </c>
      <c r="C4" s="53">
        <v>42250</v>
      </c>
      <c r="D4" s="36" t="s">
        <v>398</v>
      </c>
      <c r="E4" s="54" t="s">
        <v>50</v>
      </c>
      <c r="F4" s="55">
        <v>63</v>
      </c>
      <c r="G4" s="56" t="s">
        <v>274</v>
      </c>
      <c r="H4" s="56" t="s">
        <v>275</v>
      </c>
      <c r="I4" s="57"/>
      <c r="J4" s="58">
        <f>600000/1.2</f>
        <v>500000</v>
      </c>
      <c r="K4" s="59">
        <v>4</v>
      </c>
      <c r="L4" s="60">
        <v>6400</v>
      </c>
      <c r="M4" s="60">
        <v>350</v>
      </c>
      <c r="N4" s="60">
        <v>950</v>
      </c>
      <c r="O4" s="60"/>
      <c r="P4" s="60">
        <v>1800</v>
      </c>
      <c r="R4" s="62" t="s">
        <v>105</v>
      </c>
      <c r="S4" s="54">
        <v>2</v>
      </c>
      <c r="T4" s="63"/>
      <c r="U4" s="54"/>
      <c r="V4" s="62"/>
      <c r="W4" s="64"/>
      <c r="X4" s="65"/>
      <c r="Y4" s="49"/>
      <c r="Z4" s="50"/>
      <c r="AA4" s="66"/>
      <c r="AB4" s="66"/>
      <c r="AC4" s="66"/>
      <c r="AD4" s="66"/>
      <c r="AE4" s="66"/>
      <c r="AF4" s="66"/>
    </row>
    <row r="5" spans="2:32" s="34" customFormat="1" ht="39.950000000000003" customHeight="1" x14ac:dyDescent="0.2">
      <c r="B5" s="35" t="s">
        <v>23</v>
      </c>
      <c r="C5" s="36">
        <v>42251</v>
      </c>
      <c r="D5" s="36" t="s">
        <v>398</v>
      </c>
      <c r="E5" s="37" t="s">
        <v>242</v>
      </c>
      <c r="F5" s="38">
        <v>63</v>
      </c>
      <c r="G5" s="39" t="s">
        <v>24</v>
      </c>
      <c r="H5" s="39" t="s">
        <v>25</v>
      </c>
      <c r="I5" s="40"/>
      <c r="J5" s="41">
        <f>8640000/1.2</f>
        <v>7200000</v>
      </c>
      <c r="K5" s="42">
        <v>24</v>
      </c>
      <c r="L5" s="43">
        <v>29725</v>
      </c>
      <c r="M5" s="43"/>
      <c r="N5" s="43"/>
      <c r="O5" s="43"/>
      <c r="P5" s="43"/>
      <c r="Q5" s="44"/>
      <c r="R5" s="45" t="s">
        <v>46</v>
      </c>
      <c r="S5" s="37">
        <v>4</v>
      </c>
      <c r="T5" s="46">
        <v>42278</v>
      </c>
      <c r="U5" s="37"/>
      <c r="V5" s="45"/>
      <c r="W5" s="47"/>
      <c r="X5" s="48" t="s">
        <v>110</v>
      </c>
      <c r="Y5" s="49"/>
      <c r="Z5" s="50"/>
      <c r="AA5" s="51"/>
      <c r="AB5" s="51"/>
      <c r="AC5" s="51"/>
      <c r="AD5" s="51"/>
      <c r="AE5" s="51"/>
      <c r="AF5" s="51"/>
    </row>
    <row r="6" spans="2:32" s="34" customFormat="1" ht="39.950000000000003" customHeight="1" x14ac:dyDescent="0.2">
      <c r="B6" s="35" t="s">
        <v>231</v>
      </c>
      <c r="C6" s="36">
        <v>42254</v>
      </c>
      <c r="D6" s="36" t="s">
        <v>398</v>
      </c>
      <c r="E6" s="37" t="s">
        <v>165</v>
      </c>
      <c r="F6" s="38">
        <v>63</v>
      </c>
      <c r="G6" s="39" t="s">
        <v>367</v>
      </c>
      <c r="H6" s="39" t="s">
        <v>368</v>
      </c>
      <c r="I6" s="40"/>
      <c r="J6" s="41">
        <f>120000/1.2</f>
        <v>100000</v>
      </c>
      <c r="K6" s="42">
        <v>1</v>
      </c>
      <c r="L6" s="43">
        <v>2300</v>
      </c>
      <c r="M6" s="43"/>
      <c r="N6" s="43"/>
      <c r="O6" s="43"/>
      <c r="P6" s="43"/>
      <c r="Q6" s="44"/>
      <c r="R6" s="45" t="s">
        <v>46</v>
      </c>
      <c r="S6" s="37">
        <v>2</v>
      </c>
      <c r="T6" s="46"/>
      <c r="U6" s="37"/>
      <c r="V6" s="45"/>
      <c r="W6" s="47"/>
      <c r="X6" s="48"/>
      <c r="Y6" s="49"/>
      <c r="Z6" s="50"/>
      <c r="AA6" s="51"/>
      <c r="AB6" s="51"/>
      <c r="AC6" s="51"/>
      <c r="AD6" s="51"/>
      <c r="AE6" s="51"/>
      <c r="AF6" s="51"/>
    </row>
    <row r="7" spans="2:32" s="34" customFormat="1" ht="39.950000000000003" customHeight="1" x14ac:dyDescent="0.2">
      <c r="B7" s="35" t="s">
        <v>21</v>
      </c>
      <c r="C7" s="36">
        <v>42255</v>
      </c>
      <c r="D7" s="36" t="s">
        <v>398</v>
      </c>
      <c r="E7" s="37" t="s">
        <v>159</v>
      </c>
      <c r="F7" s="38">
        <v>63</v>
      </c>
      <c r="G7" s="39" t="s">
        <v>22</v>
      </c>
      <c r="H7" s="39" t="s">
        <v>374</v>
      </c>
      <c r="I7" s="40"/>
      <c r="J7" s="41">
        <v>48000</v>
      </c>
      <c r="K7" s="42">
        <v>2</v>
      </c>
      <c r="L7" s="43">
        <v>1850</v>
      </c>
      <c r="M7" s="43">
        <v>150</v>
      </c>
      <c r="N7" s="43">
        <v>450</v>
      </c>
      <c r="O7" s="43"/>
      <c r="P7" s="43"/>
      <c r="Q7" s="44"/>
      <c r="R7" s="45" t="s">
        <v>153</v>
      </c>
      <c r="S7" s="37">
        <v>2</v>
      </c>
      <c r="T7" s="46"/>
      <c r="U7" s="37"/>
      <c r="V7" s="45"/>
      <c r="W7" s="47"/>
      <c r="X7" s="48"/>
      <c r="Y7" s="49"/>
      <c r="Z7" s="50"/>
      <c r="AA7" s="51"/>
      <c r="AB7" s="51"/>
      <c r="AC7" s="51"/>
      <c r="AD7" s="51"/>
      <c r="AE7" s="51"/>
      <c r="AF7" s="51"/>
    </row>
    <row r="8" spans="2:32" s="34" customFormat="1" ht="39.950000000000003" customHeight="1" x14ac:dyDescent="0.2">
      <c r="B8" s="35" t="s">
        <v>393</v>
      </c>
      <c r="C8" s="36">
        <v>42256</v>
      </c>
      <c r="D8" s="36" t="s">
        <v>398</v>
      </c>
      <c r="E8" s="37" t="s">
        <v>297</v>
      </c>
      <c r="F8" s="38">
        <v>63</v>
      </c>
      <c r="G8" s="39" t="s">
        <v>394</v>
      </c>
      <c r="H8" s="39" t="s">
        <v>395</v>
      </c>
      <c r="I8" s="40"/>
      <c r="J8" s="41">
        <v>800000</v>
      </c>
      <c r="K8" s="42">
        <v>2</v>
      </c>
      <c r="L8" s="43">
        <v>6750</v>
      </c>
      <c r="M8" s="43"/>
      <c r="N8" s="43">
        <v>450</v>
      </c>
      <c r="O8" s="43"/>
      <c r="P8" s="43"/>
      <c r="Q8" s="44"/>
      <c r="R8" s="45" t="s">
        <v>46</v>
      </c>
      <c r="S8" s="37">
        <v>3</v>
      </c>
      <c r="T8" s="46">
        <v>42248</v>
      </c>
      <c r="U8" s="37"/>
      <c r="V8" s="45"/>
      <c r="W8" s="47"/>
      <c r="X8" s="48"/>
      <c r="Y8" s="49"/>
      <c r="Z8" s="50"/>
      <c r="AA8" s="51"/>
      <c r="AB8" s="51"/>
      <c r="AC8" s="51"/>
      <c r="AD8" s="51"/>
      <c r="AE8" s="51"/>
      <c r="AF8" s="51"/>
    </row>
    <row r="9" spans="2:32" s="34" customFormat="1" ht="39.950000000000003" customHeight="1" x14ac:dyDescent="0.2">
      <c r="B9" s="35" t="s">
        <v>321</v>
      </c>
      <c r="C9" s="36">
        <v>42256</v>
      </c>
      <c r="D9" s="36" t="s">
        <v>398</v>
      </c>
      <c r="E9" s="37" t="s">
        <v>53</v>
      </c>
      <c r="F9" s="38">
        <v>63</v>
      </c>
      <c r="G9" s="39" t="s">
        <v>37</v>
      </c>
      <c r="H9" s="39" t="s">
        <v>38</v>
      </c>
      <c r="I9" s="40" t="s">
        <v>96</v>
      </c>
      <c r="J9" s="41">
        <v>300000</v>
      </c>
      <c r="K9" s="42">
        <v>6</v>
      </c>
      <c r="L9" s="43">
        <v>1800</v>
      </c>
      <c r="M9" s="43">
        <v>200</v>
      </c>
      <c r="N9" s="43"/>
      <c r="O9" s="43"/>
      <c r="P9" s="43"/>
      <c r="Q9" s="44"/>
      <c r="R9" s="45" t="s">
        <v>46</v>
      </c>
      <c r="S9" s="37">
        <v>2</v>
      </c>
      <c r="T9" s="46"/>
      <c r="U9" s="37"/>
      <c r="V9" s="45"/>
      <c r="W9" s="47"/>
      <c r="X9" s="48"/>
      <c r="Y9" s="49"/>
      <c r="Z9" s="50"/>
      <c r="AA9" s="51"/>
      <c r="AB9" s="51"/>
      <c r="AC9" s="51"/>
      <c r="AD9" s="51"/>
      <c r="AE9" s="51"/>
      <c r="AF9" s="51"/>
    </row>
    <row r="10" spans="2:32" s="34" customFormat="1" ht="39.950000000000003" customHeight="1" x14ac:dyDescent="0.2">
      <c r="B10" s="35" t="s">
        <v>56</v>
      </c>
      <c r="C10" s="36">
        <v>42275</v>
      </c>
      <c r="D10" s="36" t="s">
        <v>397</v>
      </c>
      <c r="E10" s="37" t="s">
        <v>75</v>
      </c>
      <c r="F10" s="38">
        <v>63</v>
      </c>
      <c r="G10" s="39" t="s">
        <v>57</v>
      </c>
      <c r="H10" s="39" t="s">
        <v>386</v>
      </c>
      <c r="I10" s="40"/>
      <c r="J10" s="41">
        <v>5000000</v>
      </c>
      <c r="K10" s="42">
        <v>6</v>
      </c>
      <c r="L10" s="43">
        <v>19325</v>
      </c>
      <c r="M10" s="43"/>
      <c r="N10" s="43"/>
      <c r="O10" s="43"/>
      <c r="P10" s="43"/>
      <c r="Q10" s="44"/>
      <c r="R10" s="45" t="s">
        <v>46</v>
      </c>
      <c r="S10" s="37">
        <v>4</v>
      </c>
      <c r="T10" s="46">
        <v>42312</v>
      </c>
      <c r="U10" s="37"/>
      <c r="V10" s="45"/>
      <c r="W10" s="47"/>
      <c r="X10" s="48" t="s">
        <v>267</v>
      </c>
      <c r="Y10" s="49"/>
      <c r="Z10" s="50"/>
      <c r="AA10" s="51"/>
      <c r="AB10" s="51"/>
      <c r="AC10" s="51"/>
      <c r="AD10" s="51"/>
      <c r="AE10" s="51"/>
      <c r="AF10" s="51"/>
    </row>
    <row r="11" spans="2:32" s="34" customFormat="1" ht="39.950000000000003" customHeight="1" x14ac:dyDescent="0.2">
      <c r="B11" s="35" t="s">
        <v>361</v>
      </c>
      <c r="C11" s="36">
        <v>42262</v>
      </c>
      <c r="D11" s="36" t="s">
        <v>398</v>
      </c>
      <c r="E11" s="37" t="s">
        <v>191</v>
      </c>
      <c r="F11" s="38">
        <v>63</v>
      </c>
      <c r="G11" s="39" t="s">
        <v>362</v>
      </c>
      <c r="H11" s="39" t="s">
        <v>374</v>
      </c>
      <c r="I11" s="40"/>
      <c r="J11" s="41">
        <v>375000</v>
      </c>
      <c r="K11" s="42">
        <v>12</v>
      </c>
      <c r="L11" s="43">
        <v>3900</v>
      </c>
      <c r="M11" s="43">
        <v>250</v>
      </c>
      <c r="N11" s="43"/>
      <c r="O11" s="43"/>
      <c r="P11" s="43"/>
      <c r="Q11" s="44"/>
      <c r="R11" s="45" t="s">
        <v>46</v>
      </c>
      <c r="S11" s="37">
        <v>2</v>
      </c>
      <c r="T11" s="46"/>
      <c r="U11" s="37"/>
      <c r="V11" s="45"/>
      <c r="W11" s="47"/>
      <c r="X11" s="48"/>
      <c r="Y11" s="49"/>
      <c r="Z11" s="50"/>
      <c r="AA11" s="51"/>
      <c r="AB11" s="51"/>
      <c r="AC11" s="51"/>
      <c r="AD11" s="51"/>
      <c r="AE11" s="51"/>
      <c r="AF11" s="51"/>
    </row>
    <row r="12" spans="2:32" s="34" customFormat="1" ht="39.950000000000003" customHeight="1" x14ac:dyDescent="0.2">
      <c r="B12" s="35" t="s">
        <v>41</v>
      </c>
      <c r="C12" s="36">
        <v>42262</v>
      </c>
      <c r="D12" s="36" t="s">
        <v>398</v>
      </c>
      <c r="E12" s="37" t="s">
        <v>162</v>
      </c>
      <c r="F12" s="38">
        <v>63</v>
      </c>
      <c r="G12" s="39" t="s">
        <v>42</v>
      </c>
      <c r="H12" s="39" t="s">
        <v>43</v>
      </c>
      <c r="I12" s="40"/>
      <c r="J12" s="41">
        <f>150000/1.2</f>
        <v>125000</v>
      </c>
      <c r="K12" s="42">
        <v>3</v>
      </c>
      <c r="L12" s="43">
        <v>2380</v>
      </c>
      <c r="M12" s="43">
        <v>150</v>
      </c>
      <c r="N12" s="43">
        <v>420</v>
      </c>
      <c r="O12" s="43"/>
      <c r="P12" s="43"/>
      <c r="Q12" s="44"/>
      <c r="R12" s="45" t="s">
        <v>153</v>
      </c>
      <c r="S12" s="37">
        <v>2</v>
      </c>
      <c r="T12" s="46"/>
      <c r="U12" s="37"/>
      <c r="V12" s="45"/>
      <c r="W12" s="47"/>
      <c r="X12" s="48"/>
      <c r="Y12" s="49"/>
      <c r="Z12" s="50"/>
      <c r="AA12" s="51"/>
      <c r="AB12" s="51"/>
      <c r="AC12" s="51"/>
      <c r="AD12" s="51"/>
      <c r="AE12" s="51"/>
      <c r="AF12" s="51"/>
    </row>
    <row r="13" spans="2:32" s="34" customFormat="1" ht="39.950000000000003" customHeight="1" x14ac:dyDescent="0.2">
      <c r="B13" s="35" t="s">
        <v>106</v>
      </c>
      <c r="C13" s="36">
        <v>42262</v>
      </c>
      <c r="D13" s="36" t="s">
        <v>398</v>
      </c>
      <c r="E13" s="37" t="s">
        <v>382</v>
      </c>
      <c r="F13" s="38">
        <v>63</v>
      </c>
      <c r="G13" s="39" t="s">
        <v>107</v>
      </c>
      <c r="H13" s="39" t="s">
        <v>108</v>
      </c>
      <c r="I13" s="40" t="s">
        <v>109</v>
      </c>
      <c r="J13" s="41">
        <v>350000</v>
      </c>
      <c r="K13" s="42">
        <v>12</v>
      </c>
      <c r="L13" s="43">
        <v>3350</v>
      </c>
      <c r="M13" s="43">
        <v>350</v>
      </c>
      <c r="N13" s="43">
        <f>350+300</f>
        <v>650</v>
      </c>
      <c r="O13" s="43"/>
      <c r="P13" s="43"/>
      <c r="Q13" s="44"/>
      <c r="R13" s="45" t="s">
        <v>307</v>
      </c>
      <c r="S13" s="37">
        <v>3</v>
      </c>
      <c r="T13" s="46">
        <v>42278</v>
      </c>
      <c r="U13" s="37"/>
      <c r="V13" s="45"/>
      <c r="W13" s="47"/>
      <c r="X13" s="48"/>
      <c r="Y13" s="49"/>
      <c r="Z13" s="50"/>
      <c r="AA13" s="51"/>
      <c r="AB13" s="51"/>
      <c r="AC13" s="51"/>
      <c r="AD13" s="51"/>
      <c r="AE13" s="51"/>
      <c r="AF13" s="51"/>
    </row>
    <row r="14" spans="2:32" ht="39.950000000000003" customHeight="1" x14ac:dyDescent="0.2">
      <c r="B14" s="52" t="s">
        <v>0</v>
      </c>
      <c r="C14" s="53">
        <v>42275</v>
      </c>
      <c r="D14" s="36" t="s">
        <v>398</v>
      </c>
      <c r="E14" s="54" t="s">
        <v>50</v>
      </c>
      <c r="F14" s="55">
        <v>63</v>
      </c>
      <c r="G14" s="56" t="s">
        <v>1</v>
      </c>
      <c r="H14" s="56" t="s">
        <v>374</v>
      </c>
      <c r="I14" s="57"/>
      <c r="J14" s="58">
        <v>58000</v>
      </c>
      <c r="K14" s="59">
        <v>3</v>
      </c>
      <c r="L14" s="60">
        <v>1400</v>
      </c>
      <c r="M14" s="60">
        <v>150</v>
      </c>
      <c r="N14" s="60"/>
      <c r="O14" s="60"/>
      <c r="P14" s="60"/>
      <c r="R14" s="62" t="s">
        <v>46</v>
      </c>
      <c r="S14" s="54">
        <v>4</v>
      </c>
      <c r="T14" s="63">
        <v>42278</v>
      </c>
      <c r="U14" s="54"/>
      <c r="V14" s="62"/>
      <c r="W14" s="64"/>
      <c r="X14" s="65" t="s">
        <v>348</v>
      </c>
      <c r="Y14" s="49"/>
      <c r="Z14" s="50"/>
      <c r="AA14" s="66"/>
      <c r="AB14" s="66"/>
      <c r="AC14" s="66"/>
      <c r="AD14" s="66"/>
      <c r="AE14" s="66"/>
      <c r="AF14" s="66"/>
    </row>
    <row r="15" spans="2:32" s="34" customFormat="1" ht="39.950000000000003" customHeight="1" x14ac:dyDescent="0.2">
      <c r="B15" s="35" t="s">
        <v>325</v>
      </c>
      <c r="C15" s="36">
        <v>42268</v>
      </c>
      <c r="D15" s="36" t="s">
        <v>398</v>
      </c>
      <c r="E15" s="37" t="s">
        <v>75</v>
      </c>
      <c r="F15" s="38">
        <v>63</v>
      </c>
      <c r="G15" s="39" t="s">
        <v>326</v>
      </c>
      <c r="H15" s="39" t="s">
        <v>167</v>
      </c>
      <c r="I15" s="40"/>
      <c r="J15" s="41">
        <v>2900000</v>
      </c>
      <c r="K15" s="42">
        <v>18</v>
      </c>
      <c r="L15" s="43">
        <v>12600</v>
      </c>
      <c r="M15" s="43">
        <v>560</v>
      </c>
      <c r="N15" s="43"/>
      <c r="O15" s="43"/>
      <c r="P15" s="43">
        <f>650+3400</f>
        <v>4050</v>
      </c>
      <c r="Q15" s="44"/>
      <c r="R15" s="45" t="s">
        <v>357</v>
      </c>
      <c r="S15" s="67">
        <v>2</v>
      </c>
      <c r="T15" s="46"/>
      <c r="U15" s="37"/>
      <c r="V15" s="45"/>
      <c r="W15" s="47"/>
      <c r="X15" s="48"/>
      <c r="Y15" s="49"/>
      <c r="Z15" s="50"/>
      <c r="AA15" s="51"/>
      <c r="AB15" s="51"/>
      <c r="AC15" s="51"/>
      <c r="AD15" s="51"/>
      <c r="AE15" s="51"/>
      <c r="AF15" s="51"/>
    </row>
    <row r="16" spans="2:32" s="34" customFormat="1" ht="39.950000000000003" customHeight="1" x14ac:dyDescent="0.2">
      <c r="B16" s="35" t="s">
        <v>327</v>
      </c>
      <c r="C16" s="36">
        <v>42268</v>
      </c>
      <c r="D16" s="36" t="s">
        <v>398</v>
      </c>
      <c r="E16" s="37" t="s">
        <v>75</v>
      </c>
      <c r="F16" s="38">
        <v>63</v>
      </c>
      <c r="G16" s="39" t="s">
        <v>328</v>
      </c>
      <c r="H16" s="39" t="s">
        <v>167</v>
      </c>
      <c r="I16" s="40"/>
      <c r="J16" s="41">
        <v>1100000</v>
      </c>
      <c r="K16" s="42">
        <v>18</v>
      </c>
      <c r="L16" s="43">
        <v>3480</v>
      </c>
      <c r="M16" s="43">
        <v>280</v>
      </c>
      <c r="N16" s="43"/>
      <c r="O16" s="43"/>
      <c r="P16" s="43">
        <f>650+2200</f>
        <v>2850</v>
      </c>
      <c r="Q16" s="44"/>
      <c r="R16" s="45" t="s">
        <v>357</v>
      </c>
      <c r="S16" s="37">
        <v>2</v>
      </c>
      <c r="T16" s="46"/>
      <c r="U16" s="37"/>
      <c r="V16" s="45"/>
      <c r="W16" s="47"/>
      <c r="X16" s="48"/>
      <c r="Y16" s="49"/>
      <c r="Z16" s="50"/>
      <c r="AA16" s="51"/>
      <c r="AB16" s="51"/>
      <c r="AC16" s="51"/>
      <c r="AD16" s="51"/>
      <c r="AE16" s="51"/>
      <c r="AF16" s="51"/>
    </row>
    <row r="17" spans="2:32" s="34" customFormat="1" ht="39.950000000000003" customHeight="1" x14ac:dyDescent="0.2">
      <c r="B17" s="35" t="s">
        <v>256</v>
      </c>
      <c r="C17" s="36">
        <v>42268</v>
      </c>
      <c r="D17" s="36" t="s">
        <v>398</v>
      </c>
      <c r="E17" s="37" t="s">
        <v>18</v>
      </c>
      <c r="F17" s="38">
        <v>63</v>
      </c>
      <c r="G17" s="39" t="s">
        <v>257</v>
      </c>
      <c r="H17" s="39" t="s">
        <v>258</v>
      </c>
      <c r="I17" s="40"/>
      <c r="J17" s="41"/>
      <c r="K17" s="42">
        <v>4</v>
      </c>
      <c r="L17" s="43">
        <v>2500</v>
      </c>
      <c r="M17" s="43">
        <v>100</v>
      </c>
      <c r="N17" s="43">
        <v>350</v>
      </c>
      <c r="O17" s="43"/>
      <c r="P17" s="43"/>
      <c r="Q17" s="44"/>
      <c r="R17" s="45" t="s">
        <v>357</v>
      </c>
      <c r="S17" s="37">
        <v>2</v>
      </c>
      <c r="T17" s="46"/>
      <c r="U17" s="37"/>
      <c r="V17" s="45"/>
      <c r="W17" s="47"/>
      <c r="X17" s="48"/>
      <c r="Y17" s="49"/>
      <c r="Z17" s="50"/>
      <c r="AA17" s="51"/>
      <c r="AB17" s="51"/>
      <c r="AC17" s="51"/>
      <c r="AD17" s="51"/>
      <c r="AE17" s="51"/>
      <c r="AF17" s="51"/>
    </row>
    <row r="18" spans="2:32" s="34" customFormat="1" ht="39.950000000000003" customHeight="1" x14ac:dyDescent="0.2">
      <c r="B18" s="35" t="s">
        <v>259</v>
      </c>
      <c r="C18" s="36">
        <v>42268</v>
      </c>
      <c r="D18" s="36" t="s">
        <v>398</v>
      </c>
      <c r="E18" s="37" t="s">
        <v>75</v>
      </c>
      <c r="F18" s="38">
        <v>63</v>
      </c>
      <c r="G18" s="39" t="s">
        <v>260</v>
      </c>
      <c r="H18" s="39" t="s">
        <v>258</v>
      </c>
      <c r="I18" s="40"/>
      <c r="J18" s="41"/>
      <c r="K18" s="42">
        <v>4</v>
      </c>
      <c r="L18" s="43">
        <v>1400</v>
      </c>
      <c r="M18" s="43">
        <v>75</v>
      </c>
      <c r="N18" s="43">
        <v>250</v>
      </c>
      <c r="O18" s="43"/>
      <c r="P18" s="43"/>
      <c r="Q18" s="44"/>
      <c r="R18" s="45" t="s">
        <v>357</v>
      </c>
      <c r="S18" s="37">
        <v>2</v>
      </c>
      <c r="T18" s="46"/>
      <c r="U18" s="37"/>
      <c r="V18" s="45"/>
      <c r="W18" s="47"/>
      <c r="X18" s="48"/>
      <c r="Y18" s="49"/>
      <c r="Z18" s="50"/>
      <c r="AA18" s="51"/>
      <c r="AB18" s="51"/>
      <c r="AC18" s="51"/>
      <c r="AD18" s="51"/>
      <c r="AE18" s="51"/>
      <c r="AF18" s="51"/>
    </row>
    <row r="19" spans="2:32" s="34" customFormat="1" ht="39.950000000000003" customHeight="1" x14ac:dyDescent="0.2">
      <c r="B19" s="68" t="s">
        <v>160</v>
      </c>
      <c r="C19" s="36">
        <v>42269</v>
      </c>
      <c r="D19" s="36" t="s">
        <v>398</v>
      </c>
      <c r="E19" s="37" t="s">
        <v>296</v>
      </c>
      <c r="F19" s="38">
        <v>63</v>
      </c>
      <c r="G19" s="39" t="s">
        <v>161</v>
      </c>
      <c r="H19" s="39" t="s">
        <v>374</v>
      </c>
      <c r="I19" s="40"/>
      <c r="J19" s="41">
        <v>135000</v>
      </c>
      <c r="K19" s="42"/>
      <c r="L19" s="43">
        <v>1500</v>
      </c>
      <c r="M19" s="43">
        <v>100</v>
      </c>
      <c r="N19" s="43">
        <v>100</v>
      </c>
      <c r="O19" s="43"/>
      <c r="P19" s="43"/>
      <c r="Q19" s="44"/>
      <c r="R19" s="45" t="s">
        <v>357</v>
      </c>
      <c r="S19" s="37">
        <v>2</v>
      </c>
      <c r="T19" s="46"/>
      <c r="U19" s="37"/>
      <c r="V19" s="45"/>
      <c r="W19" s="47"/>
      <c r="X19" s="48"/>
      <c r="Y19" s="49"/>
      <c r="Z19" s="50"/>
      <c r="AA19" s="51"/>
      <c r="AB19" s="51"/>
      <c r="AC19" s="51"/>
      <c r="AD19" s="51"/>
      <c r="AE19" s="51"/>
      <c r="AF19" s="51"/>
    </row>
    <row r="20" spans="2:32" s="34" customFormat="1" ht="39.950000000000003" customHeight="1" x14ac:dyDescent="0.2">
      <c r="B20" s="35" t="s">
        <v>28</v>
      </c>
      <c r="C20" s="36">
        <v>42180</v>
      </c>
      <c r="D20" s="36" t="s">
        <v>398</v>
      </c>
      <c r="E20" s="37" t="s">
        <v>237</v>
      </c>
      <c r="F20" s="38">
        <v>63</v>
      </c>
      <c r="G20" s="39" t="s">
        <v>30</v>
      </c>
      <c r="H20" s="39" t="s">
        <v>237</v>
      </c>
      <c r="I20" s="40"/>
      <c r="J20" s="41">
        <v>213000</v>
      </c>
      <c r="K20" s="42">
        <v>12</v>
      </c>
      <c r="L20" s="43">
        <v>2130</v>
      </c>
      <c r="M20" s="43">
        <v>250</v>
      </c>
      <c r="N20" s="43"/>
      <c r="O20" s="43"/>
      <c r="P20" s="43"/>
      <c r="Q20" s="44"/>
      <c r="R20" s="45"/>
      <c r="S20" s="37">
        <v>2</v>
      </c>
      <c r="T20" s="46"/>
      <c r="U20" s="37"/>
      <c r="V20" s="45"/>
      <c r="W20" s="47"/>
      <c r="X20" s="48"/>
      <c r="Y20" s="69"/>
      <c r="Z20" s="50"/>
      <c r="AA20" s="51"/>
      <c r="AB20" s="51"/>
      <c r="AC20" s="51"/>
      <c r="AD20" s="51"/>
      <c r="AE20" s="51"/>
      <c r="AF20" s="51"/>
    </row>
    <row r="21" spans="2:32" s="34" customFormat="1" ht="39.950000000000003" customHeight="1" x14ac:dyDescent="0.2">
      <c r="B21" s="35" t="s">
        <v>81</v>
      </c>
      <c r="C21" s="36">
        <v>42271</v>
      </c>
      <c r="D21" s="36" t="s">
        <v>398</v>
      </c>
      <c r="E21" s="37" t="s">
        <v>215</v>
      </c>
      <c r="F21" s="38">
        <v>63</v>
      </c>
      <c r="G21" s="39" t="s">
        <v>235</v>
      </c>
      <c r="H21" s="39" t="s">
        <v>200</v>
      </c>
      <c r="I21" s="40" t="s">
        <v>236</v>
      </c>
      <c r="J21" s="41">
        <v>300000</v>
      </c>
      <c r="K21" s="42">
        <v>12</v>
      </c>
      <c r="L21" s="43">
        <v>4939</v>
      </c>
      <c r="M21" s="43">
        <v>190</v>
      </c>
      <c r="N21" s="43"/>
      <c r="O21" s="43"/>
      <c r="P21" s="43">
        <v>2925</v>
      </c>
      <c r="Q21" s="44"/>
      <c r="R21" s="45" t="s">
        <v>357</v>
      </c>
      <c r="S21" s="37">
        <v>3</v>
      </c>
      <c r="T21" s="46"/>
      <c r="U21" s="37" t="s">
        <v>357</v>
      </c>
      <c r="V21" s="45"/>
      <c r="W21" s="47">
        <v>42309</v>
      </c>
      <c r="X21" s="48"/>
      <c r="Y21" s="49"/>
      <c r="Z21" s="50"/>
      <c r="AA21" s="51"/>
      <c r="AB21" s="51"/>
      <c r="AC21" s="51"/>
      <c r="AD21" s="51"/>
      <c r="AE21" s="51"/>
      <c r="AF21" s="51"/>
    </row>
    <row r="22" spans="2:32" s="34" customFormat="1" ht="39.950000000000003" customHeight="1" x14ac:dyDescent="0.2">
      <c r="B22" s="35" t="s">
        <v>58</v>
      </c>
      <c r="C22" s="36">
        <v>42277</v>
      </c>
      <c r="D22" s="36" t="s">
        <v>398</v>
      </c>
      <c r="E22" s="37" t="s">
        <v>50</v>
      </c>
      <c r="F22" s="38">
        <v>63</v>
      </c>
      <c r="G22" s="39" t="s">
        <v>79</v>
      </c>
      <c r="H22" s="39" t="s">
        <v>80</v>
      </c>
      <c r="I22" s="40" t="s">
        <v>166</v>
      </c>
      <c r="J22" s="41">
        <v>160000</v>
      </c>
      <c r="K22" s="42">
        <v>6</v>
      </c>
      <c r="L22" s="43">
        <v>1800</v>
      </c>
      <c r="M22" s="43"/>
      <c r="N22" s="43"/>
      <c r="O22" s="43"/>
      <c r="P22" s="43"/>
      <c r="Q22" s="44"/>
      <c r="R22" s="45" t="s">
        <v>357</v>
      </c>
      <c r="S22" s="37">
        <v>2</v>
      </c>
      <c r="T22" s="46"/>
      <c r="U22" s="37"/>
      <c r="V22" s="45"/>
      <c r="W22" s="47"/>
      <c r="X22" s="48"/>
      <c r="Y22" s="49"/>
      <c r="Z22" s="50"/>
      <c r="AA22" s="51"/>
      <c r="AB22" s="51"/>
      <c r="AC22" s="51"/>
      <c r="AD22" s="51"/>
      <c r="AE22" s="51"/>
      <c r="AF22" s="51"/>
    </row>
    <row r="23" spans="2:32" s="34" customFormat="1" ht="39.950000000000003" customHeight="1" x14ac:dyDescent="0.2">
      <c r="B23" s="149" t="s">
        <v>175</v>
      </c>
      <c r="C23" s="150"/>
      <c r="D23" s="150"/>
      <c r="E23" s="150"/>
      <c r="F23" s="150"/>
      <c r="G23" s="150"/>
      <c r="H23" s="150"/>
      <c r="I23" s="150"/>
      <c r="J23" s="150"/>
      <c r="K23" s="151"/>
      <c r="L23" s="70">
        <f>SUM(L5:L22)</f>
        <v>103129</v>
      </c>
      <c r="M23" s="70">
        <f>SUM(M5:M22)</f>
        <v>2805</v>
      </c>
      <c r="N23" s="70">
        <f>SUM(N5:N22)</f>
        <v>2670</v>
      </c>
      <c r="O23" s="70"/>
      <c r="P23" s="70">
        <f>SUM(P5:P22)</f>
        <v>9825</v>
      </c>
      <c r="Q23" s="71"/>
      <c r="R23" s="72"/>
      <c r="S23" s="40"/>
      <c r="T23" s="73"/>
      <c r="U23" s="72"/>
      <c r="V23" s="74"/>
      <c r="W23" s="75"/>
      <c r="X23" s="76"/>
      <c r="Y23" s="77"/>
      <c r="Z23" s="78"/>
    </row>
    <row r="24" spans="2:32" s="34" customFormat="1" ht="39.950000000000003" customHeight="1" x14ac:dyDescent="0.2">
      <c r="B24" s="35" t="s">
        <v>303</v>
      </c>
      <c r="C24" s="79">
        <v>42278</v>
      </c>
      <c r="D24" s="36" t="s">
        <v>398</v>
      </c>
      <c r="E24" s="40" t="s">
        <v>238</v>
      </c>
      <c r="F24" s="80">
        <v>63</v>
      </c>
      <c r="G24" s="81" t="s">
        <v>134</v>
      </c>
      <c r="H24" s="81" t="s">
        <v>135</v>
      </c>
      <c r="I24" s="40"/>
      <c r="J24" s="82">
        <v>31000</v>
      </c>
      <c r="K24" s="42">
        <v>4</v>
      </c>
      <c r="L24" s="83">
        <v>1500</v>
      </c>
      <c r="M24" s="83"/>
      <c r="N24" s="83"/>
      <c r="O24" s="83"/>
      <c r="P24" s="83"/>
      <c r="Q24" s="44"/>
      <c r="R24" s="72" t="s">
        <v>46</v>
      </c>
      <c r="S24" s="40">
        <v>4</v>
      </c>
      <c r="T24" s="73">
        <v>42278</v>
      </c>
      <c r="U24" s="72"/>
      <c r="V24" s="74"/>
      <c r="W24" s="75"/>
      <c r="X24" s="76" t="s">
        <v>377</v>
      </c>
      <c r="Y24" s="77"/>
      <c r="Z24" s="78"/>
    </row>
    <row r="25" spans="2:32" s="34" customFormat="1" ht="54.75" customHeight="1" x14ac:dyDescent="0.2">
      <c r="B25" s="35" t="s">
        <v>304</v>
      </c>
      <c r="C25" s="79">
        <v>42278</v>
      </c>
      <c r="D25" s="36" t="s">
        <v>398</v>
      </c>
      <c r="E25" s="40" t="s">
        <v>75</v>
      </c>
      <c r="F25" s="80">
        <v>63</v>
      </c>
      <c r="G25" s="81" t="s">
        <v>146</v>
      </c>
      <c r="H25" s="81" t="s">
        <v>135</v>
      </c>
      <c r="I25" s="40"/>
      <c r="J25" s="82">
        <v>57970</v>
      </c>
      <c r="K25" s="42">
        <v>3</v>
      </c>
      <c r="L25" s="83">
        <v>1500</v>
      </c>
      <c r="M25" s="83"/>
      <c r="N25" s="83"/>
      <c r="O25" s="83"/>
      <c r="P25" s="83"/>
      <c r="Q25" s="44"/>
      <c r="R25" s="72" t="s">
        <v>46</v>
      </c>
      <c r="S25" s="40">
        <v>4</v>
      </c>
      <c r="T25" s="73">
        <v>42293</v>
      </c>
      <c r="U25" s="72"/>
      <c r="V25" s="74"/>
      <c r="W25" s="75"/>
      <c r="X25" s="76" t="s">
        <v>347</v>
      </c>
      <c r="Y25" s="77"/>
      <c r="Z25" s="78"/>
    </row>
    <row r="26" spans="2:32" s="34" customFormat="1" ht="54.75" customHeight="1" x14ac:dyDescent="0.2">
      <c r="B26" s="84" t="s">
        <v>349</v>
      </c>
      <c r="C26" s="85">
        <v>42279</v>
      </c>
      <c r="D26" s="36" t="s">
        <v>398</v>
      </c>
      <c r="E26" s="86" t="s">
        <v>75</v>
      </c>
      <c r="F26" s="87">
        <v>63</v>
      </c>
      <c r="G26" s="88" t="s">
        <v>350</v>
      </c>
      <c r="H26" s="88" t="s">
        <v>375</v>
      </c>
      <c r="I26" s="86"/>
      <c r="J26" s="89">
        <v>33107</v>
      </c>
      <c r="K26" s="90">
        <v>1.5</v>
      </c>
      <c r="L26" s="91">
        <v>1500</v>
      </c>
      <c r="M26" s="91"/>
      <c r="N26" s="91"/>
      <c r="O26" s="91"/>
      <c r="P26" s="91"/>
      <c r="Q26" s="92"/>
      <c r="R26" s="93" t="s">
        <v>46</v>
      </c>
      <c r="S26" s="86">
        <v>3</v>
      </c>
      <c r="T26" s="94">
        <v>42278</v>
      </c>
      <c r="U26" s="93"/>
      <c r="V26" s="95"/>
      <c r="W26" s="96"/>
      <c r="X26" s="97"/>
      <c r="Y26" s="98"/>
      <c r="Z26" s="99"/>
    </row>
    <row r="27" spans="2:32" s="34" customFormat="1" ht="54.75" customHeight="1" x14ac:dyDescent="0.2">
      <c r="B27" s="35" t="s">
        <v>176</v>
      </c>
      <c r="C27" s="79">
        <v>42279</v>
      </c>
      <c r="D27" s="36" t="s">
        <v>398</v>
      </c>
      <c r="E27" s="40" t="s">
        <v>177</v>
      </c>
      <c r="F27" s="80">
        <v>63</v>
      </c>
      <c r="G27" s="81" t="s">
        <v>178</v>
      </c>
      <c r="H27" s="81" t="s">
        <v>179</v>
      </c>
      <c r="I27" s="40"/>
      <c r="J27" s="82">
        <f>6000000/1.2</f>
        <v>5000000</v>
      </c>
      <c r="K27" s="100">
        <v>18</v>
      </c>
      <c r="L27" s="83">
        <v>18100</v>
      </c>
      <c r="M27" s="83"/>
      <c r="N27" s="83"/>
      <c r="O27" s="83"/>
      <c r="P27" s="83"/>
      <c r="Q27" s="44"/>
      <c r="R27" s="72" t="s">
        <v>46</v>
      </c>
      <c r="S27" s="40">
        <v>3</v>
      </c>
      <c r="T27" s="73">
        <v>42339</v>
      </c>
      <c r="U27" s="72" t="s">
        <v>357</v>
      </c>
      <c r="V27" s="101" t="s">
        <v>317</v>
      </c>
      <c r="W27" s="75"/>
      <c r="X27" s="76"/>
      <c r="Y27" s="77"/>
      <c r="Z27" s="78"/>
    </row>
    <row r="28" spans="2:32" s="34" customFormat="1" ht="39.950000000000003" customHeight="1" x14ac:dyDescent="0.2">
      <c r="B28" s="35" t="s">
        <v>351</v>
      </c>
      <c r="C28" s="79">
        <v>42282</v>
      </c>
      <c r="D28" s="36" t="s">
        <v>398</v>
      </c>
      <c r="E28" s="40" t="s">
        <v>75</v>
      </c>
      <c r="F28" s="80">
        <v>63</v>
      </c>
      <c r="G28" s="81" t="s">
        <v>352</v>
      </c>
      <c r="H28" s="81" t="s">
        <v>353</v>
      </c>
      <c r="I28" s="40"/>
      <c r="J28" s="82">
        <v>250000</v>
      </c>
      <c r="K28" s="42">
        <v>3</v>
      </c>
      <c r="L28" s="83">
        <v>2500</v>
      </c>
      <c r="M28" s="83"/>
      <c r="N28" s="83">
        <v>450</v>
      </c>
      <c r="O28" s="83"/>
      <c r="P28" s="83"/>
      <c r="Q28" s="44"/>
      <c r="R28" s="72" t="s">
        <v>153</v>
      </c>
      <c r="S28" s="40">
        <v>3</v>
      </c>
      <c r="T28" s="73">
        <v>42278</v>
      </c>
      <c r="U28" s="72"/>
      <c r="V28" s="74"/>
      <c r="W28" s="75"/>
      <c r="X28" s="76"/>
      <c r="Y28" s="77"/>
      <c r="Z28" s="78"/>
    </row>
    <row r="29" spans="2:32" s="34" customFormat="1" ht="39.950000000000003" customHeight="1" x14ac:dyDescent="0.2">
      <c r="B29" s="35" t="s">
        <v>387</v>
      </c>
      <c r="C29" s="79">
        <v>42283</v>
      </c>
      <c r="D29" s="36" t="s">
        <v>398</v>
      </c>
      <c r="E29" s="40" t="s">
        <v>75</v>
      </c>
      <c r="F29" s="80">
        <v>63</v>
      </c>
      <c r="G29" s="81" t="s">
        <v>388</v>
      </c>
      <c r="H29" s="81" t="s">
        <v>374</v>
      </c>
      <c r="I29" s="40"/>
      <c r="J29" s="82">
        <v>1000000</v>
      </c>
      <c r="K29" s="42">
        <v>16</v>
      </c>
      <c r="L29" s="83">
        <v>9500</v>
      </c>
      <c r="M29" s="83"/>
      <c r="N29" s="83">
        <v>400</v>
      </c>
      <c r="O29" s="83">
        <v>450</v>
      </c>
      <c r="P29" s="83"/>
      <c r="Q29" s="44"/>
      <c r="R29" s="72" t="s">
        <v>46</v>
      </c>
      <c r="S29" s="40">
        <v>4</v>
      </c>
      <c r="T29" s="73">
        <v>42309</v>
      </c>
      <c r="U29" s="72"/>
      <c r="V29" s="74"/>
      <c r="W29" s="75"/>
      <c r="X29" s="76" t="s">
        <v>400</v>
      </c>
      <c r="Y29" s="77"/>
      <c r="Z29" s="78"/>
    </row>
    <row r="30" spans="2:32" s="34" customFormat="1" ht="39.950000000000003" customHeight="1" x14ac:dyDescent="0.2">
      <c r="B30" s="35" t="s">
        <v>322</v>
      </c>
      <c r="C30" s="79">
        <v>42284</v>
      </c>
      <c r="D30" s="36" t="s">
        <v>398</v>
      </c>
      <c r="E30" s="40" t="s">
        <v>75</v>
      </c>
      <c r="F30" s="80">
        <v>63</v>
      </c>
      <c r="G30" s="81" t="s">
        <v>95</v>
      </c>
      <c r="H30" s="81" t="s">
        <v>323</v>
      </c>
      <c r="I30" s="40" t="s">
        <v>324</v>
      </c>
      <c r="J30" s="82">
        <v>250000</v>
      </c>
      <c r="K30" s="42">
        <v>6</v>
      </c>
      <c r="L30" s="83">
        <v>1900</v>
      </c>
      <c r="M30" s="83"/>
      <c r="N30" s="83">
        <v>200</v>
      </c>
      <c r="O30" s="83"/>
      <c r="P30" s="83"/>
      <c r="Q30" s="44"/>
      <c r="R30" s="72" t="s">
        <v>46</v>
      </c>
      <c r="S30" s="40">
        <v>3</v>
      </c>
      <c r="T30" s="73">
        <v>42309</v>
      </c>
      <c r="U30" s="72"/>
      <c r="V30" s="74"/>
      <c r="W30" s="75"/>
      <c r="X30" s="76"/>
      <c r="Y30" s="77"/>
      <c r="Z30" s="78"/>
    </row>
    <row r="31" spans="2:32" s="34" customFormat="1" ht="39.950000000000003" customHeight="1" x14ac:dyDescent="0.2">
      <c r="B31" s="35" t="s">
        <v>51</v>
      </c>
      <c r="C31" s="79">
        <v>42285</v>
      </c>
      <c r="D31" s="36" t="s">
        <v>398</v>
      </c>
      <c r="E31" s="40" t="s">
        <v>75</v>
      </c>
      <c r="F31" s="80">
        <v>63</v>
      </c>
      <c r="G31" s="81" t="s">
        <v>52</v>
      </c>
      <c r="H31" s="81" t="s">
        <v>302</v>
      </c>
      <c r="I31" s="40"/>
      <c r="J31" s="82"/>
      <c r="K31" s="100"/>
      <c r="L31" s="83">
        <f>2350+850+500</f>
        <v>3700</v>
      </c>
      <c r="M31" s="83">
        <v>250</v>
      </c>
      <c r="N31" s="83"/>
      <c r="O31" s="83"/>
      <c r="P31" s="83"/>
      <c r="Q31" s="44"/>
      <c r="R31" s="72" t="s">
        <v>153</v>
      </c>
      <c r="S31" s="40">
        <v>3</v>
      </c>
      <c r="T31" s="73">
        <v>42309</v>
      </c>
      <c r="U31" s="72"/>
      <c r="V31" s="74"/>
      <c r="W31" s="75"/>
      <c r="X31" s="76"/>
      <c r="Y31" s="77"/>
      <c r="Z31" s="78"/>
    </row>
    <row r="32" spans="2:32" s="34" customFormat="1" ht="39.950000000000003" customHeight="1" x14ac:dyDescent="0.2">
      <c r="B32" s="35" t="s">
        <v>123</v>
      </c>
      <c r="C32" s="79">
        <v>42285</v>
      </c>
      <c r="D32" s="36" t="s">
        <v>398</v>
      </c>
      <c r="E32" s="40" t="s">
        <v>75</v>
      </c>
      <c r="F32" s="80">
        <v>63</v>
      </c>
      <c r="G32" s="81" t="s">
        <v>124</v>
      </c>
      <c r="H32" s="81" t="s">
        <v>125</v>
      </c>
      <c r="I32" s="40"/>
      <c r="J32" s="82"/>
      <c r="K32" s="100"/>
      <c r="L32" s="83">
        <f>950+150</f>
        <v>1100</v>
      </c>
      <c r="M32" s="83"/>
      <c r="N32" s="83"/>
      <c r="O32" s="83"/>
      <c r="P32" s="83"/>
      <c r="Q32" s="44"/>
      <c r="R32" s="72" t="s">
        <v>153</v>
      </c>
      <c r="S32" s="40">
        <v>2</v>
      </c>
      <c r="T32" s="73"/>
      <c r="U32" s="72"/>
      <c r="V32" s="74"/>
      <c r="W32" s="75"/>
      <c r="X32" s="76"/>
      <c r="Y32" s="77"/>
      <c r="Z32" s="78"/>
    </row>
    <row r="33" spans="2:31" s="34" customFormat="1" ht="39.950000000000003" customHeight="1" x14ac:dyDescent="0.2">
      <c r="B33" s="35" t="s">
        <v>193</v>
      </c>
      <c r="C33" s="79">
        <v>42284</v>
      </c>
      <c r="D33" s="36" t="s">
        <v>398</v>
      </c>
      <c r="E33" s="40" t="s">
        <v>75</v>
      </c>
      <c r="F33" s="80">
        <v>63</v>
      </c>
      <c r="G33" s="81" t="s">
        <v>194</v>
      </c>
      <c r="H33" s="81" t="s">
        <v>195</v>
      </c>
      <c r="I33" s="40" t="s">
        <v>196</v>
      </c>
      <c r="J33" s="82">
        <v>500000</v>
      </c>
      <c r="K33" s="42">
        <v>4</v>
      </c>
      <c r="L33" s="83">
        <v>3440</v>
      </c>
      <c r="M33" s="83"/>
      <c r="N33" s="83">
        <v>550</v>
      </c>
      <c r="O33" s="83"/>
      <c r="P33" s="83"/>
      <c r="Q33" s="44"/>
      <c r="R33" s="72" t="s">
        <v>153</v>
      </c>
      <c r="S33" s="40">
        <v>3</v>
      </c>
      <c r="T33" s="73"/>
      <c r="U33" s="72"/>
      <c r="V33" s="74"/>
      <c r="W33" s="75"/>
      <c r="X33" s="76"/>
      <c r="Y33" s="77"/>
      <c r="Z33" s="78"/>
    </row>
    <row r="34" spans="2:31" s="34" customFormat="1" ht="39.950000000000003" customHeight="1" x14ac:dyDescent="0.2">
      <c r="B34" s="35" t="s">
        <v>201</v>
      </c>
      <c r="C34" s="79">
        <v>42286</v>
      </c>
      <c r="D34" s="36" t="s">
        <v>398</v>
      </c>
      <c r="E34" s="40" t="s">
        <v>202</v>
      </c>
      <c r="F34" s="80">
        <v>63</v>
      </c>
      <c r="G34" s="81" t="s">
        <v>203</v>
      </c>
      <c r="H34" s="81" t="s">
        <v>32</v>
      </c>
      <c r="I34" s="40"/>
      <c r="J34" s="82">
        <v>435000</v>
      </c>
      <c r="K34" s="42">
        <v>6</v>
      </c>
      <c r="L34" s="83">
        <v>4300</v>
      </c>
      <c r="M34" s="83">
        <v>400</v>
      </c>
      <c r="N34" s="83">
        <v>350</v>
      </c>
      <c r="O34" s="83"/>
      <c r="P34" s="83"/>
      <c r="Q34" s="44"/>
      <c r="R34" s="72" t="s">
        <v>46</v>
      </c>
      <c r="S34" s="40">
        <v>4</v>
      </c>
      <c r="T34" s="73">
        <v>42312</v>
      </c>
      <c r="U34" s="72"/>
      <c r="V34" s="74"/>
      <c r="W34" s="75"/>
      <c r="X34" s="76" t="s">
        <v>266</v>
      </c>
      <c r="Y34" s="77"/>
      <c r="Z34" s="78"/>
    </row>
    <row r="35" spans="2:31" s="34" customFormat="1" ht="39.950000000000003" customHeight="1" x14ac:dyDescent="0.2">
      <c r="B35" s="35" t="s">
        <v>197</v>
      </c>
      <c r="C35" s="79">
        <v>42286</v>
      </c>
      <c r="D35" s="36" t="s">
        <v>397</v>
      </c>
      <c r="E35" s="40" t="s">
        <v>171</v>
      </c>
      <c r="F35" s="80">
        <v>63</v>
      </c>
      <c r="G35" s="81" t="s">
        <v>198</v>
      </c>
      <c r="H35" s="81" t="s">
        <v>199</v>
      </c>
      <c r="I35" s="40"/>
      <c r="J35" s="82">
        <v>800000</v>
      </c>
      <c r="K35" s="100">
        <v>8</v>
      </c>
      <c r="L35" s="83">
        <v>6650</v>
      </c>
      <c r="M35" s="83"/>
      <c r="N35" s="83"/>
      <c r="O35" s="83"/>
      <c r="P35" s="83">
        <v>350</v>
      </c>
      <c r="Q35" s="44"/>
      <c r="R35" s="72" t="s">
        <v>46</v>
      </c>
      <c r="S35" s="40">
        <v>2</v>
      </c>
      <c r="T35" s="73"/>
      <c r="U35" s="72"/>
      <c r="V35" s="74"/>
      <c r="W35" s="75"/>
      <c r="X35" s="76"/>
      <c r="Y35" s="77"/>
      <c r="Z35" s="78"/>
    </row>
    <row r="36" spans="2:31" s="34" customFormat="1" ht="39.950000000000003" customHeight="1" x14ac:dyDescent="0.2">
      <c r="B36" s="35" t="s">
        <v>311</v>
      </c>
      <c r="C36" s="79">
        <v>42286</v>
      </c>
      <c r="D36" s="36" t="s">
        <v>398</v>
      </c>
      <c r="E36" s="40" t="s">
        <v>298</v>
      </c>
      <c r="F36" s="80">
        <v>63</v>
      </c>
      <c r="G36" s="81" t="s">
        <v>312</v>
      </c>
      <c r="H36" s="81" t="s">
        <v>338</v>
      </c>
      <c r="I36" s="40"/>
      <c r="J36" s="82">
        <v>400000</v>
      </c>
      <c r="K36" s="100">
        <v>11</v>
      </c>
      <c r="L36" s="83">
        <v>4025</v>
      </c>
      <c r="M36" s="83">
        <v>400</v>
      </c>
      <c r="N36" s="83">
        <v>450</v>
      </c>
      <c r="O36" s="83"/>
      <c r="P36" s="83"/>
      <c r="Q36" s="44"/>
      <c r="R36" s="72" t="s">
        <v>46</v>
      </c>
      <c r="S36" s="40">
        <v>4</v>
      </c>
      <c r="T36" s="73">
        <v>42303</v>
      </c>
      <c r="U36" s="72"/>
      <c r="V36" s="74"/>
      <c r="W36" s="75"/>
      <c r="X36" s="76" t="s">
        <v>401</v>
      </c>
      <c r="Y36" s="77"/>
      <c r="Z36" s="78"/>
    </row>
    <row r="37" spans="2:31" s="34" customFormat="1" ht="39.950000000000003" customHeight="1" x14ac:dyDescent="0.2">
      <c r="B37" s="35" t="s">
        <v>239</v>
      </c>
      <c r="C37" s="79">
        <v>42286</v>
      </c>
      <c r="D37" s="36" t="s">
        <v>398</v>
      </c>
      <c r="E37" s="40" t="s">
        <v>298</v>
      </c>
      <c r="F37" s="80">
        <v>63</v>
      </c>
      <c r="G37" s="81" t="s">
        <v>240</v>
      </c>
      <c r="H37" s="81" t="s">
        <v>338</v>
      </c>
      <c r="I37" s="40"/>
      <c r="J37" s="82">
        <v>800000</v>
      </c>
      <c r="K37" s="100">
        <v>12</v>
      </c>
      <c r="L37" s="83">
        <v>6225</v>
      </c>
      <c r="M37" s="83">
        <v>500</v>
      </c>
      <c r="N37" s="83">
        <v>550</v>
      </c>
      <c r="O37" s="83"/>
      <c r="P37" s="83"/>
      <c r="Q37" s="44"/>
      <c r="R37" s="45" t="s">
        <v>46</v>
      </c>
      <c r="S37" s="37">
        <v>4</v>
      </c>
      <c r="T37" s="46">
        <v>42303</v>
      </c>
      <c r="U37" s="45"/>
      <c r="V37" s="47"/>
      <c r="W37" s="48"/>
      <c r="X37" s="148" t="s">
        <v>407</v>
      </c>
      <c r="Y37" s="102"/>
      <c r="Z37" s="103"/>
      <c r="AA37" s="51"/>
      <c r="AB37" s="51"/>
      <c r="AC37" s="51"/>
      <c r="AD37" s="51"/>
      <c r="AE37" s="51"/>
    </row>
    <row r="38" spans="2:31" s="34" customFormat="1" ht="39.950000000000003" customHeight="1" x14ac:dyDescent="0.2">
      <c r="B38" s="35" t="s">
        <v>111</v>
      </c>
      <c r="C38" s="79">
        <v>42289</v>
      </c>
      <c r="D38" s="36" t="s">
        <v>398</v>
      </c>
      <c r="E38" s="40" t="s">
        <v>75</v>
      </c>
      <c r="F38" s="80">
        <v>63</v>
      </c>
      <c r="G38" s="81" t="s">
        <v>112</v>
      </c>
      <c r="H38" s="81" t="s">
        <v>113</v>
      </c>
      <c r="I38" s="40"/>
      <c r="J38" s="82">
        <v>50000</v>
      </c>
      <c r="K38" s="42">
        <v>2</v>
      </c>
      <c r="L38" s="83">
        <v>1260</v>
      </c>
      <c r="M38" s="83"/>
      <c r="N38" s="83">
        <v>190</v>
      </c>
      <c r="O38" s="83"/>
      <c r="P38" s="83">
        <v>570</v>
      </c>
      <c r="Q38" s="44"/>
      <c r="R38" s="72" t="s">
        <v>153</v>
      </c>
      <c r="S38" s="40">
        <v>2</v>
      </c>
      <c r="T38" s="73"/>
      <c r="U38" s="72"/>
      <c r="V38" s="74"/>
      <c r="W38" s="75"/>
      <c r="X38" s="76"/>
      <c r="Y38" s="77"/>
      <c r="Z38" s="78"/>
    </row>
    <row r="39" spans="2:31" s="34" customFormat="1" ht="39.950000000000003" customHeight="1" x14ac:dyDescent="0.2">
      <c r="B39" s="35" t="s">
        <v>44</v>
      </c>
      <c r="C39" s="79">
        <v>42290</v>
      </c>
      <c r="D39" s="36" t="s">
        <v>398</v>
      </c>
      <c r="E39" s="40" t="s">
        <v>147</v>
      </c>
      <c r="F39" s="80">
        <v>63</v>
      </c>
      <c r="G39" s="81" t="s">
        <v>45</v>
      </c>
      <c r="H39" s="81" t="s">
        <v>135</v>
      </c>
      <c r="I39" s="40"/>
      <c r="J39" s="82">
        <v>800000</v>
      </c>
      <c r="K39" s="42">
        <v>12</v>
      </c>
      <c r="L39" s="83">
        <v>6150</v>
      </c>
      <c r="M39" s="83"/>
      <c r="N39" s="83"/>
      <c r="O39" s="83"/>
      <c r="P39" s="83"/>
      <c r="Q39" s="44"/>
      <c r="R39" s="72" t="s">
        <v>46</v>
      </c>
      <c r="S39" s="40">
        <v>2</v>
      </c>
      <c r="T39" s="73"/>
      <c r="U39" s="72"/>
      <c r="V39" s="74"/>
      <c r="W39" s="75"/>
      <c r="X39" s="76"/>
      <c r="Y39" s="77"/>
      <c r="Z39" s="78"/>
    </row>
    <row r="40" spans="2:31" s="34" customFormat="1" ht="36" customHeight="1" x14ac:dyDescent="0.2">
      <c r="B40" s="35" t="s">
        <v>73</v>
      </c>
      <c r="C40" s="36">
        <v>42290</v>
      </c>
      <c r="D40" s="36" t="s">
        <v>398</v>
      </c>
      <c r="E40" s="37" t="s">
        <v>50</v>
      </c>
      <c r="F40" s="38">
        <v>63</v>
      </c>
      <c r="G40" s="39" t="s">
        <v>115</v>
      </c>
      <c r="H40" s="39" t="s">
        <v>116</v>
      </c>
      <c r="I40" s="40"/>
      <c r="J40" s="43">
        <v>2006000</v>
      </c>
      <c r="K40" s="42">
        <v>15</v>
      </c>
      <c r="L40" s="43">
        <v>9027</v>
      </c>
      <c r="M40" s="43"/>
      <c r="N40" s="43"/>
      <c r="O40" s="43"/>
      <c r="P40" s="43"/>
      <c r="Q40" s="104"/>
      <c r="R40" s="72" t="s">
        <v>153</v>
      </c>
      <c r="S40" s="40">
        <v>2</v>
      </c>
      <c r="T40" s="73"/>
      <c r="U40" s="72"/>
      <c r="V40" s="74"/>
      <c r="W40" s="75"/>
      <c r="X40" s="76"/>
      <c r="Y40" s="77"/>
      <c r="Z40" s="78"/>
    </row>
    <row r="41" spans="2:31" s="34" customFormat="1" ht="36" customHeight="1" x14ac:dyDescent="0.2">
      <c r="B41" s="35" t="s">
        <v>315</v>
      </c>
      <c r="C41" s="36">
        <v>42299</v>
      </c>
      <c r="D41" s="36" t="s">
        <v>398</v>
      </c>
      <c r="E41" s="37" t="s">
        <v>39</v>
      </c>
      <c r="F41" s="38">
        <v>63</v>
      </c>
      <c r="G41" s="39" t="s">
        <v>339</v>
      </c>
      <c r="H41" s="39" t="s">
        <v>72</v>
      </c>
      <c r="I41" s="40"/>
      <c r="J41" s="43">
        <v>600000</v>
      </c>
      <c r="K41" s="42">
        <v>4</v>
      </c>
      <c r="L41" s="43">
        <v>4716</v>
      </c>
      <c r="M41" s="43"/>
      <c r="N41" s="43"/>
      <c r="O41" s="43"/>
      <c r="P41" s="43"/>
      <c r="Q41" s="104"/>
      <c r="R41" s="72"/>
      <c r="S41" s="40">
        <v>3</v>
      </c>
      <c r="T41" s="73">
        <v>42310</v>
      </c>
      <c r="U41" s="72" t="s">
        <v>156</v>
      </c>
      <c r="V41" s="74"/>
      <c r="W41" s="75"/>
      <c r="X41" s="76"/>
      <c r="Y41" s="77"/>
      <c r="Z41" s="78"/>
    </row>
    <row r="42" spans="2:31" s="34" customFormat="1" ht="39.950000000000003" customHeight="1" x14ac:dyDescent="0.2">
      <c r="B42" s="35" t="s">
        <v>68</v>
      </c>
      <c r="C42" s="79">
        <v>42296</v>
      </c>
      <c r="D42" s="36" t="s">
        <v>398</v>
      </c>
      <c r="E42" s="40" t="s">
        <v>75</v>
      </c>
      <c r="F42" s="80">
        <v>63</v>
      </c>
      <c r="G42" s="81" t="s">
        <v>184</v>
      </c>
      <c r="H42" s="81" t="s">
        <v>185</v>
      </c>
      <c r="I42" s="40"/>
      <c r="J42" s="82">
        <f>1700000/1.2</f>
        <v>1416666.6666666667</v>
      </c>
      <c r="K42" s="42">
        <v>18</v>
      </c>
      <c r="L42" s="83">
        <v>9000</v>
      </c>
      <c r="M42" s="83">
        <v>900</v>
      </c>
      <c r="N42" s="83"/>
      <c r="O42" s="83"/>
      <c r="P42" s="83"/>
      <c r="Q42" s="44"/>
      <c r="R42" s="72" t="s">
        <v>46</v>
      </c>
      <c r="S42" s="40">
        <v>2</v>
      </c>
      <c r="T42" s="73"/>
      <c r="U42" s="72"/>
      <c r="V42" s="74"/>
      <c r="W42" s="75"/>
      <c r="X42" s="76"/>
      <c r="Y42" s="77"/>
      <c r="Z42" s="78"/>
    </row>
    <row r="43" spans="2:31" s="34" customFormat="1" ht="39.950000000000003" customHeight="1" x14ac:dyDescent="0.2">
      <c r="B43" s="35" t="s">
        <v>369</v>
      </c>
      <c r="C43" s="79">
        <v>42297</v>
      </c>
      <c r="D43" s="36" t="s">
        <v>397</v>
      </c>
      <c r="E43" s="40" t="s">
        <v>75</v>
      </c>
      <c r="F43" s="80">
        <v>63</v>
      </c>
      <c r="G43" s="81" t="s">
        <v>370</v>
      </c>
      <c r="H43" s="81" t="s">
        <v>300</v>
      </c>
      <c r="I43" s="40"/>
      <c r="J43" s="82">
        <f>450000/12</f>
        <v>37500</v>
      </c>
      <c r="K43" s="42">
        <v>4</v>
      </c>
      <c r="L43" s="83">
        <v>3600</v>
      </c>
      <c r="M43" s="83"/>
      <c r="N43" s="83"/>
      <c r="O43" s="83"/>
      <c r="P43" s="83"/>
      <c r="Q43" s="44"/>
      <c r="R43" s="72" t="s">
        <v>46</v>
      </c>
      <c r="S43" s="40">
        <v>2</v>
      </c>
      <c r="T43" s="73"/>
      <c r="U43" s="72"/>
      <c r="V43" s="74"/>
      <c r="W43" s="75"/>
      <c r="X43" s="76"/>
      <c r="Y43" s="77"/>
      <c r="Z43" s="78"/>
    </row>
    <row r="44" spans="2:31" s="34" customFormat="1" ht="39.950000000000003" customHeight="1" x14ac:dyDescent="0.2">
      <c r="B44" s="35" t="s">
        <v>97</v>
      </c>
      <c r="C44" s="79">
        <v>42298</v>
      </c>
      <c r="D44" s="36" t="s">
        <v>398</v>
      </c>
      <c r="E44" s="40" t="s">
        <v>296</v>
      </c>
      <c r="F44" s="80">
        <v>63</v>
      </c>
      <c r="G44" s="81" t="s">
        <v>98</v>
      </c>
      <c r="H44" s="34" t="s">
        <v>101</v>
      </c>
      <c r="I44" s="40" t="s">
        <v>99</v>
      </c>
      <c r="J44" s="82">
        <v>25000</v>
      </c>
      <c r="K44" s="42">
        <v>2</v>
      </c>
      <c r="L44" s="83">
        <v>1250</v>
      </c>
      <c r="M44" s="83">
        <v>150</v>
      </c>
      <c r="N44" s="83"/>
      <c r="O44" s="83"/>
      <c r="P44" s="83"/>
      <c r="Q44" s="44"/>
      <c r="R44" s="72" t="s">
        <v>357</v>
      </c>
      <c r="S44" s="40">
        <v>2</v>
      </c>
      <c r="T44" s="73"/>
      <c r="U44" s="72" t="s">
        <v>357</v>
      </c>
      <c r="V44" s="74"/>
      <c r="W44" s="75"/>
      <c r="X44" s="76"/>
      <c r="Y44" s="77"/>
      <c r="Z44" s="78"/>
    </row>
    <row r="45" spans="2:31" s="34" customFormat="1" ht="39.950000000000003" customHeight="1" x14ac:dyDescent="0.2">
      <c r="B45" s="35" t="s">
        <v>100</v>
      </c>
      <c r="C45" s="79">
        <v>42298</v>
      </c>
      <c r="D45" s="36" t="s">
        <v>398</v>
      </c>
      <c r="E45" s="40" t="s">
        <v>39</v>
      </c>
      <c r="F45" s="80">
        <v>63</v>
      </c>
      <c r="G45" s="81" t="s">
        <v>102</v>
      </c>
      <c r="H45" s="81" t="s">
        <v>273</v>
      </c>
      <c r="I45" s="40"/>
      <c r="J45" s="82">
        <v>1100000</v>
      </c>
      <c r="K45" s="42">
        <v>15</v>
      </c>
      <c r="L45" s="83">
        <v>7000</v>
      </c>
      <c r="M45" s="83">
        <v>700</v>
      </c>
      <c r="N45" s="83"/>
      <c r="O45" s="83"/>
      <c r="P45" s="83">
        <v>1884</v>
      </c>
      <c r="Q45" s="44"/>
      <c r="R45" s="72" t="s">
        <v>46</v>
      </c>
      <c r="S45" s="40">
        <v>4</v>
      </c>
      <c r="T45" s="73">
        <v>42309</v>
      </c>
      <c r="U45" s="72"/>
      <c r="V45" s="74"/>
      <c r="W45" s="75"/>
      <c r="X45" s="76" t="s">
        <v>408</v>
      </c>
      <c r="Y45" s="77"/>
      <c r="Z45" s="78"/>
    </row>
    <row r="46" spans="2:31" s="34" customFormat="1" ht="39.950000000000003" customHeight="1" x14ac:dyDescent="0.2">
      <c r="B46" s="35" t="s">
        <v>329</v>
      </c>
      <c r="C46" s="79">
        <v>42298</v>
      </c>
      <c r="D46" s="36" t="s">
        <v>398</v>
      </c>
      <c r="E46" s="40" t="s">
        <v>39</v>
      </c>
      <c r="F46" s="80">
        <v>63</v>
      </c>
      <c r="G46" s="81" t="s">
        <v>330</v>
      </c>
      <c r="H46" s="81" t="s">
        <v>331</v>
      </c>
      <c r="I46" s="40"/>
      <c r="J46" s="82"/>
      <c r="K46" s="42">
        <v>16</v>
      </c>
      <c r="L46" s="83">
        <v>5100</v>
      </c>
      <c r="M46" s="83">
        <v>310</v>
      </c>
      <c r="N46" s="83"/>
      <c r="O46" s="83"/>
      <c r="P46" s="83">
        <v>1050</v>
      </c>
      <c r="Q46" s="44"/>
      <c r="R46" s="72" t="s">
        <v>357</v>
      </c>
      <c r="S46" s="40">
        <v>2</v>
      </c>
      <c r="T46" s="73"/>
      <c r="U46" s="72"/>
      <c r="V46" s="74"/>
      <c r="W46" s="75"/>
      <c r="X46" s="76"/>
      <c r="Y46" s="77"/>
      <c r="Z46" s="78"/>
    </row>
    <row r="47" spans="2:31" s="34" customFormat="1" ht="39.950000000000003" customHeight="1" x14ac:dyDescent="0.2">
      <c r="B47" s="35" t="s">
        <v>172</v>
      </c>
      <c r="C47" s="79">
        <v>42298</v>
      </c>
      <c r="D47" s="36" t="s">
        <v>398</v>
      </c>
      <c r="E47" s="40" t="s">
        <v>162</v>
      </c>
      <c r="F47" s="80">
        <v>63</v>
      </c>
      <c r="G47" s="81" t="s">
        <v>173</v>
      </c>
      <c r="H47" s="81" t="s">
        <v>342</v>
      </c>
      <c r="I47" s="40"/>
      <c r="J47" s="82">
        <v>400000</v>
      </c>
      <c r="K47" s="100">
        <v>4</v>
      </c>
      <c r="L47" s="83">
        <v>3500</v>
      </c>
      <c r="M47" s="83"/>
      <c r="N47" s="83"/>
      <c r="O47" s="83"/>
      <c r="P47" s="83"/>
      <c r="Q47" s="44"/>
      <c r="R47" s="72" t="s">
        <v>46</v>
      </c>
      <c r="S47" s="40">
        <v>4</v>
      </c>
      <c r="T47" s="73">
        <v>42309</v>
      </c>
      <c r="U47" s="72"/>
      <c r="V47" s="74"/>
      <c r="W47" s="75"/>
      <c r="X47" s="76" t="s">
        <v>409</v>
      </c>
      <c r="Y47" s="77"/>
      <c r="Z47" s="78"/>
    </row>
    <row r="48" spans="2:31" s="34" customFormat="1" ht="39.950000000000003" customHeight="1" x14ac:dyDescent="0.2">
      <c r="B48" s="35" t="s">
        <v>69</v>
      </c>
      <c r="C48" s="79">
        <v>42299</v>
      </c>
      <c r="D48" s="36" t="s">
        <v>398</v>
      </c>
      <c r="E48" s="40" t="s">
        <v>39</v>
      </c>
      <c r="F48" s="80">
        <v>63</v>
      </c>
      <c r="G48" s="81" t="s">
        <v>70</v>
      </c>
      <c r="H48" s="81" t="s">
        <v>71</v>
      </c>
      <c r="I48" s="40"/>
      <c r="J48" s="82">
        <v>430000</v>
      </c>
      <c r="K48" s="100">
        <v>3</v>
      </c>
      <c r="L48" s="83">
        <v>4104</v>
      </c>
      <c r="M48" s="83">
        <v>320</v>
      </c>
      <c r="N48" s="83">
        <v>640</v>
      </c>
      <c r="O48" s="83"/>
      <c r="P48" s="83"/>
      <c r="Q48" s="44"/>
      <c r="R48" s="72" t="s">
        <v>46</v>
      </c>
      <c r="S48" s="40">
        <v>2</v>
      </c>
      <c r="T48" s="73"/>
      <c r="U48" s="72"/>
      <c r="V48" s="74"/>
      <c r="W48" s="75"/>
      <c r="X48" s="76"/>
      <c r="Y48" s="77"/>
      <c r="Z48" s="78"/>
    </row>
    <row r="49" spans="2:32" s="34" customFormat="1" ht="39.950000000000003" customHeight="1" x14ac:dyDescent="0.2">
      <c r="B49" s="68" t="s">
        <v>221</v>
      </c>
      <c r="C49" s="79">
        <v>42299</v>
      </c>
      <c r="D49" s="36" t="s">
        <v>398</v>
      </c>
      <c r="E49" s="40" t="s">
        <v>50</v>
      </c>
      <c r="F49" s="80">
        <v>63</v>
      </c>
      <c r="G49" s="81" t="s">
        <v>222</v>
      </c>
      <c r="H49" s="81" t="s">
        <v>223</v>
      </c>
      <c r="I49" s="40" t="s">
        <v>189</v>
      </c>
      <c r="J49" s="82">
        <v>1200000</v>
      </c>
      <c r="K49" s="42">
        <v>8</v>
      </c>
      <c r="L49" s="83">
        <v>6700</v>
      </c>
      <c r="M49" s="83"/>
      <c r="N49" s="83">
        <v>500</v>
      </c>
      <c r="O49" s="83"/>
      <c r="P49" s="83">
        <v>600</v>
      </c>
      <c r="Q49" s="44"/>
      <c r="R49" s="72" t="s">
        <v>46</v>
      </c>
      <c r="S49" s="40">
        <v>2</v>
      </c>
      <c r="T49" s="73"/>
      <c r="U49" s="72"/>
      <c r="V49" s="74"/>
      <c r="W49" s="75"/>
      <c r="X49" s="76"/>
      <c r="Y49" s="77"/>
      <c r="Z49" s="78"/>
    </row>
    <row r="50" spans="2:32" s="34" customFormat="1" ht="39.950000000000003" customHeight="1" x14ac:dyDescent="0.2">
      <c r="B50" s="35" t="s">
        <v>245</v>
      </c>
      <c r="C50" s="79">
        <v>42300</v>
      </c>
      <c r="D50" s="36" t="s">
        <v>397</v>
      </c>
      <c r="E50" s="40" t="s">
        <v>75</v>
      </c>
      <c r="F50" s="80">
        <v>63</v>
      </c>
      <c r="G50" s="81" t="s">
        <v>246</v>
      </c>
      <c r="H50" s="81" t="s">
        <v>386</v>
      </c>
      <c r="I50" s="40"/>
      <c r="J50" s="82"/>
      <c r="K50" s="42"/>
      <c r="L50" s="83">
        <v>4500</v>
      </c>
      <c r="M50" s="83"/>
      <c r="N50" s="83"/>
      <c r="O50" s="83"/>
      <c r="P50" s="83"/>
      <c r="Q50" s="44"/>
      <c r="R50" s="72" t="s">
        <v>46</v>
      </c>
      <c r="S50" s="40">
        <v>4</v>
      </c>
      <c r="T50" s="73">
        <v>42333</v>
      </c>
      <c r="U50" s="72"/>
      <c r="V50" s="74"/>
      <c r="W50" s="75"/>
      <c r="X50" s="76" t="s">
        <v>410</v>
      </c>
      <c r="Y50" s="77"/>
      <c r="Z50" s="78"/>
    </row>
    <row r="51" spans="2:32" s="34" customFormat="1" ht="39.950000000000003" customHeight="1" x14ac:dyDescent="0.2">
      <c r="B51" s="35" t="s">
        <v>247</v>
      </c>
      <c r="C51" s="79">
        <v>42299</v>
      </c>
      <c r="D51" s="36" t="s">
        <v>397</v>
      </c>
      <c r="E51" s="40" t="s">
        <v>145</v>
      </c>
      <c r="F51" s="80">
        <v>63</v>
      </c>
      <c r="G51" s="81" t="s">
        <v>248</v>
      </c>
      <c r="H51" s="81" t="s">
        <v>249</v>
      </c>
      <c r="I51" s="40"/>
      <c r="J51" s="82">
        <v>318000</v>
      </c>
      <c r="K51" s="42">
        <v>10</v>
      </c>
      <c r="L51" s="83">
        <v>3112.5</v>
      </c>
      <c r="M51" s="83"/>
      <c r="N51" s="83"/>
      <c r="O51" s="83"/>
      <c r="P51" s="83"/>
      <c r="Q51" s="44"/>
      <c r="R51" s="72" t="s">
        <v>46</v>
      </c>
      <c r="S51" s="40">
        <v>2</v>
      </c>
      <c r="T51" s="73"/>
      <c r="U51" s="72"/>
      <c r="V51" s="74"/>
      <c r="W51" s="75"/>
      <c r="X51" s="76"/>
      <c r="Y51" s="77"/>
      <c r="Z51" s="78"/>
    </row>
    <row r="52" spans="2:32" s="34" customFormat="1" ht="39.950000000000003" customHeight="1" x14ac:dyDescent="0.2">
      <c r="B52" s="35" t="s">
        <v>250</v>
      </c>
      <c r="C52" s="79">
        <v>42300</v>
      </c>
      <c r="D52" s="36" t="s">
        <v>398</v>
      </c>
      <c r="E52" s="40" t="s">
        <v>75</v>
      </c>
      <c r="F52" s="80">
        <v>63</v>
      </c>
      <c r="G52" s="81" t="s">
        <v>251</v>
      </c>
      <c r="H52" s="81" t="s">
        <v>252</v>
      </c>
      <c r="I52" s="40"/>
      <c r="J52" s="82"/>
      <c r="K52" s="100"/>
      <c r="L52" s="83">
        <v>1000</v>
      </c>
      <c r="M52" s="83"/>
      <c r="N52" s="83"/>
      <c r="O52" s="83"/>
      <c r="P52" s="83"/>
      <c r="Q52" s="44"/>
      <c r="S52" s="40">
        <v>3</v>
      </c>
      <c r="T52" s="73"/>
      <c r="U52" s="105"/>
      <c r="V52" s="74"/>
      <c r="W52" s="75"/>
      <c r="X52" s="76"/>
      <c r="Y52" s="77"/>
      <c r="Z52" s="78"/>
      <c r="AA52" s="51"/>
      <c r="AB52" s="51"/>
      <c r="AC52" s="51"/>
      <c r="AD52" s="51"/>
      <c r="AE52" s="51"/>
      <c r="AF52" s="51"/>
    </row>
    <row r="53" spans="2:32" s="34" customFormat="1" ht="39.950000000000003" customHeight="1" x14ac:dyDescent="0.2">
      <c r="B53" s="35" t="s">
        <v>139</v>
      </c>
      <c r="C53" s="79">
        <v>42304</v>
      </c>
      <c r="D53" s="36" t="s">
        <v>398</v>
      </c>
      <c r="E53" s="40" t="s">
        <v>165</v>
      </c>
      <c r="F53" s="80">
        <v>63</v>
      </c>
      <c r="G53" s="81" t="s">
        <v>140</v>
      </c>
      <c r="H53" s="81" t="s">
        <v>141</v>
      </c>
      <c r="I53" s="40"/>
      <c r="J53" s="82">
        <v>1680000</v>
      </c>
      <c r="K53" s="100">
        <v>16</v>
      </c>
      <c r="L53" s="83">
        <v>10080</v>
      </c>
      <c r="M53" s="83">
        <v>460</v>
      </c>
      <c r="N53" s="83"/>
      <c r="O53" s="83"/>
      <c r="P53" s="83">
        <f>450+2200+500</f>
        <v>3150</v>
      </c>
      <c r="Q53" s="44"/>
      <c r="R53" s="72" t="s">
        <v>357</v>
      </c>
      <c r="S53" s="106">
        <v>2</v>
      </c>
      <c r="T53" s="73"/>
      <c r="U53" s="105"/>
      <c r="V53" s="74"/>
      <c r="W53" s="75"/>
      <c r="X53" s="76"/>
      <c r="Y53" s="77"/>
      <c r="Z53" s="78"/>
      <c r="AA53" s="51"/>
      <c r="AB53" s="51"/>
      <c r="AC53" s="51"/>
      <c r="AD53" s="51"/>
      <c r="AE53" s="51"/>
      <c r="AF53" s="51"/>
    </row>
    <row r="54" spans="2:32" s="34" customFormat="1" ht="39.950000000000003" customHeight="1" x14ac:dyDescent="0.2">
      <c r="B54" s="35" t="s">
        <v>332</v>
      </c>
      <c r="C54" s="79">
        <v>42304</v>
      </c>
      <c r="D54" s="36" t="s">
        <v>397</v>
      </c>
      <c r="E54" s="40" t="s">
        <v>333</v>
      </c>
      <c r="F54" s="80">
        <v>63</v>
      </c>
      <c r="G54" s="81" t="s">
        <v>334</v>
      </c>
      <c r="H54" s="81" t="s">
        <v>335</v>
      </c>
      <c r="I54" s="40"/>
      <c r="J54" s="82">
        <v>180000</v>
      </c>
      <c r="K54" s="100">
        <v>6</v>
      </c>
      <c r="L54" s="83">
        <v>3250</v>
      </c>
      <c r="M54" s="83">
        <v>350</v>
      </c>
      <c r="N54" s="83"/>
      <c r="O54" s="83">
        <v>365</v>
      </c>
      <c r="P54" s="83"/>
      <c r="Q54" s="44"/>
      <c r="R54" s="72" t="s">
        <v>307</v>
      </c>
      <c r="S54" s="106">
        <v>3</v>
      </c>
      <c r="T54" s="73">
        <v>42310</v>
      </c>
      <c r="U54" s="105"/>
      <c r="V54" s="74"/>
      <c r="W54" s="75"/>
      <c r="X54" s="76"/>
      <c r="Y54" s="77"/>
      <c r="Z54" s="78"/>
      <c r="AA54" s="51"/>
      <c r="AB54" s="51"/>
      <c r="AC54" s="51"/>
      <c r="AD54" s="51"/>
      <c r="AE54" s="51"/>
      <c r="AF54" s="51"/>
    </row>
    <row r="55" spans="2:32" s="34" customFormat="1" ht="39.950000000000003" customHeight="1" x14ac:dyDescent="0.2">
      <c r="B55" s="35" t="s">
        <v>336</v>
      </c>
      <c r="C55" s="79">
        <v>42304</v>
      </c>
      <c r="D55" s="36" t="s">
        <v>398</v>
      </c>
      <c r="E55" s="40" t="s">
        <v>337</v>
      </c>
      <c r="F55" s="80">
        <v>63</v>
      </c>
      <c r="G55" s="81" t="s">
        <v>363</v>
      </c>
      <c r="H55" s="81" t="s">
        <v>374</v>
      </c>
      <c r="I55" s="40"/>
      <c r="J55" s="82">
        <v>500000</v>
      </c>
      <c r="K55" s="100">
        <v>12</v>
      </c>
      <c r="L55" s="83">
        <v>3990</v>
      </c>
      <c r="M55" s="83">
        <v>375</v>
      </c>
      <c r="N55" s="83">
        <f>350+400</f>
        <v>750</v>
      </c>
      <c r="O55" s="83"/>
      <c r="P55" s="83"/>
      <c r="Q55" s="44"/>
      <c r="R55" s="72" t="s">
        <v>307</v>
      </c>
      <c r="S55" s="106">
        <v>2</v>
      </c>
      <c r="T55" s="73"/>
      <c r="U55" s="105"/>
      <c r="V55" s="74"/>
      <c r="W55" s="75"/>
      <c r="X55" s="76"/>
      <c r="Y55" s="77"/>
      <c r="Z55" s="78"/>
      <c r="AA55" s="51"/>
      <c r="AB55" s="51"/>
      <c r="AC55" s="51"/>
      <c r="AD55" s="51"/>
      <c r="AE55" s="51"/>
      <c r="AF55" s="51"/>
    </row>
    <row r="56" spans="2:32" s="34" customFormat="1" ht="39.950000000000003" customHeight="1" x14ac:dyDescent="0.2">
      <c r="B56" s="35" t="s">
        <v>283</v>
      </c>
      <c r="C56" s="79">
        <v>42305</v>
      </c>
      <c r="D56" s="36" t="s">
        <v>398</v>
      </c>
      <c r="E56" s="40" t="s">
        <v>75</v>
      </c>
      <c r="F56" s="80">
        <v>63</v>
      </c>
      <c r="G56" s="81" t="s">
        <v>284</v>
      </c>
      <c r="H56" s="81" t="s">
        <v>94</v>
      </c>
      <c r="I56" s="40"/>
      <c r="J56" s="82">
        <v>280000</v>
      </c>
      <c r="K56" s="100">
        <v>8</v>
      </c>
      <c r="L56" s="83">
        <v>4575</v>
      </c>
      <c r="M56" s="83">
        <v>300</v>
      </c>
      <c r="N56" s="83"/>
      <c r="O56" s="83"/>
      <c r="P56" s="83">
        <f>650+390</f>
        <v>1040</v>
      </c>
      <c r="Q56" s="44"/>
      <c r="R56" s="72" t="s">
        <v>46</v>
      </c>
      <c r="S56" s="106">
        <v>2</v>
      </c>
      <c r="T56" s="73"/>
      <c r="U56" s="105"/>
      <c r="V56" s="74"/>
      <c r="W56" s="75"/>
      <c r="X56" s="76"/>
      <c r="Y56" s="77"/>
      <c r="Z56" s="78"/>
      <c r="AA56" s="51"/>
      <c r="AB56" s="51"/>
      <c r="AC56" s="51"/>
      <c r="AD56" s="51"/>
      <c r="AE56" s="51"/>
      <c r="AF56" s="51"/>
    </row>
    <row r="57" spans="2:32" s="34" customFormat="1" ht="39.950000000000003" customHeight="1" x14ac:dyDescent="0.2">
      <c r="B57" s="35" t="s">
        <v>313</v>
      </c>
      <c r="C57" s="79">
        <v>42305</v>
      </c>
      <c r="D57" s="36" t="s">
        <v>398</v>
      </c>
      <c r="E57" s="40" t="s">
        <v>75</v>
      </c>
      <c r="F57" s="80">
        <v>63</v>
      </c>
      <c r="G57" s="81" t="s">
        <v>314</v>
      </c>
      <c r="H57" s="81" t="s">
        <v>374</v>
      </c>
      <c r="I57" s="40"/>
      <c r="J57" s="82">
        <v>550000</v>
      </c>
      <c r="K57" s="100">
        <v>12</v>
      </c>
      <c r="L57" s="83">
        <v>4900</v>
      </c>
      <c r="M57" s="83">
        <v>487.5</v>
      </c>
      <c r="N57" s="83">
        <v>375</v>
      </c>
      <c r="O57" s="83"/>
      <c r="P57" s="83"/>
      <c r="Q57" s="44"/>
      <c r="R57" s="72" t="s">
        <v>46</v>
      </c>
      <c r="S57" s="106">
        <v>4</v>
      </c>
      <c r="T57" s="73">
        <v>42309</v>
      </c>
      <c r="U57" s="105"/>
      <c r="V57" s="74"/>
      <c r="W57" s="75"/>
      <c r="X57" s="76" t="s">
        <v>411</v>
      </c>
      <c r="Y57" s="77"/>
      <c r="Z57" s="78"/>
      <c r="AA57" s="51"/>
      <c r="AB57" s="51"/>
      <c r="AC57" s="51"/>
      <c r="AD57" s="51"/>
      <c r="AE57" s="51"/>
      <c r="AF57" s="51"/>
    </row>
    <row r="58" spans="2:32" s="34" customFormat="1" ht="39.950000000000003" customHeight="1" x14ac:dyDescent="0.2">
      <c r="B58" s="35" t="s">
        <v>87</v>
      </c>
      <c r="C58" s="79">
        <v>42307</v>
      </c>
      <c r="D58" s="36" t="s">
        <v>398</v>
      </c>
      <c r="E58" s="40" t="s">
        <v>75</v>
      </c>
      <c r="F58" s="80">
        <v>63</v>
      </c>
      <c r="G58" s="81" t="s">
        <v>174</v>
      </c>
      <c r="H58" s="81" t="s">
        <v>342</v>
      </c>
      <c r="I58" s="40" t="s">
        <v>292</v>
      </c>
      <c r="J58" s="82">
        <f>564000/1.2</f>
        <v>470000</v>
      </c>
      <c r="K58" s="100">
        <v>6</v>
      </c>
      <c r="L58" s="83">
        <v>3400</v>
      </c>
      <c r="M58" s="83"/>
      <c r="N58" s="83">
        <v>580</v>
      </c>
      <c r="O58" s="83"/>
      <c r="P58" s="83"/>
      <c r="Q58" s="44"/>
      <c r="R58" s="72" t="s">
        <v>153</v>
      </c>
      <c r="S58" s="106">
        <v>2</v>
      </c>
      <c r="T58" s="73"/>
      <c r="U58" s="105"/>
      <c r="V58" s="74"/>
      <c r="W58" s="75"/>
      <c r="X58" s="76"/>
      <c r="Y58" s="77"/>
      <c r="Z58" s="78"/>
      <c r="AA58" s="51"/>
      <c r="AB58" s="51"/>
      <c r="AC58" s="51"/>
      <c r="AD58" s="51"/>
      <c r="AE58" s="51"/>
      <c r="AF58" s="51"/>
    </row>
    <row r="59" spans="2:32" s="109" customFormat="1" ht="39.950000000000003" customHeight="1" x14ac:dyDescent="0.2">
      <c r="B59" s="149" t="s">
        <v>74</v>
      </c>
      <c r="C59" s="150"/>
      <c r="D59" s="150"/>
      <c r="E59" s="150"/>
      <c r="F59" s="150"/>
      <c r="G59" s="150"/>
      <c r="H59" s="150"/>
      <c r="I59" s="150"/>
      <c r="J59" s="150"/>
      <c r="K59" s="151"/>
      <c r="L59" s="70">
        <f>SUM(L24:L58)</f>
        <v>166154.5</v>
      </c>
      <c r="M59" s="70">
        <f>SUM(M24:M58)</f>
        <v>5902.5</v>
      </c>
      <c r="N59" s="70">
        <f>SUM(N24:N58)</f>
        <v>5985</v>
      </c>
      <c r="O59" s="70"/>
      <c r="P59" s="70">
        <f>SUM(P24:P58)</f>
        <v>8644</v>
      </c>
      <c r="Q59" s="71"/>
      <c r="R59" s="107"/>
      <c r="S59" s="105"/>
      <c r="T59" s="108"/>
      <c r="U59" s="72"/>
      <c r="V59" s="74"/>
      <c r="W59" s="75"/>
      <c r="X59" s="76"/>
      <c r="Y59" s="77"/>
      <c r="Z59" s="78"/>
    </row>
    <row r="60" spans="2:32" s="109" customFormat="1" ht="39.950000000000003" customHeight="1" x14ac:dyDescent="0.2">
      <c r="B60" s="35" t="s">
        <v>65</v>
      </c>
      <c r="C60" s="79">
        <v>42387</v>
      </c>
      <c r="D60" s="110" t="s">
        <v>398</v>
      </c>
      <c r="E60" s="111" t="s">
        <v>75</v>
      </c>
      <c r="F60" s="80">
        <v>63</v>
      </c>
      <c r="G60" s="81" t="s">
        <v>66</v>
      </c>
      <c r="H60" s="81" t="s">
        <v>295</v>
      </c>
      <c r="I60" s="40"/>
      <c r="J60" s="82">
        <v>9600000</v>
      </c>
      <c r="K60" s="42">
        <v>18</v>
      </c>
      <c r="L60" s="83">
        <v>34800</v>
      </c>
      <c r="M60" s="83">
        <v>3450</v>
      </c>
      <c r="N60" s="83">
        <v>200</v>
      </c>
      <c r="O60" s="83"/>
      <c r="P60" s="83">
        <v>300</v>
      </c>
      <c r="Q60" s="104"/>
      <c r="R60" s="72" t="s">
        <v>153</v>
      </c>
      <c r="S60" s="40">
        <v>2</v>
      </c>
      <c r="T60" s="73"/>
      <c r="U60" s="72"/>
      <c r="V60" s="74"/>
      <c r="W60" s="75"/>
      <c r="X60" s="76"/>
      <c r="Y60" s="77"/>
      <c r="Z60" s="78"/>
      <c r="AA60" s="34"/>
      <c r="AB60" s="34"/>
      <c r="AC60" s="34"/>
      <c r="AD60" s="34"/>
      <c r="AE60" s="34"/>
    </row>
    <row r="61" spans="2:32" s="109" customFormat="1" ht="39.950000000000003" customHeight="1" x14ac:dyDescent="0.2">
      <c r="B61" s="35" t="s">
        <v>11</v>
      </c>
      <c r="C61" s="79">
        <v>42312</v>
      </c>
      <c r="D61" s="110" t="s">
        <v>398</v>
      </c>
      <c r="E61" s="111" t="s">
        <v>12</v>
      </c>
      <c r="F61" s="80">
        <v>63</v>
      </c>
      <c r="G61" s="81" t="s">
        <v>6</v>
      </c>
      <c r="H61" s="81" t="s">
        <v>7</v>
      </c>
      <c r="I61" s="40" t="s">
        <v>8</v>
      </c>
      <c r="J61" s="82">
        <v>4000000</v>
      </c>
      <c r="K61" s="42">
        <v>10</v>
      </c>
      <c r="L61" s="83"/>
      <c r="M61" s="83"/>
      <c r="N61" s="83"/>
      <c r="O61" s="83"/>
      <c r="P61" s="83"/>
      <c r="Q61" s="104"/>
      <c r="R61" s="72" t="s">
        <v>9</v>
      </c>
      <c r="S61" s="40">
        <v>2</v>
      </c>
      <c r="T61" s="73"/>
      <c r="U61" s="72"/>
      <c r="V61" s="74"/>
      <c r="W61" s="75"/>
      <c r="X61" s="76"/>
      <c r="Y61" s="77"/>
      <c r="Z61" s="78"/>
      <c r="AA61" s="34"/>
      <c r="AB61" s="34"/>
      <c r="AC61" s="34"/>
      <c r="AD61" s="34"/>
      <c r="AE61" s="34"/>
    </row>
    <row r="62" spans="2:32" s="34" customFormat="1" ht="39.950000000000003" customHeight="1" x14ac:dyDescent="0.2">
      <c r="B62" s="35" t="s">
        <v>31</v>
      </c>
      <c r="C62" s="79">
        <v>42312</v>
      </c>
      <c r="D62" s="110" t="s">
        <v>398</v>
      </c>
      <c r="E62" s="111" t="s">
        <v>75</v>
      </c>
      <c r="F62" s="80">
        <v>63</v>
      </c>
      <c r="G62" s="81" t="s">
        <v>88</v>
      </c>
      <c r="H62" s="81" t="s">
        <v>113</v>
      </c>
      <c r="I62" s="40"/>
      <c r="J62" s="112">
        <v>440000</v>
      </c>
      <c r="K62" s="42">
        <v>3</v>
      </c>
      <c r="L62" s="83">
        <v>2500</v>
      </c>
      <c r="M62" s="83">
        <v>190</v>
      </c>
      <c r="N62" s="83">
        <f>570+285</f>
        <v>855</v>
      </c>
      <c r="O62" s="83"/>
      <c r="P62" s="83"/>
      <c r="Q62" s="104"/>
      <c r="R62" s="72" t="s">
        <v>153</v>
      </c>
      <c r="S62" s="40">
        <v>3</v>
      </c>
      <c r="T62" s="73">
        <v>42309</v>
      </c>
      <c r="U62" s="72" t="s">
        <v>153</v>
      </c>
      <c r="V62" s="101" t="s">
        <v>316</v>
      </c>
      <c r="W62" s="75"/>
      <c r="X62" s="76"/>
      <c r="Y62" s="77"/>
      <c r="Z62" s="78"/>
    </row>
    <row r="63" spans="2:32" s="34" customFormat="1" ht="39.950000000000003" customHeight="1" x14ac:dyDescent="0.2">
      <c r="B63" s="35" t="s">
        <v>148</v>
      </c>
      <c r="C63" s="79">
        <v>42312</v>
      </c>
      <c r="D63" s="110" t="s">
        <v>398</v>
      </c>
      <c r="E63" s="111" t="s">
        <v>376</v>
      </c>
      <c r="F63" s="80">
        <v>63</v>
      </c>
      <c r="G63" s="81" t="s">
        <v>76</v>
      </c>
      <c r="H63" s="81" t="s">
        <v>254</v>
      </c>
      <c r="I63" s="40"/>
      <c r="J63" s="112"/>
      <c r="K63" s="42">
        <v>10</v>
      </c>
      <c r="L63" s="83">
        <v>4600</v>
      </c>
      <c r="M63" s="83"/>
      <c r="N63" s="83"/>
      <c r="O63" s="83"/>
      <c r="P63" s="83"/>
      <c r="Q63" s="104"/>
      <c r="R63" s="72" t="s">
        <v>46</v>
      </c>
      <c r="S63" s="40">
        <v>2</v>
      </c>
      <c r="T63" s="73"/>
      <c r="U63" s="72"/>
      <c r="V63" s="74"/>
      <c r="W63" s="75"/>
      <c r="X63" s="76"/>
      <c r="Y63" s="77"/>
      <c r="Z63" s="78"/>
    </row>
    <row r="64" spans="2:32" s="34" customFormat="1" ht="39.950000000000003" customHeight="1" x14ac:dyDescent="0.2">
      <c r="B64" s="35" t="s">
        <v>10</v>
      </c>
      <c r="C64" s="79">
        <v>42312</v>
      </c>
      <c r="D64" s="110" t="s">
        <v>398</v>
      </c>
      <c r="E64" s="40" t="s">
        <v>12</v>
      </c>
      <c r="F64" s="80">
        <v>63</v>
      </c>
      <c r="G64" s="81" t="s">
        <v>13</v>
      </c>
      <c r="H64" s="81" t="s">
        <v>7</v>
      </c>
      <c r="I64" s="40" t="s">
        <v>8</v>
      </c>
      <c r="J64" s="82">
        <v>4000000</v>
      </c>
      <c r="K64" s="42">
        <v>10</v>
      </c>
      <c r="L64" s="83">
        <v>26400</v>
      </c>
      <c r="M64" s="83">
        <v>300</v>
      </c>
      <c r="N64" s="83">
        <v>450</v>
      </c>
      <c r="O64" s="83"/>
      <c r="P64" s="83">
        <v>800</v>
      </c>
      <c r="Q64" s="44"/>
      <c r="R64" s="72" t="s">
        <v>9</v>
      </c>
      <c r="S64" s="40">
        <v>2</v>
      </c>
      <c r="T64" s="73"/>
      <c r="U64" s="72"/>
      <c r="V64" s="74"/>
      <c r="W64" s="75"/>
      <c r="X64" s="76"/>
      <c r="Y64" s="77"/>
      <c r="Z64" s="78"/>
    </row>
    <row r="65" spans="2:26" s="34" customFormat="1" ht="39.950000000000003" customHeight="1" x14ac:dyDescent="0.2">
      <c r="B65" s="35" t="s">
        <v>263</v>
      </c>
      <c r="C65" s="79">
        <v>42312</v>
      </c>
      <c r="D65" s="110" t="s">
        <v>398</v>
      </c>
      <c r="E65" s="40" t="s">
        <v>75</v>
      </c>
      <c r="F65" s="80">
        <v>63</v>
      </c>
      <c r="G65" s="81" t="s">
        <v>264</v>
      </c>
      <c r="H65" s="81" t="s">
        <v>265</v>
      </c>
      <c r="I65" s="40"/>
      <c r="J65" s="82">
        <v>6000000</v>
      </c>
      <c r="K65" s="42">
        <v>18</v>
      </c>
      <c r="L65" s="83">
        <v>3400</v>
      </c>
      <c r="M65" s="83">
        <v>300</v>
      </c>
      <c r="N65" s="83"/>
      <c r="O65" s="83"/>
      <c r="P65" s="83"/>
      <c r="Q65" s="44"/>
      <c r="R65" s="72" t="s">
        <v>105</v>
      </c>
      <c r="S65" s="40">
        <v>2</v>
      </c>
      <c r="T65" s="73"/>
      <c r="U65" s="72"/>
      <c r="V65" s="74"/>
      <c r="W65" s="75"/>
      <c r="X65" s="76"/>
      <c r="Y65" s="77"/>
      <c r="Z65" s="78"/>
    </row>
    <row r="66" spans="2:26" s="34" customFormat="1" ht="39.950000000000003" customHeight="1" x14ac:dyDescent="0.2">
      <c r="B66" s="35" t="s">
        <v>14</v>
      </c>
      <c r="C66" s="79">
        <v>42312</v>
      </c>
      <c r="D66" s="110" t="s">
        <v>398</v>
      </c>
      <c r="E66" s="40" t="s">
        <v>261</v>
      </c>
      <c r="F66" s="80">
        <v>63</v>
      </c>
      <c r="G66" s="81" t="s">
        <v>15</v>
      </c>
      <c r="H66" s="81" t="s">
        <v>16</v>
      </c>
      <c r="I66" s="40"/>
      <c r="J66" s="82">
        <v>150000</v>
      </c>
      <c r="K66" s="100">
        <v>1.5</v>
      </c>
      <c r="L66" s="83">
        <v>2100</v>
      </c>
      <c r="M66" s="83"/>
      <c r="N66" s="83"/>
      <c r="O66" s="83"/>
      <c r="P66" s="83"/>
      <c r="Q66" s="44"/>
      <c r="R66" s="72" t="s">
        <v>46</v>
      </c>
      <c r="S66" s="40">
        <v>3</v>
      </c>
      <c r="T66" s="73">
        <v>42309</v>
      </c>
      <c r="U66" s="72"/>
      <c r="V66" s="74"/>
      <c r="W66" s="75"/>
      <c r="X66" s="76"/>
      <c r="Y66" s="77"/>
      <c r="Z66" s="78"/>
    </row>
    <row r="67" spans="2:26" s="34" customFormat="1" ht="39.950000000000003" customHeight="1" x14ac:dyDescent="0.2">
      <c r="B67" s="35" t="s">
        <v>182</v>
      </c>
      <c r="C67" s="79">
        <v>42314</v>
      </c>
      <c r="D67" s="36" t="s">
        <v>397</v>
      </c>
      <c r="E67" s="40" t="s">
        <v>262</v>
      </c>
      <c r="F67" s="80">
        <v>63</v>
      </c>
      <c r="G67" s="81" t="s">
        <v>180</v>
      </c>
      <c r="H67" s="81" t="s">
        <v>181</v>
      </c>
      <c r="I67" s="40"/>
      <c r="J67" s="82">
        <v>826000</v>
      </c>
      <c r="K67" s="42">
        <v>10</v>
      </c>
      <c r="L67" s="83">
        <v>7200</v>
      </c>
      <c r="M67" s="83">
        <v>650</v>
      </c>
      <c r="N67" s="83"/>
      <c r="O67" s="83"/>
      <c r="P67" s="83">
        <f>975+650</f>
        <v>1625</v>
      </c>
      <c r="Q67" s="44"/>
      <c r="R67" s="72" t="s">
        <v>46</v>
      </c>
      <c r="S67" s="40">
        <v>4</v>
      </c>
      <c r="T67" s="73">
        <v>42333</v>
      </c>
      <c r="U67" s="72"/>
      <c r="V67" s="74"/>
      <c r="W67" s="75"/>
      <c r="X67" s="76" t="s">
        <v>405</v>
      </c>
      <c r="Y67" s="77"/>
      <c r="Z67" s="78"/>
    </row>
    <row r="68" spans="2:26" s="34" customFormat="1" ht="39.950000000000003" customHeight="1" x14ac:dyDescent="0.2">
      <c r="B68" s="35" t="s">
        <v>204</v>
      </c>
      <c r="C68" s="79">
        <v>42309</v>
      </c>
      <c r="D68" s="110" t="s">
        <v>398</v>
      </c>
      <c r="E68" s="40" t="s">
        <v>12</v>
      </c>
      <c r="F68" s="80">
        <v>63</v>
      </c>
      <c r="G68" s="81" t="s">
        <v>205</v>
      </c>
      <c r="H68" s="81" t="s">
        <v>206</v>
      </c>
      <c r="I68" s="40"/>
      <c r="J68" s="82"/>
      <c r="K68" s="42"/>
      <c r="L68" s="83">
        <v>550</v>
      </c>
      <c r="M68" s="83"/>
      <c r="N68" s="83"/>
      <c r="O68" s="83">
        <v>160</v>
      </c>
      <c r="P68" s="83">
        <v>150</v>
      </c>
      <c r="Q68" s="44"/>
      <c r="R68" s="72" t="s">
        <v>46</v>
      </c>
      <c r="S68" s="40">
        <v>2</v>
      </c>
      <c r="T68" s="73"/>
      <c r="U68" s="72"/>
      <c r="V68" s="74"/>
      <c r="W68" s="75"/>
      <c r="X68" s="76"/>
      <c r="Y68" s="77"/>
      <c r="Z68" s="78"/>
    </row>
    <row r="69" spans="2:26" s="34" customFormat="1" ht="39.950000000000003" customHeight="1" x14ac:dyDescent="0.2">
      <c r="B69" s="35" t="s">
        <v>232</v>
      </c>
      <c r="C69" s="79">
        <v>42314</v>
      </c>
      <c r="D69" s="36" t="s">
        <v>397</v>
      </c>
      <c r="E69" s="40" t="s">
        <v>233</v>
      </c>
      <c r="F69" s="80">
        <v>63</v>
      </c>
      <c r="G69" s="81" t="s">
        <v>234</v>
      </c>
      <c r="H69" s="81" t="s">
        <v>305</v>
      </c>
      <c r="I69" s="40"/>
      <c r="J69" s="82">
        <v>280000</v>
      </c>
      <c r="K69" s="100">
        <v>4</v>
      </c>
      <c r="L69" s="83">
        <v>2950</v>
      </c>
      <c r="M69" s="83"/>
      <c r="N69" s="83">
        <v>450</v>
      </c>
      <c r="O69" s="83"/>
      <c r="P69" s="83"/>
      <c r="Q69" s="44"/>
      <c r="R69" s="72" t="s">
        <v>46</v>
      </c>
      <c r="S69" s="40">
        <v>3</v>
      </c>
      <c r="T69" s="73">
        <v>42333</v>
      </c>
      <c r="U69" s="72"/>
      <c r="V69" s="74"/>
      <c r="W69" s="75"/>
      <c r="X69" s="76"/>
      <c r="Y69" s="77"/>
      <c r="Z69" s="78"/>
    </row>
    <row r="70" spans="2:26" s="34" customFormat="1" ht="39.950000000000003" customHeight="1" x14ac:dyDescent="0.2">
      <c r="B70" s="35" t="s">
        <v>207</v>
      </c>
      <c r="C70" s="79">
        <v>42318</v>
      </c>
      <c r="D70" s="110" t="s">
        <v>398</v>
      </c>
      <c r="E70" s="40" t="s">
        <v>162</v>
      </c>
      <c r="F70" s="80">
        <v>63</v>
      </c>
      <c r="G70" s="81" t="s">
        <v>208</v>
      </c>
      <c r="H70" s="81" t="s">
        <v>209</v>
      </c>
      <c r="I70" s="40"/>
      <c r="J70" s="82">
        <v>1500000</v>
      </c>
      <c r="K70" s="100">
        <v>7</v>
      </c>
      <c r="L70" s="83">
        <v>7500</v>
      </c>
      <c r="M70" s="83"/>
      <c r="N70" s="83">
        <v>900</v>
      </c>
      <c r="O70" s="83"/>
      <c r="P70" s="83">
        <v>850</v>
      </c>
      <c r="Q70" s="44"/>
      <c r="R70" s="72" t="s">
        <v>46</v>
      </c>
      <c r="S70" s="40"/>
      <c r="T70" s="73"/>
      <c r="U70" s="72"/>
      <c r="V70" s="74"/>
      <c r="W70" s="75"/>
      <c r="X70" s="76"/>
      <c r="Y70" s="77"/>
      <c r="Z70" s="78"/>
    </row>
    <row r="71" spans="2:26" s="34" customFormat="1" ht="51" customHeight="1" x14ac:dyDescent="0.2">
      <c r="B71" s="35" t="s">
        <v>150</v>
      </c>
      <c r="C71" s="79">
        <v>42318</v>
      </c>
      <c r="D71" s="110" t="s">
        <v>398</v>
      </c>
      <c r="E71" s="37" t="s">
        <v>75</v>
      </c>
      <c r="F71" s="80">
        <v>63</v>
      </c>
      <c r="G71" s="81" t="s">
        <v>151</v>
      </c>
      <c r="H71" s="81" t="s">
        <v>302</v>
      </c>
      <c r="I71" s="40"/>
      <c r="J71" s="82">
        <v>600000</v>
      </c>
      <c r="K71" s="42"/>
      <c r="L71" s="83">
        <v>5950</v>
      </c>
      <c r="M71" s="83">
        <v>450</v>
      </c>
      <c r="N71" s="83"/>
      <c r="O71" s="83"/>
      <c r="P71" s="83" t="s">
        <v>152</v>
      </c>
      <c r="Q71" s="44"/>
      <c r="R71" s="72" t="s">
        <v>153</v>
      </c>
      <c r="S71" s="40">
        <v>3</v>
      </c>
      <c r="T71" s="73">
        <v>42339</v>
      </c>
      <c r="U71" s="72"/>
      <c r="V71" s="74"/>
      <c r="W71" s="75"/>
      <c r="X71" s="76"/>
      <c r="Y71" s="77"/>
      <c r="Z71" s="78"/>
    </row>
    <row r="72" spans="2:26" s="34" customFormat="1" ht="39.950000000000003" customHeight="1" x14ac:dyDescent="0.2">
      <c r="B72" s="35" t="s">
        <v>158</v>
      </c>
      <c r="C72" s="79">
        <v>42320</v>
      </c>
      <c r="D72" s="36" t="s">
        <v>397</v>
      </c>
      <c r="E72" s="40" t="s">
        <v>165</v>
      </c>
      <c r="F72" s="80">
        <v>63</v>
      </c>
      <c r="G72" s="81" t="s">
        <v>89</v>
      </c>
      <c r="H72" s="81" t="s">
        <v>20</v>
      </c>
      <c r="I72" s="40"/>
      <c r="J72" s="82">
        <v>1000000</v>
      </c>
      <c r="K72" s="42">
        <v>36</v>
      </c>
      <c r="L72" s="83">
        <v>13837.5</v>
      </c>
      <c r="M72" s="83"/>
      <c r="N72" s="83"/>
      <c r="O72" s="83"/>
      <c r="P72" s="83"/>
      <c r="Q72" s="44"/>
      <c r="R72" s="72" t="s">
        <v>46</v>
      </c>
      <c r="S72" s="40">
        <v>4</v>
      </c>
      <c r="T72" s="73">
        <v>42370</v>
      </c>
      <c r="U72" s="72"/>
      <c r="V72" s="74"/>
      <c r="W72" s="75"/>
      <c r="X72" s="76" t="s">
        <v>406</v>
      </c>
      <c r="Y72" s="77"/>
      <c r="Z72" s="78"/>
    </row>
    <row r="73" spans="2:26" s="34" customFormat="1" ht="39.950000000000003" customHeight="1" x14ac:dyDescent="0.2">
      <c r="B73" s="35" t="s">
        <v>389</v>
      </c>
      <c r="C73" s="79">
        <v>42320</v>
      </c>
      <c r="D73" s="110" t="s">
        <v>398</v>
      </c>
      <c r="E73" s="40" t="s">
        <v>86</v>
      </c>
      <c r="F73" s="80">
        <v>63</v>
      </c>
      <c r="G73" s="81" t="s">
        <v>390</v>
      </c>
      <c r="H73" s="81" t="s">
        <v>200</v>
      </c>
      <c r="I73" s="40"/>
      <c r="J73" s="82">
        <v>2227000</v>
      </c>
      <c r="K73" s="42">
        <v>15</v>
      </c>
      <c r="L73" s="83">
        <v>17950</v>
      </c>
      <c r="M73" s="83">
        <v>640</v>
      </c>
      <c r="N73" s="83"/>
      <c r="O73" s="83"/>
      <c r="P73" s="83">
        <f>450+2200+650</f>
        <v>3300</v>
      </c>
      <c r="Q73" s="44"/>
      <c r="R73" s="72" t="s">
        <v>357</v>
      </c>
      <c r="S73" s="40">
        <v>2</v>
      </c>
      <c r="T73" s="73"/>
      <c r="U73" s="72"/>
      <c r="V73" s="74"/>
      <c r="W73" s="75"/>
      <c r="X73" s="76"/>
      <c r="Y73" s="77"/>
      <c r="Z73" s="78"/>
    </row>
    <row r="74" spans="2:26" s="34" customFormat="1" ht="39.950000000000003" customHeight="1" x14ac:dyDescent="0.2">
      <c r="B74" s="35" t="s">
        <v>391</v>
      </c>
      <c r="C74" s="79">
        <v>42320</v>
      </c>
      <c r="D74" s="110" t="s">
        <v>398</v>
      </c>
      <c r="E74" s="40" t="s">
        <v>133</v>
      </c>
      <c r="F74" s="80">
        <v>63</v>
      </c>
      <c r="G74" s="81" t="s">
        <v>392</v>
      </c>
      <c r="H74" s="81" t="s">
        <v>54</v>
      </c>
      <c r="I74" s="40"/>
      <c r="J74" s="82">
        <v>600000</v>
      </c>
      <c r="K74" s="42">
        <v>6</v>
      </c>
      <c r="L74" s="83">
        <v>6950</v>
      </c>
      <c r="M74" s="83">
        <v>250</v>
      </c>
      <c r="N74" s="83">
        <v>520</v>
      </c>
      <c r="O74" s="83"/>
      <c r="P74" s="83"/>
      <c r="Q74" s="44"/>
      <c r="R74" s="72" t="s">
        <v>153</v>
      </c>
      <c r="S74" s="40">
        <v>2</v>
      </c>
      <c r="T74" s="73"/>
      <c r="U74" s="72"/>
      <c r="V74" s="74"/>
      <c r="W74" s="75"/>
      <c r="X74" s="76"/>
      <c r="Y74" s="77"/>
      <c r="Z74" s="78"/>
    </row>
    <row r="75" spans="2:26" s="34" customFormat="1" ht="39.950000000000003" customHeight="1" x14ac:dyDescent="0.2">
      <c r="B75" s="35" t="s">
        <v>219</v>
      </c>
      <c r="C75" s="79">
        <v>42321</v>
      </c>
      <c r="D75" s="110" t="s">
        <v>398</v>
      </c>
      <c r="E75" s="40" t="s">
        <v>162</v>
      </c>
      <c r="F75" s="80">
        <v>63</v>
      </c>
      <c r="G75" s="81" t="s">
        <v>220</v>
      </c>
      <c r="H75" s="81" t="s">
        <v>342</v>
      </c>
      <c r="I75" s="40"/>
      <c r="J75" s="82">
        <v>240000</v>
      </c>
      <c r="K75" s="42">
        <v>3</v>
      </c>
      <c r="L75" s="83">
        <v>2000</v>
      </c>
      <c r="M75" s="83"/>
      <c r="N75" s="83">
        <v>220</v>
      </c>
      <c r="O75" s="83"/>
      <c r="P75" s="83">
        <v>190</v>
      </c>
      <c r="Q75" s="44"/>
      <c r="R75" s="72" t="s">
        <v>46</v>
      </c>
      <c r="S75" s="40">
        <v>3</v>
      </c>
      <c r="T75" s="73">
        <v>42309</v>
      </c>
      <c r="U75" s="72"/>
      <c r="V75" s="74"/>
      <c r="W75" s="75"/>
      <c r="X75" s="76"/>
      <c r="Y75" s="77"/>
      <c r="Z75" s="78"/>
    </row>
    <row r="76" spans="2:26" s="34" customFormat="1" ht="39.950000000000003" customHeight="1" x14ac:dyDescent="0.2">
      <c r="B76" s="35" t="s">
        <v>340</v>
      </c>
      <c r="C76" s="79">
        <v>42321</v>
      </c>
      <c r="D76" s="110" t="s">
        <v>398</v>
      </c>
      <c r="E76" s="40" t="s">
        <v>162</v>
      </c>
      <c r="F76" s="80">
        <v>63</v>
      </c>
      <c r="G76" s="81" t="s">
        <v>341</v>
      </c>
      <c r="H76" s="81" t="s">
        <v>342</v>
      </c>
      <c r="I76" s="40"/>
      <c r="J76" s="82">
        <v>2100000</v>
      </c>
      <c r="K76" s="42">
        <v>6</v>
      </c>
      <c r="L76" s="83">
        <v>6000</v>
      </c>
      <c r="M76" s="83"/>
      <c r="N76" s="83">
        <v>450</v>
      </c>
      <c r="O76" s="83"/>
      <c r="P76" s="83"/>
      <c r="Q76" s="44"/>
      <c r="R76" s="72" t="s">
        <v>46</v>
      </c>
      <c r="S76" s="40">
        <v>2</v>
      </c>
      <c r="T76" s="73"/>
      <c r="U76" s="72"/>
      <c r="V76" s="74"/>
      <c r="W76" s="75"/>
      <c r="X76" s="76"/>
      <c r="Y76" s="77"/>
      <c r="Z76" s="78"/>
    </row>
    <row r="77" spans="2:26" s="34" customFormat="1" ht="39.950000000000003" customHeight="1" x14ac:dyDescent="0.2">
      <c r="B77" s="35" t="s">
        <v>118</v>
      </c>
      <c r="C77" s="79">
        <v>42321</v>
      </c>
      <c r="D77" s="110" t="s">
        <v>398</v>
      </c>
      <c r="E77" s="40" t="s">
        <v>12</v>
      </c>
      <c r="F77" s="80">
        <v>63</v>
      </c>
      <c r="G77" s="81" t="s">
        <v>119</v>
      </c>
      <c r="H77" s="81" t="s">
        <v>291</v>
      </c>
      <c r="I77" s="40" t="s">
        <v>92</v>
      </c>
      <c r="J77" s="82">
        <v>1440000</v>
      </c>
      <c r="K77" s="42">
        <v>14</v>
      </c>
      <c r="L77" s="83">
        <v>7500</v>
      </c>
      <c r="M77" s="83">
        <v>750</v>
      </c>
      <c r="N77" s="83"/>
      <c r="O77" s="83"/>
      <c r="P77" s="83">
        <f>650+1400</f>
        <v>2050</v>
      </c>
      <c r="Q77" s="44"/>
      <c r="R77" s="72" t="s">
        <v>46</v>
      </c>
      <c r="S77" s="40">
        <v>2</v>
      </c>
      <c r="T77" s="73"/>
      <c r="U77" s="72"/>
      <c r="V77" s="74"/>
      <c r="W77" s="75"/>
      <c r="X77" s="76"/>
      <c r="Y77" s="77"/>
      <c r="Z77" s="78"/>
    </row>
    <row r="78" spans="2:26" s="34" customFormat="1" ht="39.950000000000003" customHeight="1" x14ac:dyDescent="0.2">
      <c r="B78" s="35" t="s">
        <v>142</v>
      </c>
      <c r="C78" s="79">
        <v>42324</v>
      </c>
      <c r="D78" s="36" t="s">
        <v>397</v>
      </c>
      <c r="E78" s="40" t="s">
        <v>346</v>
      </c>
      <c r="F78" s="80">
        <v>63</v>
      </c>
      <c r="G78" s="81" t="s">
        <v>143</v>
      </c>
      <c r="H78" s="81" t="s">
        <v>20</v>
      </c>
      <c r="I78" s="40"/>
      <c r="J78" s="82">
        <v>1630000</v>
      </c>
      <c r="K78" s="42">
        <v>12</v>
      </c>
      <c r="L78" s="83">
        <v>13425</v>
      </c>
      <c r="M78" s="83"/>
      <c r="N78" s="83">
        <v>750</v>
      </c>
      <c r="O78" s="83"/>
      <c r="P78" s="83"/>
      <c r="Q78" s="44"/>
      <c r="R78" s="72" t="s">
        <v>46</v>
      </c>
      <c r="S78" s="40">
        <v>2</v>
      </c>
      <c r="T78" s="73"/>
      <c r="U78" s="72"/>
      <c r="V78" s="74"/>
      <c r="W78" s="75"/>
      <c r="X78" s="76"/>
      <c r="Y78" s="77"/>
      <c r="Z78" s="78"/>
    </row>
    <row r="79" spans="2:26" s="34" customFormat="1" ht="39.950000000000003" customHeight="1" x14ac:dyDescent="0.2">
      <c r="B79" s="35" t="s">
        <v>282</v>
      </c>
      <c r="C79" s="79">
        <v>42325</v>
      </c>
      <c r="D79" s="110" t="s">
        <v>398</v>
      </c>
      <c r="E79" s="40" t="s">
        <v>2</v>
      </c>
      <c r="F79" s="80">
        <v>63</v>
      </c>
      <c r="G79" s="81" t="s">
        <v>277</v>
      </c>
      <c r="H79" s="81" t="s">
        <v>278</v>
      </c>
      <c r="I79" s="40" t="s">
        <v>279</v>
      </c>
      <c r="J79" s="82">
        <v>3000000</v>
      </c>
      <c r="K79" s="42">
        <v>18</v>
      </c>
      <c r="L79" s="83">
        <v>16700</v>
      </c>
      <c r="M79" s="83">
        <v>850</v>
      </c>
      <c r="N79" s="83"/>
      <c r="O79" s="83"/>
      <c r="P79" s="83">
        <f>800+3400+1250</f>
        <v>5450</v>
      </c>
      <c r="Q79" s="44"/>
      <c r="R79" s="72" t="s">
        <v>153</v>
      </c>
      <c r="S79" s="40">
        <v>2</v>
      </c>
      <c r="T79" s="73"/>
      <c r="U79" s="72"/>
      <c r="V79" s="74"/>
      <c r="W79" s="75"/>
      <c r="X79" s="76"/>
      <c r="Y79" s="77"/>
      <c r="Z79" s="78"/>
    </row>
    <row r="80" spans="2:26" s="34" customFormat="1" ht="39.950000000000003" customHeight="1" x14ac:dyDescent="0.2">
      <c r="B80" s="35" t="s">
        <v>308</v>
      </c>
      <c r="C80" s="79">
        <v>42325</v>
      </c>
      <c r="D80" s="110" t="s">
        <v>398</v>
      </c>
      <c r="E80" s="40" t="s">
        <v>2</v>
      </c>
      <c r="F80" s="80">
        <v>63</v>
      </c>
      <c r="G80" s="81" t="s">
        <v>309</v>
      </c>
      <c r="H80" s="81" t="s">
        <v>113</v>
      </c>
      <c r="I80" s="40"/>
      <c r="J80" s="82">
        <v>250000</v>
      </c>
      <c r="K80" s="42">
        <v>3</v>
      </c>
      <c r="L80" s="83">
        <v>2500</v>
      </c>
      <c r="M80" s="83"/>
      <c r="N80" s="83">
        <v>250</v>
      </c>
      <c r="O80" s="83"/>
      <c r="P80" s="83"/>
      <c r="Q80" s="44"/>
      <c r="R80" s="72" t="s">
        <v>153</v>
      </c>
      <c r="S80" s="40">
        <v>3</v>
      </c>
      <c r="T80" s="73">
        <v>42309</v>
      </c>
      <c r="U80" s="72"/>
      <c r="V80" s="74"/>
      <c r="W80" s="75"/>
      <c r="X80" s="76"/>
      <c r="Y80" s="77"/>
      <c r="Z80" s="78"/>
    </row>
    <row r="81" spans="2:32" s="34" customFormat="1" ht="39.950000000000003" customHeight="1" x14ac:dyDescent="0.2">
      <c r="B81" s="35" t="s">
        <v>48</v>
      </c>
      <c r="C81" s="79">
        <v>42325</v>
      </c>
      <c r="D81" s="110" t="s">
        <v>398</v>
      </c>
      <c r="E81" s="40" t="s">
        <v>75</v>
      </c>
      <c r="F81" s="80">
        <v>63</v>
      </c>
      <c r="G81" s="81" t="s">
        <v>49</v>
      </c>
      <c r="H81" s="81" t="s">
        <v>113</v>
      </c>
      <c r="I81" s="40"/>
      <c r="J81" s="82">
        <v>280000</v>
      </c>
      <c r="K81" s="100">
        <v>2.5</v>
      </c>
      <c r="L81" s="83">
        <v>2700</v>
      </c>
      <c r="M81" s="83"/>
      <c r="N81" s="83">
        <v>250</v>
      </c>
      <c r="O81" s="83"/>
      <c r="P81" s="83"/>
      <c r="Q81" s="44"/>
      <c r="R81" s="72" t="s">
        <v>153</v>
      </c>
      <c r="S81" s="40">
        <v>4</v>
      </c>
      <c r="T81" s="73"/>
      <c r="U81" s="72"/>
      <c r="V81" s="74"/>
      <c r="W81" s="75"/>
      <c r="X81" s="76" t="s">
        <v>168</v>
      </c>
      <c r="Y81" s="77"/>
      <c r="Z81" s="78"/>
    </row>
    <row r="82" spans="2:32" s="34" customFormat="1" ht="39.950000000000003" customHeight="1" x14ac:dyDescent="0.2">
      <c r="B82" s="35" t="s">
        <v>26</v>
      </c>
      <c r="C82" s="79">
        <v>42325</v>
      </c>
      <c r="D82" s="110" t="s">
        <v>398</v>
      </c>
      <c r="E82" s="40" t="s">
        <v>132</v>
      </c>
      <c r="F82" s="80">
        <v>63</v>
      </c>
      <c r="G82" s="81" t="s">
        <v>27</v>
      </c>
      <c r="H82" s="81" t="s">
        <v>90</v>
      </c>
      <c r="I82" s="40"/>
      <c r="J82" s="82">
        <f>650000/1.2</f>
        <v>541666.66666666674</v>
      </c>
      <c r="K82" s="42">
        <v>7</v>
      </c>
      <c r="L82" s="83">
        <v>4900</v>
      </c>
      <c r="M82" s="83"/>
      <c r="N82" s="83"/>
      <c r="O82" s="83"/>
      <c r="P82" s="83"/>
      <c r="Q82" s="44"/>
      <c r="R82" s="72" t="s">
        <v>46</v>
      </c>
      <c r="S82" s="40">
        <v>2</v>
      </c>
      <c r="T82" s="73"/>
      <c r="U82" s="72"/>
      <c r="V82" s="74"/>
      <c r="W82" s="75"/>
      <c r="X82" s="76"/>
      <c r="Y82" s="77"/>
      <c r="Z82" s="78"/>
    </row>
    <row r="83" spans="2:32" s="34" customFormat="1" ht="39.950000000000003" customHeight="1" x14ac:dyDescent="0.2">
      <c r="B83" s="35" t="s">
        <v>318</v>
      </c>
      <c r="C83" s="79">
        <v>42328</v>
      </c>
      <c r="D83" s="110" t="s">
        <v>398</v>
      </c>
      <c r="E83" s="40" t="s">
        <v>319</v>
      </c>
      <c r="F83" s="80">
        <v>63</v>
      </c>
      <c r="G83" s="81" t="s">
        <v>320</v>
      </c>
      <c r="H83" s="81" t="s">
        <v>374</v>
      </c>
      <c r="I83" s="40"/>
      <c r="J83" s="82">
        <v>595000</v>
      </c>
      <c r="K83" s="42">
        <v>12</v>
      </c>
      <c r="L83" s="83">
        <v>5400</v>
      </c>
      <c r="M83" s="83">
        <v>500</v>
      </c>
      <c r="N83" s="83">
        <v>550</v>
      </c>
      <c r="O83" s="83"/>
      <c r="P83" s="83"/>
      <c r="Q83" s="44"/>
      <c r="R83" s="72" t="s">
        <v>46</v>
      </c>
      <c r="S83" s="40">
        <v>2</v>
      </c>
      <c r="T83" s="73"/>
      <c r="U83" s="72"/>
      <c r="V83" s="74"/>
      <c r="W83" s="75"/>
      <c r="X83" s="76"/>
      <c r="Y83" s="77"/>
      <c r="Z83" s="78"/>
    </row>
    <row r="84" spans="2:32" s="34" customFormat="1" ht="39.950000000000003" customHeight="1" x14ac:dyDescent="0.2">
      <c r="B84" s="35" t="s">
        <v>59</v>
      </c>
      <c r="C84" s="79">
        <v>42332</v>
      </c>
      <c r="D84" s="110" t="s">
        <v>398</v>
      </c>
      <c r="E84" s="40" t="s">
        <v>297</v>
      </c>
      <c r="F84" s="80">
        <v>63</v>
      </c>
      <c r="G84" s="81" t="s">
        <v>60</v>
      </c>
      <c r="H84" s="81" t="s">
        <v>61</v>
      </c>
      <c r="I84" s="40" t="s">
        <v>116</v>
      </c>
      <c r="J84" s="82">
        <v>450000</v>
      </c>
      <c r="K84" s="42">
        <v>4</v>
      </c>
      <c r="L84" s="83">
        <v>2950</v>
      </c>
      <c r="M84" s="83"/>
      <c r="N84" s="83"/>
      <c r="O84" s="83"/>
      <c r="P84" s="83"/>
      <c r="Q84" s="44"/>
      <c r="R84" s="72" t="s">
        <v>153</v>
      </c>
      <c r="S84" s="40">
        <v>3</v>
      </c>
      <c r="T84" s="73">
        <v>42339</v>
      </c>
      <c r="U84" s="72"/>
      <c r="V84" s="74"/>
      <c r="W84" s="75"/>
      <c r="X84" s="76"/>
      <c r="Y84" s="77"/>
      <c r="Z84" s="78"/>
    </row>
    <row r="85" spans="2:32" s="34" customFormat="1" ht="39.950000000000003" customHeight="1" x14ac:dyDescent="0.2">
      <c r="B85" s="35" t="s">
        <v>62</v>
      </c>
      <c r="C85" s="79">
        <v>42332</v>
      </c>
      <c r="D85" s="110" t="s">
        <v>398</v>
      </c>
      <c r="E85" s="40" t="s">
        <v>75</v>
      </c>
      <c r="F85" s="80">
        <v>63</v>
      </c>
      <c r="G85" s="81" t="s">
        <v>63</v>
      </c>
      <c r="H85" s="81" t="s">
        <v>342</v>
      </c>
      <c r="I85" s="40"/>
      <c r="J85" s="82">
        <v>235000</v>
      </c>
      <c r="K85" s="42">
        <v>4</v>
      </c>
      <c r="L85" s="83">
        <v>2950</v>
      </c>
      <c r="M85" s="83">
        <v>100</v>
      </c>
      <c r="N85" s="83"/>
      <c r="O85" s="83"/>
      <c r="P85" s="83"/>
      <c r="Q85" s="44"/>
      <c r="R85" s="72" t="s">
        <v>153</v>
      </c>
      <c r="S85" s="40">
        <v>3</v>
      </c>
      <c r="T85" s="73">
        <v>42309</v>
      </c>
      <c r="U85" s="72"/>
      <c r="V85" s="74"/>
      <c r="W85" s="75"/>
      <c r="X85" s="76"/>
      <c r="Y85" s="77"/>
      <c r="Z85" s="78"/>
    </row>
    <row r="86" spans="2:32" s="34" customFormat="1" ht="39.950000000000003" customHeight="1" x14ac:dyDescent="0.2">
      <c r="B86" s="35" t="s">
        <v>378</v>
      </c>
      <c r="C86" s="79">
        <v>42332</v>
      </c>
      <c r="D86" s="110" t="s">
        <v>398</v>
      </c>
      <c r="E86" s="40" t="s">
        <v>75</v>
      </c>
      <c r="F86" s="80">
        <v>63</v>
      </c>
      <c r="G86" s="81" t="s">
        <v>379</v>
      </c>
      <c r="H86" s="81" t="s">
        <v>380</v>
      </c>
      <c r="I86" s="40"/>
      <c r="J86" s="82"/>
      <c r="K86" s="42">
        <v>2</v>
      </c>
      <c r="L86" s="83">
        <v>1600</v>
      </c>
      <c r="M86" s="83">
        <v>250</v>
      </c>
      <c r="N86" s="83"/>
      <c r="O86" s="83"/>
      <c r="P86" s="83"/>
      <c r="Q86" s="44"/>
      <c r="R86" s="72" t="s">
        <v>307</v>
      </c>
      <c r="S86" s="40">
        <v>2</v>
      </c>
      <c r="T86" s="73"/>
      <c r="U86" s="72"/>
      <c r="V86" s="74"/>
      <c r="W86" s="75"/>
      <c r="X86" s="76"/>
      <c r="Y86" s="77"/>
      <c r="Z86" s="78"/>
    </row>
    <row r="87" spans="2:32" s="34" customFormat="1" ht="39.950000000000003" customHeight="1" x14ac:dyDescent="0.2">
      <c r="B87" s="35" t="s">
        <v>359</v>
      </c>
      <c r="C87" s="79">
        <v>42332</v>
      </c>
      <c r="D87" s="110" t="s">
        <v>398</v>
      </c>
      <c r="E87" s="40" t="s">
        <v>253</v>
      </c>
      <c r="F87" s="80">
        <v>63</v>
      </c>
      <c r="G87" s="81" t="s">
        <v>360</v>
      </c>
      <c r="H87" s="81" t="s">
        <v>374</v>
      </c>
      <c r="I87" s="40"/>
      <c r="J87" s="82">
        <v>500000</v>
      </c>
      <c r="K87" s="42">
        <v>12</v>
      </c>
      <c r="L87" s="83">
        <v>5000</v>
      </c>
      <c r="M87" s="83">
        <v>400</v>
      </c>
      <c r="N87" s="83">
        <v>350</v>
      </c>
      <c r="O87" s="83"/>
      <c r="P87" s="83"/>
      <c r="Q87" s="44"/>
      <c r="R87" s="72" t="s">
        <v>46</v>
      </c>
      <c r="S87" s="40">
        <v>4</v>
      </c>
      <c r="T87" s="73">
        <v>42339</v>
      </c>
      <c r="U87" s="72"/>
      <c r="V87" s="74"/>
      <c r="W87" s="75"/>
      <c r="X87" s="76" t="s">
        <v>384</v>
      </c>
      <c r="Y87" s="77"/>
      <c r="Z87" s="78"/>
    </row>
    <row r="88" spans="2:32" s="34" customFormat="1" ht="39.950000000000003" customHeight="1" x14ac:dyDescent="0.2">
      <c r="B88" s="35" t="s">
        <v>243</v>
      </c>
      <c r="C88" s="79">
        <v>42333</v>
      </c>
      <c r="D88" s="110" t="s">
        <v>398</v>
      </c>
      <c r="E88" s="40" t="s">
        <v>296</v>
      </c>
      <c r="F88" s="80">
        <v>63</v>
      </c>
      <c r="G88" s="81" t="s">
        <v>244</v>
      </c>
      <c r="H88" s="81" t="s">
        <v>374</v>
      </c>
      <c r="I88" s="40"/>
      <c r="J88" s="82">
        <f>299400/1.2</f>
        <v>249500</v>
      </c>
      <c r="K88" s="42">
        <v>5</v>
      </c>
      <c r="L88" s="83">
        <v>2500</v>
      </c>
      <c r="M88" s="83">
        <v>300</v>
      </c>
      <c r="N88" s="83"/>
      <c r="O88" s="83"/>
      <c r="P88" s="83"/>
      <c r="Q88" s="44"/>
      <c r="R88" s="72" t="s">
        <v>46</v>
      </c>
      <c r="S88" s="40">
        <v>2</v>
      </c>
      <c r="T88" s="73"/>
      <c r="U88" s="72"/>
      <c r="V88" s="74"/>
      <c r="W88" s="75"/>
      <c r="X88" s="76"/>
      <c r="Y88" s="77"/>
      <c r="Z88" s="78"/>
    </row>
    <row r="89" spans="2:32" s="34" customFormat="1" ht="39.950000000000003" customHeight="1" x14ac:dyDescent="0.2">
      <c r="B89" s="35" t="s">
        <v>137</v>
      </c>
      <c r="C89" s="79">
        <v>42333</v>
      </c>
      <c r="D89" s="36" t="s">
        <v>397</v>
      </c>
      <c r="E89" s="40" t="s">
        <v>75</v>
      </c>
      <c r="F89" s="80">
        <v>63</v>
      </c>
      <c r="G89" s="81" t="s">
        <v>138</v>
      </c>
      <c r="H89" s="81" t="s">
        <v>91</v>
      </c>
      <c r="I89" s="40"/>
      <c r="J89" s="82">
        <v>60000</v>
      </c>
      <c r="K89" s="42">
        <v>2</v>
      </c>
      <c r="L89" s="83">
        <v>1200</v>
      </c>
      <c r="M89" s="83">
        <v>120</v>
      </c>
      <c r="N89" s="83"/>
      <c r="O89" s="83"/>
      <c r="P89" s="83"/>
      <c r="Q89" s="44"/>
      <c r="R89" s="72" t="s">
        <v>46</v>
      </c>
      <c r="S89" s="40">
        <v>3</v>
      </c>
      <c r="T89" s="73">
        <v>42339</v>
      </c>
      <c r="U89" s="72"/>
      <c r="V89" s="74"/>
      <c r="W89" s="75"/>
      <c r="X89" s="76"/>
      <c r="Y89" s="77"/>
      <c r="Z89" s="78"/>
    </row>
    <row r="90" spans="2:32" s="34" customFormat="1" ht="39.950000000000003" customHeight="1" x14ac:dyDescent="0.2">
      <c r="B90" s="35" t="s">
        <v>285</v>
      </c>
      <c r="C90" s="79">
        <v>42333</v>
      </c>
      <c r="D90" s="110" t="s">
        <v>398</v>
      </c>
      <c r="E90" s="40" t="s">
        <v>149</v>
      </c>
      <c r="F90" s="80">
        <v>63</v>
      </c>
      <c r="G90" s="81" t="s">
        <v>286</v>
      </c>
      <c r="H90" s="81" t="s">
        <v>287</v>
      </c>
      <c r="I90" s="40" t="s">
        <v>288</v>
      </c>
      <c r="J90" s="82">
        <v>300000</v>
      </c>
      <c r="K90" s="42">
        <v>6</v>
      </c>
      <c r="L90" s="83">
        <v>2950</v>
      </c>
      <c r="M90" s="83">
        <v>190</v>
      </c>
      <c r="N90" s="83">
        <v>450</v>
      </c>
      <c r="O90" s="83"/>
      <c r="P90" s="83"/>
      <c r="Q90" s="44"/>
      <c r="R90" s="72" t="s">
        <v>153</v>
      </c>
      <c r="S90" s="40">
        <v>2</v>
      </c>
      <c r="T90" s="73"/>
      <c r="U90" s="72"/>
      <c r="V90" s="74"/>
      <c r="W90" s="75"/>
      <c r="X90" s="76"/>
      <c r="Y90" s="77"/>
      <c r="Z90" s="78"/>
    </row>
    <row r="91" spans="2:32" s="34" customFormat="1" ht="39.950000000000003" customHeight="1" x14ac:dyDescent="0.2">
      <c r="B91" s="35" t="s">
        <v>343</v>
      </c>
      <c r="C91" s="79">
        <v>42333</v>
      </c>
      <c r="D91" s="110" t="s">
        <v>398</v>
      </c>
      <c r="E91" s="40" t="s">
        <v>268</v>
      </c>
      <c r="F91" s="80">
        <v>63</v>
      </c>
      <c r="G91" s="81" t="s">
        <v>344</v>
      </c>
      <c r="H91" s="81" t="s">
        <v>345</v>
      </c>
      <c r="I91" s="40" t="s">
        <v>189</v>
      </c>
      <c r="J91" s="82">
        <v>150000</v>
      </c>
      <c r="K91" s="42">
        <v>3</v>
      </c>
      <c r="L91" s="83">
        <v>1500</v>
      </c>
      <c r="M91" s="83">
        <v>150</v>
      </c>
      <c r="N91" s="83"/>
      <c r="O91" s="83"/>
      <c r="P91" s="83">
        <v>100</v>
      </c>
      <c r="Q91" s="44"/>
      <c r="R91" s="72" t="s">
        <v>46</v>
      </c>
      <c r="S91" s="40">
        <v>3</v>
      </c>
      <c r="T91" s="73">
        <v>42339</v>
      </c>
      <c r="U91" s="72" t="s">
        <v>105</v>
      </c>
      <c r="V91" s="74"/>
      <c r="W91" s="75"/>
      <c r="X91" s="76"/>
      <c r="Y91" s="77"/>
      <c r="Z91" s="78"/>
    </row>
    <row r="92" spans="2:32" s="34" customFormat="1" ht="39.950000000000003" customHeight="1" x14ac:dyDescent="0.2">
      <c r="B92" s="35" t="s">
        <v>210</v>
      </c>
      <c r="C92" s="79">
        <v>42333</v>
      </c>
      <c r="D92" s="110" t="s">
        <v>398</v>
      </c>
      <c r="E92" s="40" t="s">
        <v>211</v>
      </c>
      <c r="F92" s="80">
        <v>63</v>
      </c>
      <c r="G92" s="81" t="s">
        <v>212</v>
      </c>
      <c r="H92" s="81" t="s">
        <v>213</v>
      </c>
      <c r="I92" s="40" t="s">
        <v>214</v>
      </c>
      <c r="J92" s="82">
        <v>64000</v>
      </c>
      <c r="K92" s="42">
        <v>3</v>
      </c>
      <c r="L92" s="83">
        <v>2950</v>
      </c>
      <c r="M92" s="83">
        <v>180</v>
      </c>
      <c r="N92" s="83"/>
      <c r="O92" s="83"/>
      <c r="P92" s="83"/>
      <c r="Q92" s="44"/>
      <c r="R92" s="72" t="s">
        <v>153</v>
      </c>
      <c r="S92" s="40">
        <v>2</v>
      </c>
      <c r="T92" s="73"/>
      <c r="U92" s="72"/>
      <c r="V92" s="74"/>
      <c r="W92" s="75"/>
      <c r="X92" s="76"/>
      <c r="Y92" s="77"/>
      <c r="Z92" s="78"/>
      <c r="AA92" s="51"/>
      <c r="AB92" s="51"/>
      <c r="AC92" s="51"/>
      <c r="AD92" s="51"/>
      <c r="AE92" s="51"/>
      <c r="AF92" s="51"/>
    </row>
    <row r="93" spans="2:32" s="34" customFormat="1" ht="39.950000000000003" customHeight="1" x14ac:dyDescent="0.2">
      <c r="B93" s="35" t="s">
        <v>224</v>
      </c>
      <c r="C93" s="79">
        <v>42335</v>
      </c>
      <c r="D93" s="36" t="s">
        <v>397</v>
      </c>
      <c r="E93" s="40" t="s">
        <v>75</v>
      </c>
      <c r="F93" s="80">
        <v>63</v>
      </c>
      <c r="G93" s="81" t="s">
        <v>225</v>
      </c>
      <c r="H93" s="81" t="s">
        <v>93</v>
      </c>
      <c r="I93" s="40"/>
      <c r="J93" s="82">
        <v>523000</v>
      </c>
      <c r="K93" s="42"/>
      <c r="L93" s="83">
        <v>5900</v>
      </c>
      <c r="M93" s="83"/>
      <c r="N93" s="83"/>
      <c r="O93" s="83"/>
      <c r="P93" s="83"/>
      <c r="Q93" s="44"/>
      <c r="R93" s="72" t="s">
        <v>46</v>
      </c>
      <c r="S93" s="40">
        <v>4</v>
      </c>
      <c r="T93" s="73">
        <v>42339</v>
      </c>
      <c r="U93" s="72"/>
      <c r="V93" s="74"/>
      <c r="W93" s="75"/>
      <c r="X93" s="76" t="s">
        <v>226</v>
      </c>
      <c r="Y93" s="77"/>
      <c r="Z93" s="78"/>
      <c r="AA93" s="51"/>
      <c r="AB93" s="51"/>
      <c r="AC93" s="51"/>
      <c r="AD93" s="51"/>
      <c r="AE93" s="51"/>
      <c r="AF93" s="51"/>
    </row>
    <row r="94" spans="2:32" s="34" customFormat="1" ht="39.950000000000003" customHeight="1" x14ac:dyDescent="0.2">
      <c r="B94" s="35" t="s">
        <v>120</v>
      </c>
      <c r="C94" s="79">
        <v>42335</v>
      </c>
      <c r="D94" s="36" t="s">
        <v>397</v>
      </c>
      <c r="E94" s="40" t="s">
        <v>75</v>
      </c>
      <c r="F94" s="80">
        <v>63</v>
      </c>
      <c r="G94" s="81" t="s">
        <v>121</v>
      </c>
      <c r="H94" s="81" t="s">
        <v>300</v>
      </c>
      <c r="I94" s="40"/>
      <c r="J94" s="82">
        <v>1400000</v>
      </c>
      <c r="K94" s="42">
        <v>18</v>
      </c>
      <c r="L94" s="83">
        <v>18250</v>
      </c>
      <c r="M94" s="83"/>
      <c r="N94" s="83"/>
      <c r="O94" s="83"/>
      <c r="P94" s="83"/>
      <c r="Q94" s="44"/>
      <c r="R94" s="72" t="s">
        <v>46</v>
      </c>
      <c r="S94" s="40">
        <v>2</v>
      </c>
      <c r="T94" s="73"/>
      <c r="U94" s="72"/>
      <c r="V94" s="74"/>
      <c r="W94" s="75"/>
      <c r="X94" s="76"/>
      <c r="Y94" s="77"/>
      <c r="Z94" s="78"/>
      <c r="AA94" s="51"/>
      <c r="AB94" s="51"/>
      <c r="AC94" s="51"/>
      <c r="AD94" s="51"/>
      <c r="AE94" s="51"/>
      <c r="AF94" s="51"/>
    </row>
    <row r="95" spans="2:32" s="34" customFormat="1" ht="39.950000000000003" customHeight="1" x14ac:dyDescent="0.2">
      <c r="B95" s="35" t="s">
        <v>84</v>
      </c>
      <c r="C95" s="79">
        <v>42338</v>
      </c>
      <c r="D95" s="110" t="s">
        <v>398</v>
      </c>
      <c r="E95" s="40" t="s">
        <v>55</v>
      </c>
      <c r="F95" s="80">
        <v>63</v>
      </c>
      <c r="G95" s="81" t="s">
        <v>85</v>
      </c>
      <c r="H95" s="81" t="s">
        <v>374</v>
      </c>
      <c r="I95" s="40"/>
      <c r="J95" s="82">
        <v>1000000</v>
      </c>
      <c r="K95" s="42">
        <v>12</v>
      </c>
      <c r="L95" s="83">
        <v>6500</v>
      </c>
      <c r="M95" s="83">
        <v>100</v>
      </c>
      <c r="N95" s="83">
        <f>320+400</f>
        <v>720</v>
      </c>
      <c r="O95" s="83"/>
      <c r="P95" s="83">
        <f>2500</f>
        <v>2500</v>
      </c>
      <c r="Q95" s="44"/>
      <c r="R95" s="72" t="s">
        <v>357</v>
      </c>
      <c r="S95" s="40">
        <v>3</v>
      </c>
      <c r="T95" s="73">
        <v>42339</v>
      </c>
      <c r="U95" s="72"/>
      <c r="V95" s="74"/>
      <c r="W95" s="75"/>
      <c r="X95" s="76"/>
      <c r="Y95" s="77"/>
      <c r="Z95" s="78"/>
      <c r="AA95" s="51"/>
      <c r="AB95" s="51"/>
      <c r="AC95" s="51"/>
      <c r="AD95" s="51"/>
      <c r="AE95" s="51"/>
      <c r="AF95" s="51"/>
    </row>
    <row r="96" spans="2:32" s="34" customFormat="1" ht="39.950000000000003" customHeight="1" x14ac:dyDescent="0.2">
      <c r="B96" s="149" t="s">
        <v>310</v>
      </c>
      <c r="C96" s="150"/>
      <c r="D96" s="150"/>
      <c r="E96" s="150"/>
      <c r="F96" s="150"/>
      <c r="G96" s="150"/>
      <c r="H96" s="150"/>
      <c r="I96" s="150"/>
      <c r="J96" s="150"/>
      <c r="K96" s="151"/>
      <c r="L96" s="70">
        <f>SUM(L69:L95)</f>
        <v>170512.5</v>
      </c>
      <c r="M96" s="70">
        <f>SUM(M69:M95)</f>
        <v>5230</v>
      </c>
      <c r="N96" s="70">
        <f>SUM(N69:N95)</f>
        <v>5860</v>
      </c>
      <c r="O96" s="70">
        <f>SUM(O69:O95)</f>
        <v>0</v>
      </c>
      <c r="P96" s="70">
        <f>SUM(P69:P95)</f>
        <v>14440</v>
      </c>
      <c r="Q96" s="71"/>
      <c r="R96" s="107"/>
      <c r="S96" s="105"/>
      <c r="T96" s="108"/>
      <c r="U96" s="105"/>
      <c r="V96" s="74"/>
      <c r="W96" s="75"/>
      <c r="X96" s="76"/>
      <c r="Y96" s="77"/>
      <c r="Z96" s="78"/>
    </row>
    <row r="97" spans="1:26" s="34" customFormat="1" ht="39.950000000000003" customHeight="1" x14ac:dyDescent="0.2">
      <c r="B97" s="35" t="s">
        <v>293</v>
      </c>
      <c r="C97" s="79">
        <v>42341</v>
      </c>
      <c r="D97" s="79" t="s">
        <v>398</v>
      </c>
      <c r="E97" s="40" t="s">
        <v>2</v>
      </c>
      <c r="F97" s="80">
        <v>63</v>
      </c>
      <c r="G97" s="81" t="s">
        <v>294</v>
      </c>
      <c r="H97" s="81" t="s">
        <v>295</v>
      </c>
      <c r="I97" s="40"/>
      <c r="J97" s="82">
        <v>54000</v>
      </c>
      <c r="K97" s="100">
        <v>1.5</v>
      </c>
      <c r="L97" s="83">
        <v>2000</v>
      </c>
      <c r="M97" s="83">
        <v>150</v>
      </c>
      <c r="N97" s="83">
        <v>300</v>
      </c>
      <c r="O97" s="83"/>
      <c r="P97" s="83">
        <v>600</v>
      </c>
      <c r="Q97" s="44"/>
      <c r="R97" s="72" t="s">
        <v>153</v>
      </c>
      <c r="S97" s="40">
        <v>2</v>
      </c>
      <c r="T97" s="73"/>
      <c r="U97" s="72"/>
      <c r="V97" s="74"/>
      <c r="W97" s="75"/>
      <c r="X97" s="76" t="s">
        <v>19</v>
      </c>
      <c r="Y97" s="77"/>
      <c r="Z97" s="78"/>
    </row>
    <row r="98" spans="1:26" s="34" customFormat="1" ht="39.950000000000003" customHeight="1" x14ac:dyDescent="0.2">
      <c r="B98" s="35" t="s">
        <v>3</v>
      </c>
      <c r="C98" s="79">
        <v>42340</v>
      </c>
      <c r="D98" s="79" t="s">
        <v>398</v>
      </c>
      <c r="E98" s="40" t="s">
        <v>306</v>
      </c>
      <c r="F98" s="80">
        <v>63</v>
      </c>
      <c r="G98" s="81" t="s">
        <v>4</v>
      </c>
      <c r="H98" s="81" t="s">
        <v>374</v>
      </c>
      <c r="I98" s="40" t="s">
        <v>5</v>
      </c>
      <c r="J98" s="82">
        <v>86000</v>
      </c>
      <c r="K98" s="100">
        <v>4</v>
      </c>
      <c r="L98" s="83">
        <v>1900</v>
      </c>
      <c r="M98" s="83">
        <v>200</v>
      </c>
      <c r="N98" s="83"/>
      <c r="O98" s="83"/>
      <c r="P98" s="83"/>
      <c r="Q98" s="44"/>
      <c r="R98" s="72" t="s">
        <v>46</v>
      </c>
      <c r="S98" s="40">
        <v>4</v>
      </c>
      <c r="T98" s="73">
        <v>42369</v>
      </c>
      <c r="U98" s="72"/>
      <c r="V98" s="74"/>
      <c r="W98" s="75"/>
      <c r="X98" s="76" t="s">
        <v>403</v>
      </c>
      <c r="Y98" s="77"/>
      <c r="Z98" s="78"/>
    </row>
    <row r="99" spans="1:26" s="34" customFormat="1" ht="39.950000000000003" customHeight="1" x14ac:dyDescent="0.2">
      <c r="B99" s="35" t="s">
        <v>354</v>
      </c>
      <c r="C99" s="79">
        <v>42341</v>
      </c>
      <c r="D99" s="79" t="s">
        <v>398</v>
      </c>
      <c r="E99" s="40" t="s">
        <v>276</v>
      </c>
      <c r="F99" s="80">
        <v>63</v>
      </c>
      <c r="G99" s="81" t="s">
        <v>355</v>
      </c>
      <c r="H99" s="81" t="s">
        <v>356</v>
      </c>
      <c r="I99" s="40"/>
      <c r="J99" s="82">
        <v>2360000</v>
      </c>
      <c r="K99" s="42">
        <v>18</v>
      </c>
      <c r="L99" s="83">
        <v>30900</v>
      </c>
      <c r="M99" s="83"/>
      <c r="N99" s="83"/>
      <c r="O99" s="83"/>
      <c r="P99" s="83"/>
      <c r="Q99" s="44"/>
      <c r="R99" s="72" t="s">
        <v>46</v>
      </c>
      <c r="S99" s="40">
        <v>4</v>
      </c>
      <c r="T99" s="73">
        <v>42339</v>
      </c>
      <c r="U99" s="72"/>
      <c r="V99" s="74"/>
      <c r="W99" s="75"/>
      <c r="X99" s="76" t="s">
        <v>404</v>
      </c>
      <c r="Y99" s="77"/>
      <c r="Z99" s="78"/>
    </row>
    <row r="100" spans="1:26" s="34" customFormat="1" ht="39.950000000000003" customHeight="1" x14ac:dyDescent="0.2">
      <c r="B100" s="35" t="s">
        <v>216</v>
      </c>
      <c r="C100" s="79">
        <v>42346</v>
      </c>
      <c r="D100" s="79" t="s">
        <v>398</v>
      </c>
      <c r="E100" s="40" t="s">
        <v>50</v>
      </c>
      <c r="F100" s="80">
        <v>63</v>
      </c>
      <c r="G100" s="81" t="s">
        <v>217</v>
      </c>
      <c r="H100" s="81" t="s">
        <v>218</v>
      </c>
      <c r="I100" s="40"/>
      <c r="J100" s="82">
        <v>769930</v>
      </c>
      <c r="K100" s="42">
        <v>6</v>
      </c>
      <c r="L100" s="83">
        <v>4900</v>
      </c>
      <c r="M100" s="83"/>
      <c r="N100" s="83"/>
      <c r="O100" s="83"/>
      <c r="P100" s="83"/>
      <c r="Q100" s="44"/>
      <c r="R100" s="72" t="s">
        <v>46</v>
      </c>
      <c r="S100" s="40">
        <v>2</v>
      </c>
      <c r="T100" s="73"/>
      <c r="U100" s="72"/>
      <c r="V100" s="74"/>
      <c r="W100" s="75"/>
      <c r="X100" s="76"/>
      <c r="Y100" s="77"/>
      <c r="Z100" s="78"/>
    </row>
    <row r="101" spans="1:26" s="34" customFormat="1" ht="39.950000000000003" customHeight="1" x14ac:dyDescent="0.2">
      <c r="B101" s="35" t="s">
        <v>163</v>
      </c>
      <c r="C101" s="79">
        <v>42348</v>
      </c>
      <c r="D101" s="79" t="s">
        <v>398</v>
      </c>
      <c r="E101" s="40" t="s">
        <v>75</v>
      </c>
      <c r="F101" s="80">
        <v>63</v>
      </c>
      <c r="G101" s="81" t="s">
        <v>164</v>
      </c>
      <c r="H101" s="81" t="s">
        <v>374</v>
      </c>
      <c r="I101" s="40"/>
      <c r="J101" s="82">
        <v>80000</v>
      </c>
      <c r="K101" s="42">
        <v>3</v>
      </c>
      <c r="L101" s="83">
        <v>2175</v>
      </c>
      <c r="M101" s="83"/>
      <c r="N101" s="83"/>
      <c r="O101" s="83">
        <v>250</v>
      </c>
      <c r="P101" s="83"/>
      <c r="Q101" s="44"/>
      <c r="R101" s="72" t="s">
        <v>46</v>
      </c>
      <c r="S101" s="40">
        <v>4</v>
      </c>
      <c r="T101" s="73">
        <v>42370</v>
      </c>
      <c r="U101" s="72"/>
      <c r="V101" s="74"/>
      <c r="W101" s="75"/>
      <c r="X101" s="76" t="s">
        <v>47</v>
      </c>
      <c r="Y101" s="77"/>
      <c r="Z101" s="78"/>
    </row>
    <row r="102" spans="1:26" s="34" customFormat="1" ht="39.950000000000003" customHeight="1" x14ac:dyDescent="0.2">
      <c r="B102" s="35" t="s">
        <v>227</v>
      </c>
      <c r="C102" s="79">
        <v>42359</v>
      </c>
      <c r="D102" s="79" t="s">
        <v>398</v>
      </c>
      <c r="E102" s="40" t="s">
        <v>364</v>
      </c>
      <c r="F102" s="80">
        <v>63</v>
      </c>
      <c r="G102" s="81" t="s">
        <v>228</v>
      </c>
      <c r="H102" s="81" t="s">
        <v>229</v>
      </c>
      <c r="I102" s="40"/>
      <c r="J102" s="82">
        <v>145000</v>
      </c>
      <c r="K102" s="42">
        <v>5</v>
      </c>
      <c r="L102" s="83">
        <v>1200</v>
      </c>
      <c r="M102" s="83">
        <v>190</v>
      </c>
      <c r="N102" s="83">
        <v>350</v>
      </c>
      <c r="O102" s="83">
        <v>285</v>
      </c>
      <c r="P102" s="83"/>
      <c r="Q102" s="44"/>
      <c r="R102" s="72" t="s">
        <v>153</v>
      </c>
      <c r="S102" s="40">
        <v>2</v>
      </c>
      <c r="T102" s="73"/>
      <c r="U102" s="72"/>
      <c r="V102" s="74"/>
      <c r="W102" s="75"/>
      <c r="X102" s="76"/>
      <c r="Y102" s="77"/>
      <c r="Z102" s="78"/>
    </row>
    <row r="103" spans="1:26" s="76" customFormat="1" ht="39.950000000000003" customHeight="1" x14ac:dyDescent="0.2">
      <c r="B103" s="35" t="s">
        <v>371</v>
      </c>
      <c r="C103" s="79">
        <v>42352</v>
      </c>
      <c r="D103" s="79" t="s">
        <v>398</v>
      </c>
      <c r="E103" s="40" t="s">
        <v>75</v>
      </c>
      <c r="F103" s="80">
        <v>63</v>
      </c>
      <c r="G103" s="81" t="s">
        <v>372</v>
      </c>
      <c r="H103" s="81" t="s">
        <v>373</v>
      </c>
      <c r="I103" s="40"/>
      <c r="J103" s="82">
        <v>800000</v>
      </c>
      <c r="K103" s="42">
        <v>12</v>
      </c>
      <c r="L103" s="83">
        <v>4567.5</v>
      </c>
      <c r="M103" s="83">
        <v>950</v>
      </c>
      <c r="N103" s="83">
        <f>450+250</f>
        <v>700</v>
      </c>
      <c r="O103" s="83"/>
      <c r="P103" s="83">
        <v>570</v>
      </c>
      <c r="Q103" s="44"/>
      <c r="R103" s="113" t="s">
        <v>153</v>
      </c>
      <c r="S103" s="40">
        <v>3</v>
      </c>
      <c r="T103" s="73">
        <v>42339</v>
      </c>
      <c r="U103" s="72"/>
      <c r="V103" s="74"/>
      <c r="W103" s="75"/>
      <c r="Y103" s="77"/>
      <c r="Z103" s="78"/>
    </row>
    <row r="104" spans="1:26" s="76" customFormat="1" ht="39.950000000000003" customHeight="1" x14ac:dyDescent="0.2">
      <c r="B104" s="35" t="s">
        <v>82</v>
      </c>
      <c r="C104" s="79">
        <v>42353</v>
      </c>
      <c r="D104" s="79" t="s">
        <v>398</v>
      </c>
      <c r="E104" s="40" t="s">
        <v>136</v>
      </c>
      <c r="F104" s="80">
        <v>63</v>
      </c>
      <c r="G104" s="81" t="s">
        <v>83</v>
      </c>
      <c r="H104" s="81" t="s">
        <v>144</v>
      </c>
      <c r="I104" s="40"/>
      <c r="J104" s="82">
        <v>1000000</v>
      </c>
      <c r="K104" s="42">
        <v>48</v>
      </c>
      <c r="L104" s="83">
        <f>5280+(2870*3)+1800</f>
        <v>15690</v>
      </c>
      <c r="M104" s="83"/>
      <c r="N104" s="83"/>
      <c r="O104" s="83"/>
      <c r="P104" s="83"/>
      <c r="Q104" s="44"/>
      <c r="R104" s="113" t="s">
        <v>156</v>
      </c>
      <c r="S104" s="40">
        <v>2</v>
      </c>
      <c r="T104" s="73"/>
      <c r="U104" s="72"/>
      <c r="V104" s="74"/>
      <c r="W104" s="75"/>
      <c r="Y104" s="77"/>
      <c r="Z104" s="78"/>
    </row>
    <row r="105" spans="1:26" s="76" customFormat="1" ht="39.950000000000003" customHeight="1" x14ac:dyDescent="0.2">
      <c r="B105" s="52" t="s">
        <v>269</v>
      </c>
      <c r="C105" s="114">
        <v>42355</v>
      </c>
      <c r="D105" s="36" t="s">
        <v>397</v>
      </c>
      <c r="E105" s="115" t="s">
        <v>270</v>
      </c>
      <c r="F105" s="116">
        <v>63</v>
      </c>
      <c r="G105" s="81" t="s">
        <v>271</v>
      </c>
      <c r="H105" s="115" t="s">
        <v>272</v>
      </c>
      <c r="I105" s="40"/>
      <c r="J105" s="82">
        <v>200000</v>
      </c>
      <c r="K105" s="100">
        <v>9</v>
      </c>
      <c r="L105" s="83">
        <v>2900</v>
      </c>
      <c r="M105" s="83"/>
      <c r="N105" s="83">
        <v>300</v>
      </c>
      <c r="O105" s="83"/>
      <c r="P105" s="83"/>
      <c r="Q105" s="44"/>
      <c r="R105" s="113" t="s">
        <v>46</v>
      </c>
      <c r="S105" s="40">
        <v>2</v>
      </c>
      <c r="T105" s="73"/>
      <c r="U105" s="72"/>
      <c r="V105" s="74"/>
      <c r="W105" s="75"/>
      <c r="Y105" s="77"/>
      <c r="Z105" s="78"/>
    </row>
    <row r="106" spans="1:26" s="76" customFormat="1" ht="39.950000000000003" customHeight="1" x14ac:dyDescent="0.2">
      <c r="B106" s="52" t="s">
        <v>154</v>
      </c>
      <c r="C106" s="114">
        <v>42355</v>
      </c>
      <c r="D106" s="79" t="s">
        <v>398</v>
      </c>
      <c r="E106" s="115" t="s">
        <v>230</v>
      </c>
      <c r="F106" s="116">
        <v>63</v>
      </c>
      <c r="G106" s="81" t="s">
        <v>155</v>
      </c>
      <c r="H106" s="115" t="s">
        <v>374</v>
      </c>
      <c r="I106" s="40"/>
      <c r="J106" s="82">
        <v>500000</v>
      </c>
      <c r="K106" s="42"/>
      <c r="L106" s="83">
        <v>5237.5</v>
      </c>
      <c r="M106" s="83">
        <v>300</v>
      </c>
      <c r="N106" s="83">
        <v>450</v>
      </c>
      <c r="O106" s="83"/>
      <c r="P106" s="83"/>
      <c r="Q106" s="44"/>
      <c r="R106" s="117" t="s">
        <v>46</v>
      </c>
      <c r="S106" s="118">
        <v>3</v>
      </c>
      <c r="T106" s="119">
        <v>42370</v>
      </c>
      <c r="U106" s="72"/>
      <c r="V106" s="74"/>
      <c r="W106" s="75"/>
      <c r="Y106" s="77"/>
      <c r="Z106" s="78"/>
    </row>
    <row r="107" spans="1:26" s="76" customFormat="1" ht="39.950000000000003" customHeight="1" x14ac:dyDescent="0.2">
      <c r="B107" s="52" t="s">
        <v>186</v>
      </c>
      <c r="C107" s="114">
        <v>42356</v>
      </c>
      <c r="D107" s="79" t="s">
        <v>398</v>
      </c>
      <c r="E107" s="115" t="s">
        <v>104</v>
      </c>
      <c r="F107" s="116">
        <v>63</v>
      </c>
      <c r="G107" s="81" t="s">
        <v>187</v>
      </c>
      <c r="H107" s="115" t="s">
        <v>188</v>
      </c>
      <c r="I107" s="40"/>
      <c r="J107" s="82">
        <v>80000</v>
      </c>
      <c r="K107" s="42">
        <v>6</v>
      </c>
      <c r="L107" s="83">
        <f>3100+250</f>
        <v>3350</v>
      </c>
      <c r="M107" s="83"/>
      <c r="N107" s="83">
        <v>250</v>
      </c>
      <c r="O107" s="83"/>
      <c r="P107" s="83"/>
      <c r="Q107" s="44"/>
      <c r="R107" s="117" t="s">
        <v>105</v>
      </c>
      <c r="S107" s="118">
        <v>2</v>
      </c>
      <c r="T107" s="119"/>
      <c r="U107" s="72"/>
      <c r="V107" s="74"/>
      <c r="W107" s="75"/>
      <c r="Y107" s="77"/>
      <c r="Z107" s="78"/>
    </row>
    <row r="108" spans="1:26" s="76" customFormat="1" ht="39.950000000000003" customHeight="1" x14ac:dyDescent="0.2">
      <c r="B108" s="120" t="s">
        <v>126</v>
      </c>
      <c r="C108" s="114">
        <v>42359</v>
      </c>
      <c r="D108" s="79" t="s">
        <v>398</v>
      </c>
      <c r="E108" s="121" t="s">
        <v>127</v>
      </c>
      <c r="F108" s="116">
        <v>63</v>
      </c>
      <c r="G108" s="81" t="s">
        <v>128</v>
      </c>
      <c r="H108" s="115" t="s">
        <v>129</v>
      </c>
      <c r="I108" s="40" t="s">
        <v>130</v>
      </c>
      <c r="J108" s="82">
        <v>817000</v>
      </c>
      <c r="K108" s="42">
        <v>3.5</v>
      </c>
      <c r="L108" s="83">
        <v>3950</v>
      </c>
      <c r="M108" s="83">
        <v>250</v>
      </c>
      <c r="N108" s="83">
        <v>450</v>
      </c>
      <c r="O108" s="83"/>
      <c r="P108" s="83">
        <v>450</v>
      </c>
      <c r="Q108" s="44"/>
      <c r="R108" s="117" t="s">
        <v>153</v>
      </c>
      <c r="S108" s="118">
        <v>2</v>
      </c>
      <c r="T108" s="119"/>
      <c r="U108" s="113" t="s">
        <v>105</v>
      </c>
      <c r="V108" s="74"/>
      <c r="W108" s="75"/>
      <c r="Y108" s="77"/>
      <c r="Z108" s="78"/>
    </row>
    <row r="109" spans="1:26" s="76" customFormat="1" ht="39.950000000000003" customHeight="1" x14ac:dyDescent="0.2">
      <c r="B109" s="52" t="s">
        <v>255</v>
      </c>
      <c r="C109" s="114">
        <v>42359</v>
      </c>
      <c r="D109" s="79" t="s">
        <v>398</v>
      </c>
      <c r="E109" s="121" t="s">
        <v>75</v>
      </c>
      <c r="F109" s="116">
        <v>63</v>
      </c>
      <c r="G109" s="81" t="s">
        <v>280</v>
      </c>
      <c r="H109" s="115" t="s">
        <v>281</v>
      </c>
      <c r="I109" s="40" t="s">
        <v>114</v>
      </c>
      <c r="J109" s="82"/>
      <c r="K109" s="42"/>
      <c r="L109" s="83">
        <v>1500</v>
      </c>
      <c r="M109" s="83">
        <v>200</v>
      </c>
      <c r="N109" s="83">
        <v>450</v>
      </c>
      <c r="O109" s="83"/>
      <c r="P109" s="83"/>
      <c r="Q109" s="44"/>
      <c r="R109" s="117"/>
      <c r="S109" s="117"/>
      <c r="T109" s="119"/>
      <c r="U109" s="72"/>
      <c r="V109" s="74"/>
      <c r="W109" s="75"/>
      <c r="Y109" s="77"/>
      <c r="Z109" s="78"/>
    </row>
    <row r="110" spans="1:26" s="76" customFormat="1" ht="39.950000000000003" customHeight="1" x14ac:dyDescent="0.2">
      <c r="B110" s="120"/>
      <c r="C110" s="114"/>
      <c r="D110" s="122"/>
      <c r="E110" s="121"/>
      <c r="F110" s="116"/>
      <c r="G110" s="81"/>
      <c r="H110" s="115"/>
      <c r="I110" s="40"/>
      <c r="J110" s="82"/>
      <c r="K110" s="42"/>
      <c r="L110" s="83"/>
      <c r="M110" s="83"/>
      <c r="N110" s="83"/>
      <c r="O110" s="83"/>
      <c r="P110" s="83"/>
      <c r="Q110" s="44"/>
      <c r="R110" s="117"/>
      <c r="S110" s="117"/>
      <c r="T110" s="119"/>
      <c r="U110" s="72"/>
      <c r="V110" s="74"/>
      <c r="W110" s="75"/>
      <c r="Y110" s="77"/>
      <c r="Z110" s="78"/>
    </row>
    <row r="111" spans="1:26" s="76" customFormat="1" ht="39.950000000000003" customHeight="1" x14ac:dyDescent="0.2">
      <c r="A111" s="123"/>
      <c r="B111" s="120"/>
      <c r="C111" s="114"/>
      <c r="D111" s="122"/>
      <c r="E111" s="121"/>
      <c r="F111" s="116"/>
      <c r="G111" s="81"/>
      <c r="H111" s="115"/>
      <c r="I111" s="40"/>
      <c r="J111" s="82"/>
      <c r="K111" s="42"/>
      <c r="L111" s="83"/>
      <c r="M111" s="83"/>
      <c r="N111" s="83"/>
      <c r="O111" s="83"/>
      <c r="P111" s="83"/>
      <c r="Q111" s="44"/>
      <c r="R111" s="117"/>
      <c r="S111" s="117"/>
      <c r="T111" s="119"/>
      <c r="U111" s="72"/>
      <c r="V111" s="74"/>
      <c r="W111" s="75"/>
      <c r="Y111" s="77"/>
      <c r="Z111" s="78"/>
    </row>
    <row r="112" spans="1:26" s="76" customFormat="1" ht="39.950000000000003" customHeight="1" x14ac:dyDescent="0.2">
      <c r="B112" s="120"/>
      <c r="C112" s="114"/>
      <c r="D112" s="122"/>
      <c r="E112" s="121"/>
      <c r="F112" s="116"/>
      <c r="G112" s="81"/>
      <c r="H112" s="115"/>
      <c r="I112" s="40"/>
      <c r="J112" s="82"/>
      <c r="K112" s="42"/>
      <c r="L112" s="83"/>
      <c r="M112" s="83"/>
      <c r="N112" s="83"/>
      <c r="O112" s="83"/>
      <c r="P112" s="83"/>
      <c r="Q112" s="44"/>
      <c r="R112" s="117"/>
      <c r="S112" s="117"/>
      <c r="T112" s="119"/>
      <c r="U112" s="72"/>
      <c r="V112" s="74"/>
      <c r="W112" s="75"/>
      <c r="Y112" s="77"/>
      <c r="Z112" s="78"/>
    </row>
    <row r="113" spans="2:26" s="76" customFormat="1" ht="39.950000000000003" customHeight="1" x14ac:dyDescent="0.2">
      <c r="B113" s="124"/>
      <c r="C113" s="114"/>
      <c r="D113" s="122"/>
      <c r="E113" s="121"/>
      <c r="F113" s="116"/>
      <c r="G113" s="81"/>
      <c r="H113" s="115"/>
      <c r="I113" s="40"/>
      <c r="J113" s="82"/>
      <c r="K113" s="100"/>
      <c r="L113" s="83"/>
      <c r="M113" s="83"/>
      <c r="N113" s="83"/>
      <c r="O113" s="83"/>
      <c r="P113" s="83"/>
      <c r="Q113" s="44"/>
      <c r="R113" s="117"/>
      <c r="S113" s="117"/>
      <c r="T113" s="119"/>
      <c r="U113" s="72"/>
      <c r="V113" s="74"/>
      <c r="W113" s="75"/>
      <c r="Y113" s="77"/>
      <c r="Z113" s="78"/>
    </row>
    <row r="114" spans="2:26" s="76" customFormat="1" ht="39.950000000000003" customHeight="1" x14ac:dyDescent="0.2">
      <c r="B114" s="120"/>
      <c r="C114" s="114"/>
      <c r="D114" s="122"/>
      <c r="E114" s="121"/>
      <c r="F114" s="116"/>
      <c r="G114" s="81"/>
      <c r="H114" s="115"/>
      <c r="I114" s="40"/>
      <c r="J114" s="82"/>
      <c r="K114" s="42"/>
      <c r="L114" s="83"/>
      <c r="M114" s="83"/>
      <c r="N114" s="83"/>
      <c r="O114" s="83"/>
      <c r="P114" s="83"/>
      <c r="Q114" s="44"/>
      <c r="R114" s="117"/>
      <c r="S114" s="117"/>
      <c r="T114" s="119"/>
      <c r="U114" s="72"/>
      <c r="V114" s="74"/>
      <c r="W114" s="75"/>
      <c r="Y114" s="77"/>
      <c r="Z114" s="78"/>
    </row>
    <row r="115" spans="2:26" s="76" customFormat="1" ht="39.950000000000003" customHeight="1" x14ac:dyDescent="0.2">
      <c r="B115" s="120"/>
      <c r="C115" s="114"/>
      <c r="D115" s="122"/>
      <c r="E115" s="121"/>
      <c r="F115" s="116"/>
      <c r="G115" s="81"/>
      <c r="H115" s="115"/>
      <c r="I115" s="40"/>
      <c r="J115" s="82"/>
      <c r="K115" s="42"/>
      <c r="L115" s="83"/>
      <c r="M115" s="83"/>
      <c r="N115" s="83"/>
      <c r="O115" s="83"/>
      <c r="P115" s="83"/>
      <c r="Q115" s="44"/>
      <c r="R115" s="117"/>
      <c r="S115" s="117"/>
      <c r="T115" s="119"/>
      <c r="U115" s="72"/>
      <c r="V115" s="74"/>
      <c r="W115" s="75"/>
      <c r="Y115" s="77"/>
      <c r="Z115" s="78"/>
    </row>
    <row r="116" spans="2:26" s="76" customFormat="1" ht="39.950000000000003" customHeight="1" x14ac:dyDescent="0.2">
      <c r="B116" s="120"/>
      <c r="C116" s="114"/>
      <c r="D116" s="122"/>
      <c r="E116" s="121"/>
      <c r="F116" s="116"/>
      <c r="G116" s="81"/>
      <c r="H116" s="115"/>
      <c r="I116" s="40"/>
      <c r="J116" s="82"/>
      <c r="K116" s="42"/>
      <c r="L116" s="83"/>
      <c r="M116" s="83"/>
      <c r="N116" s="83"/>
      <c r="O116" s="83"/>
      <c r="P116" s="83"/>
      <c r="Q116" s="44"/>
      <c r="R116" s="117"/>
      <c r="S116" s="117"/>
      <c r="T116" s="119"/>
      <c r="U116" s="72"/>
      <c r="V116" s="74"/>
      <c r="W116" s="75"/>
      <c r="Y116" s="77"/>
      <c r="Z116" s="78"/>
    </row>
    <row r="117" spans="2:26" s="76" customFormat="1" ht="39.950000000000003" customHeight="1" x14ac:dyDescent="0.2">
      <c r="B117" s="120"/>
      <c r="C117" s="114"/>
      <c r="D117" s="122"/>
      <c r="E117" s="121"/>
      <c r="F117" s="116"/>
      <c r="G117" s="115"/>
      <c r="H117" s="115"/>
      <c r="I117" s="40"/>
      <c r="J117" s="82"/>
      <c r="K117" s="42"/>
      <c r="L117" s="83"/>
      <c r="M117" s="83"/>
      <c r="N117" s="83"/>
      <c r="O117" s="83"/>
      <c r="P117" s="83"/>
      <c r="Q117" s="44"/>
      <c r="R117" s="117"/>
      <c r="S117" s="117"/>
      <c r="T117" s="119"/>
      <c r="U117" s="72"/>
      <c r="V117" s="74"/>
      <c r="W117" s="75"/>
      <c r="Y117" s="77"/>
      <c r="Z117" s="78"/>
    </row>
    <row r="118" spans="2:26" s="76" customFormat="1" ht="39.950000000000003" customHeight="1" x14ac:dyDescent="0.2">
      <c r="B118" s="120"/>
      <c r="C118" s="114"/>
      <c r="D118" s="122"/>
      <c r="E118" s="121"/>
      <c r="F118" s="116"/>
      <c r="G118" s="81"/>
      <c r="H118" s="115"/>
      <c r="I118" s="40"/>
      <c r="J118" s="82"/>
      <c r="K118" s="42"/>
      <c r="L118" s="83"/>
      <c r="M118" s="83"/>
      <c r="N118" s="83"/>
      <c r="O118" s="83"/>
      <c r="P118" s="83"/>
      <c r="Q118" s="44"/>
      <c r="R118" s="117"/>
      <c r="S118" s="117"/>
      <c r="T118" s="119"/>
      <c r="U118" s="72"/>
      <c r="V118" s="74"/>
      <c r="W118" s="75"/>
      <c r="Y118" s="77"/>
      <c r="Z118" s="78"/>
    </row>
    <row r="119" spans="2:26" s="76" customFormat="1" ht="39.950000000000003" customHeight="1" x14ac:dyDescent="0.2">
      <c r="B119" s="120"/>
      <c r="C119" s="114"/>
      <c r="D119" s="122"/>
      <c r="E119" s="121"/>
      <c r="F119" s="116"/>
      <c r="G119" s="81"/>
      <c r="H119" s="115"/>
      <c r="I119" s="40"/>
      <c r="J119" s="82"/>
      <c r="K119" s="42"/>
      <c r="L119" s="83"/>
      <c r="M119" s="83"/>
      <c r="N119" s="83"/>
      <c r="O119" s="83"/>
      <c r="P119" s="83"/>
      <c r="Q119" s="44"/>
      <c r="R119" s="117"/>
      <c r="S119" s="117"/>
      <c r="T119" s="119"/>
      <c r="U119" s="72"/>
      <c r="V119" s="74"/>
      <c r="W119" s="75"/>
      <c r="Y119" s="77"/>
      <c r="Z119" s="78"/>
    </row>
    <row r="120" spans="2:26" s="76" customFormat="1" ht="39.950000000000003" customHeight="1" x14ac:dyDescent="0.2">
      <c r="B120" s="120"/>
      <c r="C120" s="114"/>
      <c r="D120" s="122"/>
      <c r="E120" s="121"/>
      <c r="F120" s="116"/>
      <c r="G120" s="81"/>
      <c r="H120" s="115"/>
      <c r="I120" s="40"/>
      <c r="J120" s="82"/>
      <c r="K120" s="42"/>
      <c r="L120" s="83"/>
      <c r="M120" s="83"/>
      <c r="N120" s="83"/>
      <c r="O120" s="83"/>
      <c r="P120" s="83"/>
      <c r="Q120" s="44"/>
      <c r="R120" s="117"/>
      <c r="S120" s="117"/>
      <c r="T120" s="119"/>
      <c r="U120" s="72"/>
      <c r="V120" s="74"/>
      <c r="W120" s="75"/>
      <c r="Y120" s="77"/>
      <c r="Z120" s="78"/>
    </row>
    <row r="121" spans="2:26" s="76" customFormat="1" ht="39.950000000000003" customHeight="1" x14ac:dyDescent="0.2">
      <c r="B121" s="120"/>
      <c r="C121" s="114"/>
      <c r="D121" s="122"/>
      <c r="E121" s="121"/>
      <c r="F121" s="116"/>
      <c r="G121" s="81"/>
      <c r="H121" s="115"/>
      <c r="I121" s="40"/>
      <c r="J121" s="82"/>
      <c r="K121" s="42"/>
      <c r="L121" s="83"/>
      <c r="M121" s="83"/>
      <c r="N121" s="83"/>
      <c r="O121" s="83"/>
      <c r="P121" s="83"/>
      <c r="Q121" s="44"/>
      <c r="R121" s="117"/>
      <c r="S121" s="117"/>
      <c r="T121" s="119"/>
      <c r="U121" s="72"/>
      <c r="V121" s="74"/>
      <c r="W121" s="75"/>
      <c r="Y121" s="77"/>
      <c r="Z121" s="78"/>
    </row>
    <row r="122" spans="2:26" s="76" customFormat="1" ht="39.950000000000003" customHeight="1" x14ac:dyDescent="0.2">
      <c r="B122" s="120"/>
      <c r="C122" s="114"/>
      <c r="D122" s="122"/>
      <c r="E122" s="121"/>
      <c r="F122" s="116"/>
      <c r="G122" s="81"/>
      <c r="H122" s="115"/>
      <c r="I122" s="40"/>
      <c r="J122" s="82"/>
      <c r="K122" s="42"/>
      <c r="L122" s="83"/>
      <c r="M122" s="83"/>
      <c r="N122" s="83"/>
      <c r="O122" s="83"/>
      <c r="P122" s="83"/>
      <c r="Q122" s="44"/>
      <c r="R122" s="117"/>
      <c r="S122" s="117"/>
      <c r="T122" s="119"/>
      <c r="U122" s="72"/>
      <c r="V122" s="74"/>
      <c r="W122" s="75"/>
      <c r="Y122" s="77"/>
      <c r="Z122" s="78"/>
    </row>
    <row r="123" spans="2:26" s="76" customFormat="1" ht="39.950000000000003" customHeight="1" x14ac:dyDescent="0.2">
      <c r="B123" s="120"/>
      <c r="C123" s="114"/>
      <c r="D123" s="122"/>
      <c r="E123" s="121"/>
      <c r="F123" s="116"/>
      <c r="G123" s="81"/>
      <c r="H123" s="115"/>
      <c r="I123" s="40"/>
      <c r="J123" s="82"/>
      <c r="K123" s="42"/>
      <c r="L123" s="83"/>
      <c r="M123" s="83"/>
      <c r="N123" s="83"/>
      <c r="O123" s="83"/>
      <c r="P123" s="83"/>
      <c r="Q123" s="44"/>
      <c r="R123" s="117"/>
      <c r="S123" s="117"/>
      <c r="T123" s="119"/>
      <c r="U123" s="72"/>
      <c r="V123" s="74"/>
      <c r="W123" s="75"/>
      <c r="Y123" s="77"/>
      <c r="Z123" s="78"/>
    </row>
    <row r="124" spans="2:26" s="76" customFormat="1" ht="39.950000000000003" customHeight="1" x14ac:dyDescent="0.2">
      <c r="B124" s="120"/>
      <c r="C124" s="114"/>
      <c r="D124" s="122"/>
      <c r="E124" s="121"/>
      <c r="F124" s="116"/>
      <c r="G124" s="81"/>
      <c r="H124" s="115"/>
      <c r="I124" s="40"/>
      <c r="J124" s="82"/>
      <c r="K124" s="42"/>
      <c r="L124" s="83"/>
      <c r="M124" s="83"/>
      <c r="N124" s="83"/>
      <c r="O124" s="83"/>
      <c r="P124" s="83"/>
      <c r="Q124" s="44"/>
      <c r="R124" s="117"/>
      <c r="S124" s="117"/>
      <c r="T124" s="119"/>
      <c r="U124" s="72"/>
      <c r="V124" s="74"/>
      <c r="W124" s="75"/>
      <c r="Y124" s="77"/>
      <c r="Z124" s="78"/>
    </row>
    <row r="125" spans="2:26" s="76" customFormat="1" ht="39.950000000000003" customHeight="1" x14ac:dyDescent="0.2">
      <c r="B125" s="120"/>
      <c r="C125" s="114"/>
      <c r="D125" s="122"/>
      <c r="E125" s="121"/>
      <c r="F125" s="116"/>
      <c r="G125" s="81"/>
      <c r="H125" s="115"/>
      <c r="I125" s="40"/>
      <c r="J125" s="82"/>
      <c r="K125" s="42"/>
      <c r="L125" s="83"/>
      <c r="M125" s="83"/>
      <c r="N125" s="83"/>
      <c r="O125" s="83"/>
      <c r="P125" s="83"/>
      <c r="Q125" s="44"/>
      <c r="R125" s="117"/>
      <c r="S125" s="117"/>
      <c r="T125" s="119"/>
      <c r="U125" s="72"/>
      <c r="V125" s="74"/>
      <c r="W125" s="75"/>
      <c r="Y125" s="77"/>
      <c r="Z125" s="78"/>
    </row>
    <row r="126" spans="2:26" s="76" customFormat="1" ht="39.950000000000003" customHeight="1" x14ac:dyDescent="0.2">
      <c r="B126" s="120"/>
      <c r="C126" s="114"/>
      <c r="D126" s="122"/>
      <c r="E126" s="121"/>
      <c r="F126" s="116"/>
      <c r="G126" s="81"/>
      <c r="H126" s="115"/>
      <c r="I126" s="40"/>
      <c r="J126" s="82"/>
      <c r="K126" s="42"/>
      <c r="L126" s="83"/>
      <c r="M126" s="83"/>
      <c r="N126" s="83"/>
      <c r="O126" s="83"/>
      <c r="P126" s="83"/>
      <c r="Q126" s="44"/>
      <c r="R126" s="117"/>
      <c r="S126" s="117"/>
      <c r="T126" s="119"/>
      <c r="U126" s="72"/>
      <c r="V126" s="74"/>
      <c r="W126" s="75"/>
      <c r="Y126" s="77"/>
      <c r="Z126" s="78"/>
    </row>
    <row r="127" spans="2:26" s="76" customFormat="1" ht="39.950000000000003" customHeight="1" x14ac:dyDescent="0.2">
      <c r="B127" s="120"/>
      <c r="C127" s="114"/>
      <c r="D127" s="122"/>
      <c r="E127" s="121"/>
      <c r="F127" s="116"/>
      <c r="G127" s="81"/>
      <c r="H127" s="115"/>
      <c r="I127" s="40"/>
      <c r="J127" s="82"/>
      <c r="K127" s="42"/>
      <c r="L127" s="83"/>
      <c r="M127" s="83"/>
      <c r="N127" s="83"/>
      <c r="O127" s="83"/>
      <c r="P127" s="83"/>
      <c r="Q127" s="44"/>
      <c r="R127" s="117"/>
      <c r="S127" s="117"/>
      <c r="T127" s="119"/>
      <c r="U127" s="72"/>
      <c r="V127" s="74"/>
      <c r="W127" s="75"/>
      <c r="Y127" s="77"/>
      <c r="Z127" s="78"/>
    </row>
    <row r="128" spans="2:26" s="76" customFormat="1" ht="39.950000000000003" customHeight="1" x14ac:dyDescent="0.2">
      <c r="B128" s="120"/>
      <c r="C128" s="114"/>
      <c r="D128" s="122"/>
      <c r="E128" s="121"/>
      <c r="F128" s="116"/>
      <c r="G128" s="81"/>
      <c r="H128" s="115"/>
      <c r="I128" s="40"/>
      <c r="J128" s="82"/>
      <c r="K128" s="42"/>
      <c r="L128" s="83"/>
      <c r="M128" s="83"/>
      <c r="N128" s="83"/>
      <c r="O128" s="83"/>
      <c r="P128" s="83"/>
      <c r="Q128" s="44"/>
      <c r="R128" s="117"/>
      <c r="S128" s="117"/>
      <c r="T128" s="119"/>
      <c r="U128" s="72"/>
      <c r="V128" s="74"/>
      <c r="W128" s="75"/>
      <c r="Y128" s="77"/>
      <c r="Z128" s="78"/>
    </row>
    <row r="129" spans="2:32" s="76" customFormat="1" ht="39.950000000000003" customHeight="1" x14ac:dyDescent="0.2">
      <c r="B129" s="120"/>
      <c r="C129" s="114"/>
      <c r="D129" s="122"/>
      <c r="E129" s="121"/>
      <c r="F129" s="116"/>
      <c r="G129" s="81"/>
      <c r="H129" s="115"/>
      <c r="I129" s="40"/>
      <c r="J129" s="82"/>
      <c r="K129" s="42"/>
      <c r="L129" s="83"/>
      <c r="M129" s="83"/>
      <c r="N129" s="83"/>
      <c r="O129" s="83"/>
      <c r="P129" s="83"/>
      <c r="Q129" s="44"/>
      <c r="R129" s="117"/>
      <c r="S129" s="117"/>
      <c r="T129" s="119"/>
      <c r="U129" s="72"/>
      <c r="V129" s="74"/>
      <c r="W129" s="75"/>
      <c r="Y129" s="77"/>
      <c r="Z129" s="78"/>
    </row>
    <row r="130" spans="2:32" s="76" customFormat="1" ht="39.950000000000003" customHeight="1" x14ac:dyDescent="0.2">
      <c r="B130" s="120"/>
      <c r="C130" s="114"/>
      <c r="D130" s="122"/>
      <c r="E130" s="121"/>
      <c r="F130" s="116"/>
      <c r="G130" s="81"/>
      <c r="H130" s="115"/>
      <c r="I130" s="40"/>
      <c r="J130" s="82"/>
      <c r="K130" s="42"/>
      <c r="L130" s="83"/>
      <c r="M130" s="83"/>
      <c r="N130" s="83"/>
      <c r="O130" s="83"/>
      <c r="P130" s="83"/>
      <c r="Q130" s="44"/>
      <c r="R130" s="117"/>
      <c r="S130" s="117"/>
      <c r="T130" s="119"/>
      <c r="U130" s="72"/>
      <c r="V130" s="74"/>
      <c r="W130" s="75"/>
      <c r="Y130" s="77"/>
      <c r="Z130" s="78"/>
    </row>
    <row r="131" spans="2:32" s="34" customFormat="1" ht="39.950000000000003" customHeight="1" x14ac:dyDescent="0.2">
      <c r="B131" s="120"/>
      <c r="C131" s="114"/>
      <c r="D131" s="122"/>
      <c r="E131" s="121"/>
      <c r="F131" s="116"/>
      <c r="G131" s="81"/>
      <c r="H131" s="115"/>
      <c r="I131" s="40"/>
      <c r="J131" s="82"/>
      <c r="K131" s="42"/>
      <c r="L131" s="83"/>
      <c r="M131" s="83"/>
      <c r="N131" s="83"/>
      <c r="O131" s="83"/>
      <c r="P131" s="83"/>
      <c r="Q131" s="44"/>
      <c r="R131" s="107"/>
      <c r="S131" s="105"/>
      <c r="T131" s="108"/>
      <c r="U131" s="105"/>
      <c r="V131" s="74"/>
      <c r="W131" s="75"/>
      <c r="X131" s="76"/>
      <c r="Y131" s="77"/>
      <c r="Z131" s="78"/>
      <c r="AA131" s="51"/>
      <c r="AB131" s="51"/>
      <c r="AC131" s="51"/>
      <c r="AD131" s="51"/>
      <c r="AE131" s="51"/>
      <c r="AF131" s="51"/>
    </row>
    <row r="132" spans="2:32" s="76" customFormat="1" ht="39.950000000000003" customHeight="1" x14ac:dyDescent="0.2">
      <c r="B132" s="120"/>
      <c r="C132" s="114"/>
      <c r="D132" s="122"/>
      <c r="E132" s="121"/>
      <c r="F132" s="116"/>
      <c r="G132" s="81"/>
      <c r="H132" s="115"/>
      <c r="I132" s="40"/>
      <c r="J132" s="82"/>
      <c r="K132" s="42"/>
      <c r="L132" s="83"/>
      <c r="M132" s="83"/>
      <c r="N132" s="83"/>
      <c r="O132" s="83"/>
      <c r="P132" s="83"/>
      <c r="Q132" s="44"/>
      <c r="R132" s="117"/>
      <c r="S132" s="117"/>
      <c r="T132" s="119"/>
      <c r="U132" s="72"/>
      <c r="V132" s="74"/>
      <c r="W132" s="75"/>
      <c r="Y132" s="77"/>
      <c r="Z132" s="78"/>
    </row>
    <row r="133" spans="2:32" s="76" customFormat="1" ht="39.950000000000003" customHeight="1" x14ac:dyDescent="0.2">
      <c r="B133" s="149" t="s">
        <v>190</v>
      </c>
      <c r="C133" s="150"/>
      <c r="D133" s="150"/>
      <c r="E133" s="150"/>
      <c r="F133" s="150"/>
      <c r="G133" s="150"/>
      <c r="H133" s="150"/>
      <c r="I133" s="150"/>
      <c r="J133" s="150"/>
      <c r="K133" s="151"/>
      <c r="L133" s="70">
        <f>SUM(L97:L132)</f>
        <v>80270</v>
      </c>
      <c r="M133" s="70">
        <f>SUM(M97:M132)</f>
        <v>2240</v>
      </c>
      <c r="N133" s="70">
        <f>SUM(N97:N132)</f>
        <v>3250</v>
      </c>
      <c r="O133" s="70">
        <f>SUM(O97:O132)</f>
        <v>535</v>
      </c>
      <c r="P133" s="70">
        <f>SUM(P97:P132)</f>
        <v>1620</v>
      </c>
      <c r="Q133" s="71"/>
      <c r="R133" s="117"/>
      <c r="S133" s="117"/>
      <c r="T133" s="119"/>
      <c r="U133" s="72"/>
      <c r="V133" s="74"/>
      <c r="W133" s="75"/>
      <c r="Y133" s="77"/>
      <c r="Z133" s="78"/>
    </row>
    <row r="134" spans="2:32" s="34" customFormat="1" ht="39.950000000000003" customHeight="1" x14ac:dyDescent="0.2">
      <c r="B134" s="120"/>
      <c r="C134" s="114"/>
      <c r="D134" s="122"/>
      <c r="E134" s="121"/>
      <c r="F134" s="116"/>
      <c r="G134" s="81"/>
      <c r="H134" s="115"/>
      <c r="I134" s="40"/>
      <c r="J134" s="82"/>
      <c r="K134" s="42"/>
      <c r="L134" s="83"/>
      <c r="M134" s="83"/>
      <c r="N134" s="83"/>
      <c r="O134" s="83"/>
      <c r="P134" s="83"/>
      <c r="Q134" s="44"/>
      <c r="R134" s="125"/>
      <c r="S134" s="126" t="s">
        <v>301</v>
      </c>
      <c r="T134" s="127"/>
      <c r="U134" s="126"/>
      <c r="V134" s="74"/>
      <c r="W134" s="75"/>
      <c r="X134" s="76"/>
      <c r="Y134" s="77"/>
      <c r="Z134" s="78"/>
      <c r="AA134" s="51"/>
      <c r="AB134" s="51"/>
      <c r="AC134" s="51"/>
      <c r="AD134" s="51"/>
      <c r="AE134" s="51"/>
      <c r="AF134" s="51"/>
    </row>
    <row r="135" spans="2:32" ht="39.950000000000003" customHeight="1" x14ac:dyDescent="0.2">
      <c r="B135" s="52" t="s">
        <v>28</v>
      </c>
      <c r="C135" s="114">
        <v>42272</v>
      </c>
      <c r="D135" s="122"/>
      <c r="E135" s="121" t="s">
        <v>29</v>
      </c>
      <c r="F135" s="116">
        <v>63</v>
      </c>
      <c r="G135" s="115" t="s">
        <v>30</v>
      </c>
      <c r="H135" s="56" t="s">
        <v>67</v>
      </c>
      <c r="I135" s="57"/>
      <c r="J135" s="128">
        <v>213000</v>
      </c>
      <c r="K135" s="59">
        <v>12</v>
      </c>
      <c r="L135" s="129">
        <v>2130</v>
      </c>
      <c r="M135" s="129">
        <v>250</v>
      </c>
      <c r="N135" s="129"/>
      <c r="O135" s="129"/>
      <c r="P135" s="129"/>
      <c r="R135" s="113" t="s">
        <v>46</v>
      </c>
      <c r="S135" s="57">
        <v>4</v>
      </c>
      <c r="T135" s="130">
        <v>42310</v>
      </c>
      <c r="U135" s="113"/>
      <c r="V135" s="74"/>
      <c r="W135" s="75"/>
      <c r="X135" s="76" t="s">
        <v>402</v>
      </c>
      <c r="Y135" s="77"/>
      <c r="Z135" s="78"/>
    </row>
    <row r="136" spans="2:32" ht="39.950000000000003" customHeight="1" x14ac:dyDescent="0.2">
      <c r="B136" s="149" t="s">
        <v>17</v>
      </c>
      <c r="C136" s="150"/>
      <c r="D136" s="150"/>
      <c r="E136" s="150"/>
      <c r="F136" s="150"/>
      <c r="G136" s="150"/>
      <c r="H136" s="150"/>
      <c r="I136" s="150"/>
      <c r="J136" s="150"/>
      <c r="K136" s="151"/>
      <c r="L136" s="131" t="e">
        <f>#REF!+#REF!+#REF!+#REF!+#REF!+#REF!+L133</f>
        <v>#REF!</v>
      </c>
      <c r="M136" s="131" t="e">
        <f>#REF!+#REF!+#REF!+#REF!+#REF!+#REF!+M133</f>
        <v>#REF!</v>
      </c>
      <c r="N136" s="131" t="e">
        <f>#REF!+#REF!+#REF!+#REF!+#REF!+#REF!+N133</f>
        <v>#REF!</v>
      </c>
      <c r="O136" s="131" t="e">
        <f>#REF!+#REF!+#REF!+#REF!+#REF!+#REF!+O133</f>
        <v>#REF!</v>
      </c>
      <c r="P136" s="131" t="e">
        <f>#REF!+#REF!+#REF!+#REF!+#REF!+#REF!+P133</f>
        <v>#REF!</v>
      </c>
      <c r="Q136" s="132"/>
      <c r="R136" s="113"/>
      <c r="S136" s="57"/>
      <c r="T136" s="130"/>
      <c r="U136" s="113"/>
      <c r="V136" s="74"/>
      <c r="W136" s="75"/>
      <c r="X136" s="76"/>
      <c r="Y136" s="77"/>
      <c r="Z136" s="78"/>
    </row>
    <row r="137" spans="2:32" ht="39.950000000000003" customHeight="1" x14ac:dyDescent="0.2">
      <c r="C137" s="114"/>
      <c r="D137" s="114"/>
      <c r="E137" s="57"/>
      <c r="F137" s="116"/>
      <c r="G137" s="115"/>
      <c r="H137" s="115"/>
      <c r="I137" s="57"/>
      <c r="J137" s="128"/>
      <c r="L137" s="129" t="e">
        <f>SUBTOTAL(9,#REF!)</f>
        <v>#REF!</v>
      </c>
      <c r="M137" s="129" t="e">
        <f>SUBTOTAL(9,#REF!)</f>
        <v>#REF!</v>
      </c>
      <c r="N137" s="129" t="e">
        <f>SUBTOTAL(9,#REF!)</f>
        <v>#REF!</v>
      </c>
      <c r="O137" s="129" t="e">
        <f>SUBTOTAL(9,#REF!)</f>
        <v>#REF!</v>
      </c>
      <c r="P137" s="129" t="e">
        <f>SUBTOTAL(9,#REF!)</f>
        <v>#REF!</v>
      </c>
      <c r="R137" s="113"/>
      <c r="S137" s="57"/>
      <c r="T137" s="57"/>
      <c r="U137" s="113"/>
      <c r="V137" s="74"/>
      <c r="W137" s="75"/>
      <c r="X137" s="76"/>
      <c r="Y137" s="77"/>
      <c r="Z137" s="78"/>
    </row>
    <row r="138" spans="2:32" ht="39.950000000000003" customHeight="1" x14ac:dyDescent="0.2">
      <c r="C138" s="113"/>
      <c r="D138" s="113"/>
      <c r="E138" s="57"/>
      <c r="F138" s="116"/>
      <c r="G138" s="115"/>
      <c r="H138" s="115"/>
      <c r="I138" s="57"/>
      <c r="J138" s="128"/>
      <c r="L138" s="129"/>
      <c r="M138" s="129"/>
      <c r="N138" s="129"/>
      <c r="O138" s="129"/>
      <c r="P138" s="129"/>
      <c r="R138" s="113"/>
      <c r="S138" s="57"/>
      <c r="T138" s="130"/>
      <c r="U138" s="113"/>
      <c r="V138" s="74"/>
      <c r="W138" s="75"/>
      <c r="X138" s="76"/>
      <c r="Y138" s="77"/>
      <c r="Z138" s="78"/>
    </row>
    <row r="139" spans="2:32" ht="39.950000000000003" customHeight="1" x14ac:dyDescent="0.2">
      <c r="C139" s="113"/>
      <c r="D139" s="113"/>
      <c r="E139" s="57"/>
      <c r="F139" s="116"/>
      <c r="G139" s="115"/>
      <c r="H139" s="115"/>
      <c r="I139" s="57"/>
      <c r="J139" s="128"/>
      <c r="L139" s="129"/>
      <c r="M139" s="129"/>
      <c r="N139" s="129" t="e">
        <f>L137+M137+N137+O137+P137</f>
        <v>#REF!</v>
      </c>
      <c r="O139" s="129"/>
      <c r="P139" s="129"/>
      <c r="R139" s="113"/>
      <c r="S139" s="57"/>
      <c r="T139" s="130"/>
      <c r="U139" s="113"/>
      <c r="V139" s="74"/>
      <c r="W139" s="75"/>
      <c r="X139" s="76"/>
      <c r="Y139" s="77"/>
      <c r="Z139" s="78"/>
    </row>
    <row r="140" spans="2:32" ht="39.950000000000003" customHeight="1" x14ac:dyDescent="0.2">
      <c r="C140" s="113"/>
      <c r="D140" s="113"/>
      <c r="E140" s="57"/>
      <c r="F140" s="116"/>
      <c r="G140" s="115"/>
      <c r="H140" s="115"/>
      <c r="I140" s="57"/>
      <c r="J140" s="128"/>
      <c r="L140" s="129"/>
      <c r="M140" s="129"/>
      <c r="N140" s="129"/>
      <c r="O140" s="129"/>
      <c r="P140" s="129"/>
      <c r="R140" s="113"/>
      <c r="S140" s="57"/>
      <c r="T140" s="130"/>
      <c r="U140" s="113"/>
      <c r="V140" s="74"/>
      <c r="W140" s="75"/>
      <c r="X140" s="76"/>
      <c r="Y140" s="77"/>
      <c r="Z140" s="78"/>
    </row>
    <row r="141" spans="2:32" ht="39.950000000000003" customHeight="1" x14ac:dyDescent="0.2">
      <c r="C141" s="113"/>
      <c r="D141" s="113"/>
      <c r="E141" s="57"/>
      <c r="F141" s="116"/>
      <c r="G141" s="115"/>
      <c r="H141" s="115"/>
      <c r="I141" s="57"/>
      <c r="J141" s="128"/>
      <c r="L141" s="129"/>
      <c r="M141" s="129"/>
      <c r="N141" s="129"/>
      <c r="O141" s="129"/>
      <c r="P141" s="129"/>
      <c r="R141" s="113"/>
      <c r="S141" s="57"/>
      <c r="T141" s="130"/>
      <c r="U141" s="113"/>
      <c r="V141" s="74"/>
      <c r="W141" s="75"/>
      <c r="X141" s="76"/>
      <c r="Y141" s="77"/>
      <c r="Z141" s="78"/>
    </row>
    <row r="142" spans="2:32" ht="39.950000000000003" customHeight="1" x14ac:dyDescent="0.2">
      <c r="C142" s="113"/>
      <c r="D142" s="113"/>
      <c r="E142" s="57"/>
      <c r="F142" s="116"/>
      <c r="G142" s="115"/>
      <c r="H142" s="115"/>
      <c r="I142" s="57"/>
      <c r="J142" s="128"/>
      <c r="L142" s="129"/>
      <c r="M142" s="129"/>
      <c r="N142" s="129"/>
      <c r="O142" s="129"/>
      <c r="P142" s="129"/>
      <c r="R142" s="113"/>
      <c r="S142" s="57"/>
      <c r="T142" s="130"/>
      <c r="U142" s="113"/>
      <c r="V142" s="74"/>
      <c r="W142" s="75"/>
      <c r="X142" s="76"/>
      <c r="Y142" s="77"/>
      <c r="Z142" s="78"/>
    </row>
    <row r="143" spans="2:32" ht="39.950000000000003" customHeight="1" x14ac:dyDescent="0.2">
      <c r="C143" s="113"/>
      <c r="D143" s="113"/>
      <c r="E143" s="57"/>
      <c r="F143" s="116"/>
      <c r="G143" s="115"/>
      <c r="H143" s="115"/>
      <c r="I143" s="57"/>
      <c r="J143" s="128"/>
      <c r="L143" s="129"/>
      <c r="M143" s="129"/>
      <c r="N143" s="129"/>
      <c r="O143" s="129"/>
      <c r="P143" s="129"/>
      <c r="R143" s="113"/>
      <c r="S143" s="57"/>
      <c r="T143" s="130"/>
      <c r="U143" s="113"/>
      <c r="V143" s="74"/>
      <c r="W143" s="75"/>
      <c r="X143" s="76"/>
      <c r="Y143" s="77"/>
      <c r="Z143" s="78"/>
    </row>
    <row r="144" spans="2:32" ht="39.950000000000003" customHeight="1" x14ac:dyDescent="0.2">
      <c r="C144" s="113"/>
      <c r="D144" s="113"/>
      <c r="E144" s="57"/>
      <c r="F144" s="116"/>
      <c r="G144" s="115"/>
      <c r="H144" s="115"/>
      <c r="I144" s="57"/>
      <c r="J144" s="128"/>
      <c r="L144" s="129"/>
      <c r="M144" s="129"/>
      <c r="N144" s="129"/>
      <c r="O144" s="129"/>
      <c r="P144" s="129"/>
      <c r="R144" s="113"/>
      <c r="S144" s="57"/>
      <c r="T144" s="130"/>
      <c r="U144" s="113"/>
      <c r="V144" s="74"/>
      <c r="W144" s="75"/>
      <c r="X144" s="76"/>
      <c r="Y144" s="77"/>
      <c r="Z144" s="78"/>
    </row>
    <row r="145" spans="3:26" ht="39.950000000000003" customHeight="1" x14ac:dyDescent="0.2">
      <c r="C145" s="113"/>
      <c r="D145" s="113"/>
      <c r="E145" s="57"/>
      <c r="F145" s="116"/>
      <c r="G145" s="115"/>
      <c r="H145" s="115"/>
      <c r="I145" s="57"/>
      <c r="J145" s="128"/>
      <c r="L145" s="129"/>
      <c r="M145" s="129"/>
      <c r="N145" s="129"/>
      <c r="O145" s="129"/>
      <c r="P145" s="129"/>
      <c r="R145" s="113"/>
      <c r="S145" s="57"/>
      <c r="T145" s="130"/>
      <c r="U145" s="113"/>
      <c r="V145" s="134"/>
      <c r="W145" s="135"/>
      <c r="X145" s="136"/>
      <c r="Y145" s="77"/>
      <c r="Z145" s="78"/>
    </row>
    <row r="146" spans="3:26" ht="39.950000000000003" customHeight="1" x14ac:dyDescent="0.2">
      <c r="C146" s="113"/>
      <c r="D146" s="113"/>
      <c r="E146" s="57"/>
      <c r="F146" s="116"/>
      <c r="G146" s="115"/>
      <c r="H146" s="115"/>
      <c r="I146" s="57"/>
      <c r="J146" s="128"/>
      <c r="L146" s="129"/>
      <c r="M146" s="129"/>
      <c r="N146" s="129"/>
      <c r="O146" s="129"/>
      <c r="P146" s="129"/>
      <c r="R146" s="113"/>
      <c r="S146" s="57"/>
      <c r="T146" s="130"/>
      <c r="U146" s="113"/>
      <c r="V146" s="134"/>
      <c r="W146" s="135"/>
      <c r="X146" s="136"/>
      <c r="Y146" s="77"/>
      <c r="Z146" s="78"/>
    </row>
    <row r="147" spans="3:26" ht="39.950000000000003" customHeight="1" x14ac:dyDescent="0.2">
      <c r="C147" s="113"/>
      <c r="D147" s="113"/>
      <c r="E147" s="57"/>
      <c r="F147" s="116"/>
      <c r="G147" s="115"/>
      <c r="H147" s="115"/>
      <c r="I147" s="57"/>
      <c r="J147" s="128"/>
      <c r="L147" s="129"/>
      <c r="M147" s="129"/>
      <c r="N147" s="129"/>
      <c r="O147" s="129"/>
      <c r="P147" s="129"/>
      <c r="R147" s="113"/>
      <c r="S147" s="57"/>
      <c r="T147" s="130"/>
      <c r="U147" s="113"/>
      <c r="V147" s="134"/>
      <c r="W147" s="135"/>
      <c r="X147" s="136"/>
      <c r="Y147" s="77"/>
      <c r="Z147" s="78"/>
    </row>
    <row r="148" spans="3:26" ht="39.950000000000003" customHeight="1" x14ac:dyDescent="0.2">
      <c r="C148" s="113"/>
      <c r="D148" s="113"/>
      <c r="E148" s="57"/>
      <c r="F148" s="116"/>
      <c r="G148" s="115"/>
      <c r="H148" s="115"/>
      <c r="I148" s="57"/>
      <c r="J148" s="128"/>
      <c r="L148" s="129"/>
      <c r="M148" s="129"/>
      <c r="N148" s="129"/>
      <c r="O148" s="129"/>
      <c r="P148" s="129"/>
      <c r="R148" s="113"/>
      <c r="S148" s="57"/>
      <c r="T148" s="130"/>
      <c r="U148" s="113"/>
      <c r="V148" s="134"/>
      <c r="W148" s="135"/>
      <c r="X148" s="136"/>
      <c r="Y148" s="77"/>
      <c r="Z148" s="78"/>
    </row>
    <row r="149" spans="3:26" ht="39.950000000000003" customHeight="1" x14ac:dyDescent="0.2">
      <c r="C149" s="113"/>
      <c r="D149" s="113"/>
      <c r="E149" s="57"/>
      <c r="F149" s="116"/>
      <c r="G149" s="115"/>
      <c r="H149" s="115"/>
      <c r="I149" s="57"/>
      <c r="J149" s="128"/>
      <c r="L149" s="129"/>
      <c r="M149" s="129"/>
      <c r="N149" s="129"/>
      <c r="O149" s="129"/>
      <c r="P149" s="129"/>
      <c r="R149" s="113"/>
      <c r="S149" s="57"/>
      <c r="T149" s="130"/>
      <c r="U149" s="113"/>
      <c r="V149" s="134"/>
      <c r="W149" s="135"/>
      <c r="X149" s="136"/>
      <c r="Y149" s="77"/>
      <c r="Z149" s="78"/>
    </row>
    <row r="150" spans="3:26" ht="39.950000000000003" customHeight="1" x14ac:dyDescent="0.2">
      <c r="C150" s="113"/>
      <c r="D150" s="113"/>
      <c r="E150" s="57"/>
      <c r="F150" s="116"/>
      <c r="G150" s="115"/>
      <c r="H150" s="115"/>
      <c r="I150" s="57"/>
      <c r="J150" s="128"/>
      <c r="L150" s="129"/>
      <c r="M150" s="129"/>
      <c r="N150" s="129"/>
      <c r="O150" s="129"/>
      <c r="P150" s="129"/>
      <c r="R150" s="113"/>
      <c r="S150" s="57"/>
      <c r="T150" s="130"/>
      <c r="U150" s="113"/>
      <c r="V150" s="134"/>
      <c r="W150" s="135"/>
      <c r="X150" s="136"/>
      <c r="Y150" s="77"/>
      <c r="Z150" s="78"/>
    </row>
    <row r="151" spans="3:26" ht="39.950000000000003" customHeight="1" x14ac:dyDescent="0.2">
      <c r="C151" s="113"/>
      <c r="D151" s="113"/>
      <c r="E151" s="57"/>
      <c r="F151" s="116"/>
      <c r="G151" s="115"/>
      <c r="H151" s="115"/>
      <c r="I151" s="57"/>
      <c r="J151" s="128"/>
      <c r="L151" s="129"/>
      <c r="M151" s="129"/>
      <c r="N151" s="129"/>
      <c r="O151" s="129"/>
      <c r="P151" s="129"/>
      <c r="R151" s="113"/>
      <c r="S151" s="57"/>
      <c r="T151" s="130"/>
      <c r="U151" s="113"/>
      <c r="V151" s="134"/>
      <c r="W151" s="135"/>
      <c r="X151" s="136"/>
      <c r="Y151" s="77"/>
      <c r="Z151" s="78"/>
    </row>
    <row r="152" spans="3:26" ht="39.950000000000003" customHeight="1" x14ac:dyDescent="0.2">
      <c r="C152" s="113"/>
      <c r="D152" s="113"/>
      <c r="E152" s="57"/>
      <c r="F152" s="116"/>
      <c r="G152" s="115"/>
      <c r="H152" s="115"/>
      <c r="I152" s="57"/>
      <c r="J152" s="128"/>
      <c r="L152" s="129"/>
      <c r="M152" s="129"/>
      <c r="N152" s="129"/>
      <c r="O152" s="129"/>
      <c r="P152" s="129"/>
      <c r="R152" s="113"/>
      <c r="S152" s="57"/>
      <c r="T152" s="130"/>
      <c r="U152" s="113"/>
      <c r="V152" s="134"/>
      <c r="W152" s="135"/>
      <c r="X152" s="136"/>
      <c r="Y152" s="77"/>
      <c r="Z152" s="78"/>
    </row>
    <row r="153" spans="3:26" ht="39.950000000000003" customHeight="1" x14ac:dyDescent="0.2">
      <c r="C153" s="113"/>
      <c r="D153" s="113"/>
      <c r="E153" s="57"/>
      <c r="F153" s="116"/>
      <c r="G153" s="115"/>
      <c r="H153" s="115"/>
      <c r="I153" s="57"/>
      <c r="J153" s="128"/>
      <c r="L153" s="129"/>
      <c r="M153" s="129"/>
      <c r="N153" s="129"/>
      <c r="O153" s="129"/>
      <c r="P153" s="129"/>
      <c r="R153" s="113"/>
      <c r="S153" s="57"/>
      <c r="T153" s="130"/>
      <c r="U153" s="113"/>
      <c r="V153" s="134"/>
      <c r="W153" s="135"/>
      <c r="X153" s="136"/>
      <c r="Y153" s="77"/>
      <c r="Z153" s="78"/>
    </row>
    <row r="154" spans="3:26" ht="39.950000000000003" customHeight="1" x14ac:dyDescent="0.2">
      <c r="C154" s="113"/>
      <c r="D154" s="113"/>
      <c r="E154" s="57"/>
      <c r="F154" s="116"/>
      <c r="G154" s="115"/>
      <c r="H154" s="115"/>
      <c r="I154" s="57"/>
      <c r="J154" s="128"/>
      <c r="L154" s="129"/>
      <c r="M154" s="129"/>
      <c r="N154" s="129"/>
      <c r="O154" s="129"/>
      <c r="P154" s="129"/>
      <c r="R154" s="113"/>
      <c r="S154" s="57"/>
      <c r="T154" s="130"/>
      <c r="U154" s="113"/>
      <c r="V154" s="134"/>
      <c r="W154" s="135"/>
      <c r="X154" s="136"/>
      <c r="Y154" s="77"/>
      <c r="Z154" s="78"/>
    </row>
    <row r="155" spans="3:26" ht="39.950000000000003" customHeight="1" x14ac:dyDescent="0.2">
      <c r="C155" s="113"/>
      <c r="D155" s="113"/>
      <c r="E155" s="57"/>
      <c r="F155" s="116"/>
      <c r="G155" s="115"/>
      <c r="H155" s="115"/>
      <c r="I155" s="57"/>
      <c r="J155" s="128"/>
      <c r="L155" s="129"/>
      <c r="M155" s="129"/>
      <c r="N155" s="129"/>
      <c r="O155" s="129"/>
      <c r="P155" s="129"/>
      <c r="R155" s="113"/>
      <c r="S155" s="57"/>
      <c r="T155" s="130"/>
      <c r="U155" s="113"/>
      <c r="V155" s="134"/>
      <c r="W155" s="135"/>
      <c r="X155" s="136"/>
      <c r="Y155" s="77"/>
      <c r="Z155" s="78"/>
    </row>
    <row r="156" spans="3:26" ht="39.950000000000003" customHeight="1" x14ac:dyDescent="0.2">
      <c r="C156" s="113"/>
      <c r="D156" s="113"/>
      <c r="E156" s="57"/>
      <c r="F156" s="116"/>
      <c r="G156" s="115"/>
      <c r="H156" s="115"/>
      <c r="I156" s="57"/>
      <c r="J156" s="128"/>
      <c r="L156" s="129"/>
      <c r="M156" s="129"/>
      <c r="N156" s="129"/>
      <c r="O156" s="129"/>
      <c r="P156" s="129"/>
      <c r="R156" s="113"/>
      <c r="S156" s="57"/>
      <c r="T156" s="130"/>
      <c r="U156" s="113"/>
      <c r="V156" s="134"/>
      <c r="W156" s="135"/>
      <c r="X156" s="136"/>
      <c r="Y156" s="77"/>
      <c r="Z156" s="78"/>
    </row>
    <row r="157" spans="3:26" ht="39.950000000000003" customHeight="1" x14ac:dyDescent="0.2">
      <c r="C157" s="113"/>
      <c r="D157" s="113"/>
      <c r="E157" s="57"/>
      <c r="F157" s="116"/>
      <c r="G157" s="115"/>
      <c r="H157" s="115"/>
      <c r="I157" s="57"/>
      <c r="J157" s="128"/>
      <c r="L157" s="129"/>
      <c r="M157" s="129"/>
      <c r="N157" s="129"/>
      <c r="O157" s="129"/>
      <c r="P157" s="129"/>
      <c r="R157" s="113"/>
      <c r="S157" s="57"/>
      <c r="T157" s="130"/>
      <c r="U157" s="113"/>
      <c r="V157" s="134"/>
      <c r="W157" s="135"/>
      <c r="X157" s="136"/>
      <c r="Y157" s="77"/>
      <c r="Z157" s="78"/>
    </row>
    <row r="158" spans="3:26" ht="39.950000000000003" customHeight="1" x14ac:dyDescent="0.2">
      <c r="C158" s="113"/>
      <c r="D158" s="113"/>
      <c r="E158" s="57"/>
      <c r="F158" s="116"/>
      <c r="G158" s="115"/>
      <c r="H158" s="115"/>
      <c r="I158" s="57"/>
      <c r="J158" s="128"/>
      <c r="L158" s="129"/>
      <c r="M158" s="129"/>
      <c r="N158" s="129"/>
      <c r="O158" s="129"/>
      <c r="P158" s="129"/>
      <c r="R158" s="113"/>
      <c r="S158" s="57"/>
      <c r="T158" s="130"/>
      <c r="U158" s="113"/>
      <c r="V158" s="134"/>
      <c r="W158" s="135"/>
      <c r="X158" s="136"/>
      <c r="Y158" s="77"/>
      <c r="Z158" s="78"/>
    </row>
    <row r="159" spans="3:26" ht="39.950000000000003" customHeight="1" x14ac:dyDescent="0.2">
      <c r="C159" s="113"/>
      <c r="D159" s="113"/>
      <c r="E159" s="57"/>
      <c r="F159" s="116"/>
      <c r="G159" s="115"/>
      <c r="H159" s="115"/>
      <c r="I159" s="57"/>
      <c r="J159" s="128"/>
      <c r="L159" s="129"/>
      <c r="M159" s="129"/>
      <c r="N159" s="129"/>
      <c r="O159" s="129"/>
      <c r="P159" s="129"/>
      <c r="R159" s="113"/>
      <c r="S159" s="57"/>
      <c r="T159" s="130"/>
      <c r="U159" s="113"/>
      <c r="V159" s="134"/>
      <c r="W159" s="135"/>
      <c r="X159" s="136"/>
      <c r="Y159" s="77"/>
      <c r="Z159" s="78"/>
    </row>
    <row r="160" spans="3:26" ht="39.950000000000003" customHeight="1" x14ac:dyDescent="0.2">
      <c r="C160" s="113"/>
      <c r="D160" s="113"/>
      <c r="E160" s="57"/>
      <c r="F160" s="116"/>
      <c r="G160" s="115"/>
      <c r="H160" s="115"/>
      <c r="I160" s="57"/>
      <c r="J160" s="128"/>
      <c r="L160" s="129"/>
      <c r="M160" s="129"/>
      <c r="N160" s="129"/>
      <c r="O160" s="129"/>
      <c r="P160" s="129"/>
      <c r="R160" s="113"/>
      <c r="S160" s="57"/>
      <c r="T160" s="130"/>
      <c r="U160" s="113"/>
      <c r="V160" s="134"/>
      <c r="W160" s="135"/>
      <c r="X160" s="136"/>
      <c r="Y160" s="77"/>
      <c r="Z160" s="78"/>
    </row>
    <row r="161" spans="3:26" ht="39.950000000000003" customHeight="1" x14ac:dyDescent="0.2">
      <c r="C161" s="113"/>
      <c r="D161" s="113"/>
      <c r="E161" s="57"/>
      <c r="F161" s="116"/>
      <c r="G161" s="115"/>
      <c r="H161" s="115"/>
      <c r="I161" s="57"/>
      <c r="J161" s="128"/>
      <c r="L161" s="129"/>
      <c r="M161" s="129"/>
      <c r="N161" s="129"/>
      <c r="O161" s="129"/>
      <c r="P161" s="129"/>
      <c r="R161" s="113"/>
      <c r="S161" s="57"/>
      <c r="T161" s="130"/>
      <c r="U161" s="113"/>
      <c r="V161" s="134"/>
      <c r="W161" s="135"/>
      <c r="X161" s="136"/>
      <c r="Y161" s="77"/>
      <c r="Z161" s="78"/>
    </row>
    <row r="162" spans="3:26" ht="39.950000000000003" customHeight="1" x14ac:dyDescent="0.2">
      <c r="C162" s="113"/>
      <c r="D162" s="113"/>
      <c r="E162" s="57"/>
      <c r="F162" s="116"/>
      <c r="G162" s="115"/>
      <c r="H162" s="115"/>
      <c r="I162" s="57"/>
      <c r="J162" s="128"/>
      <c r="L162" s="129"/>
      <c r="M162" s="129"/>
      <c r="N162" s="129"/>
      <c r="O162" s="129"/>
      <c r="P162" s="129"/>
      <c r="R162" s="113"/>
      <c r="S162" s="57"/>
      <c r="T162" s="130"/>
      <c r="U162" s="113"/>
      <c r="V162" s="134"/>
      <c r="W162" s="135"/>
      <c r="X162" s="136"/>
      <c r="Y162" s="77"/>
      <c r="Z162" s="78"/>
    </row>
    <row r="163" spans="3:26" ht="39.950000000000003" customHeight="1" x14ac:dyDescent="0.2">
      <c r="C163" s="113"/>
      <c r="D163" s="113"/>
      <c r="E163" s="57"/>
      <c r="F163" s="116"/>
      <c r="G163" s="115"/>
      <c r="H163" s="115"/>
      <c r="I163" s="57"/>
      <c r="J163" s="128"/>
      <c r="L163" s="129"/>
      <c r="M163" s="129"/>
      <c r="N163" s="129"/>
      <c r="O163" s="129"/>
      <c r="P163" s="129"/>
      <c r="R163" s="113"/>
      <c r="S163" s="57"/>
      <c r="T163" s="130"/>
      <c r="U163" s="113"/>
      <c r="V163" s="134"/>
      <c r="W163" s="135"/>
      <c r="X163" s="136"/>
      <c r="Y163" s="77"/>
      <c r="Z163" s="78"/>
    </row>
    <row r="164" spans="3:26" ht="39.950000000000003" customHeight="1" x14ac:dyDescent="0.2">
      <c r="C164" s="113"/>
      <c r="D164" s="113"/>
      <c r="E164" s="57"/>
      <c r="F164" s="116"/>
      <c r="G164" s="115"/>
      <c r="H164" s="115"/>
      <c r="I164" s="57"/>
      <c r="J164" s="128"/>
      <c r="L164" s="129"/>
      <c r="M164" s="129"/>
      <c r="N164" s="129"/>
      <c r="O164" s="129"/>
      <c r="P164" s="129"/>
      <c r="R164" s="113"/>
      <c r="S164" s="57"/>
      <c r="T164" s="130"/>
      <c r="U164" s="113"/>
      <c r="V164" s="134"/>
      <c r="W164" s="135"/>
      <c r="X164" s="136"/>
      <c r="Y164" s="77"/>
      <c r="Z164" s="78"/>
    </row>
    <row r="165" spans="3:26" ht="39.950000000000003" customHeight="1" x14ac:dyDescent="0.2">
      <c r="C165" s="113"/>
      <c r="D165" s="113"/>
      <c r="E165" s="57"/>
      <c r="F165" s="116"/>
      <c r="G165" s="115"/>
      <c r="H165" s="115"/>
      <c r="I165" s="57"/>
      <c r="J165" s="128"/>
      <c r="L165" s="129"/>
      <c r="M165" s="129"/>
      <c r="N165" s="129"/>
      <c r="O165" s="129"/>
      <c r="P165" s="129"/>
      <c r="R165" s="113"/>
      <c r="S165" s="57"/>
      <c r="T165" s="130"/>
      <c r="U165" s="113"/>
      <c r="V165" s="134"/>
      <c r="W165" s="135"/>
      <c r="X165" s="136"/>
      <c r="Y165" s="77"/>
      <c r="Z165" s="78"/>
    </row>
    <row r="166" spans="3:26" ht="39.950000000000003" customHeight="1" x14ac:dyDescent="0.2">
      <c r="C166" s="113"/>
      <c r="D166" s="113"/>
      <c r="E166" s="57"/>
      <c r="F166" s="116"/>
      <c r="G166" s="115"/>
      <c r="H166" s="115"/>
      <c r="I166" s="57"/>
      <c r="J166" s="128"/>
      <c r="L166" s="129"/>
      <c r="M166" s="129"/>
      <c r="N166" s="129"/>
      <c r="O166" s="129"/>
      <c r="P166" s="129"/>
      <c r="R166" s="113"/>
      <c r="S166" s="57"/>
      <c r="T166" s="130"/>
      <c r="U166" s="113"/>
      <c r="V166" s="134"/>
      <c r="W166" s="135"/>
      <c r="X166" s="136"/>
      <c r="Y166" s="77"/>
      <c r="Z166" s="78"/>
    </row>
    <row r="167" spans="3:26" ht="39.950000000000003" customHeight="1" x14ac:dyDescent="0.2">
      <c r="C167" s="113"/>
      <c r="D167" s="113"/>
      <c r="E167" s="57"/>
      <c r="F167" s="116"/>
      <c r="G167" s="115"/>
      <c r="H167" s="115"/>
      <c r="I167" s="57"/>
      <c r="J167" s="128"/>
      <c r="L167" s="129"/>
      <c r="M167" s="129"/>
      <c r="N167" s="129"/>
      <c r="O167" s="129"/>
      <c r="P167" s="129"/>
      <c r="R167" s="113"/>
      <c r="S167" s="57"/>
      <c r="T167" s="130"/>
      <c r="U167" s="113"/>
      <c r="V167" s="134"/>
      <c r="W167" s="135"/>
      <c r="X167" s="136"/>
      <c r="Y167" s="77"/>
      <c r="Z167" s="78"/>
    </row>
    <row r="168" spans="3:26" ht="39.950000000000003" customHeight="1" x14ac:dyDescent="0.2">
      <c r="C168" s="113"/>
      <c r="D168" s="113"/>
      <c r="E168" s="57"/>
      <c r="F168" s="116"/>
      <c r="G168" s="115"/>
      <c r="H168" s="115"/>
      <c r="I168" s="57"/>
      <c r="J168" s="128"/>
      <c r="L168" s="129"/>
      <c r="M168" s="129"/>
      <c r="N168" s="129"/>
      <c r="O168" s="129"/>
      <c r="P168" s="129"/>
      <c r="R168" s="113"/>
      <c r="S168" s="57"/>
      <c r="T168" s="130"/>
      <c r="U168" s="113"/>
      <c r="V168" s="134"/>
      <c r="W168" s="135"/>
      <c r="X168" s="136"/>
      <c r="Y168" s="77"/>
      <c r="Z168" s="78"/>
    </row>
    <row r="169" spans="3:26" ht="39.950000000000003" customHeight="1" x14ac:dyDescent="0.2">
      <c r="C169" s="113"/>
      <c r="D169" s="113"/>
      <c r="E169" s="57"/>
      <c r="F169" s="116"/>
      <c r="G169" s="115"/>
      <c r="H169" s="115"/>
      <c r="I169" s="57"/>
      <c r="J169" s="128"/>
      <c r="L169" s="129"/>
      <c r="M169" s="129"/>
      <c r="N169" s="129"/>
      <c r="O169" s="129"/>
      <c r="P169" s="129"/>
      <c r="R169" s="113"/>
      <c r="S169" s="57"/>
      <c r="T169" s="130"/>
      <c r="U169" s="113"/>
      <c r="V169" s="134"/>
      <c r="W169" s="135"/>
      <c r="X169" s="136"/>
      <c r="Y169" s="77"/>
      <c r="Z169" s="78"/>
    </row>
    <row r="170" spans="3:26" ht="39.950000000000003" customHeight="1" x14ac:dyDescent="0.2">
      <c r="C170" s="113"/>
      <c r="D170" s="113"/>
      <c r="E170" s="57"/>
      <c r="F170" s="116"/>
      <c r="G170" s="115"/>
      <c r="H170" s="115"/>
      <c r="I170" s="57"/>
      <c r="J170" s="128"/>
      <c r="L170" s="129"/>
      <c r="M170" s="129"/>
      <c r="N170" s="129"/>
      <c r="O170" s="129"/>
      <c r="P170" s="129"/>
      <c r="R170" s="113"/>
      <c r="S170" s="57"/>
      <c r="T170" s="130"/>
      <c r="U170" s="113"/>
      <c r="V170" s="134"/>
      <c r="W170" s="135"/>
      <c r="X170" s="136"/>
      <c r="Y170" s="77"/>
      <c r="Z170" s="78"/>
    </row>
    <row r="171" spans="3:26" ht="39.950000000000003" customHeight="1" x14ac:dyDescent="0.2">
      <c r="C171" s="113"/>
      <c r="D171" s="113"/>
      <c r="E171" s="57"/>
      <c r="F171" s="116"/>
      <c r="G171" s="115"/>
      <c r="H171" s="115"/>
      <c r="I171" s="57"/>
      <c r="J171" s="128"/>
      <c r="L171" s="129"/>
      <c r="M171" s="129"/>
      <c r="N171" s="129"/>
      <c r="O171" s="129"/>
      <c r="P171" s="129"/>
      <c r="R171" s="113"/>
      <c r="S171" s="57"/>
      <c r="T171" s="130"/>
      <c r="U171" s="113"/>
      <c r="V171" s="134"/>
      <c r="W171" s="135"/>
      <c r="X171" s="136"/>
      <c r="Y171" s="77"/>
      <c r="Z171" s="78"/>
    </row>
    <row r="172" spans="3:26" ht="39.950000000000003" customHeight="1" x14ac:dyDescent="0.2">
      <c r="C172" s="113"/>
      <c r="D172" s="113"/>
      <c r="E172" s="57"/>
      <c r="F172" s="116"/>
      <c r="G172" s="115"/>
      <c r="H172" s="115"/>
      <c r="I172" s="57"/>
      <c r="J172" s="128"/>
      <c r="L172" s="129"/>
      <c r="M172" s="129"/>
      <c r="N172" s="129"/>
      <c r="O172" s="129"/>
      <c r="P172" s="129"/>
      <c r="R172" s="113"/>
      <c r="S172" s="57"/>
      <c r="T172" s="130"/>
      <c r="U172" s="113"/>
      <c r="V172" s="134"/>
      <c r="W172" s="135"/>
      <c r="X172" s="136"/>
      <c r="Y172" s="77"/>
      <c r="Z172" s="78"/>
    </row>
    <row r="173" spans="3:26" ht="39.950000000000003" customHeight="1" x14ac:dyDescent="0.2">
      <c r="C173" s="113"/>
      <c r="D173" s="113"/>
      <c r="E173" s="57"/>
      <c r="F173" s="116"/>
      <c r="G173" s="115"/>
      <c r="H173" s="115"/>
      <c r="I173" s="57"/>
      <c r="J173" s="128"/>
      <c r="L173" s="129"/>
      <c r="M173" s="129"/>
      <c r="N173" s="129"/>
      <c r="O173" s="129"/>
      <c r="P173" s="129"/>
      <c r="R173" s="113"/>
      <c r="S173" s="57"/>
      <c r="T173" s="130"/>
      <c r="U173" s="113"/>
      <c r="V173" s="134"/>
      <c r="W173" s="135"/>
      <c r="X173" s="136"/>
      <c r="Y173" s="77"/>
      <c r="Z173" s="78"/>
    </row>
    <row r="174" spans="3:26" ht="39.950000000000003" customHeight="1" x14ac:dyDescent="0.2">
      <c r="C174" s="113"/>
      <c r="D174" s="113"/>
      <c r="E174" s="57"/>
      <c r="F174" s="116"/>
      <c r="G174" s="115"/>
      <c r="H174" s="115"/>
      <c r="I174" s="57"/>
      <c r="J174" s="128"/>
      <c r="L174" s="129"/>
      <c r="M174" s="129"/>
      <c r="N174" s="129"/>
      <c r="O174" s="129"/>
      <c r="P174" s="129"/>
      <c r="R174" s="113"/>
      <c r="S174" s="57"/>
      <c r="T174" s="130"/>
      <c r="U174" s="113"/>
      <c r="V174" s="134"/>
      <c r="W174" s="135"/>
      <c r="X174" s="136"/>
      <c r="Y174" s="77"/>
      <c r="Z174" s="78"/>
    </row>
    <row r="175" spans="3:26" ht="39.950000000000003" customHeight="1" x14ac:dyDescent="0.2">
      <c r="C175" s="113"/>
      <c r="D175" s="113"/>
      <c r="E175" s="57"/>
      <c r="F175" s="116"/>
      <c r="G175" s="115"/>
      <c r="H175" s="115"/>
      <c r="I175" s="57"/>
      <c r="J175" s="128"/>
      <c r="L175" s="129"/>
      <c r="M175" s="129"/>
      <c r="N175" s="129"/>
      <c r="O175" s="129"/>
      <c r="P175" s="129"/>
      <c r="R175" s="113"/>
      <c r="S175" s="57"/>
      <c r="T175" s="130"/>
      <c r="U175" s="113"/>
      <c r="V175" s="134"/>
      <c r="W175" s="135"/>
      <c r="X175" s="136"/>
      <c r="Y175" s="77"/>
      <c r="Z175" s="78"/>
    </row>
    <row r="176" spans="3:26" ht="39.950000000000003" customHeight="1" x14ac:dyDescent="0.2">
      <c r="C176" s="113"/>
      <c r="D176" s="113"/>
      <c r="E176" s="57"/>
      <c r="F176" s="116"/>
      <c r="G176" s="115"/>
      <c r="H176" s="115"/>
      <c r="I176" s="57"/>
      <c r="J176" s="128"/>
      <c r="L176" s="129"/>
      <c r="M176" s="129"/>
      <c r="N176" s="129"/>
      <c r="O176" s="129"/>
      <c r="P176" s="129"/>
      <c r="R176" s="113"/>
      <c r="S176" s="57"/>
      <c r="T176" s="130"/>
      <c r="U176" s="113"/>
      <c r="V176" s="134"/>
      <c r="W176" s="135"/>
      <c r="X176" s="136"/>
      <c r="Y176" s="77"/>
      <c r="Z176" s="78"/>
    </row>
    <row r="177" spans="3:26" ht="39.950000000000003" customHeight="1" x14ac:dyDescent="0.2">
      <c r="C177" s="113"/>
      <c r="D177" s="113"/>
      <c r="E177" s="57"/>
      <c r="F177" s="116"/>
      <c r="G177" s="115"/>
      <c r="H177" s="115"/>
      <c r="I177" s="57"/>
      <c r="J177" s="128"/>
      <c r="L177" s="129"/>
      <c r="M177" s="129"/>
      <c r="N177" s="129"/>
      <c r="O177" s="129"/>
      <c r="P177" s="129"/>
      <c r="R177" s="113"/>
      <c r="S177" s="57"/>
      <c r="T177" s="130"/>
      <c r="U177" s="113"/>
      <c r="V177" s="134"/>
      <c r="W177" s="135"/>
      <c r="X177" s="136"/>
      <c r="Y177" s="77"/>
      <c r="Z177" s="78"/>
    </row>
    <row r="178" spans="3:26" ht="39.950000000000003" customHeight="1" x14ac:dyDescent="0.2">
      <c r="C178" s="113"/>
      <c r="D178" s="113"/>
      <c r="E178" s="57"/>
      <c r="F178" s="116"/>
      <c r="G178" s="115"/>
      <c r="H178" s="115"/>
      <c r="I178" s="57"/>
      <c r="J178" s="128"/>
      <c r="L178" s="129"/>
      <c r="M178" s="129"/>
      <c r="N178" s="129"/>
      <c r="O178" s="129"/>
      <c r="P178" s="129"/>
      <c r="R178" s="113"/>
      <c r="S178" s="57"/>
      <c r="T178" s="130"/>
      <c r="U178" s="113"/>
      <c r="V178" s="134"/>
      <c r="W178" s="135"/>
      <c r="X178" s="136"/>
      <c r="Y178" s="77"/>
      <c r="Z178" s="78"/>
    </row>
    <row r="179" spans="3:26" ht="39.950000000000003" customHeight="1" x14ac:dyDescent="0.2">
      <c r="C179" s="113"/>
      <c r="D179" s="113"/>
      <c r="E179" s="57"/>
      <c r="F179" s="116"/>
      <c r="G179" s="115"/>
      <c r="H179" s="115"/>
      <c r="I179" s="57"/>
      <c r="J179" s="128"/>
      <c r="L179" s="129"/>
      <c r="M179" s="129"/>
      <c r="N179" s="129"/>
      <c r="O179" s="129"/>
      <c r="P179" s="129"/>
      <c r="R179" s="113"/>
      <c r="S179" s="57"/>
      <c r="T179" s="130"/>
      <c r="U179" s="113"/>
      <c r="V179" s="134"/>
      <c r="W179" s="135"/>
      <c r="X179" s="136"/>
      <c r="Y179" s="77"/>
      <c r="Z179" s="78"/>
    </row>
    <row r="180" spans="3:26" ht="39.950000000000003" customHeight="1" x14ac:dyDescent="0.2">
      <c r="C180" s="113"/>
      <c r="D180" s="113"/>
      <c r="E180" s="57"/>
      <c r="F180" s="116"/>
      <c r="G180" s="115"/>
      <c r="H180" s="115"/>
      <c r="I180" s="57"/>
      <c r="J180" s="128"/>
      <c r="L180" s="129"/>
      <c r="M180" s="129"/>
      <c r="N180" s="129"/>
      <c r="O180" s="129"/>
      <c r="P180" s="129"/>
      <c r="R180" s="113"/>
      <c r="S180" s="57"/>
      <c r="T180" s="130"/>
      <c r="U180" s="113"/>
      <c r="V180" s="134"/>
      <c r="W180" s="135"/>
      <c r="X180" s="136"/>
      <c r="Y180" s="77"/>
      <c r="Z180" s="78"/>
    </row>
    <row r="181" spans="3:26" ht="39.950000000000003" customHeight="1" x14ac:dyDescent="0.2">
      <c r="C181" s="113"/>
      <c r="D181" s="113"/>
      <c r="E181" s="57"/>
      <c r="F181" s="116"/>
      <c r="G181" s="115"/>
      <c r="H181" s="115"/>
      <c r="I181" s="57"/>
      <c r="J181" s="128"/>
      <c r="L181" s="129"/>
      <c r="M181" s="129"/>
      <c r="N181" s="129"/>
      <c r="O181" s="129"/>
      <c r="P181" s="129"/>
      <c r="R181" s="113"/>
      <c r="S181" s="57"/>
      <c r="T181" s="130"/>
      <c r="U181" s="113"/>
      <c r="V181" s="134"/>
      <c r="W181" s="135"/>
      <c r="X181" s="136"/>
      <c r="Y181" s="77"/>
      <c r="Z181" s="78"/>
    </row>
    <row r="182" spans="3:26" ht="39.950000000000003" customHeight="1" x14ac:dyDescent="0.2">
      <c r="C182" s="113"/>
      <c r="D182" s="113"/>
      <c r="E182" s="57"/>
      <c r="F182" s="116"/>
      <c r="G182" s="115"/>
      <c r="H182" s="115"/>
      <c r="I182" s="57"/>
      <c r="J182" s="128"/>
      <c r="L182" s="129"/>
      <c r="M182" s="129"/>
      <c r="N182" s="129"/>
      <c r="O182" s="129"/>
      <c r="P182" s="129"/>
      <c r="R182" s="113"/>
      <c r="S182" s="57"/>
      <c r="T182" s="130"/>
      <c r="U182" s="113"/>
      <c r="V182" s="134"/>
      <c r="W182" s="135"/>
      <c r="X182" s="136"/>
      <c r="Y182" s="77"/>
      <c r="Z182" s="78"/>
    </row>
    <row r="183" spans="3:26" ht="39.950000000000003" customHeight="1" x14ac:dyDescent="0.2">
      <c r="C183" s="113"/>
      <c r="D183" s="113"/>
      <c r="E183" s="57"/>
      <c r="F183" s="116"/>
      <c r="G183" s="115"/>
      <c r="H183" s="115"/>
      <c r="I183" s="57"/>
      <c r="J183" s="128"/>
      <c r="L183" s="129"/>
      <c r="M183" s="129"/>
      <c r="N183" s="129"/>
      <c r="O183" s="129"/>
      <c r="P183" s="129"/>
      <c r="R183" s="113"/>
      <c r="S183" s="57"/>
      <c r="T183" s="130"/>
      <c r="U183" s="113"/>
      <c r="V183" s="134"/>
      <c r="W183" s="135"/>
      <c r="X183" s="136"/>
      <c r="Y183" s="77"/>
      <c r="Z183" s="78"/>
    </row>
    <row r="184" spans="3:26" ht="39.950000000000003" customHeight="1" x14ac:dyDescent="0.2">
      <c r="C184" s="113"/>
      <c r="D184" s="113"/>
      <c r="E184" s="57"/>
      <c r="F184" s="116"/>
      <c r="G184" s="115"/>
      <c r="H184" s="115"/>
      <c r="I184" s="57"/>
      <c r="J184" s="128"/>
      <c r="L184" s="129"/>
      <c r="M184" s="129"/>
      <c r="N184" s="129"/>
      <c r="O184" s="129"/>
      <c r="P184" s="129"/>
      <c r="R184" s="113"/>
      <c r="S184" s="57"/>
      <c r="T184" s="130"/>
      <c r="U184" s="113"/>
      <c r="V184" s="134"/>
      <c r="W184" s="135"/>
      <c r="X184" s="136"/>
      <c r="Y184" s="77"/>
      <c r="Z184" s="78"/>
    </row>
    <row r="185" spans="3:26" ht="39.950000000000003" customHeight="1" x14ac:dyDescent="0.2">
      <c r="C185" s="113"/>
      <c r="D185" s="113"/>
      <c r="E185" s="57"/>
      <c r="F185" s="116"/>
      <c r="G185" s="115"/>
      <c r="H185" s="115"/>
      <c r="I185" s="57"/>
      <c r="J185" s="128"/>
      <c r="L185" s="129"/>
      <c r="M185" s="129"/>
      <c r="N185" s="129"/>
      <c r="O185" s="129"/>
      <c r="P185" s="129"/>
      <c r="R185" s="113"/>
      <c r="S185" s="57"/>
      <c r="T185" s="130"/>
      <c r="U185" s="113"/>
      <c r="V185" s="134"/>
      <c r="W185" s="135"/>
      <c r="X185" s="136"/>
      <c r="Y185" s="77"/>
      <c r="Z185" s="78"/>
    </row>
    <row r="186" spans="3:26" ht="39.950000000000003" customHeight="1" x14ac:dyDescent="0.2">
      <c r="C186" s="113"/>
      <c r="D186" s="113"/>
      <c r="E186" s="57"/>
      <c r="F186" s="116"/>
      <c r="G186" s="115"/>
      <c r="H186" s="115"/>
      <c r="I186" s="57"/>
      <c r="J186" s="128"/>
      <c r="L186" s="129"/>
      <c r="M186" s="129"/>
      <c r="N186" s="129"/>
      <c r="O186" s="129"/>
      <c r="P186" s="129"/>
      <c r="R186" s="113"/>
      <c r="S186" s="57"/>
      <c r="T186" s="130"/>
      <c r="U186" s="113"/>
      <c r="V186" s="134"/>
      <c r="W186" s="135"/>
      <c r="X186" s="136"/>
      <c r="Y186" s="77"/>
      <c r="Z186" s="78"/>
    </row>
    <row r="187" spans="3:26" ht="39.950000000000003" customHeight="1" x14ac:dyDescent="0.2">
      <c r="C187" s="113"/>
      <c r="D187" s="113"/>
      <c r="E187" s="57"/>
      <c r="F187" s="116"/>
      <c r="G187" s="115"/>
      <c r="H187" s="115"/>
      <c r="I187" s="57"/>
      <c r="J187" s="128"/>
      <c r="L187" s="129"/>
      <c r="M187" s="129"/>
      <c r="N187" s="129"/>
      <c r="O187" s="129"/>
      <c r="P187" s="129"/>
      <c r="R187" s="113"/>
      <c r="S187" s="57"/>
      <c r="T187" s="130"/>
      <c r="U187" s="113"/>
      <c r="V187" s="134"/>
      <c r="W187" s="135"/>
      <c r="X187" s="136"/>
      <c r="Y187" s="77"/>
      <c r="Z187" s="78"/>
    </row>
    <row r="188" spans="3:26" ht="39.950000000000003" customHeight="1" x14ac:dyDescent="0.2">
      <c r="C188" s="113"/>
      <c r="D188" s="113"/>
      <c r="E188" s="57"/>
      <c r="F188" s="116"/>
      <c r="G188" s="115"/>
      <c r="H188" s="115"/>
      <c r="I188" s="57"/>
      <c r="J188" s="128"/>
      <c r="L188" s="129"/>
      <c r="M188" s="129"/>
      <c r="N188" s="129"/>
      <c r="O188" s="129"/>
      <c r="P188" s="129"/>
      <c r="R188" s="113"/>
      <c r="S188" s="57"/>
      <c r="T188" s="130"/>
      <c r="U188" s="113"/>
      <c r="V188" s="134"/>
      <c r="W188" s="135"/>
      <c r="X188" s="136"/>
      <c r="Y188" s="77"/>
      <c r="Z188" s="78"/>
    </row>
    <row r="189" spans="3:26" ht="39.950000000000003" customHeight="1" x14ac:dyDescent="0.2">
      <c r="C189" s="113"/>
      <c r="D189" s="113"/>
      <c r="E189" s="57"/>
      <c r="F189" s="116"/>
      <c r="G189" s="115"/>
      <c r="H189" s="115"/>
      <c r="I189" s="57"/>
      <c r="J189" s="128"/>
      <c r="L189" s="129"/>
      <c r="M189" s="129"/>
      <c r="N189" s="129"/>
      <c r="O189" s="129"/>
      <c r="P189" s="129"/>
      <c r="R189" s="113"/>
      <c r="S189" s="57"/>
      <c r="T189" s="130"/>
      <c r="U189" s="113"/>
      <c r="V189" s="134"/>
      <c r="W189" s="135"/>
      <c r="X189" s="136"/>
      <c r="Y189" s="77"/>
      <c r="Z189" s="78"/>
    </row>
    <row r="190" spans="3:26" ht="39.950000000000003" customHeight="1" x14ac:dyDescent="0.2">
      <c r="C190" s="113"/>
      <c r="D190" s="113"/>
      <c r="E190" s="57"/>
      <c r="F190" s="116"/>
      <c r="G190" s="115"/>
      <c r="H190" s="115"/>
      <c r="I190" s="57"/>
      <c r="J190" s="128"/>
      <c r="L190" s="129"/>
      <c r="M190" s="129"/>
      <c r="N190" s="129"/>
      <c r="O190" s="129"/>
      <c r="P190" s="129"/>
      <c r="R190" s="113"/>
      <c r="S190" s="57"/>
      <c r="T190" s="130"/>
      <c r="U190" s="113"/>
      <c r="V190" s="134"/>
      <c r="W190" s="135"/>
      <c r="X190" s="136"/>
      <c r="Y190" s="77"/>
      <c r="Z190" s="78"/>
    </row>
    <row r="191" spans="3:26" ht="39.950000000000003" customHeight="1" x14ac:dyDescent="0.2">
      <c r="C191" s="113"/>
      <c r="D191" s="113"/>
      <c r="E191" s="57"/>
      <c r="F191" s="116"/>
      <c r="G191" s="115"/>
      <c r="H191" s="115"/>
      <c r="I191" s="57"/>
      <c r="J191" s="128"/>
      <c r="L191" s="129"/>
      <c r="M191" s="129"/>
      <c r="N191" s="129"/>
      <c r="O191" s="129"/>
      <c r="P191" s="129"/>
      <c r="R191" s="113"/>
      <c r="S191" s="57"/>
      <c r="T191" s="130"/>
      <c r="U191" s="113"/>
      <c r="V191" s="134"/>
      <c r="W191" s="135"/>
      <c r="X191" s="136"/>
      <c r="Y191" s="77"/>
      <c r="Z191" s="78"/>
    </row>
    <row r="192" spans="3:26" ht="39.950000000000003" customHeight="1" x14ac:dyDescent="0.2">
      <c r="C192" s="113"/>
      <c r="D192" s="113"/>
      <c r="E192" s="57"/>
      <c r="F192" s="116"/>
      <c r="G192" s="115"/>
      <c r="H192" s="115"/>
      <c r="I192" s="57"/>
      <c r="J192" s="128"/>
      <c r="L192" s="129"/>
      <c r="M192" s="129"/>
      <c r="N192" s="129"/>
      <c r="O192" s="129"/>
      <c r="P192" s="129"/>
      <c r="R192" s="113"/>
      <c r="S192" s="57"/>
      <c r="T192" s="130"/>
      <c r="U192" s="113"/>
      <c r="V192" s="134"/>
      <c r="W192" s="135"/>
      <c r="X192" s="136"/>
      <c r="Y192" s="77"/>
      <c r="Z192" s="78"/>
    </row>
    <row r="193" spans="3:26" ht="39.950000000000003" customHeight="1" x14ac:dyDescent="0.2">
      <c r="C193" s="113"/>
      <c r="D193" s="113"/>
      <c r="E193" s="57"/>
      <c r="F193" s="116"/>
      <c r="G193" s="115"/>
      <c r="H193" s="115"/>
      <c r="I193" s="57"/>
      <c r="J193" s="128"/>
      <c r="L193" s="129"/>
      <c r="M193" s="129"/>
      <c r="N193" s="129"/>
      <c r="O193" s="129"/>
      <c r="P193" s="129"/>
      <c r="R193" s="113"/>
      <c r="S193" s="57"/>
      <c r="T193" s="130"/>
      <c r="U193" s="113"/>
      <c r="V193" s="134"/>
      <c r="W193" s="135"/>
      <c r="X193" s="136"/>
      <c r="Y193" s="77"/>
      <c r="Z193" s="78"/>
    </row>
    <row r="194" spans="3:26" ht="39.950000000000003" customHeight="1" x14ac:dyDescent="0.2">
      <c r="C194" s="113"/>
      <c r="D194" s="113"/>
      <c r="E194" s="57"/>
      <c r="F194" s="116"/>
      <c r="G194" s="115"/>
      <c r="H194" s="115"/>
      <c r="I194" s="57"/>
      <c r="J194" s="128"/>
      <c r="L194" s="129"/>
      <c r="M194" s="129"/>
      <c r="N194" s="129"/>
      <c r="O194" s="129"/>
      <c r="P194" s="129"/>
      <c r="R194" s="113"/>
      <c r="S194" s="57"/>
      <c r="T194" s="130"/>
      <c r="U194" s="113"/>
      <c r="V194" s="134"/>
      <c r="W194" s="135"/>
      <c r="X194" s="136"/>
      <c r="Y194" s="77"/>
      <c r="Z194" s="78"/>
    </row>
    <row r="195" spans="3:26" ht="39.950000000000003" customHeight="1" x14ac:dyDescent="0.2">
      <c r="C195" s="113"/>
      <c r="D195" s="113"/>
      <c r="E195" s="57"/>
      <c r="F195" s="116"/>
      <c r="G195" s="115"/>
      <c r="H195" s="115"/>
      <c r="I195" s="57"/>
      <c r="J195" s="128"/>
      <c r="L195" s="129"/>
      <c r="M195" s="129"/>
      <c r="N195" s="129"/>
      <c r="O195" s="129"/>
      <c r="P195" s="129"/>
      <c r="R195" s="113"/>
      <c r="S195" s="57"/>
      <c r="T195" s="130"/>
      <c r="U195" s="113"/>
      <c r="V195" s="134"/>
      <c r="W195" s="135"/>
      <c r="X195" s="136"/>
      <c r="Y195" s="77"/>
      <c r="Z195" s="78"/>
    </row>
    <row r="196" spans="3:26" ht="39.950000000000003" customHeight="1" x14ac:dyDescent="0.2">
      <c r="C196" s="113"/>
      <c r="D196" s="113"/>
      <c r="E196" s="57"/>
      <c r="F196" s="116"/>
      <c r="G196" s="115"/>
      <c r="H196" s="115"/>
      <c r="I196" s="57"/>
      <c r="J196" s="128"/>
      <c r="L196" s="129"/>
      <c r="M196" s="129"/>
      <c r="N196" s="129"/>
      <c r="O196" s="129"/>
      <c r="P196" s="129"/>
      <c r="R196" s="113"/>
      <c r="S196" s="57"/>
      <c r="T196" s="130"/>
      <c r="U196" s="113"/>
      <c r="V196" s="134"/>
      <c r="W196" s="135"/>
      <c r="X196" s="136"/>
      <c r="Y196" s="77"/>
      <c r="Z196" s="78"/>
    </row>
    <row r="197" spans="3:26" ht="39.950000000000003" customHeight="1" x14ac:dyDescent="0.2">
      <c r="C197" s="113"/>
      <c r="D197" s="113"/>
      <c r="E197" s="57"/>
      <c r="F197" s="116"/>
      <c r="G197" s="115"/>
      <c r="H197" s="115"/>
      <c r="I197" s="57"/>
      <c r="J197" s="128"/>
      <c r="L197" s="129"/>
      <c r="M197" s="129"/>
      <c r="N197" s="129"/>
      <c r="O197" s="129"/>
      <c r="P197" s="129"/>
      <c r="R197" s="113"/>
      <c r="S197" s="57"/>
      <c r="T197" s="130"/>
      <c r="U197" s="113"/>
      <c r="V197" s="134"/>
      <c r="W197" s="135"/>
      <c r="X197" s="136"/>
      <c r="Y197" s="77"/>
      <c r="Z197" s="78"/>
    </row>
    <row r="198" spans="3:26" ht="39.950000000000003" customHeight="1" x14ac:dyDescent="0.2">
      <c r="C198" s="113"/>
      <c r="D198" s="113"/>
      <c r="E198" s="57"/>
      <c r="F198" s="116"/>
      <c r="G198" s="115"/>
      <c r="H198" s="115"/>
      <c r="I198" s="57"/>
      <c r="J198" s="128"/>
      <c r="L198" s="129"/>
      <c r="M198" s="129"/>
      <c r="N198" s="129"/>
      <c r="O198" s="129"/>
      <c r="P198" s="129"/>
      <c r="R198" s="113"/>
      <c r="S198" s="57"/>
      <c r="T198" s="130"/>
      <c r="U198" s="113"/>
      <c r="V198" s="134"/>
      <c r="W198" s="135"/>
      <c r="X198" s="136"/>
      <c r="Y198" s="77"/>
      <c r="Z198" s="78"/>
    </row>
    <row r="199" spans="3:26" ht="39.950000000000003" customHeight="1" x14ac:dyDescent="0.2">
      <c r="C199" s="113"/>
      <c r="D199" s="113"/>
      <c r="E199" s="57"/>
      <c r="F199" s="116"/>
      <c r="G199" s="115"/>
      <c r="H199" s="115"/>
      <c r="I199" s="57"/>
      <c r="J199" s="128"/>
      <c r="L199" s="129"/>
      <c r="M199" s="129"/>
      <c r="N199" s="129"/>
      <c r="O199" s="129"/>
      <c r="P199" s="129"/>
      <c r="R199" s="113"/>
      <c r="S199" s="57"/>
      <c r="T199" s="130"/>
      <c r="U199" s="113"/>
      <c r="V199" s="134"/>
      <c r="W199" s="135"/>
      <c r="X199" s="136"/>
      <c r="Y199" s="77"/>
      <c r="Z199" s="78"/>
    </row>
    <row r="200" spans="3:26" ht="39.950000000000003" customHeight="1" x14ac:dyDescent="0.2">
      <c r="C200" s="113"/>
      <c r="D200" s="113"/>
      <c r="E200" s="57"/>
      <c r="F200" s="116"/>
      <c r="G200" s="115"/>
      <c r="H200" s="115"/>
      <c r="I200" s="57"/>
      <c r="J200" s="128"/>
      <c r="L200" s="129"/>
      <c r="M200" s="129"/>
      <c r="N200" s="129"/>
      <c r="O200" s="129"/>
      <c r="P200" s="129"/>
      <c r="R200" s="113"/>
      <c r="S200" s="57"/>
      <c r="T200" s="130"/>
      <c r="U200" s="113"/>
      <c r="V200" s="134"/>
      <c r="W200" s="135"/>
      <c r="X200" s="136"/>
      <c r="Y200" s="77"/>
      <c r="Z200" s="78"/>
    </row>
    <row r="201" spans="3:26" ht="39.950000000000003" customHeight="1" x14ac:dyDescent="0.2">
      <c r="C201" s="113"/>
      <c r="D201" s="113"/>
      <c r="E201" s="57"/>
      <c r="F201" s="116"/>
      <c r="G201" s="115"/>
      <c r="H201" s="115"/>
      <c r="I201" s="57"/>
      <c r="J201" s="128"/>
      <c r="L201" s="129"/>
      <c r="M201" s="129"/>
      <c r="N201" s="129"/>
      <c r="O201" s="129"/>
      <c r="P201" s="129"/>
      <c r="R201" s="113"/>
      <c r="S201" s="57"/>
      <c r="T201" s="130"/>
      <c r="U201" s="113"/>
      <c r="V201" s="134"/>
      <c r="W201" s="135"/>
      <c r="X201" s="136"/>
      <c r="Y201" s="77"/>
      <c r="Z201" s="78"/>
    </row>
    <row r="202" spans="3:26" ht="39.950000000000003" customHeight="1" x14ac:dyDescent="0.2">
      <c r="C202" s="113"/>
      <c r="D202" s="113"/>
      <c r="E202" s="57"/>
      <c r="F202" s="116"/>
      <c r="G202" s="115"/>
      <c r="H202" s="115"/>
      <c r="I202" s="57"/>
      <c r="J202" s="128"/>
      <c r="L202" s="129"/>
      <c r="M202" s="129"/>
      <c r="N202" s="129"/>
      <c r="O202" s="129"/>
      <c r="P202" s="129"/>
      <c r="R202" s="113"/>
      <c r="S202" s="57"/>
      <c r="T202" s="130"/>
      <c r="U202" s="113"/>
      <c r="V202" s="134"/>
      <c r="W202" s="135"/>
      <c r="X202" s="136"/>
      <c r="Y202" s="77"/>
      <c r="Z202" s="78"/>
    </row>
    <row r="203" spans="3:26" ht="39.950000000000003" customHeight="1" x14ac:dyDescent="0.2">
      <c r="C203" s="113"/>
      <c r="D203" s="113"/>
      <c r="E203" s="57"/>
      <c r="F203" s="116"/>
      <c r="G203" s="115"/>
      <c r="H203" s="115"/>
      <c r="I203" s="57"/>
      <c r="J203" s="128"/>
      <c r="L203" s="129"/>
      <c r="M203" s="129"/>
      <c r="N203" s="129"/>
      <c r="O203" s="129"/>
      <c r="P203" s="129"/>
      <c r="R203" s="113"/>
      <c r="S203" s="57"/>
      <c r="T203" s="130"/>
      <c r="U203" s="113"/>
      <c r="V203" s="134"/>
      <c r="W203" s="135"/>
      <c r="X203" s="136"/>
      <c r="Y203" s="77"/>
      <c r="Z203" s="78"/>
    </row>
    <row r="204" spans="3:26" ht="39.950000000000003" customHeight="1" x14ac:dyDescent="0.2">
      <c r="C204" s="113"/>
      <c r="D204" s="113"/>
      <c r="E204" s="57"/>
      <c r="F204" s="116"/>
      <c r="G204" s="115"/>
      <c r="H204" s="115"/>
      <c r="I204" s="57"/>
      <c r="J204" s="128"/>
      <c r="L204" s="129"/>
      <c r="M204" s="129"/>
      <c r="N204" s="129"/>
      <c r="O204" s="129"/>
      <c r="P204" s="129"/>
      <c r="R204" s="113"/>
      <c r="S204" s="57"/>
      <c r="T204" s="130"/>
      <c r="U204" s="113"/>
      <c r="V204" s="134"/>
      <c r="W204" s="135"/>
      <c r="X204" s="136"/>
      <c r="Y204" s="77"/>
      <c r="Z204" s="78"/>
    </row>
    <row r="205" spans="3:26" ht="39.950000000000003" customHeight="1" x14ac:dyDescent="0.2">
      <c r="C205" s="113"/>
      <c r="D205" s="113"/>
      <c r="E205" s="57"/>
      <c r="F205" s="116"/>
      <c r="G205" s="115"/>
      <c r="H205" s="115"/>
      <c r="I205" s="57"/>
      <c r="J205" s="128"/>
      <c r="L205" s="129"/>
      <c r="M205" s="129"/>
      <c r="N205" s="129"/>
      <c r="O205" s="129"/>
      <c r="P205" s="129"/>
      <c r="R205" s="113"/>
      <c r="S205" s="57"/>
      <c r="T205" s="130"/>
      <c r="U205" s="113"/>
      <c r="V205" s="134"/>
      <c r="W205" s="135"/>
      <c r="X205" s="136"/>
      <c r="Y205" s="77"/>
      <c r="Z205" s="78"/>
    </row>
    <row r="206" spans="3:26" ht="39.950000000000003" customHeight="1" x14ac:dyDescent="0.2">
      <c r="C206" s="113"/>
      <c r="D206" s="113"/>
      <c r="E206" s="57"/>
      <c r="F206" s="116"/>
      <c r="G206" s="115"/>
      <c r="H206" s="115"/>
      <c r="I206" s="57"/>
      <c r="J206" s="128"/>
      <c r="L206" s="129"/>
      <c r="M206" s="129"/>
      <c r="N206" s="129"/>
      <c r="O206" s="129"/>
      <c r="P206" s="129"/>
      <c r="R206" s="113"/>
      <c r="S206" s="57"/>
      <c r="T206" s="130"/>
      <c r="U206" s="113"/>
      <c r="V206" s="134"/>
      <c r="W206" s="135"/>
      <c r="X206" s="136"/>
      <c r="Y206" s="77"/>
      <c r="Z206" s="78"/>
    </row>
    <row r="207" spans="3:26" ht="39.950000000000003" customHeight="1" x14ac:dyDescent="0.2">
      <c r="C207" s="113"/>
      <c r="D207" s="113"/>
      <c r="E207" s="57"/>
      <c r="F207" s="116"/>
      <c r="G207" s="115"/>
      <c r="H207" s="115"/>
      <c r="I207" s="57"/>
      <c r="J207" s="128"/>
      <c r="L207" s="129"/>
      <c r="M207" s="129"/>
      <c r="N207" s="129"/>
      <c r="O207" s="129"/>
      <c r="P207" s="129"/>
      <c r="R207" s="113"/>
      <c r="S207" s="57"/>
      <c r="T207" s="130"/>
      <c r="U207" s="113"/>
      <c r="V207" s="134"/>
      <c r="W207" s="135"/>
      <c r="X207" s="136"/>
      <c r="Y207" s="77"/>
      <c r="Z207" s="78"/>
    </row>
    <row r="208" spans="3:26" ht="39.950000000000003" customHeight="1" x14ac:dyDescent="0.2">
      <c r="C208" s="113"/>
      <c r="D208" s="113"/>
      <c r="E208" s="57"/>
      <c r="F208" s="116"/>
      <c r="G208" s="115"/>
      <c r="H208" s="115"/>
      <c r="I208" s="57"/>
      <c r="J208" s="128"/>
      <c r="L208" s="129"/>
      <c r="M208" s="129"/>
      <c r="N208" s="129"/>
      <c r="O208" s="129"/>
      <c r="P208" s="129"/>
      <c r="R208" s="113"/>
      <c r="S208" s="57"/>
      <c r="T208" s="130"/>
      <c r="U208" s="113"/>
      <c r="V208" s="134"/>
      <c r="W208" s="135"/>
      <c r="X208" s="136"/>
      <c r="Y208" s="77"/>
      <c r="Z208" s="78"/>
    </row>
    <row r="209" spans="3:26" ht="39.950000000000003" customHeight="1" x14ac:dyDescent="0.2">
      <c r="C209" s="113"/>
      <c r="D209" s="113"/>
      <c r="E209" s="57"/>
      <c r="F209" s="116"/>
      <c r="G209" s="115"/>
      <c r="H209" s="115"/>
      <c r="I209" s="57"/>
      <c r="J209" s="128"/>
      <c r="L209" s="129"/>
      <c r="M209" s="129"/>
      <c r="N209" s="129"/>
      <c r="O209" s="129"/>
      <c r="P209" s="129"/>
      <c r="R209" s="113"/>
      <c r="S209" s="57"/>
      <c r="T209" s="130"/>
      <c r="U209" s="113"/>
      <c r="V209" s="134"/>
      <c r="W209" s="135"/>
      <c r="X209" s="136"/>
      <c r="Y209" s="77"/>
      <c r="Z209" s="78"/>
    </row>
    <row r="210" spans="3:26" ht="39.950000000000003" customHeight="1" x14ac:dyDescent="0.2">
      <c r="C210" s="113"/>
      <c r="D210" s="113"/>
      <c r="E210" s="57"/>
      <c r="F210" s="116"/>
      <c r="G210" s="115"/>
      <c r="H210" s="115"/>
      <c r="I210" s="57"/>
      <c r="J210" s="128"/>
      <c r="L210" s="129"/>
      <c r="M210" s="129"/>
      <c r="N210" s="129"/>
      <c r="O210" s="129"/>
      <c r="P210" s="129"/>
      <c r="R210" s="113"/>
      <c r="S210" s="57"/>
      <c r="T210" s="130"/>
      <c r="U210" s="113"/>
      <c r="V210" s="134"/>
      <c r="W210" s="135"/>
      <c r="X210" s="136"/>
      <c r="Y210" s="77"/>
      <c r="Z210" s="78"/>
    </row>
    <row r="211" spans="3:26" ht="39.950000000000003" customHeight="1" x14ac:dyDescent="0.2">
      <c r="C211" s="113"/>
      <c r="D211" s="113"/>
      <c r="E211" s="57"/>
      <c r="F211" s="116"/>
      <c r="G211" s="115"/>
      <c r="H211" s="115"/>
      <c r="I211" s="57"/>
      <c r="J211" s="128"/>
      <c r="L211" s="129"/>
      <c r="M211" s="129"/>
      <c r="N211" s="129"/>
      <c r="O211" s="129"/>
      <c r="P211" s="129"/>
      <c r="R211" s="113"/>
      <c r="S211" s="57"/>
      <c r="T211" s="130"/>
      <c r="U211" s="113"/>
      <c r="V211" s="134"/>
      <c r="W211" s="135"/>
      <c r="X211" s="136"/>
      <c r="Y211" s="77"/>
      <c r="Z211" s="78"/>
    </row>
    <row r="212" spans="3:26" ht="39.950000000000003" customHeight="1" x14ac:dyDescent="0.2">
      <c r="C212" s="113"/>
      <c r="D212" s="113"/>
      <c r="E212" s="57"/>
      <c r="F212" s="116"/>
      <c r="G212" s="115"/>
      <c r="H212" s="115"/>
      <c r="I212" s="57"/>
      <c r="J212" s="128"/>
      <c r="L212" s="129"/>
      <c r="M212" s="129"/>
      <c r="N212" s="129"/>
      <c r="O212" s="129"/>
      <c r="P212" s="129"/>
      <c r="R212" s="113"/>
      <c r="S212" s="57"/>
      <c r="T212" s="130"/>
      <c r="U212" s="113"/>
      <c r="V212" s="134"/>
      <c r="W212" s="135"/>
      <c r="X212" s="136"/>
      <c r="Y212" s="77"/>
      <c r="Z212" s="78"/>
    </row>
    <row r="213" spans="3:26" ht="39.950000000000003" customHeight="1" x14ac:dyDescent="0.2">
      <c r="C213" s="113"/>
      <c r="D213" s="113"/>
      <c r="E213" s="57"/>
      <c r="F213" s="116"/>
      <c r="G213" s="115"/>
      <c r="H213" s="115"/>
      <c r="I213" s="57"/>
      <c r="J213" s="128"/>
      <c r="L213" s="129"/>
      <c r="M213" s="129"/>
      <c r="N213" s="129"/>
      <c r="O213" s="129"/>
      <c r="P213" s="129"/>
      <c r="R213" s="113"/>
      <c r="S213" s="57"/>
      <c r="T213" s="130"/>
      <c r="U213" s="113"/>
      <c r="V213" s="134"/>
      <c r="W213" s="135"/>
      <c r="X213" s="136"/>
      <c r="Y213" s="77"/>
      <c r="Z213" s="78"/>
    </row>
    <row r="214" spans="3:26" ht="39.950000000000003" customHeight="1" x14ac:dyDescent="0.2">
      <c r="C214" s="113"/>
      <c r="D214" s="113"/>
      <c r="E214" s="57"/>
      <c r="F214" s="116"/>
      <c r="G214" s="115"/>
      <c r="H214" s="115"/>
      <c r="I214" s="57"/>
      <c r="J214" s="128"/>
      <c r="L214" s="129"/>
      <c r="M214" s="129"/>
      <c r="N214" s="129"/>
      <c r="O214" s="129"/>
      <c r="P214" s="129"/>
      <c r="R214" s="113"/>
      <c r="S214" s="57"/>
      <c r="T214" s="130"/>
      <c r="U214" s="113"/>
      <c r="V214" s="134"/>
      <c r="W214" s="135"/>
      <c r="X214" s="136"/>
      <c r="Y214" s="77"/>
      <c r="Z214" s="78"/>
    </row>
    <row r="215" spans="3:26" ht="39.950000000000003" customHeight="1" x14ac:dyDescent="0.2">
      <c r="C215" s="113"/>
      <c r="D215" s="113"/>
      <c r="E215" s="57"/>
      <c r="F215" s="116"/>
      <c r="G215" s="115"/>
      <c r="H215" s="115"/>
      <c r="I215" s="57"/>
      <c r="J215" s="128"/>
      <c r="L215" s="129"/>
      <c r="M215" s="129"/>
      <c r="N215" s="129"/>
      <c r="O215" s="129"/>
      <c r="P215" s="129"/>
      <c r="R215" s="113"/>
      <c r="S215" s="57"/>
      <c r="T215" s="130"/>
      <c r="U215" s="113"/>
      <c r="V215" s="134"/>
      <c r="W215" s="135"/>
      <c r="X215" s="136"/>
      <c r="Y215" s="77"/>
      <c r="Z215" s="78"/>
    </row>
    <row r="216" spans="3:26" ht="39.950000000000003" customHeight="1" x14ac:dyDescent="0.2">
      <c r="C216" s="113"/>
      <c r="D216" s="113"/>
      <c r="E216" s="57"/>
      <c r="F216" s="116"/>
      <c r="G216" s="115"/>
      <c r="H216" s="115"/>
      <c r="I216" s="57"/>
      <c r="J216" s="128"/>
      <c r="L216" s="129"/>
      <c r="M216" s="129"/>
      <c r="N216" s="129"/>
      <c r="O216" s="129"/>
      <c r="P216" s="129"/>
      <c r="R216" s="113"/>
      <c r="S216" s="57"/>
      <c r="T216" s="130"/>
      <c r="U216" s="113"/>
      <c r="V216" s="134"/>
      <c r="W216" s="135"/>
      <c r="X216" s="136"/>
      <c r="Y216" s="77"/>
      <c r="Z216" s="78"/>
    </row>
    <row r="217" spans="3:26" ht="39.950000000000003" customHeight="1" x14ac:dyDescent="0.2">
      <c r="C217" s="113"/>
      <c r="D217" s="113"/>
      <c r="E217" s="57"/>
      <c r="F217" s="116"/>
      <c r="G217" s="115"/>
      <c r="H217" s="115"/>
      <c r="I217" s="57"/>
      <c r="J217" s="128"/>
      <c r="L217" s="129"/>
      <c r="M217" s="129"/>
      <c r="N217" s="129"/>
      <c r="O217" s="129"/>
      <c r="P217" s="129"/>
      <c r="R217" s="113"/>
      <c r="S217" s="57"/>
      <c r="T217" s="130"/>
      <c r="U217" s="113"/>
      <c r="V217" s="134"/>
      <c r="W217" s="135"/>
      <c r="X217" s="136"/>
      <c r="Y217" s="77"/>
      <c r="Z217" s="78"/>
    </row>
    <row r="218" spans="3:26" ht="39.950000000000003" customHeight="1" x14ac:dyDescent="0.2">
      <c r="C218" s="113"/>
      <c r="D218" s="113"/>
      <c r="E218" s="57"/>
      <c r="F218" s="116"/>
      <c r="G218" s="115"/>
      <c r="H218" s="115"/>
      <c r="I218" s="57"/>
      <c r="J218" s="128"/>
      <c r="L218" s="129"/>
      <c r="M218" s="129"/>
      <c r="N218" s="129"/>
      <c r="O218" s="129"/>
      <c r="P218" s="129"/>
      <c r="R218" s="113"/>
      <c r="S218" s="57"/>
      <c r="T218" s="130"/>
      <c r="U218" s="113"/>
      <c r="V218" s="134"/>
      <c r="W218" s="135"/>
      <c r="X218" s="136"/>
      <c r="Y218" s="77"/>
      <c r="Z218" s="78"/>
    </row>
    <row r="219" spans="3:26" ht="39.950000000000003" customHeight="1" x14ac:dyDescent="0.2">
      <c r="C219" s="113"/>
      <c r="D219" s="113"/>
      <c r="E219" s="57"/>
      <c r="F219" s="116"/>
      <c r="G219" s="115"/>
      <c r="H219" s="115"/>
      <c r="I219" s="57"/>
      <c r="J219" s="128"/>
      <c r="L219" s="129"/>
      <c r="M219" s="129"/>
      <c r="N219" s="129"/>
      <c r="O219" s="129"/>
      <c r="P219" s="129"/>
      <c r="R219" s="113"/>
      <c r="S219" s="57"/>
      <c r="T219" s="130"/>
      <c r="U219" s="113"/>
      <c r="V219" s="134"/>
      <c r="W219" s="135"/>
      <c r="X219" s="136"/>
      <c r="Y219" s="77"/>
      <c r="Z219" s="78"/>
    </row>
    <row r="220" spans="3:26" ht="39.950000000000003" customHeight="1" x14ac:dyDescent="0.2">
      <c r="C220" s="113"/>
      <c r="D220" s="113"/>
      <c r="E220" s="57"/>
      <c r="F220" s="116"/>
      <c r="G220" s="115"/>
      <c r="H220" s="115"/>
      <c r="I220" s="57"/>
      <c r="J220" s="128"/>
      <c r="L220" s="129"/>
      <c r="M220" s="129"/>
      <c r="N220" s="129"/>
      <c r="O220" s="129"/>
      <c r="P220" s="129"/>
      <c r="R220" s="113"/>
      <c r="S220" s="57"/>
      <c r="T220" s="130"/>
      <c r="U220" s="113"/>
      <c r="V220" s="134"/>
      <c r="W220" s="135"/>
      <c r="X220" s="136"/>
      <c r="Y220" s="77"/>
      <c r="Z220" s="78"/>
    </row>
    <row r="221" spans="3:26" ht="39.950000000000003" customHeight="1" x14ac:dyDescent="0.2">
      <c r="C221" s="113"/>
      <c r="D221" s="113"/>
      <c r="E221" s="57"/>
      <c r="F221" s="116"/>
      <c r="G221" s="115"/>
      <c r="H221" s="115"/>
      <c r="I221" s="57"/>
      <c r="J221" s="128"/>
      <c r="L221" s="129"/>
      <c r="M221" s="129"/>
      <c r="N221" s="129"/>
      <c r="O221" s="129"/>
      <c r="P221" s="129"/>
      <c r="R221" s="113"/>
      <c r="S221" s="57"/>
      <c r="T221" s="130"/>
      <c r="U221" s="113"/>
      <c r="V221" s="134"/>
      <c r="W221" s="135"/>
      <c r="X221" s="136"/>
      <c r="Y221" s="77"/>
      <c r="Z221" s="78"/>
    </row>
    <row r="222" spans="3:26" ht="39.950000000000003" customHeight="1" x14ac:dyDescent="0.2">
      <c r="C222" s="113"/>
      <c r="D222" s="113"/>
      <c r="E222" s="57"/>
      <c r="F222" s="116"/>
      <c r="G222" s="115"/>
      <c r="H222" s="115"/>
      <c r="I222" s="57"/>
      <c r="J222" s="128"/>
      <c r="L222" s="129"/>
      <c r="M222" s="129"/>
      <c r="N222" s="129"/>
      <c r="O222" s="129"/>
      <c r="P222" s="129"/>
      <c r="R222" s="113"/>
      <c r="S222" s="57"/>
      <c r="T222" s="130"/>
      <c r="U222" s="113"/>
      <c r="V222" s="134"/>
      <c r="W222" s="135"/>
      <c r="X222" s="136"/>
      <c r="Y222" s="77"/>
      <c r="Z222" s="78"/>
    </row>
    <row r="223" spans="3:26" ht="39.950000000000003" customHeight="1" x14ac:dyDescent="0.2">
      <c r="C223" s="113"/>
      <c r="D223" s="113"/>
      <c r="E223" s="57"/>
      <c r="F223" s="116"/>
      <c r="G223" s="115"/>
      <c r="H223" s="115"/>
      <c r="I223" s="57"/>
      <c r="J223" s="128"/>
      <c r="L223" s="129"/>
      <c r="M223" s="129"/>
      <c r="N223" s="129"/>
      <c r="O223" s="129"/>
      <c r="P223" s="129"/>
      <c r="R223" s="113"/>
      <c r="S223" s="57"/>
      <c r="T223" s="130"/>
      <c r="U223" s="113"/>
      <c r="V223" s="134"/>
      <c r="W223" s="135"/>
      <c r="X223" s="136"/>
      <c r="Y223" s="77"/>
      <c r="Z223" s="78"/>
    </row>
    <row r="224" spans="3:26" ht="39.950000000000003" customHeight="1" x14ac:dyDescent="0.2">
      <c r="C224" s="113"/>
      <c r="D224" s="113"/>
      <c r="E224" s="57"/>
      <c r="F224" s="116"/>
      <c r="G224" s="115"/>
      <c r="H224" s="115"/>
      <c r="I224" s="57"/>
      <c r="J224" s="128"/>
      <c r="L224" s="129"/>
      <c r="M224" s="129"/>
      <c r="N224" s="129"/>
      <c r="O224" s="129"/>
      <c r="P224" s="129"/>
      <c r="R224" s="113"/>
      <c r="S224" s="57"/>
      <c r="T224" s="130"/>
      <c r="U224" s="113"/>
      <c r="V224" s="134"/>
      <c r="W224" s="135"/>
      <c r="X224" s="136"/>
      <c r="Y224" s="77"/>
      <c r="Z224" s="78"/>
    </row>
    <row r="225" spans="3:26" ht="39.950000000000003" customHeight="1" x14ac:dyDescent="0.2">
      <c r="C225" s="113"/>
      <c r="D225" s="113"/>
      <c r="E225" s="57"/>
      <c r="F225" s="116"/>
      <c r="G225" s="115"/>
      <c r="H225" s="115"/>
      <c r="I225" s="57"/>
      <c r="J225" s="128"/>
      <c r="L225" s="129"/>
      <c r="M225" s="129"/>
      <c r="N225" s="129"/>
      <c r="O225" s="129"/>
      <c r="P225" s="129"/>
      <c r="R225" s="113"/>
      <c r="S225" s="57"/>
      <c r="T225" s="130"/>
      <c r="U225" s="113"/>
      <c r="V225" s="134"/>
      <c r="W225" s="135"/>
      <c r="X225" s="136"/>
      <c r="Y225" s="77"/>
      <c r="Z225" s="78"/>
    </row>
    <row r="226" spans="3:26" ht="39.950000000000003" customHeight="1" x14ac:dyDescent="0.2">
      <c r="C226" s="113"/>
      <c r="D226" s="113"/>
      <c r="E226" s="57"/>
      <c r="F226" s="116"/>
      <c r="G226" s="115"/>
      <c r="H226" s="115"/>
      <c r="I226" s="57"/>
      <c r="J226" s="128"/>
      <c r="L226" s="129"/>
      <c r="M226" s="129"/>
      <c r="N226" s="129"/>
      <c r="O226" s="129"/>
      <c r="P226" s="129"/>
      <c r="R226" s="113"/>
      <c r="S226" s="57"/>
      <c r="T226" s="130"/>
      <c r="U226" s="113"/>
      <c r="V226" s="134"/>
      <c r="W226" s="135"/>
      <c r="X226" s="136"/>
      <c r="Y226" s="77"/>
      <c r="Z226" s="78"/>
    </row>
    <row r="227" spans="3:26" ht="39.950000000000003" customHeight="1" x14ac:dyDescent="0.2">
      <c r="C227" s="113"/>
      <c r="D227" s="113"/>
      <c r="E227" s="57"/>
      <c r="F227" s="116"/>
      <c r="G227" s="115"/>
      <c r="H227" s="115"/>
      <c r="I227" s="57"/>
      <c r="J227" s="128"/>
      <c r="L227" s="129"/>
      <c r="M227" s="129"/>
      <c r="N227" s="129"/>
      <c r="O227" s="129"/>
      <c r="P227" s="129"/>
      <c r="R227" s="113"/>
      <c r="S227" s="57"/>
      <c r="T227" s="130"/>
      <c r="U227" s="113"/>
      <c r="V227" s="134"/>
      <c r="W227" s="135"/>
      <c r="X227" s="136"/>
      <c r="Y227" s="77"/>
      <c r="Z227" s="78"/>
    </row>
    <row r="228" spans="3:26" ht="39.950000000000003" customHeight="1" x14ac:dyDescent="0.2">
      <c r="C228" s="113"/>
      <c r="D228" s="113"/>
      <c r="E228" s="57"/>
      <c r="F228" s="116"/>
      <c r="G228" s="115"/>
      <c r="H228" s="115"/>
      <c r="I228" s="57"/>
      <c r="J228" s="128"/>
      <c r="L228" s="129"/>
      <c r="M228" s="129"/>
      <c r="N228" s="129"/>
      <c r="O228" s="129"/>
      <c r="P228" s="129"/>
      <c r="R228" s="113"/>
      <c r="S228" s="57"/>
      <c r="T228" s="130"/>
      <c r="U228" s="113"/>
      <c r="V228" s="134"/>
      <c r="W228" s="135"/>
      <c r="X228" s="136"/>
      <c r="Y228" s="77"/>
      <c r="Z228" s="78"/>
    </row>
    <row r="229" spans="3:26" ht="39.950000000000003" customHeight="1" x14ac:dyDescent="0.2">
      <c r="C229" s="113"/>
      <c r="D229" s="113"/>
      <c r="E229" s="57"/>
      <c r="F229" s="116"/>
      <c r="G229" s="115"/>
      <c r="H229" s="115"/>
      <c r="I229" s="57"/>
      <c r="J229" s="128"/>
      <c r="L229" s="129"/>
      <c r="M229" s="129"/>
      <c r="N229" s="129"/>
      <c r="O229" s="129"/>
      <c r="P229" s="129"/>
      <c r="R229" s="113"/>
      <c r="S229" s="57"/>
      <c r="T229" s="130"/>
      <c r="U229" s="113"/>
      <c r="V229" s="134"/>
      <c r="W229" s="135"/>
      <c r="X229" s="136"/>
      <c r="Y229" s="77"/>
      <c r="Z229" s="78"/>
    </row>
    <row r="230" spans="3:26" ht="39.950000000000003" customHeight="1" x14ac:dyDescent="0.2">
      <c r="C230" s="113"/>
      <c r="D230" s="113"/>
      <c r="E230" s="57"/>
      <c r="F230" s="116"/>
      <c r="G230" s="115"/>
      <c r="H230" s="115"/>
      <c r="I230" s="57"/>
      <c r="J230" s="128"/>
      <c r="L230" s="129"/>
      <c r="M230" s="129"/>
      <c r="N230" s="129"/>
      <c r="O230" s="129"/>
      <c r="P230" s="129"/>
      <c r="R230" s="113"/>
      <c r="S230" s="57"/>
      <c r="T230" s="130"/>
      <c r="U230" s="113"/>
      <c r="V230" s="134"/>
      <c r="W230" s="135"/>
      <c r="X230" s="136"/>
      <c r="Y230" s="77"/>
      <c r="Z230" s="78"/>
    </row>
    <row r="231" spans="3:26" ht="39.950000000000003" customHeight="1" x14ac:dyDescent="0.2">
      <c r="C231" s="113"/>
      <c r="D231" s="113"/>
      <c r="E231" s="57"/>
      <c r="F231" s="116"/>
      <c r="G231" s="115"/>
      <c r="H231" s="115"/>
      <c r="I231" s="57"/>
      <c r="J231" s="128"/>
      <c r="L231" s="129"/>
      <c r="M231" s="129"/>
      <c r="N231" s="129"/>
      <c r="O231" s="129"/>
      <c r="P231" s="129"/>
      <c r="R231" s="113"/>
      <c r="S231" s="57"/>
      <c r="T231" s="130"/>
      <c r="U231" s="113"/>
      <c r="V231" s="134"/>
      <c r="W231" s="135"/>
      <c r="X231" s="136"/>
      <c r="Y231" s="77"/>
      <c r="Z231" s="78"/>
    </row>
    <row r="232" spans="3:26" ht="39.950000000000003" customHeight="1" x14ac:dyDescent="0.2">
      <c r="C232" s="113"/>
      <c r="D232" s="113"/>
      <c r="E232" s="57"/>
      <c r="F232" s="116"/>
      <c r="G232" s="115"/>
      <c r="H232" s="115"/>
      <c r="I232" s="57"/>
      <c r="J232" s="128"/>
      <c r="L232" s="129"/>
      <c r="M232" s="129"/>
      <c r="N232" s="129"/>
      <c r="O232" s="129"/>
      <c r="P232" s="129"/>
      <c r="R232" s="113"/>
      <c r="S232" s="57"/>
      <c r="T232" s="130"/>
      <c r="U232" s="113"/>
      <c r="V232" s="134"/>
      <c r="W232" s="135"/>
      <c r="X232" s="136"/>
      <c r="Y232" s="77"/>
      <c r="Z232" s="78"/>
    </row>
    <row r="233" spans="3:26" ht="39.950000000000003" customHeight="1" x14ac:dyDescent="0.2">
      <c r="C233" s="113"/>
      <c r="D233" s="113"/>
      <c r="E233" s="57"/>
      <c r="F233" s="116"/>
      <c r="G233" s="115"/>
      <c r="H233" s="115"/>
      <c r="I233" s="57"/>
      <c r="J233" s="128"/>
      <c r="L233" s="129"/>
      <c r="M233" s="129"/>
      <c r="N233" s="129"/>
      <c r="O233" s="129"/>
      <c r="P233" s="129"/>
      <c r="R233" s="113"/>
      <c r="S233" s="57"/>
      <c r="T233" s="130"/>
      <c r="U233" s="113"/>
      <c r="V233" s="134"/>
      <c r="W233" s="135"/>
      <c r="X233" s="136"/>
      <c r="Y233" s="77"/>
      <c r="Z233" s="78"/>
    </row>
    <row r="234" spans="3:26" ht="39.950000000000003" customHeight="1" x14ac:dyDescent="0.2">
      <c r="C234" s="113"/>
      <c r="D234" s="113"/>
      <c r="E234" s="57"/>
      <c r="F234" s="116"/>
      <c r="G234" s="115"/>
      <c r="H234" s="115"/>
      <c r="I234" s="57"/>
      <c r="J234" s="128"/>
      <c r="L234" s="129"/>
      <c r="M234" s="129"/>
      <c r="N234" s="129"/>
      <c r="O234" s="129"/>
      <c r="P234" s="129"/>
      <c r="R234" s="113"/>
      <c r="S234" s="57"/>
      <c r="T234" s="130"/>
      <c r="U234" s="113"/>
      <c r="V234" s="134"/>
      <c r="W234" s="135"/>
      <c r="X234" s="136"/>
      <c r="Y234" s="77"/>
      <c r="Z234" s="78"/>
    </row>
    <row r="235" spans="3:26" ht="39.950000000000003" customHeight="1" x14ac:dyDescent="0.2">
      <c r="C235" s="113"/>
      <c r="D235" s="113"/>
      <c r="E235" s="57"/>
      <c r="F235" s="116"/>
      <c r="G235" s="115"/>
      <c r="H235" s="115"/>
      <c r="I235" s="57"/>
      <c r="J235" s="128"/>
      <c r="L235" s="129"/>
      <c r="M235" s="129"/>
      <c r="N235" s="129"/>
      <c r="O235" s="129"/>
      <c r="P235" s="129"/>
      <c r="R235" s="113"/>
      <c r="S235" s="57"/>
      <c r="T235" s="130"/>
      <c r="U235" s="113"/>
      <c r="V235" s="134"/>
      <c r="W235" s="135"/>
      <c r="X235" s="136"/>
      <c r="Y235" s="77"/>
      <c r="Z235" s="78"/>
    </row>
    <row r="236" spans="3:26" ht="39.950000000000003" customHeight="1" x14ac:dyDescent="0.2">
      <c r="C236" s="113"/>
      <c r="D236" s="113"/>
      <c r="E236" s="57"/>
      <c r="F236" s="116"/>
      <c r="G236" s="115"/>
      <c r="H236" s="115"/>
      <c r="I236" s="57"/>
      <c r="J236" s="128"/>
      <c r="L236" s="129"/>
      <c r="M236" s="129"/>
      <c r="N236" s="129"/>
      <c r="O236" s="129"/>
      <c r="P236" s="129"/>
      <c r="R236" s="113"/>
      <c r="S236" s="57"/>
      <c r="T236" s="130"/>
      <c r="U236" s="113"/>
      <c r="V236" s="134"/>
      <c r="W236" s="135"/>
      <c r="X236" s="136"/>
      <c r="Y236" s="77"/>
      <c r="Z236" s="78"/>
    </row>
    <row r="237" spans="3:26" ht="39.950000000000003" customHeight="1" x14ac:dyDescent="0.2">
      <c r="C237" s="113"/>
      <c r="D237" s="113"/>
      <c r="E237" s="57"/>
      <c r="F237" s="116"/>
      <c r="G237" s="115"/>
      <c r="H237" s="115"/>
      <c r="I237" s="57"/>
      <c r="J237" s="128"/>
      <c r="L237" s="129"/>
      <c r="M237" s="129"/>
      <c r="N237" s="129"/>
      <c r="O237" s="129"/>
      <c r="P237" s="129"/>
      <c r="R237" s="113"/>
      <c r="S237" s="57"/>
      <c r="T237" s="130"/>
      <c r="U237" s="113"/>
      <c r="V237" s="134"/>
      <c r="W237" s="135"/>
      <c r="X237" s="136"/>
      <c r="Y237" s="77"/>
      <c r="Z237" s="78"/>
    </row>
    <row r="238" spans="3:26" ht="39.950000000000003" customHeight="1" x14ac:dyDescent="0.2">
      <c r="C238" s="113"/>
      <c r="D238" s="113"/>
      <c r="E238" s="57"/>
      <c r="F238" s="116"/>
      <c r="G238" s="115"/>
      <c r="H238" s="115"/>
      <c r="I238" s="57"/>
      <c r="J238" s="128"/>
      <c r="L238" s="129"/>
      <c r="M238" s="129"/>
      <c r="N238" s="129"/>
      <c r="O238" s="129"/>
      <c r="P238" s="129"/>
      <c r="R238" s="113"/>
      <c r="S238" s="57"/>
      <c r="T238" s="130"/>
      <c r="U238" s="113"/>
      <c r="V238" s="134"/>
      <c r="W238" s="135"/>
      <c r="X238" s="136"/>
      <c r="Y238" s="77"/>
      <c r="Z238" s="78"/>
    </row>
    <row r="239" spans="3:26" ht="39.950000000000003" customHeight="1" x14ac:dyDescent="0.2">
      <c r="C239" s="113"/>
      <c r="D239" s="113"/>
      <c r="E239" s="57"/>
      <c r="F239" s="116"/>
      <c r="G239" s="115"/>
      <c r="H239" s="115"/>
      <c r="I239" s="57"/>
      <c r="J239" s="128"/>
      <c r="L239" s="129"/>
      <c r="M239" s="129"/>
      <c r="N239" s="129"/>
      <c r="O239" s="129"/>
      <c r="P239" s="129"/>
      <c r="R239" s="113"/>
      <c r="S239" s="57"/>
      <c r="T239" s="130"/>
      <c r="U239" s="113"/>
      <c r="V239" s="134"/>
      <c r="W239" s="135"/>
      <c r="X239" s="136"/>
      <c r="Y239" s="77"/>
      <c r="Z239" s="78"/>
    </row>
    <row r="240" spans="3:26" ht="39.950000000000003" customHeight="1" x14ac:dyDescent="0.2">
      <c r="C240" s="113"/>
      <c r="D240" s="113"/>
      <c r="E240" s="57"/>
      <c r="F240" s="116"/>
      <c r="G240" s="115"/>
      <c r="H240" s="115"/>
      <c r="I240" s="57"/>
      <c r="J240" s="128"/>
      <c r="L240" s="129"/>
      <c r="M240" s="129"/>
      <c r="N240" s="129"/>
      <c r="O240" s="129"/>
      <c r="P240" s="129"/>
      <c r="R240" s="113"/>
      <c r="S240" s="57"/>
      <c r="T240" s="130"/>
      <c r="U240" s="113"/>
      <c r="V240" s="134"/>
      <c r="W240" s="135"/>
      <c r="X240" s="136"/>
      <c r="Y240" s="77"/>
      <c r="Z240" s="78"/>
    </row>
    <row r="241" spans="3:26" ht="39.950000000000003" customHeight="1" x14ac:dyDescent="0.2">
      <c r="C241" s="113"/>
      <c r="D241" s="113"/>
      <c r="E241" s="57"/>
      <c r="F241" s="116"/>
      <c r="G241" s="115"/>
      <c r="H241" s="115"/>
      <c r="I241" s="57"/>
      <c r="J241" s="128"/>
      <c r="L241" s="129"/>
      <c r="M241" s="129"/>
      <c r="N241" s="129"/>
      <c r="O241" s="129"/>
      <c r="P241" s="129"/>
      <c r="R241" s="113"/>
      <c r="S241" s="57"/>
      <c r="T241" s="130"/>
      <c r="U241" s="113"/>
      <c r="V241" s="134"/>
      <c r="W241" s="135"/>
      <c r="X241" s="136"/>
      <c r="Y241" s="77"/>
      <c r="Z241" s="78"/>
    </row>
    <row r="242" spans="3:26" ht="39.950000000000003" customHeight="1" x14ac:dyDescent="0.2">
      <c r="C242" s="113"/>
      <c r="D242" s="113"/>
      <c r="E242" s="57"/>
      <c r="F242" s="116"/>
      <c r="G242" s="115"/>
      <c r="H242" s="115"/>
      <c r="I242" s="57"/>
      <c r="J242" s="128"/>
      <c r="L242" s="129"/>
      <c r="M242" s="129"/>
      <c r="N242" s="129"/>
      <c r="O242" s="129"/>
      <c r="P242" s="129"/>
      <c r="R242" s="113"/>
      <c r="S242" s="57"/>
      <c r="T242" s="130"/>
      <c r="U242" s="113"/>
      <c r="V242" s="134"/>
      <c r="W242" s="135"/>
      <c r="X242" s="136"/>
      <c r="Y242" s="77"/>
      <c r="Z242" s="78"/>
    </row>
    <row r="243" spans="3:26" ht="39.950000000000003" customHeight="1" x14ac:dyDescent="0.2">
      <c r="C243" s="113"/>
      <c r="D243" s="113"/>
      <c r="E243" s="57"/>
      <c r="F243" s="116"/>
      <c r="G243" s="115"/>
      <c r="H243" s="115"/>
      <c r="I243" s="57"/>
      <c r="J243" s="128"/>
      <c r="L243" s="129"/>
      <c r="M243" s="129"/>
      <c r="N243" s="129"/>
      <c r="O243" s="129"/>
      <c r="P243" s="129"/>
      <c r="R243" s="113"/>
      <c r="S243" s="57"/>
      <c r="T243" s="130"/>
      <c r="U243" s="113"/>
      <c r="V243" s="134"/>
      <c r="W243" s="135"/>
      <c r="X243" s="136"/>
      <c r="Y243" s="77"/>
      <c r="Z243" s="78"/>
    </row>
    <row r="244" spans="3:26" ht="39.950000000000003" customHeight="1" x14ac:dyDescent="0.2">
      <c r="C244" s="113"/>
      <c r="D244" s="113"/>
      <c r="E244" s="57"/>
      <c r="F244" s="116"/>
      <c r="G244" s="115"/>
      <c r="H244" s="115"/>
      <c r="I244" s="57"/>
      <c r="J244" s="128"/>
      <c r="L244" s="129"/>
      <c r="M244" s="129"/>
      <c r="N244" s="129"/>
      <c r="O244" s="129"/>
      <c r="P244" s="129"/>
      <c r="R244" s="113"/>
      <c r="S244" s="57"/>
      <c r="T244" s="130"/>
      <c r="U244" s="113"/>
      <c r="V244" s="134"/>
      <c r="W244" s="135"/>
      <c r="X244" s="136"/>
      <c r="Y244" s="77"/>
      <c r="Z244" s="78"/>
    </row>
    <row r="245" spans="3:26" ht="39.950000000000003" customHeight="1" x14ac:dyDescent="0.2">
      <c r="C245" s="113"/>
      <c r="D245" s="113"/>
      <c r="E245" s="57"/>
      <c r="F245" s="116"/>
      <c r="G245" s="115"/>
      <c r="H245" s="115"/>
      <c r="I245" s="57"/>
      <c r="J245" s="128"/>
      <c r="L245" s="129"/>
      <c r="M245" s="129"/>
      <c r="N245" s="129"/>
      <c r="O245" s="129"/>
      <c r="P245" s="129"/>
      <c r="R245" s="113"/>
      <c r="S245" s="57"/>
      <c r="T245" s="130"/>
      <c r="U245" s="113"/>
      <c r="V245" s="134"/>
      <c r="W245" s="135"/>
      <c r="X245" s="136"/>
      <c r="Y245" s="77"/>
      <c r="Z245" s="78"/>
    </row>
    <row r="246" spans="3:26" ht="39.950000000000003" customHeight="1" x14ac:dyDescent="0.2">
      <c r="C246" s="113"/>
      <c r="D246" s="113"/>
      <c r="E246" s="57"/>
      <c r="F246" s="116"/>
      <c r="G246" s="115"/>
      <c r="H246" s="115"/>
      <c r="I246" s="57"/>
      <c r="J246" s="128"/>
      <c r="L246" s="129"/>
      <c r="M246" s="129"/>
      <c r="N246" s="129"/>
      <c r="O246" s="129"/>
      <c r="P246" s="129"/>
      <c r="R246" s="113"/>
      <c r="S246" s="57"/>
      <c r="T246" s="130"/>
      <c r="U246" s="113"/>
      <c r="V246" s="134"/>
      <c r="W246" s="135"/>
      <c r="X246" s="136"/>
      <c r="Y246" s="77"/>
      <c r="Z246" s="78"/>
    </row>
    <row r="247" spans="3:26" ht="39.950000000000003" customHeight="1" x14ac:dyDescent="0.2">
      <c r="C247" s="113"/>
      <c r="D247" s="113"/>
      <c r="E247" s="57"/>
      <c r="F247" s="116"/>
      <c r="G247" s="115"/>
      <c r="H247" s="115"/>
      <c r="I247" s="57"/>
      <c r="J247" s="128"/>
      <c r="L247" s="129"/>
      <c r="M247" s="129"/>
      <c r="N247" s="129"/>
      <c r="O247" s="129"/>
      <c r="P247" s="129"/>
      <c r="R247" s="113"/>
      <c r="S247" s="57"/>
      <c r="T247" s="130"/>
      <c r="U247" s="113"/>
      <c r="V247" s="134"/>
      <c r="W247" s="135"/>
      <c r="X247" s="136"/>
      <c r="Y247" s="77"/>
      <c r="Z247" s="78"/>
    </row>
    <row r="248" spans="3:26" ht="39.950000000000003" customHeight="1" x14ac:dyDescent="0.2">
      <c r="C248" s="113"/>
      <c r="D248" s="113"/>
      <c r="E248" s="57"/>
      <c r="F248" s="116"/>
      <c r="G248" s="115"/>
      <c r="H248" s="115"/>
      <c r="I248" s="57"/>
      <c r="J248" s="128"/>
      <c r="L248" s="129"/>
      <c r="M248" s="129"/>
      <c r="N248" s="129"/>
      <c r="O248" s="129"/>
      <c r="P248" s="129"/>
      <c r="R248" s="113"/>
      <c r="S248" s="57"/>
      <c r="T248" s="130"/>
      <c r="U248" s="113"/>
      <c r="V248" s="134"/>
      <c r="W248" s="135"/>
      <c r="X248" s="136"/>
      <c r="Y248" s="77"/>
      <c r="Z248" s="78"/>
    </row>
    <row r="249" spans="3:26" ht="39.950000000000003" customHeight="1" x14ac:dyDescent="0.2">
      <c r="C249" s="113"/>
      <c r="D249" s="113"/>
      <c r="E249" s="57"/>
      <c r="F249" s="116"/>
      <c r="G249" s="115"/>
      <c r="H249" s="115"/>
      <c r="I249" s="57"/>
      <c r="J249" s="128"/>
      <c r="L249" s="129"/>
      <c r="M249" s="129"/>
      <c r="N249" s="129"/>
      <c r="O249" s="129"/>
      <c r="P249" s="129"/>
      <c r="R249" s="113"/>
      <c r="S249" s="57"/>
      <c r="T249" s="130"/>
      <c r="U249" s="113"/>
      <c r="V249" s="134"/>
      <c r="W249" s="135"/>
      <c r="X249" s="136"/>
      <c r="Y249" s="77"/>
      <c r="Z249" s="78"/>
    </row>
    <row r="250" spans="3:26" ht="39.950000000000003" customHeight="1" x14ac:dyDescent="0.2">
      <c r="C250" s="113"/>
      <c r="D250" s="113"/>
      <c r="E250" s="57"/>
      <c r="F250" s="116"/>
      <c r="G250" s="115"/>
      <c r="H250" s="115"/>
      <c r="I250" s="57"/>
      <c r="J250" s="128"/>
      <c r="L250" s="129"/>
      <c r="M250" s="129"/>
      <c r="N250" s="129"/>
      <c r="O250" s="129"/>
      <c r="P250" s="129"/>
      <c r="R250" s="113"/>
      <c r="S250" s="57"/>
      <c r="T250" s="130"/>
      <c r="U250" s="113"/>
      <c r="V250" s="134"/>
      <c r="W250" s="135"/>
      <c r="X250" s="136"/>
      <c r="Y250" s="77"/>
      <c r="Z250" s="78"/>
    </row>
    <row r="251" spans="3:26" ht="39.950000000000003" customHeight="1" x14ac:dyDescent="0.2">
      <c r="C251" s="113"/>
      <c r="D251" s="113"/>
      <c r="E251" s="57"/>
      <c r="F251" s="116"/>
      <c r="G251" s="115"/>
      <c r="H251" s="115"/>
      <c r="I251" s="57"/>
      <c r="J251" s="128"/>
      <c r="L251" s="129"/>
      <c r="M251" s="129"/>
      <c r="N251" s="129"/>
      <c r="O251" s="129"/>
      <c r="P251" s="129"/>
      <c r="R251" s="113"/>
      <c r="S251" s="57"/>
      <c r="T251" s="130"/>
      <c r="U251" s="113"/>
      <c r="V251" s="134"/>
      <c r="W251" s="135"/>
      <c r="X251" s="136"/>
      <c r="Y251" s="77"/>
      <c r="Z251" s="78"/>
    </row>
    <row r="252" spans="3:26" ht="39.950000000000003" customHeight="1" x14ac:dyDescent="0.2">
      <c r="C252" s="113"/>
      <c r="D252" s="113"/>
      <c r="E252" s="57"/>
      <c r="F252" s="116"/>
      <c r="G252" s="115"/>
      <c r="H252" s="115"/>
      <c r="I252" s="57"/>
      <c r="J252" s="128"/>
      <c r="L252" s="129"/>
      <c r="M252" s="129"/>
      <c r="N252" s="129"/>
      <c r="O252" s="129"/>
      <c r="P252" s="129"/>
      <c r="R252" s="113"/>
      <c r="S252" s="57"/>
      <c r="T252" s="130"/>
      <c r="U252" s="113"/>
      <c r="V252" s="134"/>
      <c r="W252" s="135"/>
      <c r="X252" s="136"/>
      <c r="Y252" s="77"/>
      <c r="Z252" s="78"/>
    </row>
    <row r="253" spans="3:26" ht="39.950000000000003" customHeight="1" x14ac:dyDescent="0.2">
      <c r="C253" s="113"/>
      <c r="D253" s="113"/>
      <c r="E253" s="57"/>
      <c r="F253" s="116"/>
      <c r="G253" s="115"/>
      <c r="H253" s="115"/>
      <c r="I253" s="57"/>
      <c r="J253" s="128"/>
      <c r="L253" s="129"/>
      <c r="M253" s="129"/>
      <c r="N253" s="129"/>
      <c r="O253" s="129"/>
      <c r="P253" s="129"/>
      <c r="R253" s="113"/>
      <c r="S253" s="57"/>
      <c r="T253" s="130"/>
      <c r="U253" s="113"/>
      <c r="V253" s="134"/>
      <c r="W253" s="135"/>
      <c r="X253" s="136"/>
      <c r="Y253" s="77"/>
      <c r="Z253" s="78"/>
    </row>
    <row r="254" spans="3:26" ht="39.950000000000003" customHeight="1" x14ac:dyDescent="0.2">
      <c r="C254" s="113"/>
      <c r="D254" s="113"/>
      <c r="E254" s="57"/>
      <c r="F254" s="116"/>
      <c r="G254" s="115"/>
      <c r="H254" s="115"/>
      <c r="I254" s="57"/>
      <c r="J254" s="128"/>
      <c r="L254" s="129"/>
      <c r="M254" s="129"/>
      <c r="N254" s="129"/>
      <c r="O254" s="129"/>
      <c r="P254" s="129"/>
      <c r="R254" s="113"/>
      <c r="S254" s="57"/>
      <c r="T254" s="130"/>
      <c r="U254" s="113"/>
      <c r="V254" s="134"/>
      <c r="W254" s="135"/>
      <c r="X254" s="136"/>
      <c r="Y254" s="77"/>
      <c r="Z254" s="78"/>
    </row>
    <row r="255" spans="3:26" ht="39.950000000000003" customHeight="1" x14ac:dyDescent="0.2">
      <c r="C255" s="113"/>
      <c r="D255" s="113"/>
      <c r="E255" s="57"/>
      <c r="F255" s="116"/>
      <c r="G255" s="115"/>
      <c r="H255" s="115"/>
      <c r="I255" s="57"/>
      <c r="J255" s="128"/>
      <c r="L255" s="129"/>
      <c r="M255" s="129"/>
      <c r="N255" s="129"/>
      <c r="O255" s="129"/>
      <c r="P255" s="129"/>
      <c r="R255" s="113"/>
      <c r="S255" s="57"/>
      <c r="T255" s="130"/>
      <c r="U255" s="113"/>
      <c r="V255" s="134"/>
      <c r="W255" s="135"/>
      <c r="X255" s="136"/>
      <c r="Y255" s="77"/>
      <c r="Z255" s="78"/>
    </row>
    <row r="256" spans="3:26" ht="39.950000000000003" customHeight="1" x14ac:dyDescent="0.2">
      <c r="C256" s="113"/>
      <c r="D256" s="113"/>
      <c r="E256" s="57"/>
      <c r="F256" s="116"/>
      <c r="G256" s="115"/>
      <c r="H256" s="115"/>
      <c r="I256" s="57"/>
      <c r="J256" s="128"/>
      <c r="L256" s="129"/>
      <c r="M256" s="129"/>
      <c r="N256" s="129"/>
      <c r="O256" s="129"/>
      <c r="P256" s="129"/>
    </row>
    <row r="257" spans="3:16" ht="39.950000000000003" customHeight="1" x14ac:dyDescent="0.2">
      <c r="C257" s="113"/>
      <c r="D257" s="113"/>
      <c r="E257" s="57"/>
      <c r="F257" s="116"/>
      <c r="G257" s="115"/>
      <c r="H257" s="115"/>
      <c r="I257" s="57"/>
      <c r="J257" s="128"/>
      <c r="L257" s="129"/>
      <c r="M257" s="129"/>
      <c r="N257" s="129"/>
      <c r="O257" s="129"/>
      <c r="P257" s="129"/>
    </row>
  </sheetData>
  <autoFilter ref="B1:X136"/>
  <dataConsolidate/>
  <mergeCells count="5">
    <mergeCell ref="B136:K136"/>
    <mergeCell ref="B133:K133"/>
    <mergeCell ref="B96:K96"/>
    <mergeCell ref="B59:K59"/>
    <mergeCell ref="B23:K23"/>
  </mergeCells>
  <phoneticPr fontId="0" type="noConversion"/>
  <printOptions horizontalCentered="1"/>
  <pageMargins left="0.19685039370078741" right="0.19685039370078741" top="0.39370078740157483" bottom="0.39370078740157483" header="0.51181102362204722" footer="0.51181102362204722"/>
  <pageSetup paperSize="9" scale="55" fitToHeight="0" orientation="portrait" horizontalDpi="300" verticalDpi="300" r:id="rId1"/>
  <headerFooter alignWithMargins="0">
    <oddHeader>&amp;L&amp;UEtat des propositions&amp;U : 
1 : prospection
2 : faite
3 : en réalisation 
4 : perdue&amp;C&amp;"Book Antiqua,Gras"&amp;16&amp;ESUIVI  DES  PROPOSITIONS FINANCIERES  CONTROLE  TECHNIQUE  2006&amp;R&amp;P</oddHeader>
    <oddFooter>&amp;L&amp;F&amp;CPage &amp;P&amp;R&amp;D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24"/>
  <sheetViews>
    <sheetView zoomScale="80" zoomScaleNormal="80" workbookViewId="0">
      <selection sqref="A1:XFD1048576"/>
    </sheetView>
  </sheetViews>
  <sheetFormatPr baseColWidth="10" defaultRowHeight="12.75" x14ac:dyDescent="0.2"/>
  <cols>
    <col min="1" max="9" width="11.42578125" style="167"/>
    <col min="10" max="10" width="15.140625" style="167" bestFit="1" customWidth="1"/>
    <col min="11" max="11" width="5" style="167" bestFit="1" customWidth="1"/>
    <col min="12" max="12" width="12" style="167" bestFit="1" customWidth="1"/>
    <col min="13" max="16384" width="11.42578125" style="167"/>
  </cols>
  <sheetData>
    <row r="1" spans="1:24" ht="15" x14ac:dyDescent="0.2">
      <c r="A1" s="152"/>
      <c r="B1" s="153"/>
      <c r="C1" s="154"/>
      <c r="D1" s="154"/>
      <c r="E1" s="155"/>
      <c r="F1" s="156"/>
      <c r="G1" s="155"/>
      <c r="H1" s="155"/>
      <c r="I1" s="157"/>
      <c r="J1" s="158"/>
      <c r="K1" s="159"/>
      <c r="L1" s="160"/>
      <c r="M1" s="161"/>
      <c r="N1" s="161"/>
      <c r="O1" s="161"/>
      <c r="P1" s="161"/>
      <c r="Q1" s="159"/>
      <c r="R1" s="154"/>
      <c r="S1" s="162"/>
      <c r="T1" s="163"/>
      <c r="U1" s="154"/>
      <c r="V1" s="164"/>
      <c r="W1" s="165"/>
      <c r="X1" s="166"/>
    </row>
    <row r="2" spans="1:24" x14ac:dyDescent="0.2">
      <c r="B2" s="168"/>
      <c r="C2" s="169"/>
      <c r="D2" s="169"/>
      <c r="E2" s="170"/>
      <c r="F2" s="171"/>
      <c r="G2" s="172"/>
      <c r="H2" s="172"/>
      <c r="I2" s="173"/>
      <c r="J2" s="174"/>
      <c r="K2" s="175"/>
      <c r="L2" s="176"/>
      <c r="M2" s="176"/>
      <c r="N2" s="176"/>
      <c r="O2" s="176"/>
      <c r="P2" s="176"/>
      <c r="Q2" s="177"/>
      <c r="R2" s="178"/>
      <c r="S2" s="170"/>
      <c r="T2" s="179"/>
      <c r="U2" s="170"/>
      <c r="V2" s="178"/>
      <c r="W2" s="180"/>
      <c r="X2" s="181"/>
    </row>
    <row r="3" spans="1:24" x14ac:dyDescent="0.2">
      <c r="B3" s="168"/>
      <c r="C3" s="169"/>
      <c r="D3" s="169"/>
      <c r="E3" s="170"/>
      <c r="F3" s="171"/>
      <c r="G3" s="172"/>
      <c r="H3" s="172"/>
      <c r="I3" s="173"/>
      <c r="J3" s="174"/>
      <c r="K3" s="175"/>
      <c r="L3" s="176"/>
      <c r="M3" s="176"/>
      <c r="N3" s="176"/>
      <c r="O3" s="176"/>
      <c r="P3" s="176"/>
      <c r="Q3" s="177"/>
      <c r="R3" s="178"/>
      <c r="S3" s="170"/>
      <c r="T3" s="179"/>
      <c r="U3" s="170"/>
      <c r="V3" s="178"/>
      <c r="W3" s="180"/>
      <c r="X3" s="181"/>
    </row>
    <row r="4" spans="1:24" x14ac:dyDescent="0.2">
      <c r="B4" s="168"/>
      <c r="C4" s="169"/>
      <c r="D4" s="169"/>
      <c r="E4" s="170"/>
      <c r="F4" s="171"/>
      <c r="G4" s="172"/>
      <c r="H4" s="172"/>
      <c r="I4" s="173"/>
      <c r="J4" s="174"/>
      <c r="K4" s="175"/>
      <c r="L4" s="176"/>
      <c r="M4" s="176"/>
      <c r="N4" s="176"/>
      <c r="O4" s="176"/>
      <c r="P4" s="176"/>
      <c r="Q4" s="177"/>
      <c r="R4" s="178"/>
      <c r="S4" s="170"/>
      <c r="T4" s="179"/>
      <c r="U4" s="170"/>
      <c r="V4" s="178"/>
      <c r="W4" s="180"/>
      <c r="X4" s="181"/>
    </row>
    <row r="5" spans="1:24" x14ac:dyDescent="0.2">
      <c r="B5" s="182"/>
      <c r="C5" s="183"/>
      <c r="D5" s="169"/>
      <c r="E5" s="184"/>
      <c r="F5" s="185"/>
      <c r="G5" s="186"/>
      <c r="H5" s="186"/>
      <c r="I5" s="187"/>
      <c r="J5" s="188"/>
      <c r="K5" s="189"/>
      <c r="L5" s="190"/>
      <c r="M5" s="190"/>
      <c r="N5" s="190"/>
      <c r="O5" s="190"/>
      <c r="P5" s="190"/>
      <c r="Q5" s="191"/>
      <c r="R5" s="192"/>
      <c r="S5" s="184"/>
      <c r="T5" s="193"/>
      <c r="U5" s="184"/>
      <c r="V5" s="192"/>
      <c r="W5" s="194"/>
      <c r="X5" s="195"/>
    </row>
    <row r="6" spans="1:24" x14ac:dyDescent="0.2">
      <c r="B6" s="168"/>
      <c r="C6" s="196"/>
      <c r="D6" s="169"/>
      <c r="E6" s="173"/>
      <c r="F6" s="197"/>
      <c r="G6" s="198"/>
      <c r="H6" s="198"/>
      <c r="I6" s="173"/>
      <c r="J6" s="199"/>
      <c r="K6" s="175"/>
      <c r="L6" s="200"/>
      <c r="M6" s="200"/>
      <c r="N6" s="200"/>
      <c r="O6" s="200"/>
      <c r="P6" s="200"/>
      <c r="Q6" s="177"/>
      <c r="R6" s="201"/>
      <c r="S6" s="173"/>
      <c r="T6" s="202"/>
      <c r="U6" s="201"/>
      <c r="V6" s="203"/>
      <c r="W6" s="204"/>
      <c r="X6" s="152"/>
    </row>
    <row r="7" spans="1:24" x14ac:dyDescent="0.2">
      <c r="B7" s="168"/>
      <c r="C7" s="196"/>
      <c r="D7" s="169"/>
      <c r="E7" s="173"/>
      <c r="F7" s="197"/>
      <c r="G7" s="198"/>
      <c r="H7" s="198"/>
      <c r="I7" s="173"/>
      <c r="J7" s="199"/>
      <c r="K7" s="175"/>
      <c r="L7" s="200"/>
      <c r="M7" s="200"/>
      <c r="N7" s="200"/>
      <c r="O7" s="200"/>
      <c r="P7" s="200"/>
      <c r="Q7" s="177"/>
      <c r="R7" s="201"/>
      <c r="S7" s="173"/>
      <c r="T7" s="202"/>
      <c r="U7" s="201"/>
      <c r="V7" s="203"/>
      <c r="W7" s="204"/>
      <c r="X7" s="152"/>
    </row>
    <row r="8" spans="1:24" x14ac:dyDescent="0.2">
      <c r="B8" s="168"/>
      <c r="C8" s="196"/>
      <c r="D8" s="169"/>
      <c r="E8" s="173"/>
      <c r="F8" s="197"/>
      <c r="G8" s="198"/>
      <c r="H8" s="198"/>
      <c r="I8" s="173"/>
      <c r="J8" s="199"/>
      <c r="K8" s="175"/>
      <c r="L8" s="200"/>
      <c r="M8" s="200"/>
      <c r="N8" s="200"/>
      <c r="O8" s="200"/>
      <c r="P8" s="200"/>
      <c r="Q8" s="177"/>
      <c r="R8" s="201"/>
      <c r="S8" s="173"/>
      <c r="T8" s="202"/>
      <c r="U8" s="201"/>
      <c r="V8" s="203"/>
      <c r="W8" s="204"/>
      <c r="X8" s="152"/>
    </row>
    <row r="9" spans="1:24" x14ac:dyDescent="0.2">
      <c r="B9" s="168"/>
      <c r="C9" s="196"/>
      <c r="D9" s="169"/>
      <c r="E9" s="173"/>
      <c r="F9" s="197"/>
      <c r="G9" s="198"/>
      <c r="H9" s="198"/>
      <c r="I9" s="173"/>
      <c r="J9" s="199"/>
      <c r="K9" s="175"/>
      <c r="L9" s="200"/>
      <c r="M9" s="200"/>
      <c r="N9" s="200"/>
      <c r="O9" s="200"/>
      <c r="P9" s="200"/>
      <c r="Q9" s="177"/>
      <c r="R9" s="201"/>
      <c r="S9" s="173"/>
      <c r="T9" s="202"/>
      <c r="U9" s="201"/>
      <c r="V9" s="203"/>
      <c r="W9" s="204"/>
      <c r="X9" s="152"/>
    </row>
    <row r="10" spans="1:24" x14ac:dyDescent="0.2">
      <c r="B10" s="168"/>
      <c r="C10" s="196"/>
      <c r="D10" s="169"/>
      <c r="E10" s="173"/>
      <c r="F10" s="197"/>
      <c r="G10" s="198"/>
      <c r="H10" s="198"/>
      <c r="I10" s="173"/>
      <c r="J10" s="199"/>
      <c r="K10" s="205"/>
      <c r="L10" s="200"/>
      <c r="M10" s="200"/>
      <c r="N10" s="200"/>
      <c r="O10" s="200"/>
      <c r="P10" s="200"/>
      <c r="Q10" s="177"/>
      <c r="R10" s="201"/>
      <c r="S10" s="173"/>
      <c r="T10" s="202"/>
      <c r="U10" s="201"/>
      <c r="V10" s="203"/>
      <c r="W10" s="204"/>
      <c r="X10" s="152"/>
    </row>
    <row r="11" spans="1:24" x14ac:dyDescent="0.2">
      <c r="B11" s="168"/>
      <c r="C11" s="196"/>
      <c r="D11" s="169"/>
      <c r="E11" s="173"/>
      <c r="F11" s="197"/>
      <c r="G11" s="198"/>
      <c r="H11" s="198"/>
      <c r="I11" s="173"/>
      <c r="J11" s="199"/>
      <c r="K11" s="205"/>
      <c r="L11" s="200"/>
      <c r="M11" s="200"/>
      <c r="N11" s="200"/>
      <c r="O11" s="200"/>
      <c r="P11" s="200"/>
      <c r="Q11" s="177"/>
      <c r="R11" s="178"/>
      <c r="S11" s="170"/>
      <c r="T11" s="179"/>
      <c r="U11" s="178"/>
      <c r="V11" s="180"/>
      <c r="W11" s="181"/>
      <c r="X11" s="206"/>
    </row>
    <row r="12" spans="1:24" x14ac:dyDescent="0.2">
      <c r="B12" s="168"/>
      <c r="C12" s="196"/>
      <c r="D12" s="169"/>
      <c r="E12" s="173"/>
      <c r="F12" s="197"/>
      <c r="G12" s="198"/>
      <c r="H12" s="198"/>
      <c r="I12" s="173"/>
      <c r="J12" s="199"/>
      <c r="K12" s="175"/>
      <c r="L12" s="200"/>
      <c r="M12" s="200"/>
      <c r="N12" s="200"/>
      <c r="O12" s="200"/>
      <c r="P12" s="200"/>
      <c r="Q12" s="177"/>
      <c r="R12" s="201"/>
      <c r="S12" s="173"/>
      <c r="T12" s="202"/>
      <c r="U12" s="201"/>
      <c r="V12" s="203"/>
      <c r="W12" s="204"/>
      <c r="X12" s="152"/>
    </row>
    <row r="13" spans="1:24" x14ac:dyDescent="0.2">
      <c r="B13" s="168"/>
      <c r="C13" s="196"/>
      <c r="D13" s="169"/>
      <c r="E13" s="173"/>
      <c r="F13" s="197"/>
      <c r="G13" s="198"/>
      <c r="H13" s="198"/>
      <c r="I13" s="173"/>
      <c r="J13" s="199"/>
      <c r="K13" s="205"/>
      <c r="L13" s="200"/>
      <c r="M13" s="200"/>
      <c r="N13" s="200"/>
      <c r="O13" s="200"/>
      <c r="P13" s="200"/>
      <c r="Q13" s="177"/>
      <c r="R13" s="201"/>
      <c r="S13" s="173"/>
      <c r="T13" s="202"/>
      <c r="U13" s="201"/>
      <c r="V13" s="203"/>
      <c r="W13" s="204"/>
      <c r="X13" s="152"/>
    </row>
    <row r="14" spans="1:24" x14ac:dyDescent="0.2">
      <c r="B14" s="168"/>
      <c r="C14" s="196"/>
      <c r="D14" s="169"/>
      <c r="E14" s="173"/>
      <c r="F14" s="197"/>
      <c r="G14" s="198"/>
      <c r="H14" s="198"/>
      <c r="I14" s="173"/>
      <c r="J14" s="199"/>
      <c r="K14" s="175"/>
      <c r="L14" s="200"/>
      <c r="M14" s="200"/>
      <c r="N14" s="200"/>
      <c r="O14" s="200"/>
      <c r="P14" s="200"/>
      <c r="Q14" s="177"/>
      <c r="R14" s="201"/>
      <c r="S14" s="173"/>
      <c r="T14" s="202"/>
      <c r="U14" s="201"/>
      <c r="V14" s="203"/>
      <c r="W14" s="204"/>
      <c r="X14" s="152"/>
    </row>
    <row r="15" spans="1:24" x14ac:dyDescent="0.2">
      <c r="B15" s="168"/>
      <c r="C15" s="196"/>
      <c r="D15" s="169"/>
      <c r="E15" s="173"/>
      <c r="F15" s="197"/>
      <c r="G15" s="198"/>
      <c r="H15" s="198"/>
      <c r="I15" s="173"/>
      <c r="J15" s="199"/>
      <c r="K15" s="205"/>
      <c r="L15" s="200"/>
      <c r="M15" s="200"/>
      <c r="N15" s="200"/>
      <c r="O15" s="200"/>
      <c r="P15" s="200"/>
      <c r="Q15" s="177"/>
      <c r="R15" s="201"/>
      <c r="S15" s="173"/>
      <c r="T15" s="202"/>
      <c r="U15" s="184"/>
      <c r="V15" s="203"/>
      <c r="W15" s="204"/>
      <c r="X15" s="152"/>
    </row>
    <row r="16" spans="1:24" x14ac:dyDescent="0.2">
      <c r="B16" s="168"/>
      <c r="C16" s="196"/>
      <c r="D16" s="169"/>
      <c r="E16" s="173"/>
      <c r="F16" s="197"/>
      <c r="G16" s="198"/>
      <c r="H16" s="198"/>
      <c r="I16" s="173"/>
      <c r="J16" s="199"/>
      <c r="K16" s="175"/>
      <c r="L16" s="200"/>
      <c r="M16" s="200"/>
      <c r="N16" s="200"/>
      <c r="O16" s="200"/>
      <c r="P16" s="200"/>
      <c r="Q16" s="177"/>
      <c r="R16" s="201"/>
      <c r="S16" s="173"/>
      <c r="T16" s="202"/>
      <c r="U16" s="201"/>
      <c r="V16" s="203"/>
      <c r="W16" s="204"/>
      <c r="X16" s="152"/>
    </row>
    <row r="17" spans="2:24" x14ac:dyDescent="0.2">
      <c r="B17" s="168"/>
      <c r="C17" s="196"/>
      <c r="D17" s="169"/>
      <c r="E17" s="173"/>
      <c r="F17" s="197"/>
      <c r="G17" s="198"/>
      <c r="H17" s="198"/>
      <c r="I17" s="173"/>
      <c r="J17" s="199"/>
      <c r="K17" s="175"/>
      <c r="L17" s="200"/>
      <c r="M17" s="200"/>
      <c r="N17" s="200"/>
      <c r="O17" s="200"/>
      <c r="P17" s="200"/>
      <c r="Q17" s="177"/>
      <c r="R17" s="201"/>
      <c r="S17" s="173"/>
      <c r="T17" s="202"/>
      <c r="U17" s="201"/>
      <c r="V17" s="203"/>
      <c r="W17" s="204"/>
      <c r="X17" s="152"/>
    </row>
    <row r="18" spans="2:24" x14ac:dyDescent="0.2">
      <c r="B18" s="168"/>
      <c r="C18" s="196"/>
      <c r="D18" s="196"/>
      <c r="E18" s="173"/>
      <c r="F18" s="197"/>
      <c r="G18" s="198"/>
      <c r="H18" s="198"/>
      <c r="I18" s="173"/>
      <c r="J18" s="199"/>
      <c r="K18" s="205"/>
      <c r="L18" s="200"/>
      <c r="M18" s="200"/>
      <c r="N18" s="200"/>
      <c r="O18" s="200"/>
      <c r="P18" s="200"/>
      <c r="Q18" s="177"/>
      <c r="R18" s="201"/>
      <c r="S18" s="173"/>
      <c r="T18" s="202"/>
      <c r="U18" s="201"/>
      <c r="V18" s="203"/>
      <c r="W18" s="204"/>
      <c r="X18" s="152"/>
    </row>
    <row r="19" spans="2:24" x14ac:dyDescent="0.2">
      <c r="B19" s="168"/>
      <c r="C19" s="196"/>
      <c r="D19" s="196"/>
      <c r="E19" s="173"/>
      <c r="F19" s="197"/>
      <c r="G19" s="198"/>
      <c r="H19" s="198"/>
      <c r="I19" s="173"/>
      <c r="J19" s="199"/>
      <c r="K19" s="175"/>
      <c r="L19" s="200"/>
      <c r="M19" s="200"/>
      <c r="N19" s="200"/>
      <c r="O19" s="200"/>
      <c r="P19" s="200"/>
      <c r="Q19" s="177"/>
      <c r="R19" s="201"/>
      <c r="S19" s="173"/>
      <c r="T19" s="202"/>
      <c r="U19" s="201"/>
      <c r="V19" s="203"/>
      <c r="W19" s="204"/>
      <c r="X19" s="152"/>
    </row>
    <row r="20" spans="2:24" x14ac:dyDescent="0.2">
      <c r="B20" s="168"/>
      <c r="C20" s="196"/>
      <c r="D20" s="169"/>
      <c r="E20" s="173"/>
      <c r="F20" s="197"/>
      <c r="G20" s="198"/>
      <c r="H20" s="198"/>
      <c r="I20" s="173"/>
      <c r="J20" s="199"/>
      <c r="K20" s="175"/>
      <c r="L20" s="200"/>
      <c r="M20" s="200"/>
      <c r="N20" s="200"/>
      <c r="O20" s="200"/>
      <c r="P20" s="200"/>
      <c r="Q20" s="177"/>
      <c r="R20" s="201"/>
      <c r="S20" s="173"/>
      <c r="T20" s="202"/>
      <c r="U20" s="201"/>
      <c r="V20" s="203"/>
      <c r="W20" s="204"/>
      <c r="X20" s="152"/>
    </row>
    <row r="21" spans="2:24" x14ac:dyDescent="0.2">
      <c r="B21" s="168"/>
      <c r="C21" s="196"/>
      <c r="D21" s="196"/>
      <c r="E21" s="173"/>
      <c r="F21" s="197"/>
      <c r="G21" s="198"/>
      <c r="H21" s="198"/>
      <c r="I21" s="173"/>
      <c r="J21" s="199"/>
      <c r="K21" s="205"/>
      <c r="L21" s="200"/>
      <c r="M21" s="200"/>
      <c r="N21" s="200"/>
      <c r="O21" s="200"/>
      <c r="P21" s="200"/>
      <c r="Q21" s="177"/>
      <c r="R21" s="201"/>
      <c r="S21" s="173"/>
      <c r="T21" s="202"/>
      <c r="U21" s="201"/>
      <c r="V21" s="203"/>
      <c r="W21" s="204"/>
      <c r="X21" s="152"/>
    </row>
    <row r="22" spans="2:24" x14ac:dyDescent="0.2">
      <c r="B22" s="168"/>
      <c r="C22" s="196"/>
      <c r="D22" s="196"/>
      <c r="E22" s="173"/>
      <c r="F22" s="197"/>
      <c r="G22" s="198"/>
      <c r="H22" s="198"/>
      <c r="I22" s="173"/>
      <c r="J22" s="199"/>
      <c r="K22" s="175"/>
      <c r="L22" s="200"/>
      <c r="M22" s="200"/>
      <c r="N22" s="200"/>
      <c r="O22" s="200"/>
      <c r="P22" s="200"/>
      <c r="Q22" s="177"/>
      <c r="R22" s="201"/>
      <c r="S22" s="173"/>
      <c r="T22" s="202"/>
      <c r="U22" s="201"/>
      <c r="V22" s="203"/>
      <c r="W22" s="204"/>
      <c r="X22" s="152"/>
    </row>
    <row r="23" spans="2:24" x14ac:dyDescent="0.2">
      <c r="B23" s="168"/>
      <c r="C23" s="196"/>
      <c r="D23" s="196"/>
      <c r="E23" s="173"/>
      <c r="F23" s="197"/>
      <c r="G23" s="198"/>
      <c r="H23" s="198"/>
      <c r="I23" s="173"/>
      <c r="J23" s="199"/>
      <c r="K23" s="175"/>
      <c r="L23" s="200"/>
      <c r="M23" s="200"/>
      <c r="N23" s="200"/>
      <c r="O23" s="200"/>
      <c r="P23" s="200"/>
      <c r="Q23" s="177"/>
      <c r="R23" s="201"/>
      <c r="S23" s="173"/>
      <c r="T23" s="202"/>
      <c r="U23" s="201"/>
      <c r="V23" s="203"/>
      <c r="W23" s="204"/>
      <c r="X23" s="152"/>
    </row>
    <row r="24" spans="2:24" x14ac:dyDescent="0.2">
      <c r="B24" s="182"/>
      <c r="C24" s="207"/>
      <c r="D24" s="207"/>
      <c r="E24" s="208"/>
      <c r="F24" s="209"/>
      <c r="G24" s="208"/>
      <c r="H24" s="186"/>
      <c r="I24" s="187"/>
      <c r="J24" s="210"/>
      <c r="K24" s="189"/>
      <c r="L24" s="211"/>
      <c r="M24" s="211"/>
      <c r="N24" s="211"/>
      <c r="O24" s="211"/>
      <c r="P24" s="211"/>
      <c r="Q24" s="191"/>
      <c r="R24" s="212"/>
      <c r="S24" s="187"/>
      <c r="T24" s="213"/>
      <c r="U24" s="212"/>
      <c r="V24" s="203"/>
      <c r="W24" s="204"/>
      <c r="X24" s="152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X56"/>
  <sheetViews>
    <sheetView zoomScale="80" zoomScaleNormal="80" workbookViewId="0">
      <selection sqref="A1:XFD1048576"/>
    </sheetView>
  </sheetViews>
  <sheetFormatPr baseColWidth="10" defaultRowHeight="12.75" x14ac:dyDescent="0.2"/>
  <cols>
    <col min="1" max="9" width="11.42578125" style="167"/>
    <col min="10" max="10" width="15.140625" style="167" bestFit="1" customWidth="1"/>
    <col min="11" max="16384" width="11.42578125" style="167"/>
  </cols>
  <sheetData>
    <row r="1" spans="2:24" ht="15" x14ac:dyDescent="0.2">
      <c r="B1" s="153"/>
      <c r="C1" s="154"/>
      <c r="D1" s="154"/>
      <c r="E1" s="155"/>
      <c r="F1" s="156"/>
      <c r="G1" s="155"/>
      <c r="H1" s="155"/>
      <c r="I1" s="157"/>
      <c r="J1" s="158"/>
      <c r="K1" s="159"/>
      <c r="L1" s="160"/>
      <c r="M1" s="161"/>
      <c r="N1" s="161"/>
      <c r="O1" s="161"/>
      <c r="P1" s="161"/>
      <c r="Q1" s="159"/>
      <c r="R1" s="154"/>
      <c r="S1" s="162"/>
      <c r="T1" s="163"/>
      <c r="U1" s="154"/>
      <c r="V1" s="164"/>
      <c r="W1" s="165"/>
      <c r="X1" s="166"/>
    </row>
    <row r="2" spans="2:24" x14ac:dyDescent="0.2">
      <c r="B2" s="182"/>
      <c r="C2" s="183"/>
      <c r="D2" s="169"/>
      <c r="E2" s="184"/>
      <c r="F2" s="185"/>
      <c r="G2" s="186"/>
      <c r="H2" s="186"/>
      <c r="I2" s="187"/>
      <c r="J2" s="188"/>
      <c r="K2" s="189"/>
      <c r="L2" s="190"/>
      <c r="M2" s="190"/>
      <c r="N2" s="190"/>
      <c r="O2" s="190"/>
      <c r="P2" s="190"/>
      <c r="Q2" s="191"/>
      <c r="R2" s="192"/>
      <c r="S2" s="184"/>
      <c r="T2" s="193"/>
      <c r="U2" s="184"/>
      <c r="V2" s="192"/>
      <c r="W2" s="194"/>
      <c r="X2" s="195"/>
    </row>
    <row r="3" spans="2:24" x14ac:dyDescent="0.2">
      <c r="B3" s="168"/>
      <c r="C3" s="169"/>
      <c r="D3" s="169"/>
      <c r="E3" s="170"/>
      <c r="F3" s="171"/>
      <c r="G3" s="172"/>
      <c r="H3" s="172"/>
      <c r="I3" s="173"/>
      <c r="J3" s="174"/>
      <c r="K3" s="175"/>
      <c r="L3" s="176"/>
      <c r="M3" s="176"/>
      <c r="N3" s="176"/>
      <c r="O3" s="176"/>
      <c r="P3" s="176"/>
      <c r="Q3" s="177"/>
      <c r="R3" s="178"/>
      <c r="S3" s="170"/>
      <c r="T3" s="179"/>
      <c r="U3" s="170"/>
      <c r="V3" s="178"/>
      <c r="W3" s="180"/>
      <c r="X3" s="181"/>
    </row>
    <row r="4" spans="2:24" x14ac:dyDescent="0.2">
      <c r="B4" s="168"/>
      <c r="C4" s="169"/>
      <c r="D4" s="169"/>
      <c r="E4" s="170"/>
      <c r="F4" s="171"/>
      <c r="G4" s="172"/>
      <c r="H4" s="172"/>
      <c r="I4" s="173"/>
      <c r="J4" s="174"/>
      <c r="K4" s="175"/>
      <c r="L4" s="176"/>
      <c r="M4" s="176"/>
      <c r="N4" s="176"/>
      <c r="O4" s="176"/>
      <c r="P4" s="176"/>
      <c r="Q4" s="177"/>
      <c r="R4" s="178"/>
      <c r="S4" s="170"/>
      <c r="T4" s="179"/>
      <c r="U4" s="170"/>
      <c r="V4" s="178"/>
      <c r="W4" s="180"/>
      <c r="X4" s="181"/>
    </row>
    <row r="5" spans="2:24" x14ac:dyDescent="0.2">
      <c r="B5" s="168"/>
      <c r="C5" s="169"/>
      <c r="D5" s="169"/>
      <c r="E5" s="170"/>
      <c r="F5" s="171"/>
      <c r="G5" s="172"/>
      <c r="H5" s="172"/>
      <c r="I5" s="173"/>
      <c r="J5" s="174"/>
      <c r="K5" s="175"/>
      <c r="L5" s="176"/>
      <c r="M5" s="176"/>
      <c r="N5" s="176"/>
      <c r="O5" s="176"/>
      <c r="P5" s="176"/>
      <c r="Q5" s="177"/>
      <c r="R5" s="178"/>
      <c r="S5" s="170"/>
      <c r="T5" s="179"/>
      <c r="U5" s="170"/>
      <c r="V5" s="178"/>
      <c r="W5" s="180"/>
      <c r="X5" s="181"/>
    </row>
    <row r="6" spans="2:24" x14ac:dyDescent="0.2">
      <c r="B6" s="168"/>
      <c r="C6" s="169"/>
      <c r="D6" s="169"/>
      <c r="E6" s="170"/>
      <c r="F6" s="171"/>
      <c r="G6" s="172"/>
      <c r="H6" s="172"/>
      <c r="I6" s="173"/>
      <c r="J6" s="174"/>
      <c r="K6" s="175"/>
      <c r="L6" s="176"/>
      <c r="M6" s="176"/>
      <c r="N6" s="176"/>
      <c r="O6" s="176"/>
      <c r="P6" s="176"/>
      <c r="Q6" s="177"/>
      <c r="R6" s="178"/>
      <c r="S6" s="170"/>
      <c r="T6" s="179"/>
      <c r="U6" s="170"/>
      <c r="V6" s="178"/>
      <c r="W6" s="180"/>
      <c r="X6" s="181"/>
    </row>
    <row r="7" spans="2:24" x14ac:dyDescent="0.2">
      <c r="B7" s="168"/>
      <c r="C7" s="169"/>
      <c r="D7" s="169"/>
      <c r="E7" s="170"/>
      <c r="F7" s="171"/>
      <c r="G7" s="172"/>
      <c r="H7" s="172"/>
      <c r="I7" s="173"/>
      <c r="J7" s="174"/>
      <c r="K7" s="175"/>
      <c r="L7" s="176"/>
      <c r="M7" s="176"/>
      <c r="N7" s="176"/>
      <c r="O7" s="176"/>
      <c r="P7" s="176"/>
      <c r="Q7" s="177"/>
      <c r="R7" s="178"/>
      <c r="S7" s="170"/>
      <c r="T7" s="179"/>
      <c r="U7" s="170"/>
      <c r="V7" s="178"/>
      <c r="W7" s="180"/>
      <c r="X7" s="181"/>
    </row>
    <row r="8" spans="2:24" x14ac:dyDescent="0.2">
      <c r="B8" s="168"/>
      <c r="C8" s="169"/>
      <c r="D8" s="169"/>
      <c r="E8" s="170"/>
      <c r="F8" s="171"/>
      <c r="G8" s="172"/>
      <c r="H8" s="172"/>
      <c r="I8" s="173"/>
      <c r="J8" s="174"/>
      <c r="K8" s="175"/>
      <c r="L8" s="176"/>
      <c r="M8" s="176"/>
      <c r="N8" s="176"/>
      <c r="O8" s="176"/>
      <c r="P8" s="176"/>
      <c r="Q8" s="177"/>
      <c r="R8" s="178"/>
      <c r="S8" s="214"/>
      <c r="T8" s="179"/>
      <c r="U8" s="170"/>
      <c r="V8" s="178"/>
      <c r="W8" s="180"/>
      <c r="X8" s="181"/>
    </row>
    <row r="9" spans="2:24" x14ac:dyDescent="0.2">
      <c r="B9" s="168"/>
      <c r="C9" s="169"/>
      <c r="D9" s="169"/>
      <c r="E9" s="170"/>
      <c r="F9" s="171"/>
      <c r="G9" s="172"/>
      <c r="H9" s="172"/>
      <c r="I9" s="173"/>
      <c r="J9" s="174"/>
      <c r="K9" s="175"/>
      <c r="L9" s="176"/>
      <c r="M9" s="176"/>
      <c r="N9" s="176"/>
      <c r="O9" s="176"/>
      <c r="P9" s="176"/>
      <c r="Q9" s="177"/>
      <c r="R9" s="178"/>
      <c r="S9" s="170"/>
      <c r="T9" s="179"/>
      <c r="U9" s="170"/>
      <c r="V9" s="178"/>
      <c r="W9" s="180"/>
      <c r="X9" s="181"/>
    </row>
    <row r="10" spans="2:24" x14ac:dyDescent="0.2">
      <c r="B10" s="168"/>
      <c r="C10" s="169"/>
      <c r="D10" s="169"/>
      <c r="E10" s="170"/>
      <c r="F10" s="171"/>
      <c r="G10" s="172"/>
      <c r="H10" s="172"/>
      <c r="I10" s="173"/>
      <c r="J10" s="174"/>
      <c r="K10" s="175"/>
      <c r="L10" s="176"/>
      <c r="M10" s="176"/>
      <c r="N10" s="176"/>
      <c r="O10" s="176"/>
      <c r="P10" s="176"/>
      <c r="Q10" s="177"/>
      <c r="R10" s="178"/>
      <c r="S10" s="170"/>
      <c r="T10" s="179"/>
      <c r="U10" s="170"/>
      <c r="V10" s="178"/>
      <c r="W10" s="180"/>
      <c r="X10" s="181"/>
    </row>
    <row r="11" spans="2:24" x14ac:dyDescent="0.2">
      <c r="B11" s="168"/>
      <c r="C11" s="169"/>
      <c r="D11" s="169"/>
      <c r="E11" s="170"/>
      <c r="F11" s="171"/>
      <c r="G11" s="172"/>
      <c r="H11" s="172"/>
      <c r="I11" s="173"/>
      <c r="J11" s="174"/>
      <c r="K11" s="175"/>
      <c r="L11" s="176"/>
      <c r="M11" s="176"/>
      <c r="N11" s="176"/>
      <c r="O11" s="176"/>
      <c r="P11" s="176"/>
      <c r="Q11" s="177"/>
      <c r="R11" s="178"/>
      <c r="S11" s="170"/>
      <c r="T11" s="179"/>
      <c r="U11" s="170"/>
      <c r="V11" s="178"/>
      <c r="W11" s="180"/>
      <c r="X11" s="181"/>
    </row>
    <row r="12" spans="2:24" x14ac:dyDescent="0.2">
      <c r="B12" s="215"/>
      <c r="C12" s="169"/>
      <c r="D12" s="169"/>
      <c r="E12" s="170"/>
      <c r="F12" s="171"/>
      <c r="G12" s="172"/>
      <c r="H12" s="172"/>
      <c r="I12" s="173"/>
      <c r="J12" s="174"/>
      <c r="K12" s="175"/>
      <c r="L12" s="176"/>
      <c r="M12" s="176"/>
      <c r="N12" s="176"/>
      <c r="O12" s="176"/>
      <c r="P12" s="176"/>
      <c r="Q12" s="177"/>
      <c r="R12" s="178"/>
      <c r="S12" s="170"/>
      <c r="T12" s="179"/>
      <c r="U12" s="170"/>
      <c r="V12" s="178"/>
      <c r="W12" s="180"/>
      <c r="X12" s="181"/>
    </row>
    <row r="13" spans="2:24" x14ac:dyDescent="0.2">
      <c r="B13" s="168"/>
      <c r="C13" s="169"/>
      <c r="D13" s="169"/>
      <c r="E13" s="170"/>
      <c r="F13" s="171"/>
      <c r="G13" s="172"/>
      <c r="H13" s="172"/>
      <c r="I13" s="173"/>
      <c r="J13" s="174"/>
      <c r="K13" s="175"/>
      <c r="L13" s="176"/>
      <c r="M13" s="176"/>
      <c r="N13" s="176"/>
      <c r="O13" s="176"/>
      <c r="P13" s="176"/>
      <c r="Q13" s="177"/>
      <c r="R13" s="178"/>
      <c r="S13" s="170"/>
      <c r="T13" s="179"/>
      <c r="U13" s="170"/>
      <c r="V13" s="178"/>
      <c r="W13" s="180"/>
      <c r="X13" s="181"/>
    </row>
    <row r="14" spans="2:24" x14ac:dyDescent="0.2">
      <c r="B14" s="168"/>
      <c r="C14" s="169"/>
      <c r="D14" s="169"/>
      <c r="E14" s="170"/>
      <c r="F14" s="171"/>
      <c r="G14" s="172"/>
      <c r="H14" s="172"/>
      <c r="I14" s="173"/>
      <c r="J14" s="174"/>
      <c r="K14" s="175"/>
      <c r="L14" s="176"/>
      <c r="M14" s="176"/>
      <c r="N14" s="176"/>
      <c r="O14" s="176"/>
      <c r="P14" s="176"/>
      <c r="Q14" s="177"/>
      <c r="R14" s="178"/>
      <c r="S14" s="170"/>
      <c r="T14" s="179"/>
      <c r="U14" s="170"/>
      <c r="V14" s="178"/>
      <c r="W14" s="180"/>
      <c r="X14" s="181"/>
    </row>
    <row r="15" spans="2:24" x14ac:dyDescent="0.2">
      <c r="B15" s="168"/>
      <c r="C15" s="196"/>
      <c r="D15" s="169"/>
      <c r="E15" s="173"/>
      <c r="F15" s="197"/>
      <c r="G15" s="198"/>
      <c r="H15" s="198"/>
      <c r="I15" s="173"/>
      <c r="J15" s="199"/>
      <c r="K15" s="205"/>
      <c r="L15" s="200"/>
      <c r="M15" s="200"/>
      <c r="N15" s="200"/>
      <c r="O15" s="200"/>
      <c r="P15" s="200"/>
      <c r="Q15" s="177"/>
      <c r="R15" s="201"/>
      <c r="S15" s="173"/>
      <c r="T15" s="202"/>
      <c r="U15" s="201"/>
      <c r="V15" s="203"/>
      <c r="W15" s="204"/>
      <c r="X15" s="152"/>
    </row>
    <row r="16" spans="2:24" x14ac:dyDescent="0.2">
      <c r="B16" s="168"/>
      <c r="C16" s="196"/>
      <c r="D16" s="169"/>
      <c r="E16" s="173"/>
      <c r="F16" s="197"/>
      <c r="G16" s="198"/>
      <c r="H16" s="198"/>
      <c r="I16" s="173"/>
      <c r="J16" s="199"/>
      <c r="K16" s="205"/>
      <c r="L16" s="200"/>
      <c r="M16" s="200"/>
      <c r="N16" s="200"/>
      <c r="O16" s="200"/>
      <c r="P16" s="200"/>
      <c r="Q16" s="177"/>
      <c r="R16" s="201"/>
      <c r="S16" s="173"/>
      <c r="T16" s="202"/>
      <c r="U16" s="201"/>
      <c r="V16" s="203"/>
      <c r="W16" s="204"/>
      <c r="X16" s="152"/>
    </row>
    <row r="17" spans="2:24" x14ac:dyDescent="0.2">
      <c r="B17" s="168"/>
      <c r="C17" s="196"/>
      <c r="D17" s="169"/>
      <c r="E17" s="173"/>
      <c r="F17" s="197"/>
      <c r="G17" s="198"/>
      <c r="H17" s="198"/>
      <c r="I17" s="173"/>
      <c r="J17" s="199"/>
      <c r="K17" s="175"/>
      <c r="L17" s="200"/>
      <c r="M17" s="200"/>
      <c r="N17" s="200"/>
      <c r="O17" s="200"/>
      <c r="P17" s="200"/>
      <c r="Q17" s="177"/>
      <c r="R17" s="201"/>
      <c r="S17" s="173"/>
      <c r="T17" s="202"/>
      <c r="U17" s="201"/>
      <c r="V17" s="203"/>
      <c r="W17" s="204"/>
      <c r="X17" s="152"/>
    </row>
    <row r="18" spans="2:24" x14ac:dyDescent="0.2">
      <c r="B18" s="168"/>
      <c r="C18" s="196"/>
      <c r="D18" s="169"/>
      <c r="E18" s="173"/>
      <c r="F18" s="197"/>
      <c r="G18" s="198"/>
      <c r="H18" s="198"/>
      <c r="I18" s="173"/>
      <c r="J18" s="199"/>
      <c r="K18" s="175"/>
      <c r="L18" s="200"/>
      <c r="M18" s="200"/>
      <c r="N18" s="200"/>
      <c r="O18" s="200"/>
      <c r="P18" s="200"/>
      <c r="Q18" s="177"/>
      <c r="R18" s="201"/>
      <c r="S18" s="173"/>
      <c r="T18" s="202"/>
      <c r="U18" s="201"/>
      <c r="V18" s="203"/>
      <c r="W18" s="204"/>
      <c r="X18" s="152"/>
    </row>
    <row r="19" spans="2:24" x14ac:dyDescent="0.2">
      <c r="B19" s="168"/>
      <c r="C19" s="169"/>
      <c r="D19" s="169"/>
      <c r="E19" s="170"/>
      <c r="F19" s="171"/>
      <c r="G19" s="172"/>
      <c r="H19" s="172"/>
      <c r="I19" s="173"/>
      <c r="J19" s="176"/>
      <c r="K19" s="175"/>
      <c r="L19" s="176"/>
      <c r="M19" s="176"/>
      <c r="N19" s="176"/>
      <c r="O19" s="176"/>
      <c r="P19" s="176"/>
      <c r="Q19" s="216"/>
      <c r="R19" s="201"/>
      <c r="S19" s="173"/>
      <c r="T19" s="202"/>
      <c r="U19" s="201"/>
      <c r="V19" s="203"/>
      <c r="W19" s="204"/>
      <c r="X19" s="152"/>
    </row>
    <row r="20" spans="2:24" x14ac:dyDescent="0.2">
      <c r="B20" s="168"/>
      <c r="C20" s="196"/>
      <c r="D20" s="169"/>
      <c r="E20" s="173"/>
      <c r="F20" s="197"/>
      <c r="G20" s="198"/>
      <c r="H20" s="198"/>
      <c r="I20" s="173"/>
      <c r="J20" s="199"/>
      <c r="K20" s="175"/>
      <c r="L20" s="200"/>
      <c r="M20" s="200"/>
      <c r="N20" s="200"/>
      <c r="O20" s="200"/>
      <c r="P20" s="200"/>
      <c r="Q20" s="177"/>
      <c r="R20" s="201"/>
      <c r="S20" s="173"/>
      <c r="T20" s="202"/>
      <c r="U20" s="201"/>
      <c r="V20" s="203"/>
      <c r="W20" s="204"/>
      <c r="X20" s="152"/>
    </row>
    <row r="21" spans="2:24" x14ac:dyDescent="0.2">
      <c r="B21" s="168"/>
      <c r="C21" s="196"/>
      <c r="D21" s="169"/>
      <c r="E21" s="173"/>
      <c r="F21" s="197"/>
      <c r="G21" s="198"/>
      <c r="H21" s="198"/>
      <c r="I21" s="173"/>
      <c r="J21" s="199"/>
      <c r="K21" s="175"/>
      <c r="L21" s="200"/>
      <c r="M21" s="200"/>
      <c r="N21" s="200"/>
      <c r="O21" s="200"/>
      <c r="P21" s="200"/>
      <c r="Q21" s="177"/>
      <c r="R21" s="201"/>
      <c r="S21" s="173"/>
      <c r="T21" s="202"/>
      <c r="U21" s="201"/>
      <c r="V21" s="203"/>
      <c r="W21" s="204"/>
      <c r="X21" s="152"/>
    </row>
    <row r="22" spans="2:24" x14ac:dyDescent="0.2">
      <c r="B22" s="168"/>
      <c r="C22" s="196"/>
      <c r="D22" s="169"/>
      <c r="E22" s="173"/>
      <c r="F22" s="197"/>
      <c r="G22" s="198"/>
      <c r="H22" s="152"/>
      <c r="I22" s="173"/>
      <c r="J22" s="199"/>
      <c r="K22" s="175"/>
      <c r="L22" s="200"/>
      <c r="M22" s="200"/>
      <c r="N22" s="200"/>
      <c r="O22" s="200"/>
      <c r="P22" s="200"/>
      <c r="Q22" s="177"/>
      <c r="R22" s="201"/>
      <c r="S22" s="173"/>
      <c r="T22" s="202"/>
      <c r="U22" s="201"/>
      <c r="V22" s="203"/>
      <c r="W22" s="204"/>
      <c r="X22" s="152"/>
    </row>
    <row r="23" spans="2:24" x14ac:dyDescent="0.2">
      <c r="B23" s="168"/>
      <c r="C23" s="196"/>
      <c r="D23" s="169"/>
      <c r="E23" s="173"/>
      <c r="F23" s="197"/>
      <c r="G23" s="198"/>
      <c r="H23" s="198"/>
      <c r="I23" s="173"/>
      <c r="J23" s="199"/>
      <c r="K23" s="175"/>
      <c r="L23" s="200"/>
      <c r="M23" s="200"/>
      <c r="N23" s="200"/>
      <c r="O23" s="200"/>
      <c r="P23" s="200"/>
      <c r="Q23" s="177"/>
      <c r="R23" s="201"/>
      <c r="S23" s="173"/>
      <c r="T23" s="202"/>
      <c r="U23" s="201"/>
      <c r="V23" s="203"/>
      <c r="W23" s="204"/>
      <c r="X23" s="152"/>
    </row>
    <row r="24" spans="2:24" x14ac:dyDescent="0.2">
      <c r="B24" s="168"/>
      <c r="C24" s="196"/>
      <c r="D24" s="169"/>
      <c r="E24" s="173"/>
      <c r="F24" s="197"/>
      <c r="G24" s="198"/>
      <c r="H24" s="198"/>
      <c r="I24" s="173"/>
      <c r="J24" s="199"/>
      <c r="K24" s="205"/>
      <c r="L24" s="200"/>
      <c r="M24" s="200"/>
      <c r="N24" s="200"/>
      <c r="O24" s="200"/>
      <c r="P24" s="200"/>
      <c r="Q24" s="177"/>
      <c r="R24" s="201"/>
      <c r="S24" s="173"/>
      <c r="T24" s="202"/>
      <c r="U24" s="201"/>
      <c r="V24" s="203"/>
      <c r="W24" s="204"/>
      <c r="X24" s="152"/>
    </row>
    <row r="25" spans="2:24" x14ac:dyDescent="0.2">
      <c r="B25" s="215"/>
      <c r="C25" s="196"/>
      <c r="D25" s="169"/>
      <c r="E25" s="173"/>
      <c r="F25" s="197"/>
      <c r="G25" s="198"/>
      <c r="H25" s="198"/>
      <c r="I25" s="173"/>
      <c r="J25" s="199"/>
      <c r="K25" s="175"/>
      <c r="L25" s="200"/>
      <c r="M25" s="200"/>
      <c r="N25" s="200"/>
      <c r="O25" s="200"/>
      <c r="P25" s="200"/>
      <c r="Q25" s="177"/>
      <c r="R25" s="201"/>
      <c r="S25" s="173"/>
      <c r="T25" s="202"/>
      <c r="U25" s="201"/>
      <c r="V25" s="203"/>
      <c r="W25" s="204"/>
      <c r="X25" s="152"/>
    </row>
    <row r="26" spans="2:24" x14ac:dyDescent="0.2">
      <c r="B26" s="168"/>
      <c r="C26" s="196"/>
      <c r="D26" s="169"/>
      <c r="E26" s="173"/>
      <c r="F26" s="197"/>
      <c r="G26" s="198"/>
      <c r="H26" s="198"/>
      <c r="I26" s="173"/>
      <c r="J26" s="199"/>
      <c r="K26" s="175"/>
      <c r="L26" s="200"/>
      <c r="M26" s="200"/>
      <c r="N26" s="200"/>
      <c r="O26" s="200"/>
      <c r="P26" s="200"/>
      <c r="Q26" s="177"/>
      <c r="R26" s="201"/>
      <c r="S26" s="173"/>
      <c r="T26" s="202"/>
      <c r="U26" s="201"/>
      <c r="V26" s="203"/>
      <c r="W26" s="204"/>
      <c r="X26" s="152"/>
    </row>
    <row r="27" spans="2:24" x14ac:dyDescent="0.2">
      <c r="B27" s="168"/>
      <c r="C27" s="196"/>
      <c r="D27" s="169"/>
      <c r="E27" s="173"/>
      <c r="F27" s="197"/>
      <c r="G27" s="198"/>
      <c r="H27" s="198"/>
      <c r="I27" s="173"/>
      <c r="J27" s="199"/>
      <c r="K27" s="205"/>
      <c r="L27" s="200"/>
      <c r="M27" s="200"/>
      <c r="N27" s="200"/>
      <c r="O27" s="200"/>
      <c r="P27" s="200"/>
      <c r="Q27" s="177"/>
      <c r="R27" s="201"/>
      <c r="S27" s="173"/>
      <c r="T27" s="202"/>
      <c r="U27" s="184"/>
      <c r="V27" s="203"/>
      <c r="W27" s="204"/>
      <c r="X27" s="152"/>
    </row>
    <row r="28" spans="2:24" x14ac:dyDescent="0.2">
      <c r="B28" s="168"/>
      <c r="C28" s="196"/>
      <c r="D28" s="169"/>
      <c r="E28" s="173"/>
      <c r="F28" s="197"/>
      <c r="G28" s="198"/>
      <c r="H28" s="198"/>
      <c r="I28" s="173"/>
      <c r="J28" s="199"/>
      <c r="K28" s="205"/>
      <c r="L28" s="200"/>
      <c r="M28" s="200"/>
      <c r="N28" s="200"/>
      <c r="O28" s="200"/>
      <c r="P28" s="200"/>
      <c r="Q28" s="177"/>
      <c r="R28" s="201"/>
      <c r="S28" s="173"/>
      <c r="T28" s="202"/>
      <c r="U28" s="184"/>
      <c r="V28" s="203"/>
      <c r="W28" s="204"/>
      <c r="X28" s="152"/>
    </row>
    <row r="29" spans="2:24" x14ac:dyDescent="0.2">
      <c r="B29" s="168"/>
      <c r="C29" s="196"/>
      <c r="D29" s="169"/>
      <c r="E29" s="173"/>
      <c r="F29" s="197"/>
      <c r="G29" s="198"/>
      <c r="H29" s="198"/>
      <c r="I29" s="173"/>
      <c r="J29" s="199"/>
      <c r="K29" s="205"/>
      <c r="L29" s="200"/>
      <c r="M29" s="200"/>
      <c r="N29" s="200"/>
      <c r="O29" s="200"/>
      <c r="P29" s="200"/>
      <c r="Q29" s="177"/>
      <c r="R29" s="201"/>
      <c r="S29" s="173"/>
      <c r="T29" s="202"/>
      <c r="U29" s="184"/>
      <c r="V29" s="203"/>
      <c r="W29" s="204"/>
      <c r="X29" s="152"/>
    </row>
    <row r="30" spans="2:24" x14ac:dyDescent="0.2">
      <c r="B30" s="168"/>
      <c r="C30" s="196"/>
      <c r="D30" s="169"/>
      <c r="E30" s="173"/>
      <c r="F30" s="197"/>
      <c r="G30" s="198"/>
      <c r="H30" s="198"/>
      <c r="I30" s="173"/>
      <c r="J30" s="199"/>
      <c r="K30" s="205"/>
      <c r="L30" s="200"/>
      <c r="M30" s="200"/>
      <c r="N30" s="200"/>
      <c r="O30" s="200"/>
      <c r="P30" s="200"/>
      <c r="Q30" s="177"/>
      <c r="R30" s="201"/>
      <c r="S30" s="173"/>
      <c r="T30" s="202"/>
      <c r="U30" s="184"/>
      <c r="V30" s="203"/>
      <c r="W30" s="204"/>
      <c r="X30" s="152"/>
    </row>
    <row r="31" spans="2:24" x14ac:dyDescent="0.2">
      <c r="B31" s="168"/>
      <c r="C31" s="196"/>
      <c r="D31" s="196"/>
      <c r="E31" s="198"/>
      <c r="F31" s="197"/>
      <c r="G31" s="198"/>
      <c r="H31" s="198"/>
      <c r="I31" s="173"/>
      <c r="J31" s="199"/>
      <c r="K31" s="175"/>
      <c r="L31" s="200"/>
      <c r="M31" s="200"/>
      <c r="N31" s="200"/>
      <c r="O31" s="200"/>
      <c r="P31" s="200"/>
      <c r="Q31" s="216"/>
      <c r="R31" s="201"/>
      <c r="S31" s="173"/>
      <c r="T31" s="202"/>
      <c r="U31" s="201"/>
      <c r="V31" s="203"/>
      <c r="W31" s="204"/>
      <c r="X31" s="152"/>
    </row>
    <row r="32" spans="2:24" x14ac:dyDescent="0.2">
      <c r="B32" s="168"/>
      <c r="C32" s="196"/>
      <c r="D32" s="196"/>
      <c r="E32" s="198"/>
      <c r="F32" s="197"/>
      <c r="G32" s="198"/>
      <c r="H32" s="198"/>
      <c r="I32" s="173"/>
      <c r="J32" s="199"/>
      <c r="K32" s="175"/>
      <c r="L32" s="200"/>
      <c r="M32" s="200"/>
      <c r="N32" s="200"/>
      <c r="O32" s="200"/>
      <c r="P32" s="200"/>
      <c r="Q32" s="216"/>
      <c r="R32" s="201"/>
      <c r="S32" s="173"/>
      <c r="T32" s="202"/>
      <c r="U32" s="201"/>
      <c r="V32" s="203"/>
      <c r="W32" s="204"/>
      <c r="X32" s="152"/>
    </row>
    <row r="33" spans="2:24" x14ac:dyDescent="0.2">
      <c r="B33" s="168"/>
      <c r="C33" s="196"/>
      <c r="D33" s="196"/>
      <c r="E33" s="198"/>
      <c r="F33" s="197"/>
      <c r="G33" s="198"/>
      <c r="H33" s="198"/>
      <c r="I33" s="173"/>
      <c r="J33" s="217"/>
      <c r="K33" s="175"/>
      <c r="L33" s="200"/>
      <c r="M33" s="200"/>
      <c r="N33" s="200"/>
      <c r="O33" s="200"/>
      <c r="P33" s="200"/>
      <c r="Q33" s="216"/>
      <c r="R33" s="201"/>
      <c r="S33" s="173"/>
      <c r="T33" s="202"/>
      <c r="U33" s="201"/>
      <c r="V33" s="203"/>
      <c r="W33" s="204"/>
      <c r="X33" s="152"/>
    </row>
    <row r="34" spans="2:24" x14ac:dyDescent="0.2">
      <c r="B34" s="168"/>
      <c r="C34" s="196"/>
      <c r="D34" s="196"/>
      <c r="E34" s="173"/>
      <c r="F34" s="197"/>
      <c r="G34" s="198"/>
      <c r="H34" s="198"/>
      <c r="I34" s="173"/>
      <c r="J34" s="199"/>
      <c r="K34" s="175"/>
      <c r="L34" s="200"/>
      <c r="M34" s="200"/>
      <c r="N34" s="200"/>
      <c r="O34" s="200"/>
      <c r="P34" s="200"/>
      <c r="Q34" s="177"/>
      <c r="R34" s="201"/>
      <c r="S34" s="173"/>
      <c r="T34" s="202"/>
      <c r="U34" s="201"/>
      <c r="V34" s="203"/>
      <c r="W34" s="204"/>
      <c r="X34" s="152"/>
    </row>
    <row r="35" spans="2:24" x14ac:dyDescent="0.2">
      <c r="B35" s="168"/>
      <c r="C35" s="196"/>
      <c r="D35" s="196"/>
      <c r="E35" s="173"/>
      <c r="F35" s="197"/>
      <c r="G35" s="198"/>
      <c r="H35" s="198"/>
      <c r="I35" s="173"/>
      <c r="J35" s="199"/>
      <c r="K35" s="175"/>
      <c r="L35" s="200"/>
      <c r="M35" s="200"/>
      <c r="N35" s="200"/>
      <c r="O35" s="200"/>
      <c r="P35" s="200"/>
      <c r="Q35" s="177"/>
      <c r="R35" s="201"/>
      <c r="S35" s="173"/>
      <c r="T35" s="202"/>
      <c r="U35" s="201"/>
      <c r="V35" s="203"/>
      <c r="W35" s="204"/>
      <c r="X35" s="152"/>
    </row>
    <row r="36" spans="2:24" x14ac:dyDescent="0.2">
      <c r="B36" s="168"/>
      <c r="C36" s="196"/>
      <c r="D36" s="196"/>
      <c r="E36" s="173"/>
      <c r="F36" s="197"/>
      <c r="G36" s="198"/>
      <c r="H36" s="198"/>
      <c r="I36" s="173"/>
      <c r="J36" s="199"/>
      <c r="K36" s="175"/>
      <c r="L36" s="200"/>
      <c r="M36" s="200"/>
      <c r="N36" s="200"/>
      <c r="O36" s="200"/>
      <c r="P36" s="200"/>
      <c r="Q36" s="177"/>
      <c r="R36" s="201"/>
      <c r="S36" s="173"/>
      <c r="T36" s="202"/>
      <c r="U36" s="201"/>
      <c r="V36" s="203"/>
      <c r="W36" s="204"/>
      <c r="X36" s="152"/>
    </row>
    <row r="37" spans="2:24" x14ac:dyDescent="0.2">
      <c r="B37" s="168"/>
      <c r="C37" s="196"/>
      <c r="D37" s="196"/>
      <c r="E37" s="173"/>
      <c r="F37" s="197"/>
      <c r="G37" s="198"/>
      <c r="H37" s="198"/>
      <c r="I37" s="173"/>
      <c r="J37" s="199"/>
      <c r="K37" s="175"/>
      <c r="L37" s="200"/>
      <c r="M37" s="200"/>
      <c r="N37" s="200"/>
      <c r="O37" s="200"/>
      <c r="P37" s="200"/>
      <c r="Q37" s="177"/>
      <c r="R37" s="201"/>
      <c r="S37" s="173"/>
      <c r="T37" s="202"/>
      <c r="U37" s="201"/>
      <c r="V37" s="203"/>
      <c r="W37" s="204"/>
      <c r="X37" s="152"/>
    </row>
    <row r="38" spans="2:24" x14ac:dyDescent="0.2">
      <c r="B38" s="168"/>
      <c r="C38" s="196"/>
      <c r="D38" s="196"/>
      <c r="E38" s="173"/>
      <c r="F38" s="197"/>
      <c r="G38" s="198"/>
      <c r="H38" s="198"/>
      <c r="I38" s="173"/>
      <c r="J38" s="199"/>
      <c r="K38" s="175"/>
      <c r="L38" s="200"/>
      <c r="M38" s="200"/>
      <c r="N38" s="200"/>
      <c r="O38" s="200"/>
      <c r="P38" s="200"/>
      <c r="Q38" s="177"/>
      <c r="R38" s="201"/>
      <c r="S38" s="173"/>
      <c r="T38" s="202"/>
      <c r="U38" s="201"/>
      <c r="V38" s="203"/>
      <c r="W38" s="204"/>
      <c r="X38" s="152"/>
    </row>
    <row r="39" spans="2:24" x14ac:dyDescent="0.2">
      <c r="B39" s="168"/>
      <c r="C39" s="196"/>
      <c r="D39" s="196"/>
      <c r="E39" s="173"/>
      <c r="F39" s="197"/>
      <c r="G39" s="198"/>
      <c r="H39" s="198"/>
      <c r="I39" s="173"/>
      <c r="J39" s="199"/>
      <c r="K39" s="175"/>
      <c r="L39" s="200"/>
      <c r="M39" s="200"/>
      <c r="N39" s="200"/>
      <c r="O39" s="200"/>
      <c r="P39" s="200"/>
      <c r="Q39" s="177"/>
      <c r="R39" s="201"/>
      <c r="S39" s="173"/>
      <c r="T39" s="202"/>
      <c r="U39" s="201"/>
      <c r="V39" s="203"/>
      <c r="W39" s="204"/>
      <c r="X39" s="152"/>
    </row>
    <row r="40" spans="2:24" x14ac:dyDescent="0.2">
      <c r="B40" s="168"/>
      <c r="C40" s="196"/>
      <c r="D40" s="196"/>
      <c r="E40" s="173"/>
      <c r="F40" s="197"/>
      <c r="G40" s="198"/>
      <c r="H40" s="198"/>
      <c r="I40" s="173"/>
      <c r="J40" s="199"/>
      <c r="K40" s="175"/>
      <c r="L40" s="200"/>
      <c r="M40" s="200"/>
      <c r="N40" s="200"/>
      <c r="O40" s="200"/>
      <c r="P40" s="200"/>
      <c r="Q40" s="177"/>
      <c r="R40" s="201"/>
      <c r="S40" s="173"/>
      <c r="T40" s="202"/>
      <c r="U40" s="201"/>
      <c r="V40" s="203"/>
      <c r="W40" s="204"/>
      <c r="X40" s="152"/>
    </row>
    <row r="41" spans="2:24" x14ac:dyDescent="0.2">
      <c r="B41" s="168"/>
      <c r="C41" s="196"/>
      <c r="D41" s="169"/>
      <c r="E41" s="173"/>
      <c r="F41" s="197"/>
      <c r="G41" s="198"/>
      <c r="H41" s="198"/>
      <c r="I41" s="173"/>
      <c r="J41" s="199"/>
      <c r="K41" s="175"/>
      <c r="L41" s="200"/>
      <c r="M41" s="200"/>
      <c r="N41" s="200"/>
      <c r="O41" s="200"/>
      <c r="P41" s="200"/>
      <c r="Q41" s="177"/>
      <c r="R41" s="201"/>
      <c r="S41" s="173"/>
      <c r="T41" s="202"/>
      <c r="U41" s="201"/>
      <c r="V41" s="203"/>
      <c r="W41" s="204"/>
      <c r="X41" s="152"/>
    </row>
    <row r="42" spans="2:24" x14ac:dyDescent="0.2">
      <c r="B42" s="168"/>
      <c r="C42" s="196"/>
      <c r="D42" s="196"/>
      <c r="E42" s="173"/>
      <c r="F42" s="197"/>
      <c r="G42" s="198"/>
      <c r="H42" s="198"/>
      <c r="I42" s="173"/>
      <c r="J42" s="199"/>
      <c r="K42" s="175"/>
      <c r="L42" s="200"/>
      <c r="M42" s="200"/>
      <c r="N42" s="200"/>
      <c r="O42" s="200"/>
      <c r="P42" s="200"/>
      <c r="Q42" s="177"/>
      <c r="R42" s="201"/>
      <c r="S42" s="173"/>
      <c r="T42" s="202"/>
      <c r="U42" s="201"/>
      <c r="V42" s="203"/>
      <c r="W42" s="204"/>
      <c r="X42" s="152"/>
    </row>
    <row r="43" spans="2:24" x14ac:dyDescent="0.2">
      <c r="B43" s="168"/>
      <c r="C43" s="196"/>
      <c r="D43" s="196"/>
      <c r="E43" s="173"/>
      <c r="F43" s="197"/>
      <c r="G43" s="198"/>
      <c r="H43" s="198"/>
      <c r="I43" s="173"/>
      <c r="J43" s="199"/>
      <c r="K43" s="175"/>
      <c r="L43" s="200"/>
      <c r="M43" s="200"/>
      <c r="N43" s="200"/>
      <c r="O43" s="200"/>
      <c r="P43" s="200"/>
      <c r="Q43" s="177"/>
      <c r="R43" s="201"/>
      <c r="S43" s="173"/>
      <c r="T43" s="202"/>
      <c r="U43" s="201"/>
      <c r="V43" s="203"/>
      <c r="W43" s="204"/>
      <c r="X43" s="152"/>
    </row>
    <row r="44" spans="2:24" x14ac:dyDescent="0.2">
      <c r="B44" s="168"/>
      <c r="C44" s="196"/>
      <c r="D44" s="196"/>
      <c r="E44" s="173"/>
      <c r="F44" s="197"/>
      <c r="G44" s="198"/>
      <c r="H44" s="198"/>
      <c r="I44" s="173"/>
      <c r="J44" s="199"/>
      <c r="K44" s="175"/>
      <c r="L44" s="200"/>
      <c r="M44" s="200"/>
      <c r="N44" s="200"/>
      <c r="O44" s="200"/>
      <c r="P44" s="200"/>
      <c r="Q44" s="177"/>
      <c r="R44" s="201"/>
      <c r="S44" s="173"/>
      <c r="T44" s="202"/>
      <c r="U44" s="201"/>
      <c r="V44" s="203"/>
      <c r="W44" s="204"/>
      <c r="X44" s="152"/>
    </row>
    <row r="45" spans="2:24" x14ac:dyDescent="0.2">
      <c r="B45" s="168"/>
      <c r="C45" s="196"/>
      <c r="D45" s="196"/>
      <c r="E45" s="173"/>
      <c r="F45" s="197"/>
      <c r="G45" s="198"/>
      <c r="H45" s="198"/>
      <c r="I45" s="173"/>
      <c r="J45" s="199"/>
      <c r="K45" s="175"/>
      <c r="L45" s="200"/>
      <c r="M45" s="200"/>
      <c r="N45" s="200"/>
      <c r="O45" s="200"/>
      <c r="P45" s="200"/>
      <c r="Q45" s="177"/>
      <c r="R45" s="201"/>
      <c r="S45" s="173"/>
      <c r="T45" s="202"/>
      <c r="U45" s="201"/>
      <c r="V45" s="203"/>
      <c r="W45" s="204"/>
      <c r="X45" s="152"/>
    </row>
    <row r="46" spans="2:24" x14ac:dyDescent="0.2">
      <c r="B46" s="168"/>
      <c r="C46" s="196"/>
      <c r="D46" s="196"/>
      <c r="E46" s="173"/>
      <c r="F46" s="197"/>
      <c r="G46" s="198"/>
      <c r="H46" s="198"/>
      <c r="I46" s="173"/>
      <c r="J46" s="199"/>
      <c r="K46" s="175"/>
      <c r="L46" s="200"/>
      <c r="M46" s="200"/>
      <c r="N46" s="200"/>
      <c r="O46" s="200"/>
      <c r="P46" s="200"/>
      <c r="Q46" s="177"/>
      <c r="R46" s="201"/>
      <c r="S46" s="173"/>
      <c r="T46" s="202"/>
      <c r="U46" s="201"/>
      <c r="V46" s="203"/>
      <c r="W46" s="204"/>
      <c r="X46" s="152"/>
    </row>
    <row r="47" spans="2:24" x14ac:dyDescent="0.2">
      <c r="B47" s="168"/>
      <c r="C47" s="196"/>
      <c r="D47" s="196"/>
      <c r="E47" s="173"/>
      <c r="F47" s="197"/>
      <c r="G47" s="198"/>
      <c r="H47" s="198"/>
      <c r="I47" s="173"/>
      <c r="J47" s="199"/>
      <c r="K47" s="175"/>
      <c r="L47" s="200"/>
      <c r="M47" s="200"/>
      <c r="N47" s="200"/>
      <c r="O47" s="200"/>
      <c r="P47" s="200"/>
      <c r="Q47" s="177"/>
      <c r="R47" s="201"/>
      <c r="S47" s="173"/>
      <c r="T47" s="202"/>
      <c r="U47" s="201"/>
      <c r="V47" s="203"/>
      <c r="W47" s="204"/>
      <c r="X47" s="152"/>
    </row>
    <row r="48" spans="2:24" x14ac:dyDescent="0.2">
      <c r="B48" s="168"/>
      <c r="C48" s="196"/>
      <c r="D48" s="196"/>
      <c r="E48" s="173"/>
      <c r="F48" s="197"/>
      <c r="G48" s="198"/>
      <c r="H48" s="198"/>
      <c r="I48" s="173"/>
      <c r="J48" s="199"/>
      <c r="K48" s="175"/>
      <c r="L48" s="200"/>
      <c r="M48" s="200"/>
      <c r="N48" s="200"/>
      <c r="O48" s="200"/>
      <c r="P48" s="200"/>
      <c r="Q48" s="177"/>
      <c r="R48" s="201"/>
      <c r="S48" s="173"/>
      <c r="T48" s="202"/>
      <c r="U48" s="201"/>
      <c r="V48" s="203"/>
      <c r="W48" s="204"/>
      <c r="X48" s="152"/>
    </row>
    <row r="49" spans="2:24" x14ac:dyDescent="0.2">
      <c r="B49" s="168"/>
      <c r="C49" s="196"/>
      <c r="D49" s="169"/>
      <c r="E49" s="173"/>
      <c r="F49" s="197"/>
      <c r="G49" s="198"/>
      <c r="H49" s="198"/>
      <c r="I49" s="173"/>
      <c r="J49" s="199"/>
      <c r="K49" s="175"/>
      <c r="L49" s="200"/>
      <c r="M49" s="200"/>
      <c r="N49" s="200"/>
      <c r="O49" s="200"/>
      <c r="P49" s="200"/>
      <c r="Q49" s="177"/>
      <c r="R49" s="201"/>
      <c r="S49" s="173"/>
      <c r="T49" s="202"/>
      <c r="U49" s="201"/>
      <c r="V49" s="203"/>
      <c r="W49" s="204"/>
      <c r="X49" s="152"/>
    </row>
    <row r="50" spans="2:24" x14ac:dyDescent="0.2">
      <c r="B50" s="168"/>
      <c r="C50" s="196"/>
      <c r="D50" s="196"/>
      <c r="E50" s="173"/>
      <c r="F50" s="197"/>
      <c r="G50" s="198"/>
      <c r="H50" s="198"/>
      <c r="I50" s="173"/>
      <c r="J50" s="199"/>
      <c r="K50" s="205"/>
      <c r="L50" s="200"/>
      <c r="M50" s="200"/>
      <c r="N50" s="200"/>
      <c r="O50" s="200"/>
      <c r="P50" s="200"/>
      <c r="Q50" s="177"/>
      <c r="R50" s="201"/>
      <c r="S50" s="173"/>
      <c r="T50" s="202"/>
      <c r="U50" s="201"/>
      <c r="V50" s="203"/>
      <c r="W50" s="204"/>
      <c r="X50" s="152"/>
    </row>
    <row r="51" spans="2:24" x14ac:dyDescent="0.2">
      <c r="B51" s="168"/>
      <c r="C51" s="196"/>
      <c r="D51" s="196"/>
      <c r="E51" s="173"/>
      <c r="F51" s="197"/>
      <c r="G51" s="198"/>
      <c r="H51" s="198"/>
      <c r="I51" s="173"/>
      <c r="J51" s="199"/>
      <c r="K51" s="175"/>
      <c r="L51" s="200"/>
      <c r="M51" s="200"/>
      <c r="N51" s="200"/>
      <c r="O51" s="200"/>
      <c r="P51" s="200"/>
      <c r="Q51" s="177"/>
      <c r="R51" s="201"/>
      <c r="S51" s="173"/>
      <c r="T51" s="202"/>
      <c r="U51" s="201"/>
      <c r="V51" s="203"/>
      <c r="W51" s="204"/>
      <c r="X51" s="152"/>
    </row>
    <row r="52" spans="2:24" x14ac:dyDescent="0.2">
      <c r="B52" s="168"/>
      <c r="C52" s="196"/>
      <c r="D52" s="196"/>
      <c r="E52" s="173"/>
      <c r="F52" s="197"/>
      <c r="G52" s="198"/>
      <c r="H52" s="198"/>
      <c r="I52" s="173"/>
      <c r="J52" s="199"/>
      <c r="K52" s="175"/>
      <c r="L52" s="200"/>
      <c r="M52" s="200"/>
      <c r="N52" s="200"/>
      <c r="O52" s="200"/>
      <c r="P52" s="200"/>
      <c r="Q52" s="177"/>
      <c r="R52" s="201"/>
      <c r="S52" s="173"/>
      <c r="T52" s="202"/>
      <c r="U52" s="201"/>
      <c r="V52" s="203"/>
      <c r="W52" s="204"/>
      <c r="X52" s="152"/>
    </row>
    <row r="53" spans="2:24" x14ac:dyDescent="0.2">
      <c r="B53" s="168"/>
      <c r="C53" s="196"/>
      <c r="D53" s="196"/>
      <c r="E53" s="173"/>
      <c r="F53" s="197"/>
      <c r="G53" s="198"/>
      <c r="H53" s="198"/>
      <c r="I53" s="173"/>
      <c r="J53" s="199"/>
      <c r="K53" s="175"/>
      <c r="L53" s="200"/>
      <c r="M53" s="200"/>
      <c r="N53" s="200"/>
      <c r="O53" s="200"/>
      <c r="P53" s="200"/>
      <c r="Q53" s="177"/>
      <c r="R53" s="212"/>
      <c r="S53" s="173"/>
      <c r="T53" s="202"/>
      <c r="U53" s="201"/>
      <c r="V53" s="203"/>
      <c r="W53" s="204"/>
      <c r="X53" s="152"/>
    </row>
    <row r="54" spans="2:24" x14ac:dyDescent="0.2">
      <c r="B54" s="182"/>
      <c r="C54" s="207"/>
      <c r="D54" s="169"/>
      <c r="E54" s="208"/>
      <c r="F54" s="209"/>
      <c r="G54" s="198"/>
      <c r="H54" s="208"/>
      <c r="I54" s="173"/>
      <c r="J54" s="199"/>
      <c r="K54" s="205"/>
      <c r="L54" s="200"/>
      <c r="M54" s="200"/>
      <c r="N54" s="200"/>
      <c r="O54" s="200"/>
      <c r="P54" s="200"/>
      <c r="Q54" s="177"/>
      <c r="R54" s="212"/>
      <c r="S54" s="173"/>
      <c r="T54" s="202"/>
      <c r="U54" s="201"/>
      <c r="V54" s="203"/>
      <c r="W54" s="204"/>
      <c r="X54" s="152"/>
    </row>
    <row r="55" spans="2:24" x14ac:dyDescent="0.2">
      <c r="B55" s="182"/>
      <c r="C55" s="207"/>
      <c r="D55" s="196"/>
      <c r="E55" s="208"/>
      <c r="F55" s="209"/>
      <c r="G55" s="198"/>
      <c r="H55" s="208"/>
      <c r="I55" s="173"/>
      <c r="J55" s="199"/>
      <c r="K55" s="175"/>
      <c r="L55" s="200"/>
      <c r="M55" s="200"/>
      <c r="N55" s="200"/>
      <c r="O55" s="200"/>
      <c r="P55" s="200"/>
      <c r="Q55" s="177"/>
      <c r="R55" s="212"/>
      <c r="S55" s="218"/>
      <c r="T55" s="219"/>
      <c r="U55" s="201"/>
      <c r="V55" s="203"/>
      <c r="W55" s="204"/>
      <c r="X55" s="152"/>
    </row>
    <row r="56" spans="2:24" x14ac:dyDescent="0.2">
      <c r="B56" s="220"/>
      <c r="C56" s="207"/>
      <c r="D56" s="196"/>
      <c r="E56" s="208"/>
      <c r="F56" s="209"/>
      <c r="G56" s="198"/>
      <c r="H56" s="208"/>
      <c r="I56" s="173"/>
      <c r="J56" s="199"/>
      <c r="K56" s="175"/>
      <c r="L56" s="200"/>
      <c r="M56" s="200"/>
      <c r="N56" s="200"/>
      <c r="O56" s="200"/>
      <c r="P56" s="200"/>
      <c r="Q56" s="177"/>
      <c r="R56" s="212"/>
      <c r="S56" s="218"/>
      <c r="T56" s="219"/>
      <c r="U56" s="212"/>
      <c r="V56" s="203"/>
      <c r="W56" s="204"/>
      <c r="X56" s="15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2015 Clermont</vt:lpstr>
      <vt:lpstr>Affaire perdues</vt:lpstr>
      <vt:lpstr>Affaire gagnées</vt:lpstr>
      <vt:lpstr>'2015 Clermont'!dunkerque</vt:lpstr>
      <vt:lpstr>'2015 Clermont'!extrait</vt:lpstr>
      <vt:lpstr>'2015 Clermont'!Impression_des_titres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PYTHOUD</dc:creator>
  <cp:lastModifiedBy>Michel</cp:lastModifiedBy>
  <cp:lastPrinted>2013-08-08T12:32:38Z</cp:lastPrinted>
  <dcterms:created xsi:type="dcterms:W3CDTF">2010-07-20T08:34:53Z</dcterms:created>
  <dcterms:modified xsi:type="dcterms:W3CDTF">2016-04-29T12:44:32Z</dcterms:modified>
</cp:coreProperties>
</file>