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3990" yWindow="540" windowWidth="13410" windowHeight="6300" tabRatio="463"/>
  </bookViews>
  <sheets>
    <sheet name="Tableau données " sheetId="1" r:id="rId1"/>
    <sheet name="récapitulatif Tri 1 2 3 4" sheetId="27" r:id="rId2"/>
  </sheets>
  <calcPr calcId="152511"/>
  <customWorkbookViews>
    <customWorkbookView name="favcri - Affichage personnalisé" guid="{1E257EE6-0B22-42C3-B684-416D9099C8E6}" mergeInterval="0" personalView="1" maximized="1" xWindow="1" yWindow="1" windowWidth="1280" windowHeight="505" activeSheetId="2"/>
  </customWorkbookViews>
</workbook>
</file>

<file path=xl/calcChain.xml><?xml version="1.0" encoding="utf-8"?>
<calcChain xmlns="http://schemas.openxmlformats.org/spreadsheetml/2006/main">
  <c r="K19" i="1" l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5" i="1"/>
  <c r="K6" i="1" a="1"/>
  <c r="K6" i="1" s="1"/>
  <c r="K7" i="1" a="1"/>
  <c r="K7" i="1"/>
  <c r="K8" i="1" a="1"/>
  <c r="K8" i="1"/>
  <c r="K9" i="1" a="1"/>
  <c r="K9" i="1"/>
  <c r="K10" i="1" a="1"/>
  <c r="K10" i="1" s="1"/>
  <c r="K11" i="1" a="1"/>
  <c r="K11" i="1"/>
  <c r="K12" i="1" a="1"/>
  <c r="K12" i="1"/>
  <c r="K13" i="1" a="1"/>
  <c r="K13" i="1"/>
  <c r="K14" i="1" a="1"/>
  <c r="K14" i="1" s="1"/>
  <c r="K15" i="1" a="1"/>
  <c r="K15" i="1"/>
  <c r="K16" i="1" a="1"/>
  <c r="K16" i="1" s="1"/>
  <c r="K17" i="1" a="1"/>
  <c r="K17" i="1"/>
  <c r="K18" i="1" a="1"/>
  <c r="K18" i="1" s="1"/>
  <c r="K5" i="1" a="1"/>
  <c r="K5" i="1" s="1"/>
  <c r="S2" i="27" l="1"/>
  <c r="T2" i="27" s="1"/>
  <c r="S3" i="27"/>
  <c r="S4" i="27"/>
  <c r="S5" i="27"/>
  <c r="S6" i="27"/>
  <c r="S7" i="27"/>
  <c r="S8" i="27"/>
  <c r="S9" i="27"/>
  <c r="S10" i="27"/>
  <c r="S11" i="27"/>
  <c r="S12" i="27"/>
  <c r="J3" i="27" l="1"/>
  <c r="J4" i="27"/>
  <c r="J5" i="27"/>
  <c r="J6" i="27"/>
  <c r="J7" i="27"/>
  <c r="J8" i="27"/>
  <c r="J9" i="27"/>
  <c r="J10" i="27"/>
  <c r="J11" i="27"/>
  <c r="J12" i="27"/>
  <c r="J2" i="27"/>
  <c r="Z8" i="27" s="1"/>
  <c r="T12" i="27"/>
  <c r="U12" i="27" s="1"/>
  <c r="T11" i="27"/>
  <c r="V11" i="27" s="1"/>
  <c r="T10" i="27"/>
  <c r="V10" i="27" s="1"/>
  <c r="T9" i="27"/>
  <c r="V9" i="27" s="1"/>
  <c r="T8" i="27"/>
  <c r="T7" i="27"/>
  <c r="V7" i="27" s="1"/>
  <c r="T6" i="27"/>
  <c r="T5" i="27"/>
  <c r="V5" i="27" s="1"/>
  <c r="T4" i="27"/>
  <c r="U4" i="27" s="1"/>
  <c r="T3" i="27"/>
  <c r="V3" i="27" s="1"/>
  <c r="V2" i="27"/>
  <c r="V12" i="27" l="1"/>
  <c r="U6" i="27"/>
  <c r="V6" i="27"/>
  <c r="U8" i="27"/>
  <c r="V8" i="27"/>
  <c r="V4" i="27"/>
  <c r="U10" i="27"/>
  <c r="U5" i="27"/>
  <c r="U7" i="27"/>
  <c r="U3" i="27"/>
  <c r="U2" i="27"/>
  <c r="U9" i="27"/>
  <c r="U11" i="27"/>
  <c r="A2" i="1" l="1"/>
  <c r="O19" i="1" l="1"/>
</calcChain>
</file>

<file path=xl/sharedStrings.xml><?xml version="1.0" encoding="utf-8"?>
<sst xmlns="http://schemas.openxmlformats.org/spreadsheetml/2006/main" count="54" uniqueCount="40">
  <si>
    <t>intitulé</t>
  </si>
  <si>
    <t>début</t>
  </si>
  <si>
    <t>fin</t>
  </si>
  <si>
    <t>nombre de points</t>
  </si>
  <si>
    <t xml:space="preserve">valeur point </t>
  </si>
  <si>
    <t>total théorique</t>
  </si>
  <si>
    <t>Différence entre 
prévu et réalisé</t>
  </si>
  <si>
    <t>07597/00</t>
  </si>
  <si>
    <t>09133/00</t>
  </si>
  <si>
    <t>09478/00</t>
  </si>
  <si>
    <t>09652/00</t>
  </si>
  <si>
    <t>09980/00</t>
  </si>
  <si>
    <t>11009/00</t>
  </si>
  <si>
    <t>12416/00</t>
  </si>
  <si>
    <t>13689/00</t>
  </si>
  <si>
    <t>14608/00</t>
  </si>
  <si>
    <t>15638/00</t>
  </si>
  <si>
    <t>16191/00</t>
  </si>
  <si>
    <t>16585/00</t>
  </si>
  <si>
    <t>NumeroLigne</t>
  </si>
  <si>
    <t>Durée</t>
  </si>
  <si>
    <t>17919/00</t>
  </si>
  <si>
    <t>18983/00</t>
  </si>
  <si>
    <t xml:space="preserve">Simu 1 Trimestre </t>
  </si>
  <si>
    <t>Simu pts trimestre</t>
  </si>
  <si>
    <t>Théorique</t>
  </si>
  <si>
    <t>Réalisé</t>
  </si>
  <si>
    <t>T1-2016</t>
  </si>
  <si>
    <t>T2-2016</t>
  </si>
  <si>
    <t>T3-2016</t>
  </si>
  <si>
    <t>T4-2016</t>
  </si>
  <si>
    <t>Poster.DateFinRealisation</t>
  </si>
  <si>
    <t>Points An
2016</t>
  </si>
  <si>
    <t xml:space="preserve">Trimestre </t>
  </si>
  <si>
    <t xml:space="preserve">code </t>
  </si>
  <si>
    <t xml:space="preserve">poste </t>
  </si>
  <si>
    <t>a</t>
  </si>
  <si>
    <t>b</t>
  </si>
  <si>
    <t>=SOMMEPROD('récapitulatif Tri 1 2 3 4'!$B$2:$B$12='Tableau données '!$A5)*('récapitulatif Tri 1 2 3 4'!$J$2:$J$12="T1-2016")*'récapitulatif Tri 1 2 3 4'!$W$2:$W$12</t>
  </si>
  <si>
    <t>qu'est ce qui cloche dans mon sommeprod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</si>
</sst>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 * #,##0.00_ ;_ * \-#,##0.00_ ;_ * &quot;-&quot;??_ ;_ @_ 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ourier New"/>
      <family val="3"/>
    </font>
    <font>
      <b/>
      <sz val="9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43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1" fillId="0" borderId="9" applyNumberFormat="0" applyFill="0" applyAlignment="0" applyProtection="0"/>
    <xf numFmtId="0" fontId="11" fillId="0" borderId="0" applyNumberFormat="0" applyFill="0" applyBorder="0" applyAlignment="0" applyProtection="0"/>
    <xf numFmtId="0" fontId="12" fillId="6" borderId="0" applyNumberFormat="0" applyBorder="0" applyAlignment="0" applyProtection="0"/>
    <xf numFmtId="0" fontId="13" fillId="7" borderId="0" applyNumberFormat="0" applyBorder="0" applyAlignment="0" applyProtection="0"/>
    <xf numFmtId="0" fontId="14" fillId="8" borderId="0" applyNumberFormat="0" applyBorder="0" applyAlignment="0" applyProtection="0"/>
    <xf numFmtId="0" fontId="15" fillId="9" borderId="10" applyNumberFormat="0" applyAlignment="0" applyProtection="0"/>
    <xf numFmtId="0" fontId="16" fillId="10" borderId="11" applyNumberFormat="0" applyAlignment="0" applyProtection="0"/>
    <xf numFmtId="0" fontId="17" fillId="10" borderId="10" applyNumberFormat="0" applyAlignment="0" applyProtection="0"/>
    <xf numFmtId="0" fontId="18" fillId="0" borderId="12" applyNumberFormat="0" applyFill="0" applyAlignment="0" applyProtection="0"/>
    <xf numFmtId="0" fontId="19" fillId="11" borderId="13" applyNumberFormat="0" applyAlignment="0" applyProtection="0"/>
    <xf numFmtId="0" fontId="7" fillId="0" borderId="0" applyNumberFormat="0" applyFill="0" applyBorder="0" applyAlignment="0" applyProtection="0"/>
    <xf numFmtId="0" fontId="6" fillId="12" borderId="14" applyNumberFormat="0" applyFont="0" applyAlignment="0" applyProtection="0"/>
    <xf numFmtId="0" fontId="20" fillId="0" borderId="0" applyNumberFormat="0" applyFill="0" applyBorder="0" applyAlignment="0" applyProtection="0"/>
    <xf numFmtId="0" fontId="1" fillId="0" borderId="15" applyNumberFormat="0" applyFill="0" applyAlignment="0" applyProtection="0"/>
    <xf numFmtId="0" fontId="21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1" fillId="32" borderId="0" applyNumberFormat="0" applyBorder="0" applyAlignment="0" applyProtection="0"/>
    <xf numFmtId="0" fontId="21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21" fillId="36" borderId="0" applyNumberFormat="0" applyBorder="0" applyAlignment="0" applyProtection="0"/>
  </cellStyleXfs>
  <cellXfs count="95">
    <xf numFmtId="0" fontId="0" fillId="0" borderId="0" xfId="0"/>
    <xf numFmtId="0" fontId="1" fillId="2" borderId="0" xfId="0" applyFont="1" applyFill="1"/>
    <xf numFmtId="0" fontId="0" fillId="2" borderId="0" xfId="0" applyFill="1"/>
    <xf numFmtId="14" fontId="0" fillId="2" borderId="1" xfId="0" applyNumberFormat="1" applyFill="1" applyBorder="1"/>
    <xf numFmtId="0" fontId="0" fillId="2" borderId="1" xfId="0" applyFill="1" applyBorder="1"/>
    <xf numFmtId="43" fontId="0" fillId="2" borderId="0" xfId="0" applyNumberFormat="1" applyFill="1"/>
    <xf numFmtId="0" fontId="2" fillId="0" borderId="1" xfId="0" applyFont="1" applyBorder="1"/>
    <xf numFmtId="14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/>
    <xf numFmtId="0" fontId="0" fillId="2" borderId="0" xfId="0" applyFill="1" applyBorder="1"/>
    <xf numFmtId="2" fontId="0" fillId="2" borderId="0" xfId="0" applyNumberFormat="1" applyFill="1" applyAlignment="1">
      <alignment horizontal="center"/>
    </xf>
    <xf numFmtId="0" fontId="2" fillId="2" borderId="0" xfId="0" applyFont="1" applyFill="1"/>
    <xf numFmtId="0" fontId="22" fillId="37" borderId="5" xfId="0" applyFont="1" applyFill="1" applyBorder="1" applyAlignment="1">
      <alignment horizontal="center"/>
    </xf>
    <xf numFmtId="4" fontId="2" fillId="37" borderId="1" xfId="0" applyNumberFormat="1" applyFont="1" applyFill="1" applyBorder="1"/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/>
    <xf numFmtId="0" fontId="4" fillId="37" borderId="5" xfId="0" applyFont="1" applyFill="1" applyBorder="1" applyAlignment="1">
      <alignment horizontal="center"/>
    </xf>
    <xf numFmtId="4" fontId="0" fillId="37" borderId="1" xfId="0" applyNumberFormat="1" applyFill="1" applyBorder="1"/>
    <xf numFmtId="0" fontId="22" fillId="37" borderId="31" xfId="0" applyFont="1" applyFill="1" applyBorder="1" applyAlignment="1">
      <alignment horizontal="center"/>
    </xf>
    <xf numFmtId="0" fontId="22" fillId="37" borderId="32" xfId="0" applyFont="1" applyFill="1" applyBorder="1" applyAlignment="1">
      <alignment horizontal="center"/>
    </xf>
    <xf numFmtId="4" fontId="2" fillId="37" borderId="33" xfId="0" applyNumberFormat="1" applyFont="1" applyFill="1" applyBorder="1"/>
    <xf numFmtId="4" fontId="2" fillId="37" borderId="27" xfId="0" applyNumberFormat="1" applyFont="1" applyFill="1" applyBorder="1" applyAlignment="1">
      <alignment horizontal="center"/>
    </xf>
    <xf numFmtId="4" fontId="0" fillId="37" borderId="35" xfId="0" applyNumberFormat="1" applyFill="1" applyBorder="1"/>
    <xf numFmtId="4" fontId="2" fillId="37" borderId="35" xfId="0" applyNumberFormat="1" applyFont="1" applyFill="1" applyBorder="1"/>
    <xf numFmtId="164" fontId="2" fillId="3" borderId="38" xfId="0" applyNumberFormat="1" applyFont="1" applyFill="1" applyBorder="1"/>
    <xf numFmtId="0" fontId="22" fillId="2" borderId="17" xfId="0" applyFont="1" applyFill="1" applyBorder="1"/>
    <xf numFmtId="0" fontId="22" fillId="2" borderId="18" xfId="0" applyFont="1" applyFill="1" applyBorder="1"/>
    <xf numFmtId="0" fontId="4" fillId="2" borderId="18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 wrapText="1"/>
    </xf>
    <xf numFmtId="0" fontId="2" fillId="0" borderId="33" xfId="0" applyFont="1" applyBorder="1" applyAlignment="1">
      <alignment horizontal="left"/>
    </xf>
    <xf numFmtId="0" fontId="0" fillId="0" borderId="27" xfId="0" applyBorder="1"/>
    <xf numFmtId="0" fontId="2" fillId="0" borderId="20" xfId="0" applyFont="1" applyBorder="1" applyAlignment="1">
      <alignment horizontal="left"/>
    </xf>
    <xf numFmtId="0" fontId="2" fillId="0" borderId="20" xfId="0" applyFont="1" applyBorder="1"/>
    <xf numFmtId="0" fontId="2" fillId="0" borderId="34" xfId="0" applyFont="1" applyBorder="1"/>
    <xf numFmtId="0" fontId="2" fillId="0" borderId="35" xfId="0" applyFont="1" applyBorder="1"/>
    <xf numFmtId="14" fontId="0" fillId="2" borderId="35" xfId="0" applyNumberFormat="1" applyFill="1" applyBorder="1"/>
    <xf numFmtId="0" fontId="0" fillId="2" borderId="35" xfId="0" applyFill="1" applyBorder="1"/>
    <xf numFmtId="0" fontId="0" fillId="0" borderId="35" xfId="0" applyBorder="1" applyAlignment="1">
      <alignment horizontal="center"/>
    </xf>
    <xf numFmtId="0" fontId="0" fillId="0" borderId="36" xfId="0" applyBorder="1"/>
    <xf numFmtId="0" fontId="0" fillId="2" borderId="40" xfId="0" applyFill="1" applyBorder="1" applyAlignment="1">
      <alignment horizontal="center"/>
    </xf>
    <xf numFmtId="0" fontId="0" fillId="2" borderId="24" xfId="0" applyFill="1" applyBorder="1"/>
    <xf numFmtId="4" fontId="2" fillId="2" borderId="24" xfId="0" applyNumberFormat="1" applyFont="1" applyFill="1" applyBorder="1"/>
    <xf numFmtId="4" fontId="0" fillId="2" borderId="24" xfId="0" applyNumberFormat="1" applyFill="1" applyBorder="1"/>
    <xf numFmtId="4" fontId="2" fillId="2" borderId="24" xfId="0" applyNumberFormat="1" applyFont="1" applyFill="1" applyBorder="1" applyAlignment="1">
      <alignment horizontal="center"/>
    </xf>
    <xf numFmtId="43" fontId="2" fillId="2" borderId="24" xfId="0" applyNumberFormat="1" applyFont="1" applyFill="1" applyBorder="1"/>
    <xf numFmtId="43" fontId="2" fillId="2" borderId="41" xfId="0" applyNumberFormat="1" applyFont="1" applyFill="1" applyBorder="1"/>
    <xf numFmtId="0" fontId="1" fillId="40" borderId="31" xfId="0" applyFont="1" applyFill="1" applyBorder="1" applyAlignment="1">
      <alignment horizontal="center"/>
    </xf>
    <xf numFmtId="0" fontId="1" fillId="40" borderId="2" xfId="0" applyFont="1" applyFill="1" applyBorder="1" applyAlignment="1">
      <alignment horizontal="center"/>
    </xf>
    <xf numFmtId="0" fontId="1" fillId="40" borderId="32" xfId="0" applyFont="1" applyFill="1" applyBorder="1" applyAlignment="1">
      <alignment horizontal="center"/>
    </xf>
    <xf numFmtId="43" fontId="2" fillId="40" borderId="1" xfId="1" applyFont="1" applyFill="1" applyBorder="1"/>
    <xf numFmtId="43" fontId="2" fillId="40" borderId="27" xfId="1" applyFont="1" applyFill="1" applyBorder="1"/>
    <xf numFmtId="0" fontId="0" fillId="41" borderId="0" xfId="0" applyFill="1"/>
    <xf numFmtId="0" fontId="0" fillId="41" borderId="0" xfId="0" applyFill="1" applyAlignment="1">
      <alignment horizontal="left"/>
    </xf>
    <xf numFmtId="0" fontId="0" fillId="41" borderId="0" xfId="0" applyNumberFormat="1" applyFill="1"/>
    <xf numFmtId="0" fontId="0" fillId="5" borderId="0" xfId="0" applyFill="1"/>
    <xf numFmtId="0" fontId="0" fillId="41" borderId="1" xfId="0" applyFill="1" applyBorder="1"/>
    <xf numFmtId="0" fontId="0" fillId="41" borderId="1" xfId="0" applyFill="1" applyBorder="1" applyAlignment="1">
      <alignment horizontal="center" vertical="center" wrapText="1"/>
    </xf>
    <xf numFmtId="0" fontId="0" fillId="5" borderId="1" xfId="0" applyFill="1" applyBorder="1"/>
    <xf numFmtId="14" fontId="0" fillId="41" borderId="1" xfId="0" applyNumberFormat="1" applyFill="1" applyBorder="1"/>
    <xf numFmtId="0" fontId="1" fillId="5" borderId="1" xfId="0" applyFont="1" applyFill="1" applyBorder="1" applyAlignment="1">
      <alignment vertical="center"/>
    </xf>
    <xf numFmtId="0" fontId="2" fillId="0" borderId="1" xfId="0" applyFont="1" applyFill="1" applyBorder="1"/>
    <xf numFmtId="43" fontId="2" fillId="40" borderId="33" xfId="1" quotePrefix="1" applyFont="1" applyFill="1" applyBorder="1"/>
    <xf numFmtId="2" fontId="0" fillId="2" borderId="0" xfId="0" applyNumberFormat="1" applyFill="1" applyAlignment="1">
      <alignment horizontal="left"/>
    </xf>
    <xf numFmtId="43" fontId="2" fillId="5" borderId="33" xfId="1" quotePrefix="1" applyFont="1" applyFill="1" applyBorder="1"/>
    <xf numFmtId="0" fontId="0" fillId="5" borderId="0" xfId="0" applyFill="1" applyBorder="1"/>
    <xf numFmtId="0" fontId="5" fillId="40" borderId="3" xfId="0" applyFont="1" applyFill="1" applyBorder="1" applyAlignment="1">
      <alignment horizontal="center"/>
    </xf>
    <xf numFmtId="0" fontId="5" fillId="40" borderId="6" xfId="0" applyFont="1" applyFill="1" applyBorder="1" applyAlignment="1">
      <alignment horizontal="center"/>
    </xf>
    <xf numFmtId="0" fontId="5" fillId="40" borderId="4" xfId="0" applyFont="1" applyFill="1" applyBorder="1" applyAlignment="1">
      <alignment horizontal="center"/>
    </xf>
    <xf numFmtId="0" fontId="24" fillId="38" borderId="28" xfId="0" applyFont="1" applyFill="1" applyBorder="1" applyAlignment="1">
      <alignment horizontal="center"/>
    </xf>
    <xf numFmtId="0" fontId="24" fillId="38" borderId="30" xfId="0" applyFont="1" applyFill="1" applyBorder="1" applyAlignment="1">
      <alignment horizontal="center"/>
    </xf>
    <xf numFmtId="0" fontId="24" fillId="38" borderId="16" xfId="0" applyFont="1" applyFill="1" applyBorder="1" applyAlignment="1">
      <alignment horizontal="center"/>
    </xf>
    <xf numFmtId="0" fontId="24" fillId="38" borderId="29" xfId="0" applyFont="1" applyFill="1" applyBorder="1" applyAlignment="1">
      <alignment horizontal="center"/>
    </xf>
    <xf numFmtId="0" fontId="23" fillId="39" borderId="21" xfId="0" applyNumberFormat="1" applyFont="1" applyFill="1" applyBorder="1" applyAlignment="1">
      <alignment horizontal="center"/>
    </xf>
    <xf numFmtId="0" fontId="23" fillId="39" borderId="23" xfId="0" applyNumberFormat="1" applyFont="1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5" fillId="37" borderId="40" xfId="0" applyFont="1" applyFill="1" applyBorder="1" applyAlignment="1">
      <alignment horizontal="center"/>
    </xf>
    <xf numFmtId="0" fontId="5" fillId="37" borderId="24" xfId="0" applyFont="1" applyFill="1" applyBorder="1" applyAlignment="1">
      <alignment horizontal="center"/>
    </xf>
    <xf numFmtId="0" fontId="5" fillId="37" borderId="41" xfId="0" applyFont="1" applyFill="1" applyBorder="1" applyAlignment="1">
      <alignment horizontal="center"/>
    </xf>
    <xf numFmtId="0" fontId="5" fillId="5" borderId="21" xfId="0" applyFont="1" applyFill="1" applyBorder="1" applyAlignment="1">
      <alignment horizontal="center"/>
    </xf>
    <xf numFmtId="0" fontId="5" fillId="5" borderId="22" xfId="0" applyFont="1" applyFill="1" applyBorder="1" applyAlignment="1">
      <alignment horizontal="center"/>
    </xf>
    <xf numFmtId="0" fontId="5" fillId="5" borderId="23" xfId="0" applyFont="1" applyFill="1" applyBorder="1" applyAlignment="1">
      <alignment horizontal="center"/>
    </xf>
    <xf numFmtId="0" fontId="1" fillId="3" borderId="37" xfId="0" applyFont="1" applyFill="1" applyBorder="1" applyAlignment="1">
      <alignment horizontal="center" vertical="center" wrapText="1"/>
    </xf>
    <xf numFmtId="0" fontId="1" fillId="3" borderId="38" xfId="0" applyFont="1" applyFill="1" applyBorder="1" applyAlignment="1">
      <alignment horizontal="center" vertical="center" wrapText="1"/>
    </xf>
    <xf numFmtId="0" fontId="3" fillId="4" borderId="45" xfId="0" applyFont="1" applyFill="1" applyBorder="1" applyAlignment="1">
      <alignment horizontal="center" wrapText="1"/>
    </xf>
    <xf numFmtId="0" fontId="3" fillId="4" borderId="46" xfId="0" applyFont="1" applyFill="1" applyBorder="1" applyAlignment="1">
      <alignment horizontal="center" wrapText="1"/>
    </xf>
    <xf numFmtId="0" fontId="2" fillId="3" borderId="43" xfId="0" applyFont="1" applyFill="1" applyBorder="1" applyAlignment="1">
      <alignment horizontal="center" vertical="center"/>
    </xf>
    <xf numFmtId="0" fontId="2" fillId="3" borderId="42" xfId="0" applyFont="1" applyFill="1" applyBorder="1" applyAlignment="1">
      <alignment horizontal="center" vertical="center"/>
    </xf>
    <xf numFmtId="22" fontId="0" fillId="2" borderId="44" xfId="0" applyNumberFormat="1" applyFill="1" applyBorder="1" applyAlignment="1">
      <alignment horizontal="center"/>
    </xf>
    <xf numFmtId="22" fontId="0" fillId="2" borderId="0" xfId="0" applyNumberFormat="1" applyFill="1" applyBorder="1" applyAlignment="1">
      <alignment horizontal="center"/>
    </xf>
    <xf numFmtId="22" fontId="0" fillId="2" borderId="39" xfId="0" applyNumberFormat="1" applyFill="1" applyBorder="1" applyAlignment="1">
      <alignment horizontal="center"/>
    </xf>
    <xf numFmtId="22" fontId="0" fillId="2" borderId="22" xfId="0" applyNumberFormat="1" applyFill="1" applyBorder="1" applyAlignment="1">
      <alignment horizontal="center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S25"/>
  <sheetViews>
    <sheetView tabSelected="1" workbookViewId="0">
      <selection activeCell="K20" sqref="K20"/>
    </sheetView>
  </sheetViews>
  <sheetFormatPr baseColWidth="10" defaultColWidth="11.42578125" defaultRowHeight="15" x14ac:dyDescent="0.25"/>
  <cols>
    <col min="1" max="1" width="7.85546875" style="11" customWidth="1"/>
    <col min="2" max="2" width="41.28515625" style="2" hidden="1" customWidth="1"/>
    <col min="3" max="3" width="9.5703125" style="2" hidden="1" customWidth="1"/>
    <col min="4" max="4" width="7.7109375" style="2" hidden="1" customWidth="1"/>
    <col min="5" max="5" width="13.140625" style="15" hidden="1" customWidth="1"/>
    <col min="6" max="6" width="8.5703125" style="2" hidden="1" customWidth="1"/>
    <col min="7" max="7" width="8.28515625" style="11" hidden="1" customWidth="1"/>
    <col min="8" max="8" width="12.7109375" style="2" hidden="1" customWidth="1"/>
    <col min="9" max="9" width="11.5703125" style="11" hidden="1" customWidth="1"/>
    <col min="10" max="10" width="12" style="16" hidden="1" customWidth="1"/>
    <col min="11" max="11" width="13.7109375" style="2" customWidth="1"/>
    <col min="12" max="12" width="11.7109375" style="2" customWidth="1"/>
    <col min="13" max="13" width="12.85546875" style="2" customWidth="1"/>
    <col min="14" max="14" width="11.7109375" style="2" customWidth="1"/>
    <col min="15" max="15" width="15.28515625" style="2" customWidth="1"/>
    <col min="16" max="16384" width="11.42578125" style="2"/>
  </cols>
  <sheetData>
    <row r="1" spans="1:15" ht="27" thickBot="1" x14ac:dyDescent="0.45">
      <c r="A1" s="71"/>
      <c r="B1" s="72"/>
      <c r="C1" s="72"/>
      <c r="D1" s="72"/>
      <c r="E1" s="73"/>
      <c r="F1" s="73"/>
      <c r="G1" s="72"/>
      <c r="H1" s="72"/>
      <c r="I1" s="72"/>
      <c r="J1" s="72"/>
      <c r="K1" s="72"/>
      <c r="L1" s="72"/>
      <c r="M1" s="72"/>
      <c r="N1" s="72"/>
      <c r="O1" s="74"/>
    </row>
    <row r="2" spans="1:15" ht="24" customHeight="1" thickBot="1" x14ac:dyDescent="0.4">
      <c r="A2" s="87" t="str">
        <f ca="1">MID(CELL("nomfichier"),FIND("]",CELL("nomfichier"))+1,40)</f>
        <v xml:space="preserve">Tableau données </v>
      </c>
      <c r="B2" s="89"/>
      <c r="C2" s="91"/>
      <c r="D2" s="92"/>
      <c r="E2" s="77"/>
      <c r="F2" s="78"/>
      <c r="G2" s="82"/>
      <c r="H2" s="83"/>
      <c r="I2" s="83"/>
      <c r="J2" s="83"/>
      <c r="K2" s="83"/>
      <c r="L2" s="83"/>
      <c r="M2" s="83"/>
      <c r="N2" s="83"/>
      <c r="O2" s="84"/>
    </row>
    <row r="3" spans="1:15" ht="24" customHeight="1" thickBot="1" x14ac:dyDescent="0.5">
      <c r="A3" s="88"/>
      <c r="B3" s="90"/>
      <c r="C3" s="93"/>
      <c r="D3" s="94"/>
      <c r="E3" s="75"/>
      <c r="F3" s="76"/>
      <c r="G3" s="79" t="s">
        <v>25</v>
      </c>
      <c r="H3" s="80"/>
      <c r="I3" s="80"/>
      <c r="J3" s="81"/>
      <c r="K3" s="68" t="s">
        <v>26</v>
      </c>
      <c r="L3" s="69"/>
      <c r="M3" s="69"/>
      <c r="N3" s="70"/>
      <c r="O3" s="85" t="s">
        <v>6</v>
      </c>
    </row>
    <row r="4" spans="1:15" s="1" customFormat="1" ht="24.75" x14ac:dyDescent="0.25">
      <c r="A4" s="28" t="s">
        <v>34</v>
      </c>
      <c r="B4" s="29" t="s">
        <v>0</v>
      </c>
      <c r="C4" s="30" t="s">
        <v>1</v>
      </c>
      <c r="D4" s="30" t="s">
        <v>2</v>
      </c>
      <c r="E4" s="30" t="s">
        <v>3</v>
      </c>
      <c r="F4" s="31" t="s">
        <v>32</v>
      </c>
      <c r="G4" s="21" t="s">
        <v>4</v>
      </c>
      <c r="H4" s="19" t="s">
        <v>5</v>
      </c>
      <c r="I4" s="12" t="s">
        <v>23</v>
      </c>
      <c r="J4" s="22" t="s">
        <v>24</v>
      </c>
      <c r="K4" s="49" t="s">
        <v>27</v>
      </c>
      <c r="L4" s="50" t="s">
        <v>28</v>
      </c>
      <c r="M4" s="50" t="s">
        <v>29</v>
      </c>
      <c r="N4" s="51" t="s">
        <v>30</v>
      </c>
      <c r="O4" s="86"/>
    </row>
    <row r="5" spans="1:15" x14ac:dyDescent="0.25">
      <c r="A5" s="32" t="s">
        <v>7</v>
      </c>
      <c r="B5" s="6"/>
      <c r="C5" s="3"/>
      <c r="D5" s="4"/>
      <c r="E5" s="14"/>
      <c r="F5" s="33"/>
      <c r="G5" s="23"/>
      <c r="H5" s="20"/>
      <c r="I5" s="13"/>
      <c r="J5" s="24"/>
      <c r="K5" s="64" t="str">
        <f t="array" ref="K5">IFERROR(INDEX('récapitulatif Tri 1 2 3 4'!$W$2:$W$12,MATCH($A5&amp;$K$4,'récapitulatif Tri 1 2 3 4'!$B$2:$B$12&amp;'récapitulatif Tri 1 2 3 4'!$J$2:$J$12,0)),"-")</f>
        <v>-</v>
      </c>
      <c r="L5" s="64"/>
      <c r="M5" s="64"/>
      <c r="N5" s="64"/>
      <c r="O5" s="27">
        <f>SUM(K5:N5)-H5</f>
        <v>0</v>
      </c>
    </row>
    <row r="6" spans="1:15" x14ac:dyDescent="0.25">
      <c r="A6" s="32" t="s">
        <v>8</v>
      </c>
      <c r="B6" s="6"/>
      <c r="C6" s="3"/>
      <c r="D6" s="4"/>
      <c r="E6" s="14"/>
      <c r="F6" s="33"/>
      <c r="G6" s="23"/>
      <c r="H6" s="20"/>
      <c r="I6" s="13"/>
      <c r="J6" s="24"/>
      <c r="K6" s="64">
        <f t="array" ref="K6">IFERROR(INDEX('récapitulatif Tri 1 2 3 4'!$W$2:$W$12,MATCH($A6&amp;$K$4,'récapitulatif Tri 1 2 3 4'!$B$2:$B$12&amp;'récapitulatif Tri 1 2 3 4'!$J$2:$J$12,0)),"-")</f>
        <v>2463026.5021369862</v>
      </c>
      <c r="L6" s="52"/>
      <c r="M6" s="52"/>
      <c r="N6" s="53"/>
      <c r="O6" s="27">
        <f t="shared" ref="O6:O18" si="0">SUM(K6:N6)-H6</f>
        <v>2463026.5021369862</v>
      </c>
    </row>
    <row r="7" spans="1:15" x14ac:dyDescent="0.25">
      <c r="A7" s="32" t="s">
        <v>9</v>
      </c>
      <c r="B7" s="63"/>
      <c r="C7" s="3"/>
      <c r="D7" s="4"/>
      <c r="E7" s="14"/>
      <c r="F7" s="33"/>
      <c r="G7" s="23"/>
      <c r="H7" s="20"/>
      <c r="I7" s="13"/>
      <c r="J7" s="24"/>
      <c r="K7" s="64" t="str">
        <f t="array" ref="K7">IFERROR(INDEX('récapitulatif Tri 1 2 3 4'!$W$2:$W$12,MATCH($A7&amp;$K$4,'récapitulatif Tri 1 2 3 4'!$B$2:$B$12&amp;'récapitulatif Tri 1 2 3 4'!$J$2:$J$12,0)),"-")</f>
        <v>-</v>
      </c>
      <c r="L7" s="52"/>
      <c r="M7" s="52"/>
      <c r="N7" s="53"/>
      <c r="O7" s="27">
        <f t="shared" si="0"/>
        <v>0</v>
      </c>
    </row>
    <row r="8" spans="1:15" x14ac:dyDescent="0.25">
      <c r="A8" s="32" t="s">
        <v>10</v>
      </c>
      <c r="B8" s="63"/>
      <c r="C8" s="3"/>
      <c r="D8" s="4"/>
      <c r="E8" s="14"/>
      <c r="F8" s="33"/>
      <c r="G8" s="23"/>
      <c r="H8" s="20"/>
      <c r="I8" s="13"/>
      <c r="J8" s="24"/>
      <c r="K8" s="64" t="str">
        <f t="array" ref="K8">IFERROR(INDEX('récapitulatif Tri 1 2 3 4'!$W$2:$W$12,MATCH($A8&amp;$K$4,'récapitulatif Tri 1 2 3 4'!$B$2:$B$12&amp;'récapitulatif Tri 1 2 3 4'!$J$2:$J$12,0)),"-")</f>
        <v>-</v>
      </c>
      <c r="L8" s="52"/>
      <c r="M8" s="52"/>
      <c r="N8" s="53"/>
      <c r="O8" s="27">
        <f t="shared" si="0"/>
        <v>0</v>
      </c>
    </row>
    <row r="9" spans="1:15" x14ac:dyDescent="0.25">
      <c r="A9" s="32" t="s">
        <v>11</v>
      </c>
      <c r="B9" s="63"/>
      <c r="C9" s="3"/>
      <c r="D9" s="4"/>
      <c r="E9" s="14"/>
      <c r="F9" s="33"/>
      <c r="G9" s="23"/>
      <c r="H9" s="20"/>
      <c r="I9" s="13"/>
      <c r="J9" s="24"/>
      <c r="K9" s="64" t="str">
        <f t="array" ref="K9">IFERROR(INDEX('récapitulatif Tri 1 2 3 4'!$W$2:$W$12,MATCH($A9&amp;$K$4,'récapitulatif Tri 1 2 3 4'!$B$2:$B$12&amp;'récapitulatif Tri 1 2 3 4'!$J$2:$J$12,0)),"-")</f>
        <v>-</v>
      </c>
      <c r="L9" s="52"/>
      <c r="M9" s="52"/>
      <c r="N9" s="53"/>
      <c r="O9" s="27">
        <f t="shared" si="0"/>
        <v>0</v>
      </c>
    </row>
    <row r="10" spans="1:15" x14ac:dyDescent="0.25">
      <c r="A10" s="32" t="s">
        <v>12</v>
      </c>
      <c r="B10" s="63"/>
      <c r="C10" s="3"/>
      <c r="D10" s="4"/>
      <c r="E10" s="14"/>
      <c r="F10" s="33"/>
      <c r="G10" s="23"/>
      <c r="H10" s="20"/>
      <c r="I10" s="13"/>
      <c r="J10" s="24"/>
      <c r="K10" s="64" t="str">
        <f t="array" ref="K10">IFERROR(INDEX('récapitulatif Tri 1 2 3 4'!$W$2:$W$12,MATCH($A10&amp;$K$4,'récapitulatif Tri 1 2 3 4'!$B$2:$B$12&amp;'récapitulatif Tri 1 2 3 4'!$J$2:$J$12,0)),"-")</f>
        <v>-</v>
      </c>
      <c r="L10" s="52"/>
      <c r="M10" s="52"/>
      <c r="N10" s="53"/>
      <c r="O10" s="27">
        <f t="shared" si="0"/>
        <v>0</v>
      </c>
    </row>
    <row r="11" spans="1:15" x14ac:dyDescent="0.25">
      <c r="A11" s="32" t="s">
        <v>13</v>
      </c>
      <c r="B11" s="63"/>
      <c r="C11" s="3"/>
      <c r="D11" s="4"/>
      <c r="E11" s="14"/>
      <c r="F11" s="33"/>
      <c r="G11" s="23"/>
      <c r="H11" s="20"/>
      <c r="I11" s="13"/>
      <c r="J11" s="24"/>
      <c r="K11" s="64">
        <f t="array" ref="K11">IFERROR(INDEX('récapitulatif Tri 1 2 3 4'!$W$2:$W$12,MATCH($A11&amp;$K$4,'récapitulatif Tri 1 2 3 4'!$B$2:$B$12&amp;'récapitulatif Tri 1 2 3 4'!$J$2:$J$12,0)),"-")</f>
        <v>1231513.2510684931</v>
      </c>
      <c r="L11" s="52"/>
      <c r="M11" s="52"/>
      <c r="N11" s="53"/>
      <c r="O11" s="27">
        <f t="shared" si="0"/>
        <v>1231513.2510684931</v>
      </c>
    </row>
    <row r="12" spans="1:15" x14ac:dyDescent="0.25">
      <c r="A12" s="32" t="s">
        <v>14</v>
      </c>
      <c r="B12" s="63"/>
      <c r="C12" s="3"/>
      <c r="D12" s="4"/>
      <c r="E12" s="14"/>
      <c r="F12" s="33"/>
      <c r="G12" s="23"/>
      <c r="H12" s="20"/>
      <c r="I12" s="13"/>
      <c r="J12" s="24"/>
      <c r="K12" s="64" t="str">
        <f t="array" ref="K12">IFERROR(INDEX('récapitulatif Tri 1 2 3 4'!$W$2:$W$12,MATCH($A12&amp;$K$4,'récapitulatif Tri 1 2 3 4'!$B$2:$B$12&amp;'récapitulatif Tri 1 2 3 4'!$J$2:$J$12,0)),"-")</f>
        <v>-</v>
      </c>
      <c r="L12" s="52"/>
      <c r="M12" s="52"/>
      <c r="N12" s="53"/>
      <c r="O12" s="27">
        <f t="shared" si="0"/>
        <v>0</v>
      </c>
    </row>
    <row r="13" spans="1:15" x14ac:dyDescent="0.25">
      <c r="A13" s="34" t="s">
        <v>15</v>
      </c>
      <c r="B13" s="63"/>
      <c r="C13" s="3"/>
      <c r="D13" s="4"/>
      <c r="E13" s="14"/>
      <c r="F13" s="33"/>
      <c r="G13" s="23"/>
      <c r="H13" s="20"/>
      <c r="I13" s="13"/>
      <c r="J13" s="24"/>
      <c r="K13" s="64" t="str">
        <f t="array" ref="K13">IFERROR(INDEX('récapitulatif Tri 1 2 3 4'!$W$2:$W$12,MATCH($A13&amp;$K$4,'récapitulatif Tri 1 2 3 4'!$B$2:$B$12&amp;'récapitulatif Tri 1 2 3 4'!$J$2:$J$12,0)),"-")</f>
        <v>-</v>
      </c>
      <c r="L13" s="52"/>
      <c r="M13" s="52"/>
      <c r="N13" s="53"/>
      <c r="O13" s="27">
        <f t="shared" si="0"/>
        <v>0</v>
      </c>
    </row>
    <row r="14" spans="1:15" x14ac:dyDescent="0.25">
      <c r="A14" s="32" t="s">
        <v>16</v>
      </c>
      <c r="B14" s="63"/>
      <c r="C14" s="3"/>
      <c r="D14" s="4"/>
      <c r="E14" s="14"/>
      <c r="F14" s="33"/>
      <c r="G14" s="23"/>
      <c r="H14" s="20"/>
      <c r="I14" s="13"/>
      <c r="J14" s="24"/>
      <c r="K14" s="64">
        <f t="array" ref="K14">IFERROR(INDEX('récapitulatif Tri 1 2 3 4'!$W$2:$W$12,MATCH($A14&amp;$K$4,'récapitulatif Tri 1 2 3 4'!$B$2:$B$12&amp;'récapitulatif Tri 1 2 3 4'!$J$2:$J$12,0)),"-")</f>
        <v>351860.92887671228</v>
      </c>
      <c r="L14" s="52"/>
      <c r="M14" s="52"/>
      <c r="N14" s="53"/>
      <c r="O14" s="27">
        <f t="shared" si="0"/>
        <v>351860.92887671228</v>
      </c>
    </row>
    <row r="15" spans="1:15" x14ac:dyDescent="0.25">
      <c r="A15" s="35" t="s">
        <v>17</v>
      </c>
      <c r="B15" s="6"/>
      <c r="C15" s="3"/>
      <c r="D15" s="4"/>
      <c r="E15" s="14"/>
      <c r="F15" s="33"/>
      <c r="G15" s="23"/>
      <c r="H15" s="20"/>
      <c r="I15" s="13"/>
      <c r="J15" s="24"/>
      <c r="K15" s="64" t="str">
        <f t="array" ref="K15">IFERROR(INDEX('récapitulatif Tri 1 2 3 4'!$W$2:$W$12,MATCH($A15&amp;$K$4,'récapitulatif Tri 1 2 3 4'!$B$2:$B$12&amp;'récapitulatif Tri 1 2 3 4'!$J$2:$J$12,0)),"-")</f>
        <v>-</v>
      </c>
      <c r="L15" s="52"/>
      <c r="M15" s="52"/>
      <c r="N15" s="53"/>
      <c r="O15" s="27">
        <f t="shared" si="0"/>
        <v>0</v>
      </c>
    </row>
    <row r="16" spans="1:15" x14ac:dyDescent="0.25">
      <c r="A16" s="35" t="s">
        <v>18</v>
      </c>
      <c r="B16" s="6"/>
      <c r="C16" s="3"/>
      <c r="D16" s="4"/>
      <c r="E16" s="14"/>
      <c r="F16" s="33"/>
      <c r="G16" s="23"/>
      <c r="H16" s="20"/>
      <c r="I16" s="13"/>
      <c r="J16" s="24"/>
      <c r="K16" s="64" t="str">
        <f t="array" ref="K16">IFERROR(INDEX('récapitulatif Tri 1 2 3 4'!$W$2:$W$12,MATCH($A16&amp;$K$4,'récapitulatif Tri 1 2 3 4'!$B$2:$B$12&amp;'récapitulatif Tri 1 2 3 4'!$J$2:$J$12,0)),"-")</f>
        <v>-</v>
      </c>
      <c r="L16" s="52"/>
      <c r="M16" s="52"/>
      <c r="N16" s="53"/>
      <c r="O16" s="27">
        <f t="shared" si="0"/>
        <v>0</v>
      </c>
    </row>
    <row r="17" spans="1:19" x14ac:dyDescent="0.25">
      <c r="A17" s="32" t="s">
        <v>22</v>
      </c>
      <c r="B17" s="6"/>
      <c r="C17" s="3"/>
      <c r="D17" s="4"/>
      <c r="E17" s="14"/>
      <c r="F17" s="33"/>
      <c r="G17" s="23"/>
      <c r="H17" s="20"/>
      <c r="I17" s="13"/>
      <c r="J17" s="24"/>
      <c r="K17" s="64" t="str">
        <f t="array" ref="K17">IFERROR(INDEX('récapitulatif Tri 1 2 3 4'!$W$2:$W$12,MATCH($A17&amp;$K$4,'récapitulatif Tri 1 2 3 4'!$B$2:$B$12&amp;'récapitulatif Tri 1 2 3 4'!$J$2:$J$12,0)),"-")</f>
        <v>-</v>
      </c>
      <c r="L17" s="52"/>
      <c r="M17" s="52"/>
      <c r="N17" s="53"/>
      <c r="O17" s="27">
        <f t="shared" si="0"/>
        <v>0</v>
      </c>
    </row>
    <row r="18" spans="1:19" ht="15.75" thickBot="1" x14ac:dyDescent="0.3">
      <c r="A18" s="36" t="s">
        <v>21</v>
      </c>
      <c r="B18" s="37"/>
      <c r="C18" s="38"/>
      <c r="D18" s="39"/>
      <c r="E18" s="40"/>
      <c r="F18" s="41"/>
      <c r="G18" s="23"/>
      <c r="H18" s="25"/>
      <c r="I18" s="26"/>
      <c r="J18" s="24"/>
      <c r="K18" s="64" t="str">
        <f t="array" ref="K18">IFERROR(INDEX('récapitulatif Tri 1 2 3 4'!$W$2:$W$12,MATCH($A18&amp;$K$4,'récapitulatif Tri 1 2 3 4'!$B$2:$B$12&amp;'récapitulatif Tri 1 2 3 4'!$J$2:$J$12,0)),"-")</f>
        <v>-</v>
      </c>
      <c r="L18" s="52"/>
      <c r="M18" s="52"/>
      <c r="N18" s="53"/>
      <c r="O18" s="27">
        <f t="shared" si="0"/>
        <v>0</v>
      </c>
    </row>
    <row r="19" spans="1:19" ht="15.75" thickBot="1" x14ac:dyDescent="0.3">
      <c r="E19" s="42"/>
      <c r="F19" s="43"/>
      <c r="G19" s="44"/>
      <c r="H19" s="45"/>
      <c r="I19" s="44"/>
      <c r="J19" s="46"/>
      <c r="K19" s="47">
        <f>SUM(K5:K18)</f>
        <v>4046400.6820821916</v>
      </c>
      <c r="L19" s="47"/>
      <c r="M19" s="47"/>
      <c r="N19" s="47"/>
      <c r="O19" s="48">
        <f t="shared" ref="O19" si="1">SUM(O5:O18)</f>
        <v>4046400.6820821916</v>
      </c>
    </row>
    <row r="20" spans="1:19" x14ac:dyDescent="0.25">
      <c r="K20" s="5"/>
    </row>
    <row r="21" spans="1:19" x14ac:dyDescent="0.25">
      <c r="K21" s="65" t="s">
        <v>39</v>
      </c>
      <c r="L21" s="10"/>
      <c r="M21" s="10"/>
      <c r="N21" s="10"/>
    </row>
    <row r="22" spans="1:19" x14ac:dyDescent="0.25">
      <c r="H22" s="9"/>
      <c r="I22" s="18"/>
      <c r="J22" s="17"/>
      <c r="K22" s="7"/>
      <c r="L22" s="8"/>
      <c r="M22" s="8"/>
      <c r="N22" s="9"/>
    </row>
    <row r="23" spans="1:19" x14ac:dyDescent="0.25">
      <c r="K23" s="66" t="s">
        <v>38</v>
      </c>
      <c r="L23" s="67"/>
      <c r="M23" s="67"/>
      <c r="N23" s="67"/>
      <c r="O23" s="57"/>
      <c r="P23" s="57"/>
      <c r="Q23" s="57"/>
      <c r="R23" s="57"/>
      <c r="S23" s="57"/>
    </row>
    <row r="24" spans="1:19" x14ac:dyDescent="0.25">
      <c r="K24" s="9"/>
      <c r="L24" s="9"/>
      <c r="M24" s="9"/>
      <c r="N24" s="9"/>
    </row>
    <row r="25" spans="1:19" x14ac:dyDescent="0.25">
      <c r="K25" s="9"/>
      <c r="L25" s="9"/>
      <c r="M25" s="9"/>
      <c r="N25" s="9"/>
    </row>
  </sheetData>
  <sortState ref="A3:M16">
    <sortCondition ref="A3:A16"/>
  </sortState>
  <customSheetViews>
    <customSheetView guid="{1E257EE6-0B22-42C3-B684-416D9099C8E6}">
      <selection activeCell="H16" sqref="H16"/>
      <pageMargins left="0.7" right="0.7" top="0.75" bottom="0.75" header="0.3" footer="0.3"/>
    </customSheetView>
  </customSheetViews>
  <mergeCells count="11">
    <mergeCell ref="K3:N3"/>
    <mergeCell ref="A1:O1"/>
    <mergeCell ref="E3:F3"/>
    <mergeCell ref="E2:F2"/>
    <mergeCell ref="G3:J3"/>
    <mergeCell ref="G2:O2"/>
    <mergeCell ref="O3:O4"/>
    <mergeCell ref="A2:A3"/>
    <mergeCell ref="B2:B3"/>
    <mergeCell ref="C2:D2"/>
    <mergeCell ref="C3:D3"/>
  </mergeCells>
  <conditionalFormatting sqref="O5:O19">
    <cfRule type="cellIs" dxfId="1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87" fitToHeight="0" orientation="landscape" r:id="rId1"/>
  <headerFooter>
    <oddFooter>&amp;R&amp;Z&amp;F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C12"/>
  <sheetViews>
    <sheetView workbookViewId="0">
      <selection activeCell="A5" sqref="A5:XFD5"/>
    </sheetView>
  </sheetViews>
  <sheetFormatPr baseColWidth="10" defaultColWidth="11.5703125" defaultRowHeight="15" x14ac:dyDescent="0.25"/>
  <cols>
    <col min="1" max="2" width="11.5703125" style="54"/>
    <col min="3" max="3" width="20" style="54" customWidth="1"/>
    <col min="4" max="4" width="13.7109375" style="54" customWidth="1"/>
    <col min="5" max="5" width="11.5703125" style="54"/>
    <col min="6" max="6" width="25.85546875" style="54" bestFit="1" customWidth="1"/>
    <col min="7" max="25" width="11.5703125" style="54"/>
    <col min="26" max="26" width="11.42578125" style="54" customWidth="1"/>
    <col min="27" max="27" width="21" style="54" customWidth="1"/>
    <col min="28" max="28" width="30.28515625" style="54" customWidth="1"/>
    <col min="29" max="29" width="27.5703125" style="54" bestFit="1" customWidth="1"/>
    <col min="30" max="16384" width="11.5703125" style="54"/>
  </cols>
  <sheetData>
    <row r="1" spans="1:29" x14ac:dyDescent="0.25">
      <c r="A1" s="58" t="s">
        <v>19</v>
      </c>
      <c r="B1" s="58" t="s">
        <v>35</v>
      </c>
      <c r="C1" s="58"/>
      <c r="D1" s="58"/>
      <c r="E1" s="58"/>
      <c r="F1" s="58"/>
      <c r="G1" s="58"/>
      <c r="H1" s="58"/>
      <c r="I1" s="58" t="s">
        <v>31</v>
      </c>
      <c r="J1" s="58" t="s">
        <v>33</v>
      </c>
      <c r="K1" s="58"/>
      <c r="L1" s="58"/>
      <c r="M1" s="58"/>
      <c r="N1" s="58"/>
      <c r="O1" s="58"/>
      <c r="P1" s="58"/>
      <c r="Q1" s="58"/>
      <c r="R1" s="58"/>
      <c r="S1" s="59" t="s">
        <v>20</v>
      </c>
      <c r="T1" s="59" t="s">
        <v>36</v>
      </c>
      <c r="U1" s="59" t="s">
        <v>37</v>
      </c>
      <c r="V1" s="59" t="s">
        <v>36</v>
      </c>
      <c r="W1" s="59" t="s">
        <v>37</v>
      </c>
      <c r="X1" s="59"/>
      <c r="Z1" s="54">
        <v>3024.64</v>
      </c>
    </row>
    <row r="2" spans="1:29" x14ac:dyDescent="0.25">
      <c r="A2" s="58">
        <v>1</v>
      </c>
      <c r="B2" s="58" t="s">
        <v>13</v>
      </c>
      <c r="C2" s="60"/>
      <c r="D2" s="58"/>
      <c r="E2" s="58"/>
      <c r="F2" s="58"/>
      <c r="G2" s="58"/>
      <c r="H2" s="61"/>
      <c r="I2" s="61">
        <v>42460</v>
      </c>
      <c r="J2" s="62" t="str">
        <f>"T"&amp;TEXT(1+INT((MONTH(I2)-1)/3),"#")&amp;"-"&amp;TEXT(YEAR(I2),"####")</f>
        <v>T1-2016</v>
      </c>
      <c r="K2" s="58"/>
      <c r="L2" s="58">
        <v>0.5</v>
      </c>
      <c r="M2" s="58"/>
      <c r="N2" s="58">
        <v>9</v>
      </c>
      <c r="O2" s="58">
        <v>7</v>
      </c>
      <c r="P2" s="58">
        <v>1</v>
      </c>
      <c r="Q2" s="61"/>
      <c r="R2" s="58"/>
      <c r="S2" s="58">
        <f t="shared" ref="S2:S12" si="0">(I2-H2)+1</f>
        <v>42461</v>
      </c>
      <c r="T2" s="58">
        <f>O2*L2*S2/365</f>
        <v>407.16027397260274</v>
      </c>
      <c r="U2" s="58">
        <f>T2*P2</f>
        <v>407.16027397260274</v>
      </c>
      <c r="V2" s="58">
        <f>T2*$Z$1</f>
        <v>1231513.2510684931</v>
      </c>
      <c r="W2" s="58">
        <v>1231513.2510684931</v>
      </c>
      <c r="X2" s="58"/>
    </row>
    <row r="3" spans="1:29" x14ac:dyDescent="0.25">
      <c r="A3" s="58">
        <v>2</v>
      </c>
      <c r="B3" s="58" t="s">
        <v>13</v>
      </c>
      <c r="C3" s="60"/>
      <c r="D3" s="58"/>
      <c r="E3" s="58"/>
      <c r="F3" s="58"/>
      <c r="G3" s="58"/>
      <c r="H3" s="61"/>
      <c r="I3" s="61">
        <v>42460</v>
      </c>
      <c r="J3" s="62" t="str">
        <f t="shared" ref="J3:J12" si="1">"T"&amp;TEXT(1+INT((MONTH(I3)-1)/3),"#")&amp;"-"&amp;TEXT(YEAR(I3),"####")</f>
        <v>T1-2016</v>
      </c>
      <c r="K3" s="58"/>
      <c r="L3" s="58">
        <v>1</v>
      </c>
      <c r="M3" s="58"/>
      <c r="N3" s="58">
        <v>8</v>
      </c>
      <c r="O3" s="58">
        <v>5</v>
      </c>
      <c r="P3" s="58">
        <v>1</v>
      </c>
      <c r="Q3" s="61"/>
      <c r="R3" s="58"/>
      <c r="S3" s="58">
        <f t="shared" si="0"/>
        <v>42461</v>
      </c>
      <c r="T3" s="58">
        <f t="shared" ref="T3:T12" si="2">O3*L3*S3/365</f>
        <v>581.65753424657532</v>
      </c>
      <c r="U3" s="58">
        <f t="shared" ref="U3:U12" si="3">T3*P3</f>
        <v>581.65753424657532</v>
      </c>
      <c r="V3" s="58">
        <f t="shared" ref="V3:V12" si="4">T3*$Z$1</f>
        <v>1759304.6443835616</v>
      </c>
      <c r="W3" s="58">
        <v>1759304.6443835616</v>
      </c>
      <c r="X3" s="58"/>
      <c r="AA3" s="55"/>
      <c r="AB3" s="56"/>
      <c r="AC3" s="56"/>
    </row>
    <row r="4" spans="1:29" x14ac:dyDescent="0.25">
      <c r="A4" s="58">
        <v>3</v>
      </c>
      <c r="B4" s="58" t="s">
        <v>16</v>
      </c>
      <c r="C4" s="60"/>
      <c r="D4" s="58"/>
      <c r="E4" s="58"/>
      <c r="F4" s="58"/>
      <c r="G4" s="58"/>
      <c r="H4" s="61"/>
      <c r="I4" s="61">
        <v>42460</v>
      </c>
      <c r="J4" s="62" t="str">
        <f t="shared" si="1"/>
        <v>T1-2016</v>
      </c>
      <c r="K4" s="58"/>
      <c r="L4" s="58">
        <v>0.5</v>
      </c>
      <c r="M4" s="58"/>
      <c r="N4" s="58">
        <v>9</v>
      </c>
      <c r="O4" s="58">
        <v>2</v>
      </c>
      <c r="P4" s="58">
        <v>1</v>
      </c>
      <c r="Q4" s="61"/>
      <c r="R4" s="58"/>
      <c r="S4" s="58">
        <f t="shared" si="0"/>
        <v>42461</v>
      </c>
      <c r="T4" s="58">
        <f t="shared" si="2"/>
        <v>116.33150684931506</v>
      </c>
      <c r="U4" s="58">
        <f t="shared" si="3"/>
        <v>116.33150684931506</v>
      </c>
      <c r="V4" s="58">
        <f t="shared" si="4"/>
        <v>351860.92887671228</v>
      </c>
      <c r="W4" s="58">
        <v>351860.92887671228</v>
      </c>
      <c r="X4" s="58"/>
      <c r="AA4" s="55"/>
      <c r="AB4" s="56"/>
      <c r="AC4" s="56"/>
    </row>
    <row r="5" spans="1:29" x14ac:dyDescent="0.25">
      <c r="A5" s="58">
        <v>4</v>
      </c>
      <c r="B5" s="58" t="s">
        <v>8</v>
      </c>
      <c r="C5" s="60"/>
      <c r="D5" s="58"/>
      <c r="E5" s="58"/>
      <c r="F5" s="58"/>
      <c r="G5" s="58"/>
      <c r="H5" s="61"/>
      <c r="I5" s="61">
        <v>42460</v>
      </c>
      <c r="J5" s="62" t="str">
        <f t="shared" si="1"/>
        <v>T1-2016</v>
      </c>
      <c r="K5" s="58"/>
      <c r="L5" s="58">
        <v>1</v>
      </c>
      <c r="M5" s="58"/>
      <c r="N5" s="58">
        <v>15</v>
      </c>
      <c r="O5" s="58">
        <v>7</v>
      </c>
      <c r="P5" s="58">
        <v>1</v>
      </c>
      <c r="Q5" s="61"/>
      <c r="R5" s="58"/>
      <c r="S5" s="58">
        <f t="shared" si="0"/>
        <v>42461</v>
      </c>
      <c r="T5" s="58">
        <f t="shared" si="2"/>
        <v>814.32054794520548</v>
      </c>
      <c r="U5" s="58">
        <f>T5*P5</f>
        <v>814.32054794520548</v>
      </c>
      <c r="V5" s="58">
        <f t="shared" si="4"/>
        <v>2463026.5021369862</v>
      </c>
      <c r="W5" s="58">
        <v>2463026.5021369862</v>
      </c>
      <c r="X5" s="58"/>
      <c r="AA5" s="55"/>
      <c r="AB5" s="56"/>
      <c r="AC5" s="56"/>
    </row>
    <row r="6" spans="1:29" x14ac:dyDescent="0.25">
      <c r="A6" s="58">
        <v>5</v>
      </c>
      <c r="B6" s="58" t="s">
        <v>13</v>
      </c>
      <c r="C6" s="60"/>
      <c r="D6" s="58"/>
      <c r="E6" s="58"/>
      <c r="F6" s="58"/>
      <c r="G6" s="58"/>
      <c r="H6" s="61"/>
      <c r="I6" s="61">
        <v>42460</v>
      </c>
      <c r="J6" s="62" t="str">
        <f t="shared" si="1"/>
        <v>T1-2016</v>
      </c>
      <c r="K6" s="58"/>
      <c r="L6" s="58">
        <v>1</v>
      </c>
      <c r="M6" s="58"/>
      <c r="N6" s="58">
        <v>9</v>
      </c>
      <c r="O6" s="58">
        <v>4</v>
      </c>
      <c r="P6" s="58">
        <v>1</v>
      </c>
      <c r="Q6" s="61"/>
      <c r="R6" s="58"/>
      <c r="S6" s="58">
        <f t="shared" si="0"/>
        <v>42461</v>
      </c>
      <c r="T6" s="58">
        <f t="shared" si="2"/>
        <v>465.32602739726025</v>
      </c>
      <c r="U6" s="58">
        <f t="shared" si="3"/>
        <v>465.32602739726025</v>
      </c>
      <c r="V6" s="58">
        <f t="shared" si="4"/>
        <v>1407443.7155068491</v>
      </c>
      <c r="W6" s="58">
        <v>1407443.7155068491</v>
      </c>
      <c r="X6" s="58"/>
      <c r="AA6" s="55"/>
      <c r="AB6" s="56"/>
      <c r="AC6" s="56"/>
    </row>
    <row r="7" spans="1:29" x14ac:dyDescent="0.25">
      <c r="A7" s="58">
        <v>6</v>
      </c>
      <c r="B7" s="58" t="s">
        <v>13</v>
      </c>
      <c r="C7" s="60"/>
      <c r="D7" s="58"/>
      <c r="E7" s="58"/>
      <c r="F7" s="58"/>
      <c r="G7" s="58"/>
      <c r="H7" s="61"/>
      <c r="I7" s="61">
        <v>42460</v>
      </c>
      <c r="J7" s="62" t="str">
        <f t="shared" si="1"/>
        <v>T1-2016</v>
      </c>
      <c r="K7" s="58"/>
      <c r="L7" s="58">
        <v>0.5</v>
      </c>
      <c r="M7" s="58"/>
      <c r="N7" s="58">
        <v>9</v>
      </c>
      <c r="O7" s="58">
        <v>7</v>
      </c>
      <c r="P7" s="58">
        <v>0</v>
      </c>
      <c r="Q7" s="61"/>
      <c r="R7" s="58"/>
      <c r="S7" s="58">
        <f t="shared" si="0"/>
        <v>42461</v>
      </c>
      <c r="T7" s="58">
        <f>O7*L7*S7/365</f>
        <v>407.16027397260274</v>
      </c>
      <c r="U7" s="58">
        <f t="shared" si="3"/>
        <v>0</v>
      </c>
      <c r="V7" s="58">
        <f t="shared" si="4"/>
        <v>1231513.2510684931</v>
      </c>
      <c r="W7" s="58">
        <v>0</v>
      </c>
      <c r="X7" s="58"/>
      <c r="AA7" s="55"/>
      <c r="AB7" s="56"/>
      <c r="AC7" s="56"/>
    </row>
    <row r="8" spans="1:29" x14ac:dyDescent="0.25">
      <c r="A8" s="58">
        <v>7</v>
      </c>
      <c r="B8" s="58" t="s">
        <v>13</v>
      </c>
      <c r="C8" s="60"/>
      <c r="D8" s="58"/>
      <c r="E8" s="58"/>
      <c r="F8" s="58"/>
      <c r="G8" s="58"/>
      <c r="H8" s="61"/>
      <c r="I8" s="61">
        <v>42460</v>
      </c>
      <c r="J8" s="62" t="str">
        <f t="shared" si="1"/>
        <v>T1-2016</v>
      </c>
      <c r="K8" s="58"/>
      <c r="L8" s="58">
        <v>1</v>
      </c>
      <c r="M8" s="58"/>
      <c r="N8" s="58">
        <v>9</v>
      </c>
      <c r="O8" s="58">
        <v>7</v>
      </c>
      <c r="P8" s="58">
        <v>0.5</v>
      </c>
      <c r="Q8" s="61"/>
      <c r="R8" s="58"/>
      <c r="S8" s="58">
        <f t="shared" si="0"/>
        <v>42461</v>
      </c>
      <c r="T8" s="58">
        <f t="shared" si="2"/>
        <v>814.32054794520548</v>
      </c>
      <c r="U8" s="58">
        <f t="shared" si="3"/>
        <v>407.16027397260274</v>
      </c>
      <c r="V8" s="58">
        <f t="shared" si="4"/>
        <v>2463026.5021369862</v>
      </c>
      <c r="W8" s="58">
        <v>1231513.2510684931</v>
      </c>
      <c r="X8" s="58"/>
      <c r="Z8" s="54" t="str">
        <f>J2</f>
        <v>T1-2016</v>
      </c>
      <c r="AA8" s="55"/>
      <c r="AB8" s="56"/>
      <c r="AC8" s="56"/>
    </row>
    <row r="9" spans="1:29" x14ac:dyDescent="0.25">
      <c r="A9" s="58">
        <v>8</v>
      </c>
      <c r="B9" s="58" t="s">
        <v>13</v>
      </c>
      <c r="C9" s="60"/>
      <c r="D9" s="58"/>
      <c r="E9" s="58"/>
      <c r="F9" s="58"/>
      <c r="G9" s="58"/>
      <c r="H9" s="61"/>
      <c r="I9" s="61">
        <v>42460</v>
      </c>
      <c r="J9" s="62" t="str">
        <f t="shared" si="1"/>
        <v>T1-2016</v>
      </c>
      <c r="K9" s="58"/>
      <c r="L9" s="58">
        <v>1</v>
      </c>
      <c r="M9" s="58"/>
      <c r="N9" s="58">
        <v>9</v>
      </c>
      <c r="O9" s="58">
        <v>7</v>
      </c>
      <c r="P9" s="58">
        <v>1</v>
      </c>
      <c r="Q9" s="61"/>
      <c r="R9" s="58"/>
      <c r="S9" s="58">
        <f t="shared" si="0"/>
        <v>42461</v>
      </c>
      <c r="T9" s="58">
        <f t="shared" si="2"/>
        <v>814.32054794520548</v>
      </c>
      <c r="U9" s="58">
        <f t="shared" si="3"/>
        <v>814.32054794520548</v>
      </c>
      <c r="V9" s="58">
        <f t="shared" si="4"/>
        <v>2463026.5021369862</v>
      </c>
      <c r="W9" s="58">
        <v>2463026.5021369862</v>
      </c>
      <c r="X9" s="58"/>
      <c r="AA9" s="55"/>
      <c r="AB9" s="56"/>
      <c r="AC9" s="56"/>
    </row>
    <row r="10" spans="1:29" x14ac:dyDescent="0.25">
      <c r="A10" s="58">
        <v>9</v>
      </c>
      <c r="B10" s="58" t="s">
        <v>13</v>
      </c>
      <c r="C10" s="60"/>
      <c r="D10" s="58"/>
      <c r="E10" s="58"/>
      <c r="F10" s="58"/>
      <c r="G10" s="58"/>
      <c r="H10" s="61"/>
      <c r="I10" s="61">
        <v>42460</v>
      </c>
      <c r="J10" s="62" t="str">
        <f t="shared" si="1"/>
        <v>T1-2016</v>
      </c>
      <c r="K10" s="58"/>
      <c r="L10" s="58">
        <v>1</v>
      </c>
      <c r="M10" s="58"/>
      <c r="N10" s="58">
        <v>9</v>
      </c>
      <c r="O10" s="58">
        <v>7</v>
      </c>
      <c r="P10" s="58">
        <v>1</v>
      </c>
      <c r="Q10" s="61"/>
      <c r="R10" s="58"/>
      <c r="S10" s="58">
        <f t="shared" si="0"/>
        <v>42461</v>
      </c>
      <c r="T10" s="58">
        <f t="shared" si="2"/>
        <v>814.32054794520548</v>
      </c>
      <c r="U10" s="58">
        <f t="shared" si="3"/>
        <v>814.32054794520548</v>
      </c>
      <c r="V10" s="58">
        <f t="shared" si="4"/>
        <v>2463026.5021369862</v>
      </c>
      <c r="W10" s="58">
        <v>2463026.5021369862</v>
      </c>
      <c r="X10" s="58"/>
      <c r="AA10" s="55"/>
      <c r="AB10" s="56"/>
      <c r="AC10" s="56"/>
    </row>
    <row r="11" spans="1:29" x14ac:dyDescent="0.25">
      <c r="A11" s="58">
        <v>10</v>
      </c>
      <c r="B11" s="58" t="s">
        <v>13</v>
      </c>
      <c r="C11" s="60"/>
      <c r="D11" s="58"/>
      <c r="E11" s="58"/>
      <c r="F11" s="58"/>
      <c r="G11" s="58"/>
      <c r="H11" s="61"/>
      <c r="I11" s="61">
        <v>42460</v>
      </c>
      <c r="J11" s="62" t="str">
        <f t="shared" si="1"/>
        <v>T1-2016</v>
      </c>
      <c r="K11" s="58"/>
      <c r="L11" s="58">
        <v>0.5</v>
      </c>
      <c r="M11" s="58"/>
      <c r="N11" s="58">
        <v>9</v>
      </c>
      <c r="O11" s="58">
        <v>7</v>
      </c>
      <c r="P11" s="58">
        <v>1</v>
      </c>
      <c r="Q11" s="61"/>
      <c r="R11" s="58"/>
      <c r="S11" s="58">
        <f t="shared" si="0"/>
        <v>42461</v>
      </c>
      <c r="T11" s="58">
        <f t="shared" si="2"/>
        <v>407.16027397260274</v>
      </c>
      <c r="U11" s="58">
        <f t="shared" si="3"/>
        <v>407.16027397260274</v>
      </c>
      <c r="V11" s="58">
        <f t="shared" si="4"/>
        <v>1231513.2510684931</v>
      </c>
      <c r="W11" s="58">
        <v>1231513.2510684931</v>
      </c>
      <c r="X11" s="58"/>
      <c r="Z11" s="54" t="s">
        <v>27</v>
      </c>
      <c r="AA11" s="55"/>
      <c r="AB11" s="56"/>
      <c r="AC11" s="56"/>
    </row>
    <row r="12" spans="1:29" x14ac:dyDescent="0.25">
      <c r="A12" s="58">
        <v>11</v>
      </c>
      <c r="B12" s="58" t="s">
        <v>16</v>
      </c>
      <c r="C12" s="60"/>
      <c r="D12" s="58"/>
      <c r="E12" s="58"/>
      <c r="F12" s="58"/>
      <c r="G12" s="58"/>
      <c r="H12" s="61"/>
      <c r="I12" s="61">
        <v>42460</v>
      </c>
      <c r="J12" s="62" t="str">
        <f t="shared" si="1"/>
        <v>T1-2016</v>
      </c>
      <c r="K12" s="58"/>
      <c r="L12" s="58">
        <v>0.5</v>
      </c>
      <c r="M12" s="58"/>
      <c r="N12" s="58">
        <v>9</v>
      </c>
      <c r="O12" s="58">
        <v>2</v>
      </c>
      <c r="P12" s="58">
        <v>0.5</v>
      </c>
      <c r="Q12" s="61"/>
      <c r="R12" s="58"/>
      <c r="S12" s="58">
        <f t="shared" si="0"/>
        <v>42461</v>
      </c>
      <c r="T12" s="58">
        <f t="shared" si="2"/>
        <v>116.33150684931506</v>
      </c>
      <c r="U12" s="58">
        <f t="shared" si="3"/>
        <v>58.165753424657531</v>
      </c>
      <c r="V12" s="58">
        <f t="shared" si="4"/>
        <v>351860.92887671228</v>
      </c>
      <c r="W12" s="58">
        <v>175930.46443835614</v>
      </c>
      <c r="X12" s="58"/>
      <c r="AA12" s="55"/>
      <c r="AB12" s="56"/>
      <c r="AC12" s="5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données </vt:lpstr>
      <vt:lpstr>récapitulatif Tri 1 2 3 4</vt:lpstr>
    </vt:vector>
  </TitlesOfParts>
  <Company>Ville de Mons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</dc:creator>
  <cp:lastModifiedBy>Michel</cp:lastModifiedBy>
  <cp:lastPrinted>2016-05-10T07:23:43Z</cp:lastPrinted>
  <dcterms:created xsi:type="dcterms:W3CDTF">2013-02-01T15:16:34Z</dcterms:created>
  <dcterms:modified xsi:type="dcterms:W3CDTF">2016-05-10T13:00:11Z</dcterms:modified>
</cp:coreProperties>
</file>