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6420" activeTab="1"/>
  </bookViews>
  <sheets>
    <sheet name="Parametres" sheetId="3" r:id="rId1"/>
    <sheet name="16 ans" sheetId="1" r:id="rId2"/>
    <sheet name="15 ans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J7" i="2"/>
  <c r="J3" i="2"/>
  <c r="J10" i="1"/>
  <c r="J7" i="1"/>
  <c r="J3" i="1"/>
  <c r="I10" i="2" l="1"/>
  <c r="I10" i="1"/>
  <c r="I7" i="2" l="1"/>
  <c r="I7" i="1"/>
  <c r="I3" i="1" l="1"/>
  <c r="I3" i="2"/>
  <c r="D12" i="1" l="1"/>
  <c r="D12" i="2"/>
  <c r="D10" i="2"/>
  <c r="D9" i="2"/>
  <c r="D8" i="2"/>
  <c r="D7" i="2"/>
  <c r="D6" i="2"/>
  <c r="D5" i="2"/>
  <c r="D4" i="2"/>
  <c r="D3" i="2"/>
  <c r="D2" i="2"/>
  <c r="D11" i="2"/>
  <c r="D10" i="1"/>
  <c r="D11" i="1"/>
  <c r="D9" i="1"/>
  <c r="D8" i="1"/>
  <c r="D7" i="1"/>
  <c r="D6" i="1"/>
  <c r="D5" i="1"/>
  <c r="D4" i="1"/>
  <c r="D3" i="1"/>
  <c r="D2" i="1"/>
  <c r="E11" i="2" l="1"/>
  <c r="F10" i="2" s="1"/>
  <c r="E6" i="2"/>
  <c r="F7" i="2" s="1"/>
  <c r="E2" i="2"/>
  <c r="F3" i="2" s="1"/>
  <c r="E11" i="1"/>
  <c r="F10" i="1" s="1"/>
  <c r="E6" i="1"/>
  <c r="E2" i="1"/>
  <c r="F3" i="1" s="1"/>
  <c r="F13" i="2" l="1"/>
  <c r="F7" i="1"/>
  <c r="F13" i="1"/>
  <c r="I13" i="1" s="1"/>
  <c r="J13" i="1" s="1"/>
  <c r="I13" i="2"/>
  <c r="J13" i="2" s="1"/>
</calcChain>
</file>

<file path=xl/sharedStrings.xml><?xml version="1.0" encoding="utf-8"?>
<sst xmlns="http://schemas.openxmlformats.org/spreadsheetml/2006/main" count="58" uniqueCount="22">
  <si>
    <t>Cote de l'item</t>
  </si>
  <si>
    <t>Nom de l'item</t>
  </si>
  <si>
    <t>Note obtenue</t>
  </si>
  <si>
    <t>Note standart de l'item</t>
  </si>
  <si>
    <t>Note de composante</t>
  </si>
  <si>
    <t>Retourner les chevilles - main dominante</t>
  </si>
  <si>
    <t>Retourner les chevilles - main non dominante</t>
  </si>
  <si>
    <t>Ecrous et boulons</t>
  </si>
  <si>
    <t>Trajet</t>
  </si>
  <si>
    <t>Attraper avec main dominante</t>
  </si>
  <si>
    <t>Attraper avec autre main</t>
  </si>
  <si>
    <t>DEXTERITE</t>
  </si>
  <si>
    <t>VISER ET ATTRAPER</t>
  </si>
  <si>
    <t>Lancer sur cible</t>
  </si>
  <si>
    <t>Equilibre sur 2 planches</t>
  </si>
  <si>
    <t>Marcher à reculons en talons/pointes</t>
  </si>
  <si>
    <t>sauter en zig-zag - meilleure jambe</t>
  </si>
  <si>
    <t>Sauter en zig-zag - autre jambe</t>
  </si>
  <si>
    <t>EQUILIBRE</t>
  </si>
  <si>
    <t>NOTE TOTALE</t>
  </si>
  <si>
    <t>Note standart</t>
  </si>
  <si>
    <t>Percentile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</si>
</sst>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3FFEA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theme="1" tint="0.49998474074526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8" xfId="0" applyBorder="1"/>
    <xf numFmtId="0" fontId="0" fillId="0" borderId="6" xfId="0" applyBorder="1"/>
    <xf numFmtId="0" fontId="0" fillId="0" borderId="0" xfId="0" applyBorder="1" applyAlignment="1">
      <alignment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0" xfId="0" applyBorder="1" applyAlignment="1">
      <alignment horizontal="left" vertical="center" wrapText="1"/>
    </xf>
    <xf numFmtId="1" fontId="0" fillId="0" borderId="20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10" xfId="0" applyNumberFormat="1" applyBorder="1" applyAlignment="1"/>
    <xf numFmtId="1" fontId="1" fillId="0" borderId="10" xfId="0" applyNumberFormat="1" applyFont="1" applyBorder="1" applyAlignment="1">
      <alignment horizontal="center" vertical="center"/>
    </xf>
    <xf numFmtId="2" fontId="0" fillId="0" borderId="5" xfId="0" applyNumberFormat="1" applyBorder="1"/>
    <xf numFmtId="1" fontId="0" fillId="0" borderId="5" xfId="0" applyNumberFormat="1" applyBorder="1"/>
    <xf numFmtId="1" fontId="1" fillId="0" borderId="5" xfId="0" applyNumberFormat="1" applyFon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0" xfId="0" applyNumberFormat="1"/>
    <xf numFmtId="1" fontId="0" fillId="0" borderId="7" xfId="0" applyNumberFormat="1" applyBorder="1"/>
    <xf numFmtId="1" fontId="0" fillId="0" borderId="18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21" xfId="0" applyNumberFormat="1" applyBorder="1" applyAlignment="1"/>
    <xf numFmtId="1" fontId="0" fillId="0" borderId="22" xfId="0" applyNumberFormat="1" applyBorder="1" applyAlignment="1"/>
    <xf numFmtId="1" fontId="0" fillId="0" borderId="15" xfId="0" applyNumberFormat="1" applyBorder="1" applyAlignment="1">
      <alignment horizontal="center" vertical="center"/>
    </xf>
    <xf numFmtId="1" fontId="0" fillId="0" borderId="12" xfId="0" applyNumberFormat="1" applyBorder="1" applyAlignment="1"/>
    <xf numFmtId="1" fontId="0" fillId="0" borderId="6" xfId="0" applyNumberFormat="1" applyBorder="1"/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/>
    <xf numFmtId="1" fontId="0" fillId="0" borderId="19" xfId="0" applyNumberFormat="1" applyBorder="1" applyAlignment="1">
      <alignment horizontal="center" vertical="center"/>
    </xf>
    <xf numFmtId="1" fontId="0" fillId="0" borderId="25" xfId="0" applyNumberFormat="1" applyBorder="1" applyAlignment="1"/>
    <xf numFmtId="1" fontId="0" fillId="0" borderId="11" xfId="0" applyNumberFormat="1" applyBorder="1" applyAlignment="1">
      <alignment horizontal="center" vertical="center"/>
    </xf>
    <xf numFmtId="1" fontId="0" fillId="0" borderId="24" xfId="0" applyNumberFormat="1" applyBorder="1" applyAlignment="1"/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" fontId="1" fillId="2" borderId="14" xfId="0" applyNumberFormat="1" applyFont="1" applyFill="1" applyBorder="1"/>
    <xf numFmtId="1" fontId="1" fillId="2" borderId="13" xfId="0" applyNumberFormat="1" applyFont="1" applyFill="1" applyBorder="1" applyAlignment="1">
      <alignment horizontal="center" vertical="center"/>
    </xf>
    <xf numFmtId="1" fontId="1" fillId="2" borderId="13" xfId="0" applyNumberFormat="1" applyFont="1" applyFill="1" applyBorder="1"/>
    <xf numFmtId="1" fontId="1" fillId="2" borderId="15" xfId="0" applyNumberFormat="1" applyFont="1" applyFill="1" applyBorder="1"/>
    <xf numFmtId="1" fontId="1" fillId="2" borderId="13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0" fillId="3" borderId="2" xfId="0" applyFill="1" applyBorder="1"/>
    <xf numFmtId="1" fontId="0" fillId="3" borderId="3" xfId="0" applyNumberFormat="1" applyFill="1" applyBorder="1" applyAlignment="1">
      <alignment horizontal="center" vertical="center"/>
    </xf>
    <xf numFmtId="1" fontId="0" fillId="3" borderId="3" xfId="0" applyNumberFormat="1" applyFill="1" applyBorder="1" applyAlignment="1"/>
    <xf numFmtId="1" fontId="0" fillId="3" borderId="4" xfId="0" applyNumberFormat="1" applyFill="1" applyBorder="1" applyAlignment="1"/>
    <xf numFmtId="1" fontId="1" fillId="3" borderId="4" xfId="0" applyNumberFormat="1" applyFont="1" applyFill="1" applyBorder="1" applyAlignment="1">
      <alignment horizontal="center" vertical="center"/>
    </xf>
    <xf numFmtId="1" fontId="1" fillId="3" borderId="15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1" fontId="1" fillId="3" borderId="12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2" fontId="0" fillId="0" borderId="7" xfId="0" applyNumberFormat="1" applyBorder="1"/>
    <xf numFmtId="2" fontId="0" fillId="0" borderId="6" xfId="0" applyNumberFormat="1" applyBorder="1"/>
    <xf numFmtId="164" fontId="1" fillId="0" borderId="10" xfId="0" applyNumberFormat="1" applyFont="1" applyBorder="1" applyAlignment="1">
      <alignment horizontal="center" vertical="center"/>
    </xf>
    <xf numFmtId="0" fontId="0" fillId="0" borderId="0" xfId="0" quotePrefix="1"/>
    <xf numFmtId="0" fontId="0" fillId="0" borderId="26" xfId="0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5DFFF"/>
      <color rgb="FF99CCFF"/>
      <color rgb="FF2FC9FF"/>
      <color rgb="FF93FFEA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1136482939632549E-2"/>
          <c:y val="3.7037037037037035E-2"/>
          <c:w val="0.60027559055118107"/>
          <c:h val="0.8981481481481481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'16 ans'!$H$3</c:f>
              <c:strCache>
                <c:ptCount val="1"/>
                <c:pt idx="0">
                  <c:v>DEXTERITE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99FF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3BA-4825-AE3B-FE2CF4D89159}"/>
              </c:ext>
            </c:extLst>
          </c:dPt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ans'!$I$3</c:f>
              <c:numCache>
                <c:formatCode>0</c:formatCode>
                <c:ptCount val="1"/>
                <c:pt idx="0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3BA-4825-AE3B-FE2CF4D89159}"/>
            </c:ext>
          </c:extLst>
        </c:ser>
        <c:ser>
          <c:idx val="1"/>
          <c:order val="1"/>
          <c:tx>
            <c:strRef>
              <c:f>'16 ans'!$H$7</c:f>
              <c:strCache>
                <c:ptCount val="1"/>
                <c:pt idx="0">
                  <c:v>VISER ET ATTRAPER</c:v>
                </c:pt>
              </c:strCache>
            </c:strRef>
          </c:tx>
          <c:spPr>
            <a:solidFill>
              <a:srgbClr val="FA00A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ans'!$I$7</c:f>
              <c:numCache>
                <c:formatCode>0</c:formatCode>
                <c:ptCount val="1"/>
                <c:pt idx="0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3BA-4825-AE3B-FE2CF4D89159}"/>
            </c:ext>
          </c:extLst>
        </c:ser>
        <c:ser>
          <c:idx val="2"/>
          <c:order val="2"/>
          <c:tx>
            <c:strRef>
              <c:f>'16 ans'!$H$10</c:f>
              <c:strCache>
                <c:ptCount val="1"/>
                <c:pt idx="0">
                  <c:v>EQUILIBRE</c:v>
                </c:pt>
              </c:strCache>
            </c:strRef>
          </c:tx>
          <c:spPr>
            <a:solidFill>
              <a:srgbClr val="FF99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ans'!$I$10</c:f>
              <c:numCache>
                <c:formatCode>0</c:formatCode>
                <c:ptCount val="1"/>
                <c:pt idx="0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3BA-4825-AE3B-FE2CF4D89159}"/>
            </c:ext>
          </c:extLst>
        </c:ser>
        <c:ser>
          <c:idx val="3"/>
          <c:order val="3"/>
          <c:tx>
            <c:strRef>
              <c:f>'16 ans'!$H$13</c:f>
              <c:strCache>
                <c:ptCount val="1"/>
                <c:pt idx="0">
                  <c:v>NOTE TOTALE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1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B3BA-4825-AE3B-FE2CF4D89159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ans'!$I$13</c:f>
              <c:numCache>
                <c:formatCode>0</c:formatCode>
                <c:ptCount val="1"/>
                <c:pt idx="0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B3BA-4825-AE3B-FE2CF4D891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41"/>
        <c:overlap val="-100"/>
        <c:axId val="293426272"/>
        <c:axId val="293426664"/>
      </c:barChart>
      <c:catAx>
        <c:axId val="2934262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26664"/>
        <c:crosses val="autoZero"/>
        <c:auto val="0"/>
        <c:lblAlgn val="ctr"/>
        <c:lblOffset val="100"/>
        <c:noMultiLvlLbl val="0"/>
      </c:catAx>
      <c:valAx>
        <c:axId val="293426664"/>
        <c:scaling>
          <c:orientation val="minMax"/>
          <c:max val="1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26272"/>
        <c:crosses val="autoZero"/>
        <c:crossBetween val="between"/>
      </c:valAx>
      <c:dTable>
        <c:showHorzBorder val="1"/>
        <c:showVertBorder val="0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12000">
              <a:srgbClr val="FF9B9B"/>
            </a:gs>
            <a:gs pos="54000">
              <a:srgbClr val="B8D6A3"/>
            </a:gs>
            <a:gs pos="28000">
              <a:srgbClr val="FFFF93"/>
            </a:gs>
            <a:gs pos="40000">
              <a:srgbClr val="FFFF5B"/>
            </a:gs>
            <a:gs pos="24000">
              <a:srgbClr val="FFB7B7"/>
            </a:gs>
            <a:gs pos="100000">
              <a:schemeClr val="accent6">
                <a:lumMod val="60000"/>
                <a:lumOff val="40000"/>
              </a:schemeClr>
            </a:gs>
          </a:gsLst>
          <a:lin ang="21594000" scaled="0"/>
        </a:gradFill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1136482939632549E-2"/>
          <c:y val="3.7037037037037035E-2"/>
          <c:w val="0.60027559055118107"/>
          <c:h val="0.8981481481481481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'15 ans'!$H$3</c:f>
              <c:strCache>
                <c:ptCount val="1"/>
                <c:pt idx="0">
                  <c:v>DEXTERITE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99FF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B80-4FA1-8BEB-61DC5FCD4790}"/>
              </c:ext>
            </c:extLst>
          </c:dPt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ans'!$I$3</c:f>
              <c:numCache>
                <c:formatCode>0</c:formatCode>
                <c:ptCount val="1"/>
                <c:pt idx="0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B80-4FA1-8BEB-61DC5FCD4790}"/>
            </c:ext>
          </c:extLst>
        </c:ser>
        <c:ser>
          <c:idx val="1"/>
          <c:order val="1"/>
          <c:tx>
            <c:strRef>
              <c:f>'15 ans'!$H$7</c:f>
              <c:strCache>
                <c:ptCount val="1"/>
                <c:pt idx="0">
                  <c:v>VISER ET ATTRAPER</c:v>
                </c:pt>
              </c:strCache>
            </c:strRef>
          </c:tx>
          <c:spPr>
            <a:solidFill>
              <a:srgbClr val="FA00A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ans'!$I$7</c:f>
              <c:numCache>
                <c:formatCode>0</c:formatCode>
                <c:ptCount val="1"/>
                <c:pt idx="0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B80-4FA1-8BEB-61DC5FCD4790}"/>
            </c:ext>
          </c:extLst>
        </c:ser>
        <c:ser>
          <c:idx val="2"/>
          <c:order val="2"/>
          <c:tx>
            <c:strRef>
              <c:f>'15 ans'!$H$10</c:f>
              <c:strCache>
                <c:ptCount val="1"/>
                <c:pt idx="0">
                  <c:v>EQUILIBRE</c:v>
                </c:pt>
              </c:strCache>
            </c:strRef>
          </c:tx>
          <c:spPr>
            <a:solidFill>
              <a:srgbClr val="FF99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ans'!$I$10</c:f>
              <c:numCache>
                <c:formatCode>0</c:formatCode>
                <c:ptCount val="1"/>
                <c:pt idx="0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6B80-4FA1-8BEB-61DC5FCD4790}"/>
            </c:ext>
          </c:extLst>
        </c:ser>
        <c:ser>
          <c:idx val="3"/>
          <c:order val="3"/>
          <c:tx>
            <c:strRef>
              <c:f>'15 ans'!$H$13</c:f>
              <c:strCache>
                <c:ptCount val="1"/>
                <c:pt idx="0">
                  <c:v>NOTE TOTALE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1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6B80-4FA1-8BEB-61DC5FCD4790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ans'!$I$13</c:f>
              <c:numCache>
                <c:formatCode>0</c:formatCode>
                <c:ptCount val="1"/>
                <c:pt idx="0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6B80-4FA1-8BEB-61DC5FCD479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41"/>
        <c:overlap val="-100"/>
        <c:axId val="293424704"/>
        <c:axId val="293425488"/>
      </c:barChart>
      <c:catAx>
        <c:axId val="2934247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25488"/>
        <c:crosses val="autoZero"/>
        <c:auto val="0"/>
        <c:lblAlgn val="ctr"/>
        <c:lblOffset val="100"/>
        <c:noMultiLvlLbl val="0"/>
      </c:catAx>
      <c:valAx>
        <c:axId val="293425488"/>
        <c:scaling>
          <c:orientation val="minMax"/>
          <c:max val="1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24704"/>
        <c:crosses val="autoZero"/>
        <c:crossBetween val="between"/>
      </c:valAx>
      <c:dTable>
        <c:showHorzBorder val="1"/>
        <c:showVertBorder val="0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12000">
              <a:srgbClr val="FF9B9B"/>
            </a:gs>
            <a:gs pos="54000">
              <a:srgbClr val="B8D6A3"/>
            </a:gs>
            <a:gs pos="28000">
              <a:srgbClr val="FFFF93"/>
            </a:gs>
            <a:gs pos="40000">
              <a:srgbClr val="FFFF5B"/>
            </a:gs>
            <a:gs pos="24000">
              <a:srgbClr val="FFB7B7"/>
            </a:gs>
            <a:gs pos="100000">
              <a:schemeClr val="accent6">
                <a:lumMod val="60000"/>
                <a:lumOff val="40000"/>
              </a:schemeClr>
            </a:gs>
          </a:gsLst>
          <a:lin ang="21594000" scaled="0"/>
        </a:gradFill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21</xdr:col>
      <xdr:colOff>332161</xdr:colOff>
      <xdr:row>10</xdr:row>
      <xdr:rowOff>127425</xdr:rowOff>
    </xdr:to>
    <xdr:graphicFrame macro="">
      <xdr:nvGraphicFramePr>
        <xdr:cNvPr id="3" name="Graphique 2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21</xdr:col>
      <xdr:colOff>332161</xdr:colOff>
      <xdr:row>10</xdr:row>
      <xdr:rowOff>13125</xdr:rowOff>
    </xdr:to>
    <xdr:graphicFrame macro="">
      <xdr:nvGraphicFramePr>
        <xdr:cNvPr id="2" name="Graphique 1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1"/>
  <sheetViews>
    <sheetView workbookViewId="0">
      <selection activeCell="M4" sqref="M4"/>
    </sheetView>
  </sheetViews>
  <sheetFormatPr baseColWidth="10" defaultRowHeight="15" x14ac:dyDescent="0.25"/>
  <sheetData>
    <row r="2" spans="1:14" x14ac:dyDescent="0.25">
      <c r="A2" s="70" t="s">
        <v>11</v>
      </c>
      <c r="B2" s="70"/>
      <c r="D2" s="70" t="s">
        <v>12</v>
      </c>
      <c r="E2" s="70"/>
      <c r="G2" s="71" t="s">
        <v>18</v>
      </c>
      <c r="H2" s="72"/>
      <c r="J2" s="71" t="s">
        <v>21</v>
      </c>
      <c r="K2" s="72"/>
    </row>
    <row r="3" spans="1:14" x14ac:dyDescent="0.25">
      <c r="A3" s="68">
        <v>1</v>
      </c>
      <c r="B3" s="68">
        <v>1</v>
      </c>
      <c r="D3" s="68">
        <v>1</v>
      </c>
      <c r="E3" s="68">
        <v>1</v>
      </c>
      <c r="G3" s="69">
        <v>1</v>
      </c>
      <c r="H3" s="69">
        <v>1</v>
      </c>
      <c r="J3" s="69">
        <v>1</v>
      </c>
      <c r="K3" s="69">
        <v>0.1</v>
      </c>
    </row>
    <row r="4" spans="1:14" x14ac:dyDescent="0.25">
      <c r="A4" s="68">
        <v>7</v>
      </c>
      <c r="B4" s="68">
        <v>2</v>
      </c>
      <c r="D4" s="68">
        <v>8</v>
      </c>
      <c r="E4" s="68">
        <v>3</v>
      </c>
      <c r="G4" s="69">
        <v>10</v>
      </c>
      <c r="H4" s="69">
        <v>2</v>
      </c>
      <c r="J4" s="69">
        <v>2</v>
      </c>
      <c r="K4" s="69">
        <v>0.5</v>
      </c>
    </row>
    <row r="5" spans="1:14" x14ac:dyDescent="0.25">
      <c r="A5" s="68">
        <v>11</v>
      </c>
      <c r="B5" s="68">
        <v>3</v>
      </c>
      <c r="D5" s="68">
        <v>9</v>
      </c>
      <c r="E5" s="68">
        <v>4</v>
      </c>
      <c r="G5" s="69">
        <v>13</v>
      </c>
      <c r="H5" s="69">
        <v>3</v>
      </c>
      <c r="J5" s="69">
        <v>3</v>
      </c>
      <c r="K5" s="69">
        <v>1</v>
      </c>
    </row>
    <row r="6" spans="1:14" x14ac:dyDescent="0.25">
      <c r="A6" s="68">
        <v>15</v>
      </c>
      <c r="B6" s="68">
        <v>4</v>
      </c>
      <c r="D6" s="68">
        <v>11</v>
      </c>
      <c r="E6" s="68">
        <v>5</v>
      </c>
      <c r="G6" s="69">
        <v>16</v>
      </c>
      <c r="H6" s="69">
        <v>4</v>
      </c>
      <c r="J6" s="69">
        <v>4</v>
      </c>
      <c r="K6" s="69">
        <v>2</v>
      </c>
    </row>
    <row r="7" spans="1:14" x14ac:dyDescent="0.25">
      <c r="A7" s="68">
        <v>18</v>
      </c>
      <c r="B7" s="68">
        <v>5</v>
      </c>
      <c r="D7" s="68">
        <v>12</v>
      </c>
      <c r="E7" s="68">
        <v>6</v>
      </c>
      <c r="G7" s="69">
        <v>19</v>
      </c>
      <c r="H7" s="68">
        <v>5</v>
      </c>
      <c r="J7" s="69">
        <v>5</v>
      </c>
      <c r="K7" s="68">
        <v>5</v>
      </c>
    </row>
    <row r="8" spans="1:14" x14ac:dyDescent="0.25">
      <c r="A8" s="68">
        <v>23</v>
      </c>
      <c r="B8" s="68">
        <v>6</v>
      </c>
      <c r="D8" s="68">
        <v>14</v>
      </c>
      <c r="E8" s="68">
        <v>7</v>
      </c>
      <c r="G8" s="69">
        <v>22</v>
      </c>
      <c r="H8" s="68">
        <v>6</v>
      </c>
      <c r="J8" s="69">
        <v>6</v>
      </c>
      <c r="K8" s="68">
        <v>9</v>
      </c>
    </row>
    <row r="9" spans="1:14" x14ac:dyDescent="0.25">
      <c r="A9" s="68">
        <v>25</v>
      </c>
      <c r="B9" s="68">
        <v>7</v>
      </c>
      <c r="D9" s="68">
        <v>15</v>
      </c>
      <c r="E9" s="68">
        <v>8</v>
      </c>
      <c r="G9" s="69">
        <v>25</v>
      </c>
      <c r="H9" s="68">
        <v>7</v>
      </c>
      <c r="J9" s="69">
        <v>7</v>
      </c>
      <c r="K9" s="68">
        <v>16</v>
      </c>
    </row>
    <row r="10" spans="1:14" x14ac:dyDescent="0.25">
      <c r="A10" s="68">
        <v>27</v>
      </c>
      <c r="B10" s="68">
        <v>8</v>
      </c>
      <c r="D10" s="68">
        <v>17</v>
      </c>
      <c r="E10" s="68">
        <v>9</v>
      </c>
      <c r="G10" s="69">
        <v>27</v>
      </c>
      <c r="H10" s="68">
        <v>8</v>
      </c>
      <c r="J10" s="69">
        <v>8</v>
      </c>
      <c r="K10" s="68">
        <v>25</v>
      </c>
    </row>
    <row r="11" spans="1:14" x14ac:dyDescent="0.25">
      <c r="A11" s="68">
        <v>29</v>
      </c>
      <c r="B11" s="68">
        <v>9</v>
      </c>
      <c r="D11" s="68">
        <v>19</v>
      </c>
      <c r="E11" s="68">
        <v>10</v>
      </c>
      <c r="G11" s="69">
        <v>29</v>
      </c>
      <c r="H11" s="68">
        <v>9</v>
      </c>
      <c r="J11" s="69">
        <v>9</v>
      </c>
      <c r="K11" s="68">
        <v>37</v>
      </c>
      <c r="N11" s="67"/>
    </row>
    <row r="12" spans="1:14" x14ac:dyDescent="0.25">
      <c r="A12" s="68">
        <v>31</v>
      </c>
      <c r="B12" s="68">
        <v>10</v>
      </c>
      <c r="D12" s="68">
        <v>21</v>
      </c>
      <c r="E12" s="68">
        <v>11</v>
      </c>
      <c r="G12" s="69">
        <v>31</v>
      </c>
      <c r="H12" s="68">
        <v>10</v>
      </c>
      <c r="J12" s="69">
        <v>10</v>
      </c>
      <c r="K12" s="68">
        <v>50</v>
      </c>
    </row>
    <row r="13" spans="1:14" x14ac:dyDescent="0.25">
      <c r="A13" s="68">
        <v>33</v>
      </c>
      <c r="B13" s="68">
        <v>11</v>
      </c>
      <c r="D13" s="68">
        <v>23</v>
      </c>
      <c r="E13" s="68">
        <v>12</v>
      </c>
      <c r="G13" s="69">
        <v>33</v>
      </c>
      <c r="H13" s="68">
        <v>11</v>
      </c>
      <c r="J13" s="69">
        <v>11</v>
      </c>
      <c r="K13" s="68">
        <v>63</v>
      </c>
    </row>
    <row r="14" spans="1:14" x14ac:dyDescent="0.25">
      <c r="A14" s="68">
        <v>35</v>
      </c>
      <c r="B14" s="68">
        <v>12</v>
      </c>
      <c r="D14" s="68">
        <v>25</v>
      </c>
      <c r="E14" s="68">
        <v>13</v>
      </c>
      <c r="G14" s="69">
        <v>35</v>
      </c>
      <c r="H14" s="68">
        <v>12</v>
      </c>
      <c r="J14" s="69">
        <v>12</v>
      </c>
      <c r="K14" s="68">
        <v>75</v>
      </c>
    </row>
    <row r="15" spans="1:14" x14ac:dyDescent="0.25">
      <c r="A15" s="68">
        <v>37</v>
      </c>
      <c r="B15" s="68">
        <v>13</v>
      </c>
      <c r="D15" s="68">
        <v>27</v>
      </c>
      <c r="E15" s="68">
        <v>14</v>
      </c>
      <c r="G15" s="69">
        <v>36</v>
      </c>
      <c r="H15" s="68">
        <v>13</v>
      </c>
      <c r="J15" s="69">
        <v>13</v>
      </c>
      <c r="K15" s="68">
        <v>84</v>
      </c>
    </row>
    <row r="16" spans="1:14" x14ac:dyDescent="0.25">
      <c r="A16" s="68">
        <v>38</v>
      </c>
      <c r="B16" s="68">
        <v>14</v>
      </c>
      <c r="D16" s="68">
        <v>29</v>
      </c>
      <c r="E16" s="68">
        <v>15</v>
      </c>
      <c r="G16" s="69">
        <v>37</v>
      </c>
      <c r="H16" s="68">
        <v>14</v>
      </c>
      <c r="J16" s="69">
        <v>14</v>
      </c>
      <c r="K16" s="68">
        <v>91</v>
      </c>
    </row>
    <row r="17" spans="1:11" x14ac:dyDescent="0.25">
      <c r="A17" s="68">
        <v>40</v>
      </c>
      <c r="B17" s="68">
        <v>15</v>
      </c>
      <c r="D17" s="68">
        <v>30</v>
      </c>
      <c r="E17" s="68">
        <v>16</v>
      </c>
      <c r="G17" s="69">
        <v>38</v>
      </c>
      <c r="H17" s="68">
        <v>15</v>
      </c>
      <c r="J17" s="69">
        <v>15</v>
      </c>
      <c r="K17" s="68">
        <v>95</v>
      </c>
    </row>
    <row r="18" spans="1:11" x14ac:dyDescent="0.25">
      <c r="A18" s="68">
        <v>41</v>
      </c>
      <c r="B18" s="68">
        <v>16</v>
      </c>
      <c r="D18" s="68">
        <v>32</v>
      </c>
      <c r="E18" s="68">
        <v>17</v>
      </c>
      <c r="G18" s="69">
        <v>39</v>
      </c>
      <c r="H18" s="68">
        <v>16</v>
      </c>
      <c r="J18" s="69">
        <v>16</v>
      </c>
      <c r="K18" s="68">
        <v>98</v>
      </c>
    </row>
    <row r="19" spans="1:11" x14ac:dyDescent="0.25">
      <c r="A19" s="68">
        <v>42</v>
      </c>
      <c r="B19" s="68">
        <v>17</v>
      </c>
      <c r="D19" s="68">
        <v>34</v>
      </c>
      <c r="E19" s="68">
        <v>18</v>
      </c>
      <c r="G19" s="69">
        <v>41</v>
      </c>
      <c r="H19" s="68">
        <v>17</v>
      </c>
      <c r="J19" s="69">
        <v>17</v>
      </c>
      <c r="K19" s="68">
        <v>99</v>
      </c>
    </row>
    <row r="20" spans="1:11" x14ac:dyDescent="0.25">
      <c r="A20" s="68">
        <v>44</v>
      </c>
      <c r="B20" s="68">
        <v>18</v>
      </c>
      <c r="D20" s="68">
        <v>36</v>
      </c>
      <c r="E20" s="68">
        <v>19</v>
      </c>
      <c r="G20" s="69">
        <v>44</v>
      </c>
      <c r="H20" s="68">
        <v>18</v>
      </c>
      <c r="J20" s="69">
        <v>18</v>
      </c>
      <c r="K20" s="68">
        <v>99.5</v>
      </c>
    </row>
    <row r="21" spans="1:11" x14ac:dyDescent="0.25">
      <c r="A21" s="68">
        <v>46</v>
      </c>
      <c r="B21" s="68">
        <v>19</v>
      </c>
      <c r="G21" s="69">
        <v>45</v>
      </c>
      <c r="H21" s="68">
        <v>19</v>
      </c>
      <c r="I21" s="67"/>
      <c r="J21" s="69">
        <v>19</v>
      </c>
      <c r="K21" s="68">
        <v>99.9</v>
      </c>
    </row>
  </sheetData>
  <mergeCells count="4">
    <mergeCell ref="A2:B2"/>
    <mergeCell ref="D2:E2"/>
    <mergeCell ref="G2:H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1" sqref="J11"/>
    </sheetView>
  </sheetViews>
  <sheetFormatPr baseColWidth="10" defaultRowHeight="15" x14ac:dyDescent="0.25"/>
  <cols>
    <col min="2" max="2" width="23" customWidth="1"/>
    <col min="6" max="6" width="13.42578125" customWidth="1"/>
  </cols>
  <sheetData>
    <row r="1" spans="1:10" ht="30.75" thickBot="1" x14ac:dyDescent="0.3">
      <c r="A1" s="53" t="s">
        <v>0</v>
      </c>
      <c r="B1" s="54" t="s">
        <v>1</v>
      </c>
      <c r="C1" s="53" t="s">
        <v>2</v>
      </c>
      <c r="D1" s="55" t="s">
        <v>3</v>
      </c>
      <c r="E1" s="56"/>
      <c r="F1" s="57" t="s">
        <v>4</v>
      </c>
      <c r="H1" s="58" t="s">
        <v>0</v>
      </c>
      <c r="I1" s="53" t="s">
        <v>20</v>
      </c>
      <c r="J1" s="56" t="s">
        <v>21</v>
      </c>
    </row>
    <row r="2" spans="1:10" ht="30" x14ac:dyDescent="0.25">
      <c r="A2" s="32"/>
      <c r="B2" s="5" t="s">
        <v>5</v>
      </c>
      <c r="C2" s="15">
        <v>19</v>
      </c>
      <c r="D2" s="16">
        <f>IF(C2&lt;=13,15,IF(AND(C2&gt;=14,C2&lt;=15),13,IF(C2=16,12,IF(C2=17,10,IF(C2=18,9,IF(C2=19,8,IF(C2=20,7,IF(AND(C2&gt;=21,C2&lt;=23),6,IF(C2=24,5,IF(C2=25,4,IF(C2&gt;=26,1,)))))))))))</f>
        <v>8</v>
      </c>
      <c r="E2" s="9">
        <f>(D2+D3)/2</f>
        <v>12</v>
      </c>
      <c r="F2" s="10"/>
      <c r="G2" s="17"/>
      <c r="H2" s="39"/>
      <c r="I2" s="18"/>
      <c r="J2" s="18"/>
    </row>
    <row r="3" spans="1:10" ht="30" x14ac:dyDescent="0.25">
      <c r="A3" s="32" t="s">
        <v>11</v>
      </c>
      <c r="B3" s="6" t="s">
        <v>6</v>
      </c>
      <c r="C3" s="19">
        <v>13</v>
      </c>
      <c r="D3" s="20">
        <f>IF(C3&lt;=14,16,IF(C3=15,14,IF(C3=16,13,IF(C3=17,12,IF(C3=18,11,IF(C3=19,10,IF(AND(C3&gt;=20,C3&lt;=21),9,IF(C3=22,8,IF(AND(C3&gt;=23,C3&lt;=24),7,IF(AND(C3&gt;=25,C3&lt;=26),5,IF(C3=27,4,IF(C3=28,3,IF(C3&gt;=29,1,)))))))))))))</f>
        <v>16</v>
      </c>
      <c r="E3" s="21"/>
      <c r="F3" s="66">
        <f>SUM(E2+D4+D5)</f>
        <v>27</v>
      </c>
      <c r="G3" s="17"/>
      <c r="H3" s="40" t="s">
        <v>11</v>
      </c>
      <c r="I3" s="14">
        <f>VLOOKUP(F3,Parametres!$A$3:$B$21,2,TRUE)</f>
        <v>8</v>
      </c>
      <c r="J3" s="14">
        <f>VLOOKUP(I3,Parametres!$J$3:$K$21,2,TRUE)</f>
        <v>25</v>
      </c>
    </row>
    <row r="4" spans="1:10" x14ac:dyDescent="0.25">
      <c r="A4" s="32"/>
      <c r="B4" s="4" t="s">
        <v>7</v>
      </c>
      <c r="C4" s="19">
        <v>22</v>
      </c>
      <c r="D4" s="19">
        <f>IF(C4&lt;=20,16,IF(C4=21,15,IF(AND(C4&gt;=22,C4&lt;=23),14,IF(C4=24,13,IF(AND(C4&gt;=25,C4&lt;=26),12,IF(AND(C4&gt;=27,C4&lt;=28),11,IF(AND(C4&gt;=29,C4&lt;=31),10,IF(AND(C4&gt;=32,C4&lt;=34),9,IF(AND(C4&gt;=35,C4&lt;=36),8,IF(AND(C4&gt;=37,C4&lt;=38),7,IF(AND(C4&gt;=39,C4&lt;=43),6,IF(AND(C4&gt;=44,C4&lt;=48),5,IF(AND(C4&gt;=49,C4&lt;=51),4,IF(AND(C4&gt;=52,C4&lt;=56),3,IF(C4&gt;=57,1,)))))))))))))))</f>
        <v>14</v>
      </c>
      <c r="E4" s="22"/>
      <c r="F4" s="10"/>
      <c r="G4" s="17"/>
      <c r="H4" s="41"/>
      <c r="I4" s="13"/>
      <c r="J4" s="13"/>
    </row>
    <row r="5" spans="1:10" ht="15.75" thickBot="1" x14ac:dyDescent="0.3">
      <c r="A5" s="32"/>
      <c r="B5" s="2" t="s">
        <v>8</v>
      </c>
      <c r="C5" s="15">
        <v>3</v>
      </c>
      <c r="D5" s="23">
        <f>IF(C5=0,12,IF(AND(C5&gt;=1,C5&lt;=2),6,IF(C5&gt;=3,1,)))</f>
        <v>1</v>
      </c>
      <c r="E5" s="24"/>
      <c r="F5" s="10"/>
      <c r="G5" s="17"/>
      <c r="H5" s="42"/>
      <c r="I5" s="25"/>
      <c r="J5" s="25"/>
    </row>
    <row r="6" spans="1:10" ht="30" x14ac:dyDescent="0.25">
      <c r="A6" s="33"/>
      <c r="B6" s="5" t="s">
        <v>9</v>
      </c>
      <c r="C6" s="26">
        <v>10</v>
      </c>
      <c r="D6" s="16">
        <f>IF(C6=10,13,IF(C6=9,9,IF(C6=8,8,IF(C6=7,7,IF(C6=6,5,IF(C6=5,4,IF(AND(C6&gt;=2,C6&lt;=4),3,IF(C6&lt;=1,2,))))))))</f>
        <v>13</v>
      </c>
      <c r="E6" s="9">
        <f>(D6+D7)/2</f>
        <v>13</v>
      </c>
      <c r="F6" s="27"/>
      <c r="G6" s="17"/>
      <c r="H6" s="41"/>
      <c r="I6" s="18"/>
      <c r="J6" s="18"/>
    </row>
    <row r="7" spans="1:10" ht="30" x14ac:dyDescent="0.25">
      <c r="A7" s="34" t="s">
        <v>12</v>
      </c>
      <c r="B7" s="4" t="s">
        <v>10</v>
      </c>
      <c r="C7" s="28">
        <v>10</v>
      </c>
      <c r="D7" s="20">
        <f>IF(C7=10,13,IF(C7=9,12,IF(C7=8,10,IF(AND(C7&gt;=6,C7&lt;=7),9,IF(C7=5,6,IF(AND(C7&gt;=3,C7&lt;=4),4,IF(C7&lt;=2,3,)))))))</f>
        <v>13</v>
      </c>
      <c r="E7" s="29"/>
      <c r="F7" s="11">
        <f>SUM(E6+D8)</f>
        <v>29</v>
      </c>
      <c r="G7" s="17"/>
      <c r="H7" s="43" t="s">
        <v>12</v>
      </c>
      <c r="I7" s="14">
        <f>VLOOKUP(F7,Parametres!$D$3:$E$20,2,TRUE)</f>
        <v>15</v>
      </c>
      <c r="J7" s="14">
        <f>VLOOKUP(I7,Parametres!$J$3:$K$21,2,TRUE)</f>
        <v>95</v>
      </c>
    </row>
    <row r="8" spans="1:10" ht="15.75" thickBot="1" x14ac:dyDescent="0.3">
      <c r="A8" s="35"/>
      <c r="B8" s="2" t="s">
        <v>13</v>
      </c>
      <c r="C8" s="30">
        <v>10</v>
      </c>
      <c r="D8" s="23">
        <f>IF(C8=10,16,IF(C8=9,15,IF(C8=8,13,IF(C8=7,11,IF(C8=6,10,IF(C8=5,8,IF(C8=4,6,IF(AND(C8&gt;=1,C8&lt;=3),3,IF(C8=0,3,)))))))))</f>
        <v>16</v>
      </c>
      <c r="E8" s="24"/>
      <c r="F8" s="24"/>
      <c r="G8" s="17"/>
      <c r="H8" s="41"/>
      <c r="I8" s="25"/>
      <c r="J8" s="25"/>
    </row>
    <row r="9" spans="1:10" x14ac:dyDescent="0.25">
      <c r="A9" s="36"/>
      <c r="B9" s="1" t="s">
        <v>14</v>
      </c>
      <c r="C9" s="16">
        <v>30</v>
      </c>
      <c r="D9" s="16">
        <f>IF(AND(C9&gt;=29,C9&lt;=30),13,IF(C9=28,11,IF(AND(C9&gt;=23,C9&lt;=27),10,IF(AND(C9&gt;=18,C9&lt;=22),9,IF(AND(C9&gt;=11,C9&lt;=17),8,IF(AND(C9&gt;=8,C9&lt;=10),7,IF(C9=7,6,IF(C9=6,5,IF(AND(C9&gt;=4,C9&lt;=5),4,IF(AND(C9&gt;=1,C9&lt;=3),3,IF(C9=0,2,)))))))))))</f>
        <v>13</v>
      </c>
      <c r="E9" s="27"/>
      <c r="F9" s="27"/>
      <c r="G9" s="17"/>
      <c r="H9" s="39"/>
      <c r="I9" s="18"/>
      <c r="J9" s="18"/>
    </row>
    <row r="10" spans="1:10" ht="30" x14ac:dyDescent="0.25">
      <c r="A10" s="37" t="s">
        <v>18</v>
      </c>
      <c r="B10" s="3" t="s">
        <v>15</v>
      </c>
      <c r="C10" s="19">
        <v>12</v>
      </c>
      <c r="D10" s="19">
        <f>IF(C10=15,11,IF(AND(C10&gt;=13,C10&lt;=14),8,IF(AND(C10&gt;=11,C10&lt;=12),7,IF(AND(C10&gt;=8,C10&lt;=10),6,IF(AND(C10&gt;=6,C10&lt;=7),5,IF(C10=5,4,IF(AND(C10&gt;=2,C10&lt;=4),3,IF(C10&lt;=1,2,))))))))</f>
        <v>7</v>
      </c>
      <c r="E10" s="22"/>
      <c r="F10" s="11">
        <f>SUM(D9+D10+E11)</f>
        <v>30</v>
      </c>
      <c r="G10" s="17"/>
      <c r="H10" s="40" t="s">
        <v>18</v>
      </c>
      <c r="I10" s="14">
        <f>VLOOKUP(F10,Parametres!$G$3:$H$21,2,TRUE)</f>
        <v>9</v>
      </c>
      <c r="J10" s="14">
        <f>VLOOKUP(I10,Parametres!$J$3:$K$21,2,TRUE)</f>
        <v>37</v>
      </c>
    </row>
    <row r="11" spans="1:10" ht="30" x14ac:dyDescent="0.25">
      <c r="A11" s="37"/>
      <c r="B11" s="3" t="s">
        <v>16</v>
      </c>
      <c r="C11" s="19">
        <v>5</v>
      </c>
      <c r="D11" s="20">
        <f>IF(C11=5,10,IF(C11&lt;=4,1,))</f>
        <v>10</v>
      </c>
      <c r="E11" s="8">
        <f>(D11+D12)/2</f>
        <v>10</v>
      </c>
      <c r="F11" s="10"/>
      <c r="G11" s="17"/>
      <c r="H11" s="41"/>
      <c r="I11" s="13"/>
      <c r="J11" s="13"/>
    </row>
    <row r="12" spans="1:10" ht="30.75" thickBot="1" x14ac:dyDescent="0.3">
      <c r="A12" s="38"/>
      <c r="B12" s="7" t="s">
        <v>17</v>
      </c>
      <c r="C12" s="23">
        <v>5</v>
      </c>
      <c r="D12" s="23">
        <f>IF(C12=5,10,IF(C12=4,4,IF(AND(C12&gt;=2,C12&lt;=3),2,IF(C12&lt;=1,1,))))</f>
        <v>10</v>
      </c>
      <c r="E12" s="31"/>
      <c r="F12" s="24"/>
      <c r="G12" s="17"/>
      <c r="H12" s="42"/>
      <c r="I12" s="25"/>
      <c r="J12" s="25"/>
    </row>
    <row r="13" spans="1:10" ht="30.75" thickBot="1" x14ac:dyDescent="0.3">
      <c r="A13" s="44" t="s">
        <v>19</v>
      </c>
      <c r="B13" s="45"/>
      <c r="C13" s="46"/>
      <c r="D13" s="47"/>
      <c r="E13" s="48"/>
      <c r="F13" s="49">
        <f>SUM(F3+F7+F10)</f>
        <v>86</v>
      </c>
      <c r="G13" s="17"/>
      <c r="H13" s="50" t="s">
        <v>19</v>
      </c>
      <c r="I13" s="51">
        <f>IF(F13&gt;=118,19,IF(AND(F13&gt;=112,F13&lt;=117),18,IF(AND(F13&gt;=105,F13&lt;=111),17,IF(AND(F13&gt;=101,F13&lt;=104),16,IF(AND(F13&gt;=98,F13&lt;=100),15,IF(AND(F13&gt;=95,F13&lt;=97),14,IF(AND(F13&gt;=92,F13&lt;=94),13,IF(AND(F13&gt;=89,F13&lt;=91),12,IF(AND(F13&gt;=85,F13&lt;=88),11,IF(AND(F13&gt;=81,F13&lt;=84),10,IF(AND(F13&gt;=78,F13&lt;=80),9,IF(AND(F13&gt;=72,F13&lt;=77),8,IF(AND(F13&gt;=67,F13&lt;=71),7,IF(AND(F13&gt;=62,F13&lt;=66),6,IF(AND(F13&gt;=58,F13&lt;=61),5,IF(AND(F13&gt;=53,F13&lt;=57),4,IF(AND(F13&gt;=48,F13&lt;=52),3,IF(AND(F13&gt;=42,F13&lt;=47),2,IF(F13&lt;=41,1,)))))))))))))))))))</f>
        <v>11</v>
      </c>
      <c r="J13" s="52">
        <f>IF(I13=19,99.9,IF(I13=18,99.5,IF(I13=17,99,IF(I13=16,98,IF(I13=15,95,IF(I13=14,91,IF(I13=13,84,IF(I13=12,75,IF(I13=11,63,IF(I13=10,50,IF(I13=9,37,IF(I13=8,25,IF(I13=7,16,IF(I13=6,9,IF(I13=5,5,IF(I13=4,2,IF(I13=3,1,IF(I13=2,0.5,IF(I13=1,0.1,)))))))))))))))))))</f>
        <v>63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showZeros="0" workbookViewId="0">
      <selection activeCell="J11" sqref="J11"/>
    </sheetView>
  </sheetViews>
  <sheetFormatPr baseColWidth="10" defaultRowHeight="15" x14ac:dyDescent="0.25"/>
  <cols>
    <col min="2" max="2" width="23.140625" customWidth="1"/>
    <col min="6" max="6" width="13" customWidth="1"/>
  </cols>
  <sheetData>
    <row r="1" spans="1:10" ht="41.25" customHeight="1" thickBot="1" x14ac:dyDescent="0.3">
      <c r="A1" s="53" t="s">
        <v>0</v>
      </c>
      <c r="B1" s="54" t="s">
        <v>1</v>
      </c>
      <c r="C1" s="53" t="s">
        <v>2</v>
      </c>
      <c r="D1" s="55" t="s">
        <v>3</v>
      </c>
      <c r="E1" s="56"/>
      <c r="F1" s="57" t="s">
        <v>4</v>
      </c>
      <c r="H1" s="58" t="s">
        <v>0</v>
      </c>
      <c r="I1" s="53" t="s">
        <v>20</v>
      </c>
      <c r="J1" s="56" t="s">
        <v>21</v>
      </c>
    </row>
    <row r="2" spans="1:10" ht="28.5" customHeight="1" x14ac:dyDescent="0.25">
      <c r="A2" s="32"/>
      <c r="B2" s="59" t="s">
        <v>5</v>
      </c>
      <c r="C2" s="15">
        <v>28</v>
      </c>
      <c r="D2" s="16">
        <f>IF(C2&lt;=13,16,IF(C2=14,14,IF(C2=15,13,IF(C2=16,12,IF(C2=17,11,IF(C2=18,10,IF(C2=19,9,IF(C2=20,8,IF(C2=21,7,IF(AND(C2&gt;=22,C2&lt;=23),6,IF(C2=24,5,IF(C2=25,4,IF(C2&gt;=26,1,)))))))))))))</f>
        <v>1</v>
      </c>
      <c r="E2" s="9">
        <f>(D2+D3)/2</f>
        <v>8.5</v>
      </c>
      <c r="F2" s="10"/>
      <c r="G2" s="17"/>
      <c r="H2" s="39"/>
      <c r="I2" s="64"/>
      <c r="J2" s="64"/>
    </row>
    <row r="3" spans="1:10" ht="32.25" customHeight="1" x14ac:dyDescent="0.25">
      <c r="A3" s="32" t="s">
        <v>11</v>
      </c>
      <c r="B3" s="60" t="s">
        <v>6</v>
      </c>
      <c r="C3" s="19">
        <v>13</v>
      </c>
      <c r="D3" s="20">
        <f>IF(C3&lt;=14,16,IF(C3=15,14,IF(AND(C3&gt;=16,C3&lt;=17),13,IF(AND(C3&gt;=18,C3&lt;=19),11,IF(AND(C3&gt;=20,C3&lt;=21),10,IF(C3=22,8,IF(AND(C3&gt;=23,C3&lt;=24),7,IF(AND(C3&gt;=25,C3&lt;=27),6,IF(C3=28,5,IF(C3=28,5,IF(C3&gt;=29,1,)))))))))))</f>
        <v>16</v>
      </c>
      <c r="E3" s="21"/>
      <c r="F3" s="11">
        <f>SUM(E2+D4+D5)</f>
        <v>26.5</v>
      </c>
      <c r="G3" s="13"/>
      <c r="H3" s="40" t="s">
        <v>11</v>
      </c>
      <c r="I3" s="14">
        <f>VLOOKUP(F3,Parametres!$A$3:$B$21,2,TRUE)</f>
        <v>7</v>
      </c>
      <c r="J3" s="14">
        <f>VLOOKUP(I3,Parametres!$J$3:$K$21,2,TRUE)</f>
        <v>16</v>
      </c>
    </row>
    <row r="4" spans="1:10" x14ac:dyDescent="0.25">
      <c r="A4" s="32"/>
      <c r="B4" s="61" t="s">
        <v>7</v>
      </c>
      <c r="C4" s="19">
        <v>22</v>
      </c>
      <c r="D4" s="19">
        <f>IF(C4&lt;=20,16,IF(C4=21,15,IF(AND(C4&gt;=22,C4&lt;=23),14,IF(C4=24,13,IF(AND(C4&gt;=25,C4&lt;=27),12,IF(AND(C4&gt;=28,C4&lt;=29),11,IF(AND(C4&gt;=30,C4&lt;=32),10,IF(AND(C4&gt;=33,C4&lt;=34),9,IF(AND(C4&gt;=35,C4&lt;=36),8,IF(AND(C4&gt;=37,C4&lt;=38),7,IF(AND(C4&gt;=39,C4&lt;=49),6,IF(AND(C4&gt;=50,C4&lt;=58),5,IF(AND(C4&gt;=59,C4&lt;=60),4,IF(AND(C4&gt;=61,C4&lt;=64),3,IF(C4&gt;=65,1,)))))))))))))))</f>
        <v>14</v>
      </c>
      <c r="E4" s="22"/>
      <c r="F4" s="10"/>
      <c r="G4" s="17"/>
      <c r="H4" s="41"/>
      <c r="I4" s="12"/>
      <c r="J4" s="12"/>
    </row>
    <row r="5" spans="1:10" ht="15.75" thickBot="1" x14ac:dyDescent="0.3">
      <c r="A5" s="32"/>
      <c r="B5" s="62" t="s">
        <v>8</v>
      </c>
      <c r="C5" s="15">
        <v>3</v>
      </c>
      <c r="D5" s="23">
        <f>IF(C5=0,12,IF(AND(C5&gt;=1,C5&lt;=2),7,IF(C5=3,4,IF(C5&gt;=4,1,))))</f>
        <v>4</v>
      </c>
      <c r="E5" s="24"/>
      <c r="F5" s="10"/>
      <c r="G5" s="17"/>
      <c r="H5" s="42"/>
      <c r="I5" s="65"/>
      <c r="J5" s="65"/>
    </row>
    <row r="6" spans="1:10" ht="28.5" customHeight="1" x14ac:dyDescent="0.25">
      <c r="A6" s="33"/>
      <c r="B6" s="59" t="s">
        <v>9</v>
      </c>
      <c r="C6" s="26">
        <v>10</v>
      </c>
      <c r="D6" s="16">
        <f>IF(C6=10,13,IF(C6=9,9,IF(C6=8,8,IF(C6=7,7,IF(AND(C6&gt;4,C6&lt;=6),6,IF(AND(C6&gt;=2,C6&lt;=3),4,IF(C6&lt;=1,2,)))))))</f>
        <v>13</v>
      </c>
      <c r="E6" s="9">
        <f>(D6+D7)/2</f>
        <v>13.5</v>
      </c>
      <c r="F6" s="27"/>
      <c r="G6" s="17"/>
      <c r="H6" s="41"/>
      <c r="I6" s="18"/>
      <c r="J6" s="18"/>
    </row>
    <row r="7" spans="1:10" ht="24.75" customHeight="1" x14ac:dyDescent="0.25">
      <c r="A7" s="34" t="s">
        <v>12</v>
      </c>
      <c r="B7" s="61" t="s">
        <v>10</v>
      </c>
      <c r="C7" s="28">
        <v>10</v>
      </c>
      <c r="D7" s="20">
        <f>IF(C7=10,14,IF(C7=9,12,IF(C7=8,11,IF(C7=7,10,IF(C7=6,9,IF(AND(C7&gt;=4,C7&lt;=5),6,IF(AND(C7&gt;=2,C7&lt;=3),5,IF(C7&lt;=1,3,))))))))</f>
        <v>14</v>
      </c>
      <c r="E7" s="29"/>
      <c r="F7" s="11">
        <f>SUM(E6+D8)</f>
        <v>30.5</v>
      </c>
      <c r="G7" s="13"/>
      <c r="H7" s="43" t="s">
        <v>12</v>
      </c>
      <c r="I7" s="14">
        <f>VLOOKUP(F7,Parametres!$D$3:$E$20,2,TRUE)</f>
        <v>16</v>
      </c>
      <c r="J7" s="14">
        <f>VLOOKUP(I7,Parametres!$J$3:$K$21,2,TRUE)</f>
        <v>98</v>
      </c>
    </row>
    <row r="8" spans="1:10" ht="15.75" thickBot="1" x14ac:dyDescent="0.3">
      <c r="A8" s="35"/>
      <c r="B8" s="62" t="s">
        <v>13</v>
      </c>
      <c r="C8" s="30">
        <v>10</v>
      </c>
      <c r="D8" s="23">
        <f>IF(C8=10,17,IF(C8=9,16,IF(C8=8,13,IF(C8=7,12,IF(C8=6,11,IF(C8=5,9,IF(C8=4,7,IF(C8=3,6,IF(AND(C8&gt;=1,C8&lt;=3),3,IF(C8=0,3,))))))))))</f>
        <v>17</v>
      </c>
      <c r="E8" s="24"/>
      <c r="F8" s="24"/>
      <c r="G8" s="17"/>
      <c r="H8" s="41"/>
      <c r="I8" s="25"/>
      <c r="J8" s="25"/>
    </row>
    <row r="9" spans="1:10" x14ac:dyDescent="0.25">
      <c r="A9" s="36"/>
      <c r="B9" s="63" t="s">
        <v>14</v>
      </c>
      <c r="C9" s="16">
        <v>30</v>
      </c>
      <c r="D9" s="16">
        <f>IF(AND(C9&gt;=29,C9&lt;=30),13,IF(C9=28,11,IF(AND(C9&gt;=23,C9&lt;=27),10,IF(AND(C9&gt;=18,C9&lt;=22),9,IF(AND(C9&gt;=11,C9&lt;=17),8,IF(AND(C9&gt;=8,C9&lt;=10),7,IF(C9=7,6,IF(C9=6,5,IF(AND(C9&gt;=4,C9&lt;=5),4,IF(AND(C9&gt;=1,C9&lt;=3),3,IF(C9=0,2,)))))))))))</f>
        <v>13</v>
      </c>
      <c r="E9" s="27"/>
      <c r="F9" s="27"/>
      <c r="G9" s="17"/>
      <c r="H9" s="39"/>
      <c r="I9" s="18"/>
      <c r="J9" s="18"/>
    </row>
    <row r="10" spans="1:10" ht="30" x14ac:dyDescent="0.25">
      <c r="A10" s="37" t="s">
        <v>18</v>
      </c>
      <c r="B10" s="7" t="s">
        <v>15</v>
      </c>
      <c r="C10" s="19">
        <v>12</v>
      </c>
      <c r="D10" s="19">
        <f>IF(C10=15,11,IF(AND(C10&gt;=13,C10&lt;=14),8,IF(AND(C10&gt;=11,C10&lt;=12),7,IF(AND(C10&gt;=8,C10&lt;=10),6,IF(AND(C10&gt;=6,C10&lt;=7),5,IF(C10=5,4,IF(AND(C10&gt;=2,C10&lt;=4),3,IF(C10&lt;=1,2,))))))))</f>
        <v>7</v>
      </c>
      <c r="E10" s="22"/>
      <c r="F10" s="11">
        <f>SUM(D9+D10+E11)</f>
        <v>30</v>
      </c>
      <c r="G10" s="14"/>
      <c r="H10" s="40" t="s">
        <v>18</v>
      </c>
      <c r="I10" s="14">
        <f>VLOOKUP(F10,Parametres!$G$3:$H$21,2,TRUE)</f>
        <v>9</v>
      </c>
      <c r="J10" s="14">
        <f>VLOOKUP(I10,Parametres!$J$3:$K$21,2,TRUE)</f>
        <v>37</v>
      </c>
    </row>
    <row r="11" spans="1:10" ht="30" x14ac:dyDescent="0.25">
      <c r="A11" s="37"/>
      <c r="B11" s="7" t="s">
        <v>16</v>
      </c>
      <c r="C11" s="19">
        <v>5</v>
      </c>
      <c r="D11" s="20">
        <f>IF(C11=5,10,IF(C11&lt;=4,1,))</f>
        <v>10</v>
      </c>
      <c r="E11" s="8">
        <f>(D11+D12)/2</f>
        <v>10</v>
      </c>
      <c r="F11" s="10"/>
      <c r="G11" s="17"/>
      <c r="H11" s="41"/>
      <c r="I11" s="13"/>
      <c r="J11" s="13"/>
    </row>
    <row r="12" spans="1:10" ht="30.75" thickBot="1" x14ac:dyDescent="0.3">
      <c r="A12" s="38"/>
      <c r="B12" s="7" t="s">
        <v>17</v>
      </c>
      <c r="C12" s="23">
        <v>5</v>
      </c>
      <c r="D12" s="23">
        <f>IF(C12=5,10,IF(C12=4,9,IF(C12=3,3,IF(C12=2,2,IF(C12&lt;=1,1,)))))</f>
        <v>10</v>
      </c>
      <c r="E12" s="31"/>
      <c r="F12" s="24"/>
      <c r="G12" s="17"/>
      <c r="H12" s="42"/>
      <c r="I12" s="25"/>
      <c r="J12" s="25"/>
    </row>
    <row r="13" spans="1:10" ht="30.75" thickBot="1" x14ac:dyDescent="0.3">
      <c r="A13" s="44" t="s">
        <v>19</v>
      </c>
      <c r="B13" s="45"/>
      <c r="C13" s="46"/>
      <c r="D13" s="47"/>
      <c r="E13" s="48"/>
      <c r="F13" s="49">
        <f>SUM(F3+F7+F10)</f>
        <v>87</v>
      </c>
      <c r="G13" s="17"/>
      <c r="H13" s="50" t="s">
        <v>19</v>
      </c>
      <c r="I13" s="51">
        <f>IF(F13&gt;=118,19,IF(AND(F13&gt;=112,F13&lt;=117),18,IF(AND(F13&gt;=105,F13&lt;=111),17,IF(AND(F13&gt;=101,F13&lt;=104),16,IF(AND(F13&gt;=98,F13&lt;=100),15,IF(AND(F13&gt;=95,F13&lt;=97),14,IF(AND(F13&gt;=92,F13&lt;=94),13,IF(AND(F13&gt;=89,F13&lt;=91),12,IF(AND(F13&gt;=85,F13&lt;=88),11,IF(AND(F13&gt;=81,F13&lt;=84),10,IF(AND(F13&gt;=78,F13&lt;=80),9,IF(AND(F13&gt;=72,F13&lt;=77),8,IF(AND(F13&gt;=67,F13&lt;=71),7,IF(AND(F13&gt;=62,F13&lt;=66),6,IF(AND(F13&gt;=58,F13&lt;=61),5,IF(AND(F13&gt;=53,F13&lt;=57),4,IF(AND(F13&gt;=48,F13&lt;=52),3,IF(AND(F13&gt;=42,F13&lt;=47),2,IF(F13&lt;=41,1,)))))))))))))))))))</f>
        <v>11</v>
      </c>
      <c r="J13" s="52">
        <f>IF(I13=19,99.9,IF(I13=18,99.5,IF(I13=17,99,IF(I13=16,98,IF(I13=15,95,IF(I13=14,91,IF(I13=13,84,IF(I13=12,75,IF(I13=11,63,IF(I13=10,50,IF(I13=9,37,IF(I13=8,25,IF(I13=7,16,IF(I13=6,9,IF(I13=5,5,IF(I13=4,2,IF(I13=3,1,IF(I13=2,0.5,IF(I13=1,0.1,)))))))))))))))))))</f>
        <v>63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Parametres</vt:lpstr>
      <vt:lpstr>16 ans</vt:lpstr>
      <vt:lpstr>15 ans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MAULDE</dc:creator>
  <cp:lastModifiedBy>Michel</cp:lastModifiedBy>
  <dcterms:created xsi:type="dcterms:W3CDTF">2021-07-22T09:52:15Z</dcterms:created>
  <dcterms:modified xsi:type="dcterms:W3CDTF">2021-07-23T07:15:12Z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