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50"/>
  </bookViews>
  <sheets>
    <sheet name="Jan" sheetId="1" r:id="rId1"/>
    <sheet name="Variables" sheetId="2" r:id="rId2"/>
    <sheet name="Feuil1" sheetId="3" r:id="rId3"/>
  </sheets>
  <definedNames>
    <definedName name="Dec">#REF!</definedName>
    <definedName name="Fériés">#REF!</definedName>
    <definedName name="Jours_Feries">Variables!$I$5:$I$17</definedName>
    <definedName name="Juin">#REF!</definedName>
    <definedName name="mois">#REF!</definedName>
    <definedName name="Nov">#REF!</definedName>
    <definedName name="oct">#REF!</definedName>
    <definedName name="SEPT">#REF!</definedName>
    <definedName name="_xlnm.Print_Area" localSheetId="0">Jan!$A$1:$AM$8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9" i="1" l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E9" i="1"/>
  <c r="AA7" i="1"/>
  <c r="B2" i="3" l="1"/>
  <c r="B1" i="3"/>
  <c r="A2" i="3"/>
  <c r="T4" i="1"/>
  <c r="AN6" i="1" s="1"/>
  <c r="AA4" i="1"/>
  <c r="AA8" i="1"/>
  <c r="T5" i="1"/>
  <c r="T8" i="1"/>
  <c r="AG8" i="1" l="1"/>
  <c r="E3" i="1" l="1"/>
  <c r="AI4" i="1" l="1"/>
  <c r="H4" i="1" l="1"/>
  <c r="P4" i="1"/>
  <c r="X4" i="1"/>
  <c r="AF4" i="1"/>
  <c r="I4" i="1"/>
  <c r="Q4" i="1"/>
  <c r="U4" i="1"/>
  <c r="AG4" i="1"/>
  <c r="F4" i="1"/>
  <c r="J4" i="1"/>
  <c r="N4" i="1"/>
  <c r="R4" i="1"/>
  <c r="V4" i="1"/>
  <c r="Z4" i="1"/>
  <c r="AD4" i="1"/>
  <c r="AH4" i="1"/>
  <c r="L4" i="1"/>
  <c r="AB4" i="1"/>
  <c r="E4" i="1"/>
  <c r="M4" i="1"/>
  <c r="Y4" i="1"/>
  <c r="AC4" i="1"/>
  <c r="G4" i="1"/>
  <c r="K4" i="1"/>
  <c r="O4" i="1"/>
  <c r="S4" i="1"/>
  <c r="W4" i="1"/>
  <c r="AE4" i="1"/>
  <c r="A8" i="2"/>
  <c r="F5" i="1"/>
  <c r="A16" i="2"/>
  <c r="A15" i="2"/>
  <c r="A14" i="2"/>
  <c r="A13" i="2"/>
  <c r="A12" i="2"/>
  <c r="A11" i="2"/>
  <c r="A10" i="2"/>
  <c r="A9" i="2"/>
  <c r="A7" i="2"/>
  <c r="A6" i="2"/>
  <c r="A5" i="2"/>
  <c r="AI5" i="1" l="1"/>
  <c r="AE5" i="1"/>
  <c r="AA5" i="1"/>
  <c r="W5" i="1"/>
  <c r="S5" i="1"/>
  <c r="O5" i="1"/>
  <c r="K5" i="1"/>
  <c r="G5" i="1"/>
  <c r="AG5" i="1"/>
  <c r="AC5" i="1"/>
  <c r="Y5" i="1"/>
  <c r="U5" i="1"/>
  <c r="Q5" i="1"/>
  <c r="M5" i="1"/>
  <c r="I5" i="1"/>
  <c r="E5" i="1"/>
  <c r="AF5" i="1"/>
  <c r="AB5" i="1"/>
  <c r="X5" i="1"/>
  <c r="P5" i="1"/>
  <c r="L5" i="1"/>
  <c r="H5" i="1"/>
  <c r="AH5" i="1"/>
  <c r="AD5" i="1"/>
  <c r="Z5" i="1"/>
  <c r="V5" i="1"/>
  <c r="R5" i="1"/>
  <c r="N5" i="1"/>
  <c r="J5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U8" i="1"/>
  <c r="V8" i="1"/>
  <c r="W8" i="1"/>
  <c r="X8" i="1"/>
  <c r="Y8" i="1"/>
  <c r="Z8" i="1"/>
  <c r="AB8" i="1"/>
  <c r="AC8" i="1"/>
  <c r="AD8" i="1"/>
  <c r="AE8" i="1"/>
  <c r="AF8" i="1"/>
  <c r="AH8" i="1"/>
  <c r="AI8" i="1"/>
  <c r="E8" i="1"/>
  <c r="AK7" i="1" l="1"/>
  <c r="AQ6" i="1" l="1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5" i="2"/>
  <c r="B5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B7" i="1"/>
  <c r="AC7" i="1"/>
  <c r="AD7" i="1"/>
  <c r="AE7" i="1"/>
  <c r="AF7" i="1"/>
  <c r="AG7" i="1"/>
  <c r="AH7" i="1"/>
  <c r="AI7" i="1"/>
  <c r="E7" i="1"/>
  <c r="AP6" i="1"/>
  <c r="A6" i="1"/>
  <c r="B1" i="1"/>
  <c r="AK6" i="1" l="1"/>
  <c r="AR6" i="1"/>
  <c r="D7" i="2" l="1"/>
  <c r="F7" i="2" s="1"/>
  <c r="D6" i="2"/>
  <c r="F6" i="2" s="1"/>
  <c r="D10" i="2"/>
  <c r="E10" i="2" s="1"/>
  <c r="D11" i="2"/>
  <c r="F11" i="2" s="1"/>
  <c r="D14" i="2"/>
  <c r="F14" i="2" s="1"/>
  <c r="D8" i="2"/>
  <c r="E8" i="2" s="1"/>
  <c r="D12" i="2"/>
  <c r="F12" i="2" s="1"/>
  <c r="D15" i="2"/>
  <c r="E15" i="2" s="1"/>
  <c r="D16" i="2"/>
  <c r="F16" i="2" s="1"/>
  <c r="D13" i="2"/>
  <c r="D5" i="2"/>
  <c r="D9" i="2"/>
  <c r="F10" i="2" l="1"/>
  <c r="E14" i="2"/>
  <c r="E11" i="2"/>
  <c r="E6" i="2"/>
  <c r="F15" i="2"/>
  <c r="E7" i="2"/>
  <c r="F8" i="2"/>
  <c r="E16" i="2"/>
  <c r="E12" i="2"/>
  <c r="F5" i="2"/>
  <c r="D6" i="1" s="1"/>
  <c r="E5" i="2"/>
  <c r="F13" i="2"/>
  <c r="E13" i="2"/>
  <c r="F9" i="2"/>
  <c r="E9" i="2"/>
  <c r="AL7" i="1" l="1"/>
  <c r="AM6" i="1" s="1"/>
  <c r="AO7" i="1"/>
  <c r="AO6" i="1"/>
  <c r="AL6" i="1"/>
  <c r="E17" i="2"/>
  <c r="F17" i="2"/>
</calcChain>
</file>

<file path=xl/sharedStrings.xml><?xml version="1.0" encoding="utf-8"?>
<sst xmlns="http://schemas.openxmlformats.org/spreadsheetml/2006/main" count="200" uniqueCount="97">
  <si>
    <t>Repos Fixe</t>
  </si>
  <si>
    <t>Repos Variable</t>
  </si>
  <si>
    <t>Heures à réaliser</t>
  </si>
  <si>
    <t>Jours Fériés</t>
  </si>
  <si>
    <t>Mois</t>
  </si>
  <si>
    <t>Début</t>
  </si>
  <si>
    <t>Fin</t>
  </si>
  <si>
    <t>Nbre Jours Ouvrés</t>
  </si>
  <si>
    <t>Fête</t>
  </si>
  <si>
    <t>Date</t>
  </si>
  <si>
    <t>Jour de l'An</t>
  </si>
  <si>
    <t>Vendredi Saint</t>
  </si>
  <si>
    <t>Lundi de Pâques</t>
  </si>
  <si>
    <t>Fête du travail</t>
  </si>
  <si>
    <t xml:space="preserve">Victoire 1945 </t>
  </si>
  <si>
    <t>Jeudi de l'ascension</t>
  </si>
  <si>
    <t>Lundi de Pentecôte</t>
  </si>
  <si>
    <t>Fête nationale</t>
  </si>
  <si>
    <t>Assomption</t>
  </si>
  <si>
    <t>Toussaint</t>
  </si>
  <si>
    <t xml:space="preserve">Armistice 1918 </t>
  </si>
  <si>
    <t>Jour de Noël</t>
  </si>
  <si>
    <t>TOTAL</t>
  </si>
  <si>
    <t>Saint-Étienne</t>
  </si>
  <si>
    <t>CA</t>
  </si>
  <si>
    <t>Service :</t>
  </si>
  <si>
    <t>Agent 1</t>
  </si>
  <si>
    <t>CA restants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</si>
  <si>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</si>
  <si>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</si>
  <si>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</si>
  <si>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</si>
  <si>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</si>
  <si>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</si>
  <si>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</si>
  <si>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</si>
  <si>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</si>
  <si>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</si>
  <si>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</si>
  <si>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</si>
  <si>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</si>
  <si>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</si>
  <si>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</si>
  <si>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</si>
  <si>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</si>
  <si>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</si>
  <si>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</si>
  <si>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CA
pris</t>
  </si>
  <si>
    <t>Δ</t>
  </si>
  <si>
    <t>A</t>
  </si>
  <si>
    <t>B</t>
  </si>
  <si>
    <t>Institut Médico-Professionnel (IMPro)</t>
  </si>
  <si>
    <t>CT</t>
  </si>
  <si>
    <t>NL</t>
  </si>
  <si>
    <t>SL</t>
  </si>
  <si>
    <t>V4</t>
  </si>
  <si>
    <t>V3</t>
  </si>
  <si>
    <t>V</t>
  </si>
  <si>
    <t>RH</t>
  </si>
  <si>
    <t>MO</t>
  </si>
  <si>
    <t>MRH</t>
  </si>
  <si>
    <t>AT</t>
  </si>
  <si>
    <t>ATRH</t>
  </si>
  <si>
    <t>O</t>
  </si>
  <si>
    <t>HP</t>
  </si>
  <si>
    <t>FR</t>
  </si>
  <si>
    <t>For</t>
  </si>
  <si>
    <t>B1</t>
  </si>
  <si>
    <t>J</t>
  </si>
  <si>
    <t>R</t>
  </si>
  <si>
    <t>RF</t>
  </si>
  <si>
    <t>F</t>
  </si>
  <si>
    <t>AN</t>
  </si>
  <si>
    <t>Solde au
31/12/N-1</t>
  </si>
  <si>
    <t>Liste des Agents</t>
  </si>
  <si>
    <t>Code de Travail</t>
  </si>
  <si>
    <t>Amplitude</t>
  </si>
  <si>
    <t>Horaires</t>
  </si>
  <si>
    <t>Année :</t>
  </si>
  <si>
    <t>(ATTENTION aux années bissextiles)</t>
  </si>
  <si>
    <t>–</t>
  </si>
  <si>
    <t>nuit</t>
  </si>
  <si>
    <t>%
Trv</t>
  </si>
  <si>
    <r>
      <t xml:space="preserve">TOTAL
réalisé
</t>
    </r>
    <r>
      <rPr>
        <sz val="8"/>
        <color theme="1"/>
        <rFont val="Arial"/>
        <family val="2"/>
      </rPr>
      <t>(heures)</t>
    </r>
  </si>
  <si>
    <t>heures</t>
  </si>
  <si>
    <t>Nuit =</t>
  </si>
  <si>
    <t>D</t>
  </si>
  <si>
    <t>C</t>
  </si>
  <si>
    <t>Prév :</t>
  </si>
  <si>
    <t>Réel:</t>
  </si>
  <si>
    <r>
      <rPr>
        <b/>
        <sz val="8"/>
        <color theme="1"/>
        <rFont val="Arial"/>
        <family val="2"/>
      </rPr>
      <t xml:space="preserve">À
réaliser
</t>
    </r>
    <r>
      <rPr>
        <sz val="8"/>
        <color theme="1"/>
        <rFont val="Arial"/>
        <family val="2"/>
      </rPr>
      <t>(heures)</t>
    </r>
  </si>
  <si>
    <t>Prév</t>
  </si>
  <si>
    <t>Réel</t>
  </si>
  <si>
    <t>Solde</t>
  </si>
  <si>
    <t>Report
au
31/12/n-1</t>
  </si>
  <si>
    <r>
      <t xml:space="preserve">Dim.
&amp; JF
</t>
    </r>
    <r>
      <rPr>
        <sz val="8"/>
        <color theme="1"/>
        <rFont val="Arial"/>
        <family val="2"/>
      </rPr>
      <t>(heures)</t>
    </r>
  </si>
  <si>
    <r>
      <t xml:space="preserve">Nuit
</t>
    </r>
    <r>
      <rPr>
        <sz val="8"/>
        <color theme="1"/>
        <rFont val="Arial"/>
        <family val="2"/>
      </rPr>
      <t>(heures)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</si>
</sst>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mmmm"/>
    <numFmt numFmtId="165" formatCode="dd\ mmm\ yyyy"/>
    <numFmt numFmtId="166" formatCode="mmmm\ yyyy"/>
    <numFmt numFmtId="167" formatCode="dd"/>
    <numFmt numFmtId="168" formatCode="&quot;Solde au 31/&quot;mm/yyyy"/>
    <numFmt numFmtId="169" formatCode="ddd"/>
    <numFmt numFmtId="170" formatCode="\+0.00;\-0.00;0.00"/>
    <numFmt numFmtId="171" formatCode="0.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Calibri"/>
      <family val="2"/>
    </font>
    <font>
      <i/>
      <sz val="10"/>
      <color theme="1"/>
      <name val="Arial"/>
      <family val="2"/>
    </font>
    <font>
      <b/>
      <sz val="8"/>
      <color theme="1"/>
      <name val="Arial"/>
      <family val="2"/>
    </font>
    <font>
      <i/>
      <u/>
      <sz val="10"/>
      <name val="Arial"/>
      <family val="2"/>
    </font>
    <font>
      <sz val="10"/>
      <name val="Calibri"/>
      <family val="2"/>
    </font>
    <font>
      <b/>
      <sz val="14"/>
      <color theme="1" tint="0.249977111117893"/>
      <name val="Arial"/>
      <family val="2"/>
    </font>
    <font>
      <b/>
      <sz val="12"/>
      <color theme="1" tint="0.249977111117893"/>
      <name val="Arial"/>
      <family val="2"/>
    </font>
    <font>
      <sz val="12"/>
      <color theme="1" tint="0.249977111117893"/>
      <name val="Arial"/>
      <family val="2"/>
    </font>
    <font>
      <sz val="8"/>
      <color rgb="FFFF0000"/>
      <name val="Arial"/>
      <family val="2"/>
    </font>
    <font>
      <sz val="8"/>
      <color theme="4" tint="-0.249977111117893"/>
      <name val="Arial"/>
      <family val="2"/>
    </font>
    <font>
      <b/>
      <sz val="8"/>
      <color rgb="FFFF0000"/>
      <name val="Arial"/>
      <family val="2"/>
    </font>
    <font>
      <b/>
      <sz val="8"/>
      <color rgb="FF0070C0"/>
      <name val="Arial"/>
      <family val="2"/>
    </font>
    <font>
      <sz val="10"/>
      <color theme="8"/>
      <name val="Arial"/>
      <family val="2"/>
    </font>
    <font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Up">
        <fgColor theme="0" tint="-0.24994659260841701"/>
        <bgColor indexed="65"/>
      </patternFill>
    </fill>
    <fill>
      <patternFill patternType="solid">
        <fgColor theme="2"/>
        <bgColor indexed="64"/>
      </patternFill>
    </fill>
  </fills>
  <borders count="8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/>
      <right style="hair">
        <color indexed="64"/>
      </right>
      <top style="medium">
        <color auto="1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167" fontId="5" fillId="0" borderId="34" xfId="0" applyNumberFormat="1" applyFont="1" applyBorder="1" applyAlignment="1" applyProtection="1">
      <alignment horizontal="center" vertical="center"/>
      <protection hidden="1"/>
    </xf>
    <xf numFmtId="167" fontId="5" fillId="0" borderId="37" xfId="0" applyNumberFormat="1" applyFont="1" applyBorder="1" applyAlignment="1" applyProtection="1">
      <alignment horizontal="center" vertical="center"/>
      <protection hidden="1"/>
    </xf>
    <xf numFmtId="164" fontId="1" fillId="0" borderId="12" xfId="1" applyNumberFormat="1" applyBorder="1" applyAlignment="1" applyProtection="1">
      <alignment horizontal="center" vertical="center"/>
      <protection hidden="1"/>
    </xf>
    <xf numFmtId="165" fontId="1" fillId="0" borderId="13" xfId="1" applyNumberFormat="1" applyBorder="1" applyAlignment="1" applyProtection="1">
      <alignment horizontal="center" vertical="center"/>
      <protection hidden="1"/>
    </xf>
    <xf numFmtId="0" fontId="1" fillId="0" borderId="14" xfId="1" applyBorder="1" applyAlignment="1" applyProtection="1">
      <alignment horizontal="center" vertical="center"/>
      <protection hidden="1"/>
    </xf>
    <xf numFmtId="1" fontId="2" fillId="3" borderId="15" xfId="1" applyNumberFormat="1" applyFont="1" applyFill="1" applyBorder="1" applyAlignment="1" applyProtection="1">
      <alignment horizontal="center" vertical="center"/>
      <protection hidden="1"/>
    </xf>
    <xf numFmtId="1" fontId="2" fillId="4" borderId="15" xfId="1" applyNumberFormat="1" applyFont="1" applyFill="1" applyBorder="1" applyAlignment="1" applyProtection="1">
      <alignment horizontal="center" vertical="center"/>
      <protection hidden="1"/>
    </xf>
    <xf numFmtId="0" fontId="1" fillId="0" borderId="20" xfId="1" applyBorder="1" applyAlignment="1" applyProtection="1">
      <alignment horizontal="center" vertical="center"/>
      <protection hidden="1"/>
    </xf>
    <xf numFmtId="1" fontId="2" fillId="3" borderId="22" xfId="1" applyNumberFormat="1" applyFont="1" applyFill="1" applyBorder="1" applyAlignment="1" applyProtection="1">
      <alignment horizontal="center" vertical="center"/>
      <protection hidden="1"/>
    </xf>
    <xf numFmtId="0" fontId="1" fillId="0" borderId="23" xfId="1" applyBorder="1" applyAlignment="1" applyProtection="1">
      <alignment horizontal="center" vertical="center"/>
      <protection hidden="1"/>
    </xf>
    <xf numFmtId="1" fontId="2" fillId="3" borderId="24" xfId="1" applyNumberFormat="1" applyFont="1" applyFill="1" applyBorder="1" applyAlignment="1" applyProtection="1">
      <alignment horizontal="center" vertical="center"/>
      <protection hidden="1"/>
    </xf>
    <xf numFmtId="1" fontId="2" fillId="3" borderId="26" xfId="1" applyNumberFormat="1" applyFont="1" applyFill="1" applyBorder="1" applyAlignment="1" applyProtection="1">
      <alignment horizontal="center" vertical="center"/>
      <protection hidden="1"/>
    </xf>
    <xf numFmtId="1" fontId="2" fillId="4" borderId="26" xfId="1" applyNumberFormat="1" applyFont="1" applyFill="1" applyBorder="1" applyAlignment="1" applyProtection="1">
      <alignment horizontal="center" vertical="center"/>
      <protection hidden="1"/>
    </xf>
    <xf numFmtId="1" fontId="1" fillId="0" borderId="0" xfId="1" applyNumberFormat="1" applyBorder="1" applyAlignment="1" applyProtection="1">
      <alignment horizontal="left" vertical="center"/>
      <protection locked="0"/>
    </xf>
    <xf numFmtId="0" fontId="2" fillId="0" borderId="0" xfId="1" applyFont="1" applyBorder="1" applyAlignment="1" applyProtection="1">
      <alignment vertical="center"/>
      <protection hidden="1"/>
    </xf>
    <xf numFmtId="0" fontId="1" fillId="0" borderId="0" xfId="1" applyBorder="1" applyAlignment="1" applyProtection="1">
      <alignment vertical="center"/>
      <protection hidden="1"/>
    </xf>
    <xf numFmtId="14" fontId="2" fillId="0" borderId="0" xfId="1" applyNumberFormat="1" applyFont="1" applyFill="1" applyBorder="1" applyAlignment="1" applyProtection="1">
      <alignment horizontal="center" vertical="center"/>
      <protection hidden="1"/>
    </xf>
    <xf numFmtId="0" fontId="1" fillId="0" borderId="47" xfId="1" applyBorder="1" applyAlignment="1" applyProtection="1">
      <alignment horizontal="center" vertical="center" wrapText="1"/>
      <protection hidden="1"/>
    </xf>
    <xf numFmtId="0" fontId="1" fillId="0" borderId="32" xfId="1" applyBorder="1" applyAlignment="1" applyProtection="1">
      <alignment horizontal="center" vertical="center" wrapText="1"/>
      <protection hidden="1"/>
    </xf>
    <xf numFmtId="0" fontId="1" fillId="0" borderId="48" xfId="1" applyFont="1" applyBorder="1" applyAlignment="1" applyProtection="1">
      <alignment horizontal="center" vertical="center" wrapText="1"/>
      <protection hidden="1"/>
    </xf>
    <xf numFmtId="0" fontId="1" fillId="3" borderId="30" xfId="1" applyFont="1" applyFill="1" applyBorder="1" applyAlignment="1" applyProtection="1">
      <alignment horizontal="center" vertical="center" wrapText="1"/>
      <protection hidden="1"/>
    </xf>
    <xf numFmtId="0" fontId="1" fillId="4" borderId="30" xfId="1" applyFont="1" applyFill="1" applyBorder="1" applyAlignment="1" applyProtection="1">
      <alignment horizontal="center" vertical="center" wrapText="1"/>
      <protection hidden="1"/>
    </xf>
    <xf numFmtId="0" fontId="1" fillId="0" borderId="0" xfId="1" applyBorder="1" applyAlignment="1" applyProtection="1">
      <alignment horizontal="center" vertical="center" wrapText="1"/>
      <protection hidden="1"/>
    </xf>
    <xf numFmtId="0" fontId="1" fillId="0" borderId="47" xfId="1" applyFont="1" applyBorder="1" applyAlignment="1" applyProtection="1">
      <alignment horizontal="center" vertical="center" wrapText="1"/>
      <protection hidden="1"/>
    </xf>
    <xf numFmtId="0" fontId="1" fillId="2" borderId="39" xfId="1" applyFill="1" applyBorder="1" applyAlignment="1" applyProtection="1">
      <alignment horizontal="center" vertical="center" wrapText="1"/>
      <protection hidden="1"/>
    </xf>
    <xf numFmtId="0" fontId="1" fillId="0" borderId="0" xfId="1" applyFont="1" applyFill="1" applyBorder="1" applyAlignment="1" applyProtection="1">
      <alignment vertical="center" wrapText="1"/>
      <protection hidden="1"/>
    </xf>
    <xf numFmtId="0" fontId="1" fillId="0" borderId="0" xfId="1" applyBorder="1" applyAlignment="1" applyProtection="1">
      <alignment horizontal="center" vertical="center"/>
      <protection hidden="1"/>
    </xf>
    <xf numFmtId="0" fontId="1" fillId="0" borderId="12" xfId="1" applyBorder="1" applyAlignment="1" applyProtection="1">
      <alignment horizontal="center" vertical="center"/>
      <protection hidden="1"/>
    </xf>
    <xf numFmtId="165" fontId="1" fillId="2" borderId="16" xfId="1" applyNumberFormat="1" applyFill="1" applyBorder="1" applyAlignment="1" applyProtection="1">
      <alignment horizontal="center" vertical="center"/>
      <protection hidden="1"/>
    </xf>
    <xf numFmtId="0" fontId="1" fillId="0" borderId="19" xfId="1" applyBorder="1" applyAlignment="1" applyProtection="1">
      <alignment horizontal="center" vertical="center"/>
      <protection hidden="1"/>
    </xf>
    <xf numFmtId="165" fontId="1" fillId="2" borderId="21" xfId="1" applyNumberFormat="1" applyFill="1" applyBorder="1" applyAlignment="1" applyProtection="1">
      <alignment horizontal="center" vertical="center"/>
      <protection hidden="1"/>
    </xf>
    <xf numFmtId="0" fontId="1" fillId="0" borderId="0" xfId="1" applyFont="1" applyBorder="1" applyAlignment="1" applyProtection="1">
      <alignment horizontal="right" vertical="center"/>
      <protection hidden="1"/>
    </xf>
    <xf numFmtId="0" fontId="1" fillId="0" borderId="0" xfId="1" applyFont="1" applyBorder="1" applyAlignment="1" applyProtection="1">
      <alignment vertical="center"/>
      <protection hidden="1"/>
    </xf>
    <xf numFmtId="0" fontId="1" fillId="0" borderId="5" xfId="1" applyBorder="1" applyAlignment="1" applyProtection="1">
      <alignment horizontal="center" vertical="center"/>
      <protection hidden="1"/>
    </xf>
    <xf numFmtId="165" fontId="1" fillId="2" borderId="9" xfId="1" applyNumberFormat="1" applyFill="1" applyBorder="1" applyAlignment="1" applyProtection="1">
      <alignment horizontal="center" vertical="center"/>
      <protection hidden="1"/>
    </xf>
    <xf numFmtId="0" fontId="2" fillId="0" borderId="43" xfId="1" applyFont="1" applyBorder="1" applyAlignment="1" applyProtection="1">
      <alignment horizontal="center" vertical="center" wrapText="1"/>
      <protection hidden="1"/>
    </xf>
    <xf numFmtId="0" fontId="1" fillId="0" borderId="3" xfId="1" applyBorder="1" applyAlignment="1" applyProtection="1">
      <alignment vertical="center"/>
      <protection hidden="1"/>
    </xf>
    <xf numFmtId="0" fontId="1" fillId="0" borderId="42" xfId="1" applyBorder="1" applyAlignment="1" applyProtection="1">
      <alignment horizontal="center" vertical="center"/>
      <protection hidden="1"/>
    </xf>
    <xf numFmtId="2" fontId="1" fillId="0" borderId="16" xfId="1" applyNumberFormat="1" applyBorder="1" applyAlignment="1" applyProtection="1">
      <alignment vertical="center"/>
      <protection hidden="1"/>
    </xf>
    <xf numFmtId="0" fontId="1" fillId="0" borderId="44" xfId="1" applyBorder="1" applyAlignment="1" applyProtection="1">
      <alignment vertical="center"/>
      <protection hidden="1"/>
    </xf>
    <xf numFmtId="2" fontId="1" fillId="0" borderId="2" xfId="1" applyNumberFormat="1" applyBorder="1" applyAlignment="1" applyProtection="1">
      <alignment vertical="center"/>
      <protection hidden="1"/>
    </xf>
    <xf numFmtId="20" fontId="1" fillId="0" borderId="46" xfId="1" applyNumberFormat="1" applyBorder="1" applyAlignment="1" applyProtection="1">
      <alignment horizontal="center" vertical="center"/>
      <protection hidden="1"/>
    </xf>
    <xf numFmtId="20" fontId="1" fillId="0" borderId="60" xfId="1" applyNumberFormat="1" applyBorder="1" applyAlignment="1" applyProtection="1">
      <alignment horizontal="center" vertical="center"/>
      <protection hidden="1"/>
    </xf>
    <xf numFmtId="20" fontId="1" fillId="0" borderId="45" xfId="1" applyNumberFormat="1" applyBorder="1" applyAlignment="1" applyProtection="1">
      <alignment horizontal="center" vertical="center"/>
      <protection hidden="1"/>
    </xf>
    <xf numFmtId="2" fontId="1" fillId="0" borderId="21" xfId="1" applyNumberFormat="1" applyBorder="1" applyAlignment="1" applyProtection="1">
      <alignment vertical="center"/>
      <protection hidden="1"/>
    </xf>
    <xf numFmtId="0" fontId="1" fillId="0" borderId="52" xfId="1" applyBorder="1" applyAlignment="1" applyProtection="1">
      <alignment vertical="center"/>
      <protection hidden="1"/>
    </xf>
    <xf numFmtId="2" fontId="1" fillId="0" borderId="40" xfId="1" applyNumberFormat="1" applyBorder="1" applyAlignment="1" applyProtection="1">
      <alignment vertical="center"/>
      <protection hidden="1"/>
    </xf>
    <xf numFmtId="20" fontId="1" fillId="0" borderId="53" xfId="1" applyNumberFormat="1" applyBorder="1" applyAlignment="1" applyProtection="1">
      <alignment horizontal="center" vertical="center"/>
      <protection hidden="1"/>
    </xf>
    <xf numFmtId="20" fontId="12" fillId="0" borderId="53" xfId="1" applyNumberFormat="1" applyFont="1" applyBorder="1" applyAlignment="1" applyProtection="1">
      <alignment horizontal="center" vertical="center"/>
      <protection hidden="1"/>
    </xf>
    <xf numFmtId="20" fontId="1" fillId="0" borderId="61" xfId="1" applyNumberFormat="1" applyBorder="1" applyAlignment="1" applyProtection="1">
      <alignment horizontal="center" vertical="center"/>
      <protection hidden="1"/>
    </xf>
    <xf numFmtId="20" fontId="1" fillId="0" borderId="54" xfId="1" applyNumberFormat="1" applyBorder="1" applyAlignment="1" applyProtection="1">
      <alignment horizontal="center" vertical="center"/>
      <protection hidden="1"/>
    </xf>
    <xf numFmtId="2" fontId="1" fillId="0" borderId="9" xfId="1" applyNumberFormat="1" applyBorder="1" applyAlignment="1" applyProtection="1">
      <alignment vertical="center"/>
      <protection hidden="1"/>
    </xf>
    <xf numFmtId="0" fontId="1" fillId="0" borderId="55" xfId="1" applyBorder="1" applyAlignment="1" applyProtection="1">
      <alignment vertical="center"/>
      <protection hidden="1"/>
    </xf>
    <xf numFmtId="2" fontId="1" fillId="0" borderId="6" xfId="1" applyNumberFormat="1" applyBorder="1" applyAlignment="1" applyProtection="1">
      <alignment vertical="center"/>
      <protection hidden="1"/>
    </xf>
    <xf numFmtId="20" fontId="1" fillId="0" borderId="56" xfId="1" applyNumberFormat="1" applyBorder="1" applyAlignment="1" applyProtection="1">
      <alignment horizontal="center" vertical="center"/>
      <protection hidden="1"/>
    </xf>
    <xf numFmtId="20" fontId="12" fillId="0" borderId="56" xfId="1" applyNumberFormat="1" applyFont="1" applyBorder="1" applyAlignment="1" applyProtection="1">
      <alignment horizontal="center" vertical="center"/>
      <protection hidden="1"/>
    </xf>
    <xf numFmtId="20" fontId="1" fillId="0" borderId="62" xfId="1" applyNumberFormat="1" applyBorder="1" applyAlignment="1" applyProtection="1">
      <alignment horizontal="center" vertical="center"/>
      <protection hidden="1"/>
    </xf>
    <xf numFmtId="20" fontId="1" fillId="0" borderId="57" xfId="1" applyNumberFormat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vertical="center"/>
      <protection hidden="1"/>
    </xf>
    <xf numFmtId="169" fontId="5" fillId="0" borderId="10" xfId="0" applyNumberFormat="1" applyFont="1" applyBorder="1" applyAlignment="1" applyProtection="1">
      <alignment horizontal="center" vertical="center"/>
      <protection hidden="1"/>
    </xf>
    <xf numFmtId="169" fontId="5" fillId="0" borderId="33" xfId="0" applyNumberFormat="1" applyFont="1" applyBorder="1" applyAlignment="1" applyProtection="1">
      <alignment horizontal="center" vertical="center"/>
      <protection hidden="1"/>
    </xf>
    <xf numFmtId="2" fontId="2" fillId="0" borderId="0" xfId="1" applyNumberFormat="1" applyFont="1" applyFill="1" applyBorder="1" applyAlignment="1" applyProtection="1">
      <alignment horizontal="center" vertical="center"/>
      <protection hidden="1"/>
    </xf>
    <xf numFmtId="170" fontId="21" fillId="5" borderId="68" xfId="0" applyNumberFormat="1" applyFont="1" applyFill="1" applyBorder="1" applyAlignment="1" applyProtection="1">
      <alignment horizontal="center" vertical="center"/>
      <protection hidden="1"/>
    </xf>
    <xf numFmtId="0" fontId="20" fillId="4" borderId="50" xfId="0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vertical="center"/>
      <protection hidden="1"/>
    </xf>
    <xf numFmtId="2" fontId="20" fillId="5" borderId="27" xfId="0" applyNumberFormat="1" applyFont="1" applyFill="1" applyBorder="1" applyAlignment="1" applyProtection="1">
      <alignment horizontal="center" vertical="center"/>
      <protection hidden="1"/>
    </xf>
    <xf numFmtId="2" fontId="21" fillId="5" borderId="78" xfId="0" applyNumberFormat="1" applyFont="1" applyFill="1" applyBorder="1" applyAlignment="1" applyProtection="1">
      <alignment horizontal="center" vertical="center"/>
      <protection hidden="1"/>
    </xf>
    <xf numFmtId="0" fontId="23" fillId="0" borderId="31" xfId="0" applyFont="1" applyBorder="1" applyAlignment="1" applyProtection="1">
      <alignment horizontal="center" vertical="center"/>
      <protection locked="0"/>
    </xf>
    <xf numFmtId="0" fontId="23" fillId="0" borderId="35" xfId="0" applyFont="1" applyBorder="1" applyAlignment="1" applyProtection="1">
      <alignment horizontal="center" vertical="center"/>
      <protection locked="0"/>
    </xf>
    <xf numFmtId="0" fontId="23" fillId="0" borderId="38" xfId="0" applyFont="1" applyBorder="1" applyAlignment="1" applyProtection="1">
      <alignment horizontal="center" vertical="center"/>
      <protection locked="0"/>
    </xf>
    <xf numFmtId="9" fontId="19" fillId="9" borderId="76" xfId="0" applyNumberFormat="1" applyFont="1" applyFill="1" applyBorder="1" applyAlignment="1" applyProtection="1">
      <alignment horizontal="center" vertical="center"/>
      <protection locked="0"/>
    </xf>
    <xf numFmtId="171" fontId="17" fillId="9" borderId="81" xfId="0" applyNumberFormat="1" applyFont="1" applyFill="1" applyBorder="1" applyAlignment="1" applyProtection="1">
      <alignment horizontal="center" vertical="center"/>
      <protection hidden="1"/>
    </xf>
    <xf numFmtId="171" fontId="17" fillId="9" borderId="82" xfId="0" applyNumberFormat="1" applyFont="1" applyFill="1" applyBorder="1" applyAlignment="1" applyProtection="1">
      <alignment horizontal="center" vertical="center"/>
      <protection hidden="1"/>
    </xf>
    <xf numFmtId="171" fontId="17" fillId="9" borderId="83" xfId="0" applyNumberFormat="1" applyFont="1" applyFill="1" applyBorder="1" applyAlignment="1" applyProtection="1">
      <alignment horizontal="center" vertical="center"/>
      <protection hidden="1"/>
    </xf>
    <xf numFmtId="9" fontId="18" fillId="8" borderId="15" xfId="0" applyNumberFormat="1" applyFont="1" applyFill="1" applyBorder="1" applyAlignment="1" applyProtection="1">
      <alignment horizontal="center" vertical="center"/>
      <protection locked="0"/>
    </xf>
    <xf numFmtId="171" fontId="16" fillId="8" borderId="84" xfId="0" applyNumberFormat="1" applyFont="1" applyFill="1" applyBorder="1" applyAlignment="1" applyProtection="1">
      <alignment horizontal="center" vertical="center"/>
      <protection hidden="1"/>
    </xf>
    <xf numFmtId="171" fontId="16" fillId="8" borderId="85" xfId="0" applyNumberFormat="1" applyFont="1" applyFill="1" applyBorder="1" applyAlignment="1" applyProtection="1">
      <alignment horizontal="center" vertical="center"/>
      <protection hidden="1"/>
    </xf>
    <xf numFmtId="171" fontId="16" fillId="8" borderId="64" xfId="0" applyNumberFormat="1" applyFont="1" applyFill="1" applyBorder="1" applyAlignment="1" applyProtection="1">
      <alignment horizontal="center" vertical="center"/>
      <protection hidden="1"/>
    </xf>
    <xf numFmtId="1" fontId="6" fillId="12" borderId="29" xfId="0" applyNumberFormat="1" applyFont="1" applyFill="1" applyBorder="1" applyAlignment="1" applyProtection="1">
      <alignment horizontal="center" vertical="center"/>
      <protection locked="0"/>
    </xf>
    <xf numFmtId="169" fontId="5" fillId="0" borderId="36" xfId="0" applyNumberFormat="1" applyFont="1" applyBorder="1" applyAlignment="1" applyProtection="1">
      <alignment horizontal="center" vertical="center"/>
      <protection hidden="1"/>
    </xf>
    <xf numFmtId="167" fontId="5" fillId="0" borderId="17" xfId="0" applyNumberFormat="1" applyFont="1" applyBorder="1" applyAlignment="1" applyProtection="1">
      <alignment horizontal="center" vertical="center"/>
      <protection hidden="1"/>
    </xf>
    <xf numFmtId="171" fontId="5" fillId="4" borderId="50" xfId="0" applyNumberFormat="1" applyFont="1" applyFill="1" applyBorder="1" applyAlignment="1" applyProtection="1">
      <alignment horizontal="center" vertical="center"/>
      <protection hidden="1"/>
    </xf>
    <xf numFmtId="169" fontId="0" fillId="0" borderId="0" xfId="0" applyNumberFormat="1"/>
    <xf numFmtId="0" fontId="10" fillId="10" borderId="11" xfId="0" applyFont="1" applyFill="1" applyBorder="1" applyAlignment="1" applyProtection="1">
      <alignment horizontal="center" vertical="center" wrapText="1"/>
      <protection hidden="1"/>
    </xf>
    <xf numFmtId="0" fontId="10" fillId="10" borderId="49" xfId="0" applyFont="1" applyFill="1" applyBorder="1" applyAlignment="1" applyProtection="1">
      <alignment horizontal="center" vertical="center" wrapText="1"/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5" fillId="5" borderId="29" xfId="0" applyFont="1" applyFill="1" applyBorder="1" applyAlignment="1" applyProtection="1">
      <alignment horizontal="center" vertical="center"/>
      <protection hidden="1"/>
    </xf>
    <xf numFmtId="0" fontId="5" fillId="5" borderId="50" xfId="0" applyFont="1" applyFill="1" applyBorder="1" applyAlignment="1" applyProtection="1">
      <alignment horizontal="center" vertical="center"/>
      <protection hidden="1"/>
    </xf>
    <xf numFmtId="0" fontId="5" fillId="5" borderId="15" xfId="0" applyFont="1" applyFill="1" applyBorder="1" applyAlignment="1" applyProtection="1">
      <alignment horizontal="center" vertical="center"/>
      <protection hidden="1"/>
    </xf>
    <xf numFmtId="0" fontId="9" fillId="0" borderId="36" xfId="0" applyFont="1" applyBorder="1" applyAlignment="1" applyProtection="1">
      <alignment horizontal="center" vertical="center" wrapText="1"/>
      <protection hidden="1"/>
    </xf>
    <xf numFmtId="0" fontId="9" fillId="0" borderId="38" xfId="0" applyFont="1" applyBorder="1" applyAlignment="1" applyProtection="1">
      <alignment horizontal="center" vertical="center"/>
      <protection hidden="1"/>
    </xf>
    <xf numFmtId="0" fontId="9" fillId="0" borderId="37" xfId="0" applyFont="1" applyBorder="1" applyAlignment="1" applyProtection="1">
      <alignment horizontal="center" vertical="center"/>
      <protection hidden="1"/>
    </xf>
    <xf numFmtId="0" fontId="13" fillId="11" borderId="10" xfId="0" applyFont="1" applyFill="1" applyBorder="1" applyAlignment="1" applyProtection="1">
      <alignment horizontal="center" vertical="center"/>
      <protection hidden="1"/>
    </xf>
    <xf numFmtId="0" fontId="13" fillId="11" borderId="27" xfId="0" applyFont="1" applyFill="1" applyBorder="1" applyAlignment="1" applyProtection="1">
      <alignment horizontal="center" vertical="center"/>
      <protection hidden="1"/>
    </xf>
    <xf numFmtId="0" fontId="13" fillId="11" borderId="31" xfId="0" applyFont="1" applyFill="1" applyBorder="1" applyAlignment="1" applyProtection="1">
      <alignment horizontal="center" vertical="center"/>
      <protection hidden="1"/>
    </xf>
    <xf numFmtId="0" fontId="13" fillId="11" borderId="0" xfId="0" applyFont="1" applyFill="1" applyBorder="1" applyAlignment="1" applyProtection="1">
      <alignment horizontal="center" vertical="center"/>
      <protection hidden="1"/>
    </xf>
    <xf numFmtId="0" fontId="13" fillId="11" borderId="17" xfId="0" applyFont="1" applyFill="1" applyBorder="1" applyAlignment="1" applyProtection="1">
      <alignment horizontal="center" vertical="center"/>
      <protection hidden="1"/>
    </xf>
    <xf numFmtId="0" fontId="13" fillId="11" borderId="28" xfId="0" applyFont="1" applyFill="1" applyBorder="1" applyAlignment="1" applyProtection="1">
      <alignment horizontal="center" vertical="center"/>
      <protection hidden="1"/>
    </xf>
    <xf numFmtId="0" fontId="8" fillId="5" borderId="59" xfId="0" applyFont="1" applyFill="1" applyBorder="1" applyAlignment="1" applyProtection="1">
      <alignment horizontal="center" vertical="center" wrapText="1"/>
      <protection hidden="1"/>
    </xf>
    <xf numFmtId="0" fontId="8" fillId="5" borderId="20" xfId="0" applyFont="1" applyFill="1" applyBorder="1" applyAlignment="1" applyProtection="1">
      <alignment horizontal="center" vertical="center" wrapText="1"/>
      <protection hidden="1"/>
    </xf>
    <xf numFmtId="0" fontId="8" fillId="5" borderId="7" xfId="0" applyFont="1" applyFill="1" applyBorder="1" applyAlignment="1" applyProtection="1">
      <alignment horizontal="center" vertical="center" wrapText="1"/>
      <protection hidden="1"/>
    </xf>
    <xf numFmtId="168" fontId="10" fillId="5" borderId="29" xfId="0" applyNumberFormat="1" applyFont="1" applyFill="1" applyBorder="1" applyAlignment="1" applyProtection="1">
      <alignment horizontal="center" vertical="center" wrapText="1"/>
      <protection hidden="1"/>
    </xf>
    <xf numFmtId="168" fontId="10" fillId="5" borderId="50" xfId="0" applyNumberFormat="1" applyFont="1" applyFill="1" applyBorder="1" applyAlignment="1" applyProtection="1">
      <alignment horizontal="center" vertical="center" wrapText="1"/>
      <protection hidden="1"/>
    </xf>
    <xf numFmtId="168" fontId="10" fillId="5" borderId="30" xfId="0" applyNumberFormat="1" applyFont="1" applyFill="1" applyBorder="1" applyAlignment="1" applyProtection="1">
      <alignment horizontal="center" vertical="center" wrapText="1"/>
      <protection hidden="1"/>
    </xf>
    <xf numFmtId="2" fontId="22" fillId="5" borderId="79" xfId="0" applyNumberFormat="1" applyFont="1" applyFill="1" applyBorder="1" applyAlignment="1" applyProtection="1">
      <alignment horizontal="center" vertical="center"/>
      <protection hidden="1"/>
    </xf>
    <xf numFmtId="2" fontId="22" fillId="5" borderId="80" xfId="0" applyNumberFormat="1" applyFont="1" applyFill="1" applyBorder="1" applyAlignment="1" applyProtection="1">
      <alignment horizontal="center" vertical="center"/>
      <protection hidden="1"/>
    </xf>
    <xf numFmtId="170" fontId="22" fillId="5" borderId="75" xfId="0" applyNumberFormat="1" applyFont="1" applyFill="1" applyBorder="1" applyAlignment="1" applyProtection="1">
      <alignment horizontal="center" vertical="center"/>
      <protection hidden="1"/>
    </xf>
    <xf numFmtId="170" fontId="22" fillId="5" borderId="16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6" fillId="5" borderId="10" xfId="0" applyFont="1" applyFill="1" applyBorder="1" applyAlignment="1" applyProtection="1">
      <alignment horizontal="left" vertical="center"/>
      <protection hidden="1"/>
    </xf>
    <xf numFmtId="0" fontId="6" fillId="5" borderId="69" xfId="0" applyFont="1" applyFill="1" applyBorder="1" applyAlignment="1" applyProtection="1">
      <alignment horizontal="left" vertical="center"/>
      <protection hidden="1"/>
    </xf>
    <xf numFmtId="0" fontId="6" fillId="5" borderId="31" xfId="0" applyFont="1" applyFill="1" applyBorder="1" applyAlignment="1" applyProtection="1">
      <alignment horizontal="left" vertical="center"/>
      <protection hidden="1"/>
    </xf>
    <xf numFmtId="0" fontId="6" fillId="5" borderId="70" xfId="0" applyFont="1" applyFill="1" applyBorder="1" applyAlignment="1" applyProtection="1">
      <alignment horizontal="left" vertical="center"/>
      <protection hidden="1"/>
    </xf>
    <xf numFmtId="0" fontId="6" fillId="5" borderId="63" xfId="0" applyFont="1" applyFill="1" applyBorder="1" applyAlignment="1" applyProtection="1">
      <alignment horizontal="left" vertical="center"/>
      <protection hidden="1"/>
    </xf>
    <xf numFmtId="0" fontId="6" fillId="5" borderId="71" xfId="0" applyFont="1" applyFill="1" applyBorder="1" applyAlignment="1" applyProtection="1">
      <alignment horizontal="left" vertical="center"/>
      <protection hidden="1"/>
    </xf>
    <xf numFmtId="0" fontId="5" fillId="10" borderId="68" xfId="0" applyFont="1" applyFill="1" applyBorder="1" applyAlignment="1" applyProtection="1">
      <alignment horizontal="center" vertical="center"/>
      <protection hidden="1"/>
    </xf>
    <xf numFmtId="0" fontId="5" fillId="10" borderId="51" xfId="0" applyFont="1" applyFill="1" applyBorder="1" applyAlignment="1" applyProtection="1">
      <alignment horizontal="center" vertical="center"/>
      <protection hidden="1"/>
    </xf>
    <xf numFmtId="0" fontId="5" fillId="10" borderId="16" xfId="0" applyFont="1" applyFill="1" applyBorder="1" applyAlignment="1" applyProtection="1">
      <alignment horizontal="center" vertical="center"/>
      <protection hidden="1"/>
    </xf>
    <xf numFmtId="0" fontId="5" fillId="10" borderId="66" xfId="0" applyFont="1" applyFill="1" applyBorder="1" applyAlignment="1" applyProtection="1">
      <alignment horizontal="center" vertical="center"/>
      <protection hidden="1"/>
    </xf>
    <xf numFmtId="0" fontId="5" fillId="10" borderId="67" xfId="0" applyFont="1" applyFill="1" applyBorder="1" applyAlignment="1" applyProtection="1">
      <alignment horizontal="center" vertical="center"/>
      <protection hidden="1"/>
    </xf>
    <xf numFmtId="0" fontId="5" fillId="10" borderId="12" xfId="0" applyFont="1" applyFill="1" applyBorder="1" applyAlignment="1" applyProtection="1">
      <alignment horizontal="center" vertical="center"/>
      <protection hidden="1"/>
    </xf>
    <xf numFmtId="2" fontId="22" fillId="5" borderId="77" xfId="0" applyNumberFormat="1" applyFont="1" applyFill="1" applyBorder="1" applyAlignment="1" applyProtection="1">
      <alignment horizontal="center" vertical="center"/>
      <protection hidden="1"/>
    </xf>
    <xf numFmtId="2" fontId="22" fillId="5" borderId="63" xfId="0" applyNumberFormat="1" applyFont="1" applyFill="1" applyBorder="1" applyAlignment="1" applyProtection="1">
      <alignment horizontal="center" vertical="center"/>
      <protection hidden="1"/>
    </xf>
    <xf numFmtId="0" fontId="10" fillId="5" borderId="65" xfId="0" applyFont="1" applyFill="1" applyBorder="1" applyAlignment="1" applyProtection="1">
      <alignment horizontal="center" vertical="center" wrapText="1"/>
      <protection hidden="1"/>
    </xf>
    <xf numFmtId="0" fontId="10" fillId="5" borderId="72" xfId="0" applyFont="1" applyFill="1" applyBorder="1" applyAlignment="1" applyProtection="1">
      <alignment horizontal="center" vertical="center" wrapText="1"/>
      <protection hidden="1"/>
    </xf>
    <xf numFmtId="0" fontId="10" fillId="5" borderId="0" xfId="0" applyFont="1" applyFill="1" applyBorder="1" applyAlignment="1" applyProtection="1">
      <alignment horizontal="center" vertical="center" wrapText="1"/>
      <protection hidden="1"/>
    </xf>
    <xf numFmtId="0" fontId="10" fillId="5" borderId="73" xfId="0" applyFont="1" applyFill="1" applyBorder="1" applyAlignment="1" applyProtection="1">
      <alignment horizontal="center" vertical="center" wrapText="1"/>
      <protection hidden="1"/>
    </xf>
    <xf numFmtId="0" fontId="10" fillId="5" borderId="48" xfId="0" applyFont="1" applyFill="1" applyBorder="1" applyAlignment="1" applyProtection="1">
      <alignment horizontal="center" vertical="center" wrapText="1"/>
      <protection hidden="1"/>
    </xf>
    <xf numFmtId="0" fontId="10" fillId="5" borderId="74" xfId="0" applyFont="1" applyFill="1" applyBorder="1" applyAlignment="1" applyProtection="1">
      <alignment horizontal="center" vertical="center" wrapText="1"/>
      <protection hidden="1"/>
    </xf>
    <xf numFmtId="0" fontId="4" fillId="12" borderId="29" xfId="0" applyFont="1" applyFill="1" applyBorder="1" applyAlignment="1" applyProtection="1">
      <alignment horizontal="center" vertical="center" wrapText="1"/>
      <protection hidden="1"/>
    </xf>
    <xf numFmtId="0" fontId="4" fillId="12" borderId="50" xfId="0" applyFont="1" applyFill="1" applyBorder="1" applyAlignment="1" applyProtection="1">
      <alignment horizontal="center" vertical="center" wrapText="1"/>
      <protection hidden="1"/>
    </xf>
    <xf numFmtId="0" fontId="4" fillId="12" borderId="30" xfId="0" applyFont="1" applyFill="1" applyBorder="1" applyAlignment="1" applyProtection="1">
      <alignment horizontal="center" vertical="center" wrapText="1"/>
      <protection hidden="1"/>
    </xf>
    <xf numFmtId="9" fontId="4" fillId="7" borderId="36" xfId="0" applyNumberFormat="1" applyFont="1" applyFill="1" applyBorder="1" applyAlignment="1" applyProtection="1">
      <alignment horizontal="center" vertical="center"/>
      <protection locked="0"/>
    </xf>
    <xf numFmtId="9" fontId="4" fillId="7" borderId="38" xfId="0" applyNumberFormat="1" applyFont="1" applyFill="1" applyBorder="1" applyAlignment="1" applyProtection="1">
      <alignment horizontal="center" vertical="center"/>
      <protection locked="0"/>
    </xf>
    <xf numFmtId="9" fontId="4" fillId="7" borderId="64" xfId="0" applyNumberFormat="1" applyFont="1" applyFill="1" applyBorder="1" applyAlignment="1" applyProtection="1">
      <alignment horizontal="center" vertical="center"/>
      <protection locked="0"/>
    </xf>
    <xf numFmtId="0" fontId="10" fillId="4" borderId="29" xfId="0" applyFont="1" applyFill="1" applyBorder="1" applyAlignment="1" applyProtection="1">
      <alignment horizontal="center" vertical="center" wrapText="1"/>
      <protection hidden="1"/>
    </xf>
    <xf numFmtId="0" fontId="10" fillId="4" borderId="50" xfId="0" applyFont="1" applyFill="1" applyBorder="1" applyAlignment="1" applyProtection="1">
      <alignment horizontal="center" vertical="center" wrapText="1"/>
      <protection hidden="1"/>
    </xf>
    <xf numFmtId="0" fontId="10" fillId="4" borderId="30" xfId="0" applyFont="1" applyFill="1" applyBorder="1" applyAlignment="1" applyProtection="1">
      <alignment horizontal="center" vertical="center" wrapText="1"/>
      <protection hidden="1"/>
    </xf>
    <xf numFmtId="0" fontId="10" fillId="4" borderId="58" xfId="0" applyFont="1" applyFill="1" applyBorder="1" applyAlignment="1" applyProtection="1">
      <alignment horizontal="center" vertical="center" wrapText="1"/>
      <protection hidden="1"/>
    </xf>
    <xf numFmtId="0" fontId="10" fillId="4" borderId="22" xfId="0" applyFont="1" applyFill="1" applyBorder="1" applyAlignment="1" applyProtection="1">
      <alignment horizontal="center" vertical="center" wrapText="1"/>
      <protection hidden="1"/>
    </xf>
    <xf numFmtId="0" fontId="10" fillId="4" borderId="8" xfId="0" applyFont="1" applyFill="1" applyBorder="1" applyAlignment="1" applyProtection="1">
      <alignment horizontal="center" vertical="center" wrapText="1"/>
      <protection hidden="1"/>
    </xf>
    <xf numFmtId="0" fontId="22" fillId="4" borderId="76" xfId="0" applyFont="1" applyFill="1" applyBorder="1" applyAlignment="1" applyProtection="1">
      <alignment horizontal="center" vertical="center"/>
      <protection hidden="1"/>
    </xf>
    <xf numFmtId="0" fontId="22" fillId="4" borderId="15" xfId="0" applyFont="1" applyFill="1" applyBorder="1" applyAlignment="1" applyProtection="1">
      <alignment horizontal="center" vertical="center"/>
      <protection hidden="1"/>
    </xf>
    <xf numFmtId="166" fontId="7" fillId="6" borderId="3" xfId="0" applyNumberFormat="1" applyFont="1" applyFill="1" applyBorder="1" applyAlignment="1" applyProtection="1">
      <alignment horizontal="center" vertical="center"/>
      <protection hidden="1"/>
    </xf>
    <xf numFmtId="0" fontId="7" fillId="6" borderId="25" xfId="0" applyFont="1" applyFill="1" applyBorder="1" applyAlignment="1" applyProtection="1">
      <alignment horizontal="center" vertical="center"/>
      <protection hidden="1"/>
    </xf>
    <xf numFmtId="0" fontId="7" fillId="6" borderId="4" xfId="0" applyFont="1" applyFill="1" applyBorder="1" applyAlignment="1" applyProtection="1">
      <alignment horizontal="center" vertical="center"/>
      <protection hidden="1"/>
    </xf>
    <xf numFmtId="0" fontId="10" fillId="10" borderId="1" xfId="0" applyFont="1" applyFill="1" applyBorder="1" applyAlignment="1" applyProtection="1">
      <alignment horizontal="center" vertical="center" wrapText="1"/>
      <protection hidden="1"/>
    </xf>
    <xf numFmtId="0" fontId="10" fillId="10" borderId="19" xfId="0" applyFont="1" applyFill="1" applyBorder="1" applyAlignment="1" applyProtection="1">
      <alignment horizontal="center" vertical="center" wrapText="1"/>
      <protection hidden="1"/>
    </xf>
    <xf numFmtId="0" fontId="10" fillId="10" borderId="5" xfId="0" applyFont="1" applyFill="1" applyBorder="1" applyAlignment="1" applyProtection="1">
      <alignment horizontal="center" vertical="center" wrapText="1"/>
      <protection hidden="1"/>
    </xf>
    <xf numFmtId="170" fontId="2" fillId="0" borderId="29" xfId="0" applyNumberFormat="1" applyFont="1" applyFill="1" applyBorder="1" applyAlignment="1" applyProtection="1">
      <alignment horizontal="center" vertical="center"/>
      <protection hidden="1"/>
    </xf>
    <xf numFmtId="170" fontId="2" fillId="0" borderId="50" xfId="0" applyNumberFormat="1" applyFont="1" applyFill="1" applyBorder="1" applyAlignment="1" applyProtection="1">
      <alignment horizontal="center" vertical="center"/>
      <protection hidden="1"/>
    </xf>
    <xf numFmtId="170" fontId="2" fillId="0" borderId="15" xfId="0" applyNumberFormat="1" applyFont="1" applyFill="1" applyBorder="1" applyAlignment="1" applyProtection="1">
      <alignment horizontal="center" vertical="center"/>
      <protection hidden="1"/>
    </xf>
    <xf numFmtId="168" fontId="24" fillId="0" borderId="29" xfId="0" applyNumberFormat="1" applyFont="1" applyFill="1" applyBorder="1" applyAlignment="1" applyProtection="1">
      <alignment horizontal="center" vertical="center" wrapText="1"/>
      <protection hidden="1"/>
    </xf>
    <xf numFmtId="168" fontId="24" fillId="0" borderId="50" xfId="0" applyNumberFormat="1" applyFont="1" applyFill="1" applyBorder="1" applyAlignment="1" applyProtection="1">
      <alignment horizontal="center" vertical="center" wrapText="1"/>
      <protection hidden="1"/>
    </xf>
    <xf numFmtId="168" fontId="24" fillId="0" borderId="3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1" applyBorder="1" applyAlignment="1" applyProtection="1">
      <alignment horizontal="left" vertical="center"/>
      <protection hidden="1"/>
    </xf>
    <xf numFmtId="0" fontId="1" fillId="0" borderId="40" xfId="1" applyBorder="1" applyAlignment="1" applyProtection="1">
      <alignment horizontal="left" vertical="center"/>
      <protection hidden="1"/>
    </xf>
    <xf numFmtId="0" fontId="11" fillId="0" borderId="0" xfId="1" applyFont="1" applyBorder="1" applyAlignment="1" applyProtection="1">
      <alignment vertical="center"/>
      <protection locked="0"/>
    </xf>
    <xf numFmtId="0" fontId="1" fillId="0" borderId="0" xfId="1" applyBorder="1" applyAlignment="1" applyProtection="1">
      <alignment horizontal="left" vertical="center"/>
      <protection hidden="1"/>
    </xf>
    <xf numFmtId="0" fontId="2" fillId="0" borderId="3" xfId="1" applyFont="1" applyBorder="1" applyAlignment="1" applyProtection="1">
      <alignment horizontal="center" vertical="center" wrapText="1"/>
      <protection hidden="1"/>
    </xf>
    <xf numFmtId="0" fontId="2" fillId="0" borderId="25" xfId="1" applyFont="1" applyBorder="1" applyAlignment="1" applyProtection="1">
      <alignment horizontal="center" vertical="center" wrapText="1"/>
      <protection hidden="1"/>
    </xf>
    <xf numFmtId="0" fontId="2" fillId="0" borderId="4" xfId="1" applyFont="1" applyBorder="1" applyAlignment="1" applyProtection="1">
      <alignment horizontal="center" vertical="center" wrapText="1"/>
      <protection hidden="1"/>
    </xf>
    <xf numFmtId="0" fontId="2" fillId="0" borderId="3" xfId="1" applyFont="1" applyBorder="1" applyAlignment="1" applyProtection="1">
      <alignment horizontal="center" vertical="center"/>
      <protection hidden="1"/>
    </xf>
    <xf numFmtId="0" fontId="2" fillId="0" borderId="4" xfId="1" applyFont="1" applyBorder="1" applyAlignment="1" applyProtection="1">
      <alignment horizontal="center" vertical="center"/>
      <protection hidden="1"/>
    </xf>
    <xf numFmtId="0" fontId="2" fillId="0" borderId="3" xfId="1" applyFont="1" applyBorder="1" applyAlignment="1" applyProtection="1">
      <alignment horizontal="left" vertical="center"/>
      <protection hidden="1"/>
    </xf>
    <xf numFmtId="0" fontId="2" fillId="0" borderId="25" xfId="1" applyFont="1" applyBorder="1" applyAlignment="1" applyProtection="1">
      <alignment horizontal="left" vertical="center"/>
      <protection hidden="1"/>
    </xf>
    <xf numFmtId="0" fontId="2" fillId="0" borderId="4" xfId="1" applyFont="1" applyBorder="1" applyAlignment="1" applyProtection="1">
      <alignment horizontal="left" vertical="center"/>
      <protection hidden="1"/>
    </xf>
    <xf numFmtId="14" fontId="2" fillId="0" borderId="0" xfId="1" applyNumberFormat="1" applyFont="1" applyFill="1" applyBorder="1" applyAlignment="1" applyProtection="1">
      <alignment horizontal="left" vertical="center"/>
      <protection hidden="1"/>
    </xf>
    <xf numFmtId="0" fontId="1" fillId="0" borderId="5" xfId="1" applyBorder="1" applyAlignment="1" applyProtection="1">
      <alignment horizontal="left" vertical="center"/>
      <protection hidden="1"/>
    </xf>
    <xf numFmtId="0" fontId="1" fillId="0" borderId="6" xfId="1" applyBorder="1" applyAlignment="1" applyProtection="1">
      <alignment horizontal="left" vertical="center"/>
      <protection hidden="1"/>
    </xf>
    <xf numFmtId="0" fontId="2" fillId="0" borderId="41" xfId="1" applyFont="1" applyBorder="1" applyAlignment="1" applyProtection="1">
      <alignment horizontal="left" vertical="center"/>
      <protection hidden="1"/>
    </xf>
    <xf numFmtId="0" fontId="2" fillId="0" borderId="42" xfId="1" applyFont="1" applyBorder="1" applyAlignment="1" applyProtection="1">
      <alignment horizontal="left" vertical="center"/>
      <protection hidden="1"/>
    </xf>
    <xf numFmtId="0" fontId="1" fillId="0" borderId="25" xfId="1" applyBorder="1" applyAlignment="1" applyProtection="1">
      <alignment horizontal="center" vertical="center"/>
      <protection hidden="1"/>
    </xf>
    <xf numFmtId="0" fontId="1" fillId="0" borderId="4" xfId="1" applyBorder="1" applyAlignment="1" applyProtection="1">
      <alignment horizontal="center" vertical="center"/>
      <protection hidden="1"/>
    </xf>
    <xf numFmtId="0" fontId="1" fillId="0" borderId="12" xfId="1" applyBorder="1" applyAlignment="1" applyProtection="1">
      <alignment horizontal="left" vertical="center"/>
      <protection hidden="1"/>
    </xf>
    <xf numFmtId="0" fontId="1" fillId="0" borderId="13" xfId="1" applyBorder="1" applyAlignment="1" applyProtection="1">
      <alignment horizontal="left" vertical="center"/>
      <protection hidden="1"/>
    </xf>
  </cellXfs>
  <cellStyles count="2">
    <cellStyle name="Normal" xfId="0" builtinId="0"/>
    <cellStyle name="Normal 2" xfId="1"/>
  </cellStyles>
  <dxfs count="10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BFB69"/>
      <color rgb="FFFBFBFB"/>
      <color rgb="FFF5F7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R9"/>
  <sheetViews>
    <sheetView showGridLines="0" tabSelected="1" zoomScale="80" zoomScaleNormal="80" workbookViewId="0">
      <pane xSplit="3" ySplit="5" topLeftCell="D6" activePane="bottomRight" state="frozen"/>
      <selection activeCell="Y18" sqref="Y18"/>
      <selection pane="topRight" activeCell="Y18" sqref="Y18"/>
      <selection pane="bottomLeft" activeCell="Y18" sqref="Y18"/>
      <selection pane="bottomRight" activeCell="AN9" sqref="AN9"/>
    </sheetView>
  </sheetViews>
  <sheetFormatPr baseColWidth="10" defaultRowHeight="14.25" x14ac:dyDescent="0.25"/>
  <cols>
    <col min="1" max="1" width="11.7109375" style="1" customWidth="1"/>
    <col min="2" max="2" width="12.140625" style="1" bestFit="1" customWidth="1"/>
    <col min="3" max="3" width="6" style="1" customWidth="1"/>
    <col min="4" max="4" width="7.7109375" style="1" customWidth="1"/>
    <col min="5" max="35" width="5.7109375" style="1" customWidth="1"/>
    <col min="36" max="36" width="6.7109375" style="1" customWidth="1"/>
    <col min="37" max="38" width="7.7109375" style="1" customWidth="1"/>
    <col min="39" max="39" width="9.140625" style="1" customWidth="1"/>
    <col min="40" max="41" width="7.7109375" style="1" customWidth="1"/>
    <col min="42" max="42" width="9.140625" style="1" customWidth="1"/>
    <col min="43" max="44" width="7.7109375" style="1" customWidth="1"/>
    <col min="45" max="16384" width="11.42578125" style="1"/>
  </cols>
  <sheetData>
    <row r="1" spans="1:44" ht="26.25" customHeight="1" x14ac:dyDescent="0.25">
      <c r="A1" s="62" t="s">
        <v>25</v>
      </c>
      <c r="B1" s="112" t="str">
        <f>Variables!B1</f>
        <v>Institut Médico-Professionnel (IMPro)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12"/>
      <c r="AM1" s="112"/>
      <c r="AN1" s="68"/>
      <c r="AO1" s="68"/>
      <c r="AP1" s="68"/>
    </row>
    <row r="2" spans="1:44" ht="15" thickBot="1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P2" s="2"/>
    </row>
    <row r="3" spans="1:44" ht="19.5" customHeight="1" thickBot="1" x14ac:dyDescent="0.3">
      <c r="A3" s="96"/>
      <c r="B3" s="97"/>
      <c r="C3" s="93" t="s">
        <v>82</v>
      </c>
      <c r="D3" s="133" t="s">
        <v>90</v>
      </c>
      <c r="E3" s="147">
        <f>DATE(Variables!$B$2,"05","01")</f>
        <v>44317</v>
      </c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9"/>
      <c r="AJ3" s="127" t="s">
        <v>83</v>
      </c>
      <c r="AK3" s="128"/>
      <c r="AL3" s="102" t="s">
        <v>48</v>
      </c>
      <c r="AM3" s="156" t="s">
        <v>93</v>
      </c>
      <c r="AN3" s="139" t="s">
        <v>95</v>
      </c>
      <c r="AO3" s="142" t="s">
        <v>96</v>
      </c>
      <c r="AP3" s="105" t="s">
        <v>94</v>
      </c>
      <c r="AQ3" s="150" t="s">
        <v>47</v>
      </c>
      <c r="AR3" s="87" t="s">
        <v>27</v>
      </c>
    </row>
    <row r="4" spans="1:44" ht="14.1" customHeight="1" x14ac:dyDescent="0.25">
      <c r="A4" s="98"/>
      <c r="B4" s="99"/>
      <c r="C4" s="94"/>
      <c r="D4" s="134"/>
      <c r="E4" s="63">
        <f>DATE(Variables!$B$2,MONTH($E$3),"01")</f>
        <v>44317</v>
      </c>
      <c r="F4" s="64">
        <f>DATE(Variables!$B$2,MONTH($E$3),"02")</f>
        <v>44318</v>
      </c>
      <c r="G4" s="64">
        <f>DATE(Variables!$B$2,MONTH($E$3),"03")</f>
        <v>44319</v>
      </c>
      <c r="H4" s="64">
        <f>DATE(Variables!$B$2,MONTH($E$3),"04")</f>
        <v>44320</v>
      </c>
      <c r="I4" s="64">
        <f>DATE(Variables!$B$2,MONTH($E$3),"05")</f>
        <v>44321</v>
      </c>
      <c r="J4" s="64">
        <f>DATE(Variables!$B$2,MONTH($E$3),"06")</f>
        <v>44322</v>
      </c>
      <c r="K4" s="64">
        <f>DATE(Variables!$B$2,MONTH($E$3),"07")</f>
        <v>44323</v>
      </c>
      <c r="L4" s="64">
        <f>DATE(Variables!$B$2,MONTH($E$3),"08")</f>
        <v>44324</v>
      </c>
      <c r="M4" s="64">
        <f>DATE(Variables!$B$2,MONTH($E$3),"09")</f>
        <v>44325</v>
      </c>
      <c r="N4" s="64">
        <f>DATE(Variables!$B$2,MONTH($E$3),"10")</f>
        <v>44326</v>
      </c>
      <c r="O4" s="64">
        <f>DATE(Variables!$B$2,MONTH($E$3),"11")</f>
        <v>44327</v>
      </c>
      <c r="P4" s="64">
        <f>DATE(Variables!$B$2,MONTH($E$3),"12")</f>
        <v>44328</v>
      </c>
      <c r="Q4" s="64">
        <f>DATE(Variables!$B$2,MONTH($E$3),"13")</f>
        <v>44329</v>
      </c>
      <c r="R4" s="64">
        <f>DATE(Variables!$B$2,MONTH($E$3),"14")</f>
        <v>44330</v>
      </c>
      <c r="S4" s="64">
        <f>DATE(Variables!$B$2,MONTH($E$3),"15")</f>
        <v>44331</v>
      </c>
      <c r="T4" s="64">
        <f>DATE(Variables!$B$2,MONTH($E$3),"16")</f>
        <v>44332</v>
      </c>
      <c r="U4" s="64">
        <f>DATE(Variables!$B$2,MONTH($E$3),"17")</f>
        <v>44333</v>
      </c>
      <c r="V4" s="64">
        <f>DATE(Variables!$B$2,MONTH($E$3),"18")</f>
        <v>44334</v>
      </c>
      <c r="W4" s="64">
        <f>DATE(Variables!$B$2,MONTH($E$3),"19")</f>
        <v>44335</v>
      </c>
      <c r="X4" s="64">
        <f>DATE(Variables!$B$2,MONTH($E$3),"20")</f>
        <v>44336</v>
      </c>
      <c r="Y4" s="64">
        <f>DATE(Variables!$B$2,MONTH($E$3),"21")</f>
        <v>44337</v>
      </c>
      <c r="Z4" s="64">
        <f>DATE(Variables!$B$2,MONTH($E$3),"22")</f>
        <v>44338</v>
      </c>
      <c r="AA4" s="64">
        <f>DATE(Variables!$B$2,MONTH($E$3),"23")</f>
        <v>44339</v>
      </c>
      <c r="AB4" s="64">
        <f>DATE(Variables!$B$2,MONTH($E$3),"24")</f>
        <v>44340</v>
      </c>
      <c r="AC4" s="64">
        <f>DATE(Variables!$B$2,MONTH($E$3),"25")</f>
        <v>44341</v>
      </c>
      <c r="AD4" s="64">
        <f>DATE(Variables!$B$2,MONTH($E$3),"26")</f>
        <v>44342</v>
      </c>
      <c r="AE4" s="64">
        <f>DATE(Variables!$B$2,MONTH($E$3),"27")</f>
        <v>44343</v>
      </c>
      <c r="AF4" s="64">
        <f>DATE(Variables!$B$2,MONTH($E$3),"28")</f>
        <v>44344</v>
      </c>
      <c r="AG4" s="64">
        <f>DATE(Variables!$B$2,MONTH($E$3),"29")</f>
        <v>44345</v>
      </c>
      <c r="AH4" s="64">
        <f>DATE(Variables!$B$2,MONTH($E$3),"30")</f>
        <v>44346</v>
      </c>
      <c r="AI4" s="83">
        <f>DATE(Variables!$B$2,MONTH($E$3),"31")</f>
        <v>44347</v>
      </c>
      <c r="AJ4" s="129"/>
      <c r="AK4" s="130"/>
      <c r="AL4" s="103"/>
      <c r="AM4" s="157"/>
      <c r="AN4" s="140"/>
      <c r="AO4" s="143"/>
      <c r="AP4" s="106"/>
      <c r="AQ4" s="151"/>
      <c r="AR4" s="88"/>
    </row>
    <row r="5" spans="1:44" ht="15" customHeight="1" thickBot="1" x14ac:dyDescent="0.3">
      <c r="A5" s="100"/>
      <c r="B5" s="101"/>
      <c r="C5" s="95"/>
      <c r="D5" s="135"/>
      <c r="E5" s="84">
        <f>DATE(Variables!$B$2,MONTH($E$3),"01")</f>
        <v>44317</v>
      </c>
      <c r="F5" s="4">
        <f>DATE(Variables!$B$2,MONTH($E$3),"02")</f>
        <v>44318</v>
      </c>
      <c r="G5" s="4">
        <f>DATE(Variables!$B$2,MONTH($E$3),"03")</f>
        <v>44319</v>
      </c>
      <c r="H5" s="4">
        <f>DATE(Variables!$B$2,MONTH($E$3),"04")</f>
        <v>44320</v>
      </c>
      <c r="I5" s="4">
        <f>DATE(Variables!$B$2,MONTH($E$3),"05")</f>
        <v>44321</v>
      </c>
      <c r="J5" s="4">
        <f>DATE(Variables!$B$2,MONTH($E$3),"06")</f>
        <v>44322</v>
      </c>
      <c r="K5" s="4">
        <f>DATE(Variables!$B$2,MONTH($E$3),"07")</f>
        <v>44323</v>
      </c>
      <c r="L5" s="4">
        <f>DATE(Variables!$B$2,MONTH($E$3),"08")</f>
        <v>44324</v>
      </c>
      <c r="M5" s="4">
        <f>DATE(Variables!$B$2,MONTH($E$3),"09")</f>
        <v>44325</v>
      </c>
      <c r="N5" s="4">
        <f>DATE(Variables!$B$2,MONTH($E$3),"10")</f>
        <v>44326</v>
      </c>
      <c r="O5" s="4">
        <f>DATE(Variables!$B$2,MONTH($E$3),"11")</f>
        <v>44327</v>
      </c>
      <c r="P5" s="4">
        <f>DATE(Variables!$B$2,MONTH($E$3),"12")</f>
        <v>44328</v>
      </c>
      <c r="Q5" s="4">
        <f>DATE(Variables!$B$2,MONTH($E$3),"13")</f>
        <v>44329</v>
      </c>
      <c r="R5" s="4">
        <f>DATE(Variables!$B$2,MONTH($E$3),"14")</f>
        <v>44330</v>
      </c>
      <c r="S5" s="4">
        <f>DATE(Variables!$B$2,MONTH($E$3),"15")</f>
        <v>44331</v>
      </c>
      <c r="T5" s="4">
        <f>DATE(Variables!$B$2,MONTH($E$3),"16")</f>
        <v>44332</v>
      </c>
      <c r="U5" s="4">
        <f>DATE(Variables!$B$2,MONTH($E$3),"17")</f>
        <v>44333</v>
      </c>
      <c r="V5" s="4">
        <f>DATE(Variables!$B$2,MONTH($E$3),"18")</f>
        <v>44334</v>
      </c>
      <c r="W5" s="4">
        <f>DATE(Variables!$B$2,MONTH($E$3),"19")</f>
        <v>44335</v>
      </c>
      <c r="X5" s="4">
        <f>DATE(Variables!$B$2,MONTH($E$3),"20")</f>
        <v>44336</v>
      </c>
      <c r="Y5" s="4">
        <f>DATE(Variables!$B$2,MONTH($E$3),"21")</f>
        <v>44337</v>
      </c>
      <c r="Z5" s="4">
        <f>DATE(Variables!$B$2,MONTH($E$3),"22")</f>
        <v>44338</v>
      </c>
      <c r="AA5" s="4">
        <f>DATE(Variables!$B$2,MONTH($E$3),"23")</f>
        <v>44339</v>
      </c>
      <c r="AB5" s="4">
        <f>DATE(Variables!$B$2,MONTH($E$3),"24")</f>
        <v>44340</v>
      </c>
      <c r="AC5" s="4">
        <f>DATE(Variables!$B$2,MONTH($E$3),"25")</f>
        <v>44341</v>
      </c>
      <c r="AD5" s="4">
        <f>DATE(Variables!$B$2,MONTH($E$3),"26")</f>
        <v>44342</v>
      </c>
      <c r="AE5" s="4">
        <f>DATE(Variables!$B$2,MONTH($E$3),"27")</f>
        <v>44343</v>
      </c>
      <c r="AF5" s="4">
        <f>DATE(Variables!$B$2,MONTH($E$3),"28")</f>
        <v>44344</v>
      </c>
      <c r="AG5" s="4">
        <f>DATE(Variables!$B$2,MONTH($E$3),"29")</f>
        <v>44345</v>
      </c>
      <c r="AH5" s="4">
        <f>DATE(Variables!$B$2,MONTH($E$3),"30")</f>
        <v>44346</v>
      </c>
      <c r="AI5" s="5">
        <f>DATE(Variables!$B$2,MONTH($E$3),"31")</f>
        <v>44347</v>
      </c>
      <c r="AJ5" s="131"/>
      <c r="AK5" s="132"/>
      <c r="AL5" s="104"/>
      <c r="AM5" s="158"/>
      <c r="AN5" s="141"/>
      <c r="AO5" s="144"/>
      <c r="AP5" s="107"/>
      <c r="AQ5" s="152"/>
      <c r="AR5" s="89"/>
    </row>
    <row r="6" spans="1:44" ht="24" customHeight="1" x14ac:dyDescent="0.25">
      <c r="A6" s="113" t="str">
        <f>Variables!A20</f>
        <v>Agent 1</v>
      </c>
      <c r="B6" s="114"/>
      <c r="C6" s="136">
        <v>1</v>
      </c>
      <c r="D6" s="82">
        <f>Variables!F5*C6</f>
        <v>140</v>
      </c>
      <c r="E6" s="71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 t="s">
        <v>87</v>
      </c>
      <c r="AB6" s="72"/>
      <c r="AC6" s="72"/>
      <c r="AD6" s="72"/>
      <c r="AE6" s="72"/>
      <c r="AF6" s="72"/>
      <c r="AG6" s="72"/>
      <c r="AH6" s="72"/>
      <c r="AI6" s="73"/>
      <c r="AJ6" s="69" t="s">
        <v>88</v>
      </c>
      <c r="AK6" s="70">
        <f>SUM(E7:AI7)</f>
        <v>12</v>
      </c>
      <c r="AL6" s="66">
        <f>AK6-D6</f>
        <v>-128</v>
      </c>
      <c r="AM6" s="153">
        <f>AP6+AL7</f>
        <v>-128</v>
      </c>
      <c r="AN6" s="85">
        <f>SUMIF(E4:AI4,WEEKDAY(E4:AI4,2)=7,E7:AI7)</f>
        <v>0</v>
      </c>
      <c r="AO6" s="67">
        <f>COUNTIF(A6:AI6,"SL")*Variables!M3+COUNTIF(A6:AI6,"NL")*Variables!M3</f>
        <v>0</v>
      </c>
      <c r="AP6" s="90">
        <f>Variables!E20</f>
        <v>0</v>
      </c>
      <c r="AQ6" s="122">
        <f>COUNTIF(E6:AI6,"CA")</f>
        <v>0</v>
      </c>
      <c r="AR6" s="119">
        <f>25-AQ6</f>
        <v>25</v>
      </c>
    </row>
    <row r="7" spans="1:44" ht="12" customHeight="1" x14ac:dyDescent="0.25">
      <c r="A7" s="115"/>
      <c r="B7" s="116"/>
      <c r="C7" s="137"/>
      <c r="D7" s="74" t="s">
        <v>91</v>
      </c>
      <c r="E7" s="75" t="str">
        <f>IFERROR(VLOOKUP(E6,Variables!$H$20:$I$119,2,FALSE),"-")</f>
        <v>-</v>
      </c>
      <c r="F7" s="76" t="str">
        <f>IFERROR(VLOOKUP(F6,Variables!$H$20:$I$119,2,FALSE),"-")</f>
        <v>-</v>
      </c>
      <c r="G7" s="76" t="str">
        <f>IFERROR(VLOOKUP(G6,Variables!$H$20:$I$119,2,FALSE),"-")</f>
        <v>-</v>
      </c>
      <c r="H7" s="76" t="str">
        <f>IFERROR(VLOOKUP(H6,Variables!$H$20:$I$119,2,FALSE),"-")</f>
        <v>-</v>
      </c>
      <c r="I7" s="76" t="str">
        <f>IFERROR(VLOOKUP(I6,Variables!$H$20:$I$119,2,FALSE),"-")</f>
        <v>-</v>
      </c>
      <c r="J7" s="76" t="str">
        <f>IFERROR(VLOOKUP(J6,Variables!$H$20:$I$119,2,FALSE),"-")</f>
        <v>-</v>
      </c>
      <c r="K7" s="76" t="str">
        <f>IFERROR(VLOOKUP(K6,Variables!$H$20:$I$119,2,FALSE),"-")</f>
        <v>-</v>
      </c>
      <c r="L7" s="76" t="str">
        <f>IFERROR(VLOOKUP(L6,Variables!$H$20:$I$119,2,FALSE),"-")</f>
        <v>-</v>
      </c>
      <c r="M7" s="76" t="str">
        <f>IFERROR(VLOOKUP(M6,Variables!$H$20:$I$119,2,FALSE),"-")</f>
        <v>-</v>
      </c>
      <c r="N7" s="76" t="str">
        <f>IFERROR(VLOOKUP(N6,Variables!$H$20:$I$119,2,FALSE),"-")</f>
        <v>-</v>
      </c>
      <c r="O7" s="76" t="str">
        <f>IFERROR(VLOOKUP(O6,Variables!$H$20:$I$119,2,FALSE),"-")</f>
        <v>-</v>
      </c>
      <c r="P7" s="76" t="str">
        <f>IFERROR(VLOOKUP(P6,Variables!$H$20:$I$119,2,FALSE),"-")</f>
        <v>-</v>
      </c>
      <c r="Q7" s="76" t="str">
        <f>IFERROR(VLOOKUP(Q6,Variables!$H$20:$I$119,2,FALSE),"-")</f>
        <v>-</v>
      </c>
      <c r="R7" s="76" t="str">
        <f>IFERROR(VLOOKUP(R6,Variables!$H$20:$I$119,2,FALSE),"-")</f>
        <v>-</v>
      </c>
      <c r="S7" s="76" t="str">
        <f>IFERROR(VLOOKUP(S6,Variables!$H$20:$I$119,2,FALSE),"-")</f>
        <v>-</v>
      </c>
      <c r="T7" s="76" t="str">
        <f>IFERROR(VLOOKUP(T6,Variables!$H$20:$I$119,2,FALSE),"-")</f>
        <v>-</v>
      </c>
      <c r="U7" s="76" t="str">
        <f>IFERROR(VLOOKUP(U6,Variables!$H$20:$I$119,2,FALSE),"-")</f>
        <v>-</v>
      </c>
      <c r="V7" s="76" t="str">
        <f>IFERROR(VLOOKUP(V6,Variables!$H$20:$I$119,2,FALSE),"-")</f>
        <v>-</v>
      </c>
      <c r="W7" s="76" t="str">
        <f>IFERROR(VLOOKUP(W6,Variables!$H$20:$I$119,2,FALSE),"-")</f>
        <v>-</v>
      </c>
      <c r="X7" s="76" t="str">
        <f>IFERROR(VLOOKUP(X6,Variables!$H$20:$I$119,2,FALSE),"-")</f>
        <v>-</v>
      </c>
      <c r="Y7" s="76" t="str">
        <f>IFERROR(VLOOKUP(Y6,Variables!$H$20:$I$119,2,FALSE),"-")</f>
        <v>-</v>
      </c>
      <c r="Z7" s="76" t="str">
        <f>IFERROR(VLOOKUP(Z6,Variables!$H$20:$I$119,2,FALSE),"-")</f>
        <v>-</v>
      </c>
      <c r="AA7" s="76">
        <f>IFERROR(VLOOKUP(AA6,Variables!$H$20:$I$119,2,FALSE),"-")</f>
        <v>12</v>
      </c>
      <c r="AB7" s="76" t="str">
        <f>IFERROR(VLOOKUP(AB6,Variables!$H$20:$I$119,2,FALSE),"-")</f>
        <v>-</v>
      </c>
      <c r="AC7" s="76" t="str">
        <f>IFERROR(VLOOKUP(AC6,Variables!$H$20:$I$119,2,FALSE),"-")</f>
        <v>-</v>
      </c>
      <c r="AD7" s="76" t="str">
        <f>IFERROR(VLOOKUP(AD6,Variables!$H$20:$I$119,2,FALSE),"-")</f>
        <v>-</v>
      </c>
      <c r="AE7" s="76" t="str">
        <f>IFERROR(VLOOKUP(AE6,Variables!$H$20:$I$119,2,FALSE),"-")</f>
        <v>-</v>
      </c>
      <c r="AF7" s="76" t="str">
        <f>IFERROR(VLOOKUP(AF6,Variables!$H$20:$I$119,2,FALSE),"-")</f>
        <v>-</v>
      </c>
      <c r="AG7" s="76" t="str">
        <f>IFERROR(VLOOKUP(AG6,Variables!$H$20:$I$119,2,FALSE),"-")</f>
        <v>-</v>
      </c>
      <c r="AH7" s="76" t="str">
        <f>IFERROR(VLOOKUP(AH6,Variables!$H$20:$I$119,2,FALSE),"-")</f>
        <v>-</v>
      </c>
      <c r="AI7" s="77" t="str">
        <f>IFERROR(VLOOKUP(AI6,Variables!$H$20:$I$119,2,FALSE),"-")</f>
        <v>-</v>
      </c>
      <c r="AJ7" s="125" t="s">
        <v>89</v>
      </c>
      <c r="AK7" s="108">
        <f>SUM(E8:AI8)</f>
        <v>12</v>
      </c>
      <c r="AL7" s="110">
        <f>AK7-D6</f>
        <v>-128</v>
      </c>
      <c r="AM7" s="154"/>
      <c r="AN7" s="145"/>
      <c r="AO7" s="145">
        <f>COUNTIF(A6:AI6,"SL")*Variables!M3+COUNTIF(A6:AI6,"NL")*Variables!M3</f>
        <v>0</v>
      </c>
      <c r="AP7" s="91"/>
      <c r="AQ7" s="123"/>
      <c r="AR7" s="120"/>
    </row>
    <row r="8" spans="1:44" ht="12" customHeight="1" x14ac:dyDescent="0.25">
      <c r="A8" s="117"/>
      <c r="B8" s="118"/>
      <c r="C8" s="138"/>
      <c r="D8" s="78" t="s">
        <v>92</v>
      </c>
      <c r="E8" s="79" t="str">
        <f>IFERROR(VLOOKUP(E6,Variables!$H$20:$I$119,2,FALSE),"-")</f>
        <v>-</v>
      </c>
      <c r="F8" s="80" t="str">
        <f>IFERROR(VLOOKUP(F6,Variables!$H$20:$I$119,2,FALSE),"-")</f>
        <v>-</v>
      </c>
      <c r="G8" s="80" t="str">
        <f>IFERROR(VLOOKUP(G6,Variables!$H$20:$I$119,2,FALSE),"-")</f>
        <v>-</v>
      </c>
      <c r="H8" s="80" t="str">
        <f>IFERROR(VLOOKUP(H6,Variables!$H$20:$I$119,2,FALSE),"-")</f>
        <v>-</v>
      </c>
      <c r="I8" s="80" t="str">
        <f>IFERROR(VLOOKUP(I6,Variables!$H$20:$I$119,2,FALSE),"-")</f>
        <v>-</v>
      </c>
      <c r="J8" s="80" t="str">
        <f>IFERROR(VLOOKUP(J6,Variables!$H$20:$I$119,2,FALSE),"-")</f>
        <v>-</v>
      </c>
      <c r="K8" s="80" t="str">
        <f>IFERROR(VLOOKUP(K6,Variables!$H$20:$I$119,2,FALSE),"-")</f>
        <v>-</v>
      </c>
      <c r="L8" s="80" t="str">
        <f>IFERROR(VLOOKUP(L6,Variables!$H$20:$I$119,2,FALSE),"-")</f>
        <v>-</v>
      </c>
      <c r="M8" s="80" t="str">
        <f>IFERROR(VLOOKUP(M6,Variables!$H$20:$I$119,2,FALSE),"-")</f>
        <v>-</v>
      </c>
      <c r="N8" s="80" t="str">
        <f>IFERROR(VLOOKUP(N6,Variables!$H$20:$I$119,2,FALSE),"-")</f>
        <v>-</v>
      </c>
      <c r="O8" s="80" t="str">
        <f>IFERROR(VLOOKUP(O6,Variables!$H$20:$I$119,2,FALSE),"-")</f>
        <v>-</v>
      </c>
      <c r="P8" s="80" t="str">
        <f>IFERROR(VLOOKUP(P6,Variables!$H$20:$I$119,2,FALSE),"-")</f>
        <v>-</v>
      </c>
      <c r="Q8" s="80" t="str">
        <f>IFERROR(VLOOKUP(Q6,Variables!$H$20:$I$119,2,FALSE),"-")</f>
        <v>-</v>
      </c>
      <c r="R8" s="80" t="str">
        <f>IFERROR(VLOOKUP(R6,Variables!$H$20:$I$119,2,FALSE),"-")</f>
        <v>-</v>
      </c>
      <c r="S8" s="80" t="str">
        <f>IFERROR(VLOOKUP(S6,Variables!$H$20:$I$119,2,FALSE),"-")</f>
        <v>-</v>
      </c>
      <c r="T8" s="80" t="str">
        <f>IFERROR(VLOOKUP(T6,Variables!$H$20:$I$119,2,FALSE),"-")</f>
        <v>-</v>
      </c>
      <c r="U8" s="80" t="str">
        <f>IFERROR(VLOOKUP(U6,Variables!$H$20:$I$119,2,FALSE),"-")</f>
        <v>-</v>
      </c>
      <c r="V8" s="80" t="str">
        <f>IFERROR(VLOOKUP(V6,Variables!$H$20:$I$119,2,FALSE),"-")</f>
        <v>-</v>
      </c>
      <c r="W8" s="80" t="str">
        <f>IFERROR(VLOOKUP(W6,Variables!$H$20:$I$119,2,FALSE),"-")</f>
        <v>-</v>
      </c>
      <c r="X8" s="80" t="str">
        <f>IFERROR(VLOOKUP(X6,Variables!$H$20:$I$119,2,FALSE),"-")</f>
        <v>-</v>
      </c>
      <c r="Y8" s="80" t="str">
        <f>IFERROR(VLOOKUP(Y6,Variables!$H$20:$I$119,2,FALSE),"-")</f>
        <v>-</v>
      </c>
      <c r="Z8" s="80" t="str">
        <f>IFERROR(VLOOKUP(Z6,Variables!$H$20:$I$119,2,FALSE),"-")</f>
        <v>-</v>
      </c>
      <c r="AA8" s="80">
        <f>IFERROR(VLOOKUP(AA6,Variables!$H$20:$I$119,2,FALSE),"-")</f>
        <v>12</v>
      </c>
      <c r="AB8" s="80" t="str">
        <f>IFERROR(VLOOKUP(AB6,Variables!$H$20:$I$119,2,FALSE),"-")</f>
        <v>-</v>
      </c>
      <c r="AC8" s="80" t="str">
        <f>IFERROR(VLOOKUP(AC6,Variables!$H$20:$I$119,2,FALSE),"-")</f>
        <v>-</v>
      </c>
      <c r="AD8" s="80" t="str">
        <f>IFERROR(VLOOKUP(AD6,Variables!$H$20:$I$119,2,FALSE),"-")</f>
        <v>-</v>
      </c>
      <c r="AE8" s="80" t="str">
        <f>IFERROR(VLOOKUP(AE6,Variables!$H$20:$I$119,2,FALSE),"-")</f>
        <v>-</v>
      </c>
      <c r="AF8" s="80" t="str">
        <f>IFERROR(VLOOKUP(AF6,Variables!$H$20:$I$119,2,FALSE),"-")</f>
        <v>-</v>
      </c>
      <c r="AG8" s="80" t="str">
        <f>IFERROR(VLOOKUP(AG6,Variables!$H$20:$I$119,2,FALSE),"-")</f>
        <v>-</v>
      </c>
      <c r="AH8" s="80" t="str">
        <f>IFERROR(VLOOKUP(AH6,Variables!$H$20:$I$119,2,FALSE),"-")</f>
        <v>-</v>
      </c>
      <c r="AI8" s="81" t="str">
        <f>IFERROR(VLOOKUP(AI6,Variables!$H$20:$I$119,2,FALSE),"-")</f>
        <v>-</v>
      </c>
      <c r="AJ8" s="126"/>
      <c r="AK8" s="109"/>
      <c r="AL8" s="111"/>
      <c r="AM8" s="155"/>
      <c r="AN8" s="146"/>
      <c r="AO8" s="146"/>
      <c r="AP8" s="92"/>
      <c r="AQ8" s="124"/>
      <c r="AR8" s="121"/>
    </row>
    <row r="9" spans="1:44" x14ac:dyDescent="0.25">
      <c r="A9" s="3"/>
      <c r="B9" s="3"/>
      <c r="C9" s="3"/>
      <c r="D9" s="3"/>
      <c r="E9" s="3">
        <f>COUNTIF(Jours_Feries,Jan!E5)+IF(WEEKDAY(E5,2)=7,1,0)</f>
        <v>1</v>
      </c>
      <c r="F9" s="3">
        <f>COUNTIF(Jours_Feries,Jan!F5)+IF(WEEKDAY(F5,2)=7,1,0)</f>
        <v>1</v>
      </c>
      <c r="G9" s="3">
        <f>COUNTIF(Jours_Feries,Jan!G5)+IF(WEEKDAY(G5,2)=7,1,0)</f>
        <v>0</v>
      </c>
      <c r="H9" s="3">
        <f>COUNTIF(Jours_Feries,Jan!H5)+IF(WEEKDAY(H5,2)=7,1,0)</f>
        <v>0</v>
      </c>
      <c r="I9" s="3">
        <f>COUNTIF(Jours_Feries,Jan!I5)+IF(WEEKDAY(I5,2)=7,1,0)</f>
        <v>0</v>
      </c>
      <c r="J9" s="3">
        <f>COUNTIF(Jours_Feries,Jan!J5)+IF(WEEKDAY(J5,2)=7,1,0)</f>
        <v>0</v>
      </c>
      <c r="K9" s="3">
        <f>COUNTIF(Jours_Feries,Jan!K5)+IF(WEEKDAY(K5,2)=7,1,0)</f>
        <v>0</v>
      </c>
      <c r="L9" s="3">
        <f>COUNTIF(Jours_Feries,Jan!L5)+IF(WEEKDAY(L5,2)=7,1,0)</f>
        <v>1</v>
      </c>
      <c r="M9" s="3">
        <f>COUNTIF(Jours_Feries,Jan!M5)+IF(WEEKDAY(M5,2)=7,1,0)</f>
        <v>1</v>
      </c>
      <c r="N9" s="3">
        <f>COUNTIF(Jours_Feries,Jan!N5)+IF(WEEKDAY(N5,2)=7,1,0)</f>
        <v>0</v>
      </c>
      <c r="O9" s="3">
        <f>COUNTIF(Jours_Feries,Jan!O5)+IF(WEEKDAY(O5,2)=7,1,0)</f>
        <v>0</v>
      </c>
      <c r="P9" s="3">
        <f>COUNTIF(Jours_Feries,Jan!P5)+IF(WEEKDAY(P5,2)=7,1,0)</f>
        <v>0</v>
      </c>
      <c r="Q9" s="3">
        <f>COUNTIF(Jours_Feries,Jan!Q5)+IF(WEEKDAY(Q5,2)=7,1,0)</f>
        <v>1</v>
      </c>
      <c r="R9" s="3">
        <f>COUNTIF(Jours_Feries,Jan!R5)+IF(WEEKDAY(R5,2)=7,1,0)</f>
        <v>0</v>
      </c>
      <c r="S9" s="3">
        <f>COUNTIF(Jours_Feries,Jan!S5)+IF(WEEKDAY(S5,2)=7,1,0)</f>
        <v>0</v>
      </c>
      <c r="T9" s="3">
        <f>COUNTIF(Jours_Feries,Jan!T5)+IF(WEEKDAY(T5,2)=7,1,0)</f>
        <v>1</v>
      </c>
      <c r="U9" s="3">
        <f>COUNTIF(Jours_Feries,Jan!U5)+IF(WEEKDAY(U5,2)=7,1,0)</f>
        <v>0</v>
      </c>
      <c r="V9" s="3">
        <f>COUNTIF(Jours_Feries,Jan!V5)+IF(WEEKDAY(V5,2)=7,1,0)</f>
        <v>0</v>
      </c>
      <c r="W9" s="3">
        <f>COUNTIF(Jours_Feries,Jan!W5)+IF(WEEKDAY(W5,2)=7,1,0)</f>
        <v>0</v>
      </c>
      <c r="X9" s="3">
        <f>COUNTIF(Jours_Feries,Jan!X5)+IF(WEEKDAY(X5,2)=7,1,0)</f>
        <v>0</v>
      </c>
      <c r="Y9" s="3">
        <f>COUNTIF(Jours_Feries,Jan!Y5)+IF(WEEKDAY(Y5,2)=7,1,0)</f>
        <v>0</v>
      </c>
      <c r="Z9" s="3">
        <f>COUNTIF(Jours_Feries,Jan!Z5)+IF(WEEKDAY(Z5,2)=7,1,0)</f>
        <v>0</v>
      </c>
      <c r="AA9" s="3">
        <f>COUNTIF(Jours_Feries,Jan!AA5)+IF(WEEKDAY(AA5,2)=7,1,0)</f>
        <v>1</v>
      </c>
      <c r="AB9" s="3">
        <f>COUNTIF(Jours_Feries,Jan!AB5)+IF(WEEKDAY(AB5,2)=7,1,0)</f>
        <v>1</v>
      </c>
      <c r="AC9" s="3">
        <f>COUNTIF(Jours_Feries,Jan!AC5)+IF(WEEKDAY(AC5,2)=7,1,0)</f>
        <v>0</v>
      </c>
      <c r="AD9" s="3">
        <f>COUNTIF(Jours_Feries,Jan!AD5)+IF(WEEKDAY(AD5,2)=7,1,0)</f>
        <v>0</v>
      </c>
      <c r="AE9" s="3">
        <f>COUNTIF(Jours_Feries,Jan!AE5)+IF(WEEKDAY(AE5,2)=7,1,0)</f>
        <v>0</v>
      </c>
      <c r="AF9" s="3">
        <f>COUNTIF(Jours_Feries,Jan!AF5)+IF(WEEKDAY(AF5,2)=7,1,0)</f>
        <v>0</v>
      </c>
      <c r="AG9" s="3">
        <f>COUNTIF(Jours_Feries,Jan!AG5)+IF(WEEKDAY(AG5,2)=7,1,0)</f>
        <v>0</v>
      </c>
      <c r="AH9" s="3">
        <f>COUNTIF(Jours_Feries,Jan!AH5)+IF(WEEKDAY(AH5,2)=7,1,0)</f>
        <v>1</v>
      </c>
      <c r="AI9" s="3">
        <f>COUNTIF(Jours_Feries,Jan!AI5)+IF(WEEKDAY(AI5,2)=7,1,0)</f>
        <v>0</v>
      </c>
      <c r="AJ9" s="3"/>
      <c r="AK9" s="3"/>
      <c r="AL9" s="3"/>
      <c r="AM9" s="3"/>
      <c r="AN9" s="3">
        <f>SUMIF(E9:AI9,1,E7:AI7)</f>
        <v>12</v>
      </c>
      <c r="AO9" s="3"/>
      <c r="AP9" s="3"/>
      <c r="AQ9" s="3"/>
      <c r="AR9" s="3"/>
    </row>
  </sheetData>
  <mergeCells count="24">
    <mergeCell ref="B1:AM1"/>
    <mergeCell ref="A6:B8"/>
    <mergeCell ref="AR6:AR8"/>
    <mergeCell ref="AQ6:AQ8"/>
    <mergeCell ref="AJ7:AJ8"/>
    <mergeCell ref="AJ3:AK5"/>
    <mergeCell ref="D3:D5"/>
    <mergeCell ref="C6:C8"/>
    <mergeCell ref="AN3:AN5"/>
    <mergeCell ref="AO3:AO5"/>
    <mergeCell ref="AN7:AN8"/>
    <mergeCell ref="AO7:AO8"/>
    <mergeCell ref="E3:AI3"/>
    <mergeCell ref="AQ3:AQ5"/>
    <mergeCell ref="AM6:AM8"/>
    <mergeCell ref="AM3:AM5"/>
    <mergeCell ref="AR3:AR5"/>
    <mergeCell ref="AP6:AP8"/>
    <mergeCell ref="C3:C5"/>
    <mergeCell ref="A3:B5"/>
    <mergeCell ref="AL3:AL5"/>
    <mergeCell ref="AP3:AP5"/>
    <mergeCell ref="AK7:AK8"/>
    <mergeCell ref="AL7:AL8"/>
  </mergeCells>
  <conditionalFormatting sqref="E4:AI5">
    <cfRule type="expression" dxfId="9" priority="19">
      <formula>OR(E4=Jours_Feries)</formula>
    </cfRule>
    <cfRule type="expression" dxfId="8" priority="20">
      <formula>OR(WEEKDAY(E4)=1,WEEKDAY(E4)=7)</formula>
    </cfRule>
  </conditionalFormatting>
  <conditionalFormatting sqref="AG5:AG7">
    <cfRule type="expression" dxfId="7" priority="16" stopIfTrue="1">
      <formula>$AG$4=""</formula>
    </cfRule>
  </conditionalFormatting>
  <conditionalFormatting sqref="AH5:AH7">
    <cfRule type="expression" dxfId="6" priority="15" stopIfTrue="1">
      <formula>$AH$4=""</formula>
    </cfRule>
  </conditionalFormatting>
  <conditionalFormatting sqref="AI5:AI7">
    <cfRule type="expression" dxfId="5" priority="14" stopIfTrue="1">
      <formula>$AI$4=""</formula>
    </cfRule>
  </conditionalFormatting>
  <conditionalFormatting sqref="E4:AI4">
    <cfRule type="beginsWith" dxfId="4" priority="6" operator="beginsWith" text="sam">
      <formula>LEFT(E4,LEN("sam"))="sam"</formula>
    </cfRule>
    <cfRule type="beginsWith" dxfId="3" priority="4" operator="beginsWith" text="dim">
      <formula>LEFT(E4,LEN("dim"))="dim"</formula>
    </cfRule>
  </conditionalFormatting>
  <conditionalFormatting sqref="Y15">
    <cfRule type="colorScale" priority="5">
      <colorScale>
        <cfvo type="min"/>
        <cfvo type="max"/>
        <color rgb="FFFF7128"/>
        <color rgb="FFFFEF9C"/>
      </colorScale>
    </cfRule>
  </conditionalFormatting>
  <conditionalFormatting sqref="AG4">
    <cfRule type="expression" dxfId="2" priority="3" stopIfTrue="1">
      <formula>$AG$4=""</formula>
    </cfRule>
  </conditionalFormatting>
  <conditionalFormatting sqref="AH4">
    <cfRule type="expression" dxfId="1" priority="2" stopIfTrue="1">
      <formula>$AH$4=""</formula>
    </cfRule>
  </conditionalFormatting>
  <conditionalFormatting sqref="AI4">
    <cfRule type="expression" dxfId="0" priority="1" stopIfTrue="1">
      <formula>$AI$4=""</formula>
    </cfRule>
  </conditionalFormatting>
  <printOptions horizontalCentered="1" verticalCentered="1"/>
  <pageMargins left="0" right="0" top="0" bottom="0" header="0" footer="0"/>
  <pageSetup paperSize="8" scale="83" orientation="landscape" r:id="rId1"/>
  <headerFooter>
    <oddHeader>&amp;L&amp;G&amp;C&amp;"Arial,Gras"&amp;36&amp;K03-048EPSMS du Saulnois&amp;"-,Normal"&amp;11&amp;K01+000
&amp;"Arial,Gras"&amp;28&amp;K03-048Tableau de Service</oddHeader>
    <oddFooter>&amp;LÉdité le :
&amp;D à &amp;T.&amp;CÉtablissement Public Social &amp; Médico-Social&amp;R
Cadre Socio-Éducatif</oddFooter>
  </headerFooter>
  <ignoredErrors>
    <ignoredError sqref="AQ6" formulaRange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579"/>
  </sheetPr>
  <dimension ref="A1:S119"/>
  <sheetViews>
    <sheetView workbookViewId="0">
      <selection activeCell="I6" sqref="I6"/>
    </sheetView>
  </sheetViews>
  <sheetFormatPr baseColWidth="10" defaultRowHeight="12.75" x14ac:dyDescent="0.25"/>
  <cols>
    <col min="1" max="1" width="11.42578125" style="19"/>
    <col min="2" max="3" width="15.7109375" style="19" customWidth="1"/>
    <col min="4" max="6" width="11.42578125" style="19"/>
    <col min="7" max="7" width="1.7109375" style="19" customWidth="1"/>
    <col min="8" max="8" width="20.7109375" style="19" customWidth="1"/>
    <col min="9" max="9" width="12.7109375" style="19" customWidth="1"/>
    <col min="10" max="10" width="5.7109375" style="19" customWidth="1"/>
    <col min="11" max="11" width="2.7109375" style="19" customWidth="1"/>
    <col min="12" max="14" width="5.7109375" style="19" customWidth="1"/>
    <col min="15" max="15" width="2.7109375" style="19" customWidth="1"/>
    <col min="16" max="16" width="5.7109375" style="19" customWidth="1"/>
    <col min="17" max="16384" width="11.42578125" style="19"/>
  </cols>
  <sheetData>
    <row r="1" spans="1:19" ht="20.100000000000001" customHeight="1" x14ac:dyDescent="0.25">
      <c r="A1" s="18" t="s">
        <v>25</v>
      </c>
      <c r="B1" s="161" t="s">
        <v>51</v>
      </c>
      <c r="C1" s="161"/>
      <c r="D1" s="161"/>
      <c r="E1" s="161"/>
      <c r="F1" s="161"/>
      <c r="G1" s="161"/>
      <c r="H1" s="161"/>
      <c r="I1" s="161"/>
    </row>
    <row r="2" spans="1:19" ht="20.100000000000001" customHeight="1" thickBot="1" x14ac:dyDescent="0.3">
      <c r="A2" s="18" t="s">
        <v>78</v>
      </c>
      <c r="B2" s="17">
        <v>2021</v>
      </c>
      <c r="C2" s="162" t="s">
        <v>79</v>
      </c>
      <c r="D2" s="162"/>
      <c r="E2" s="162"/>
      <c r="F2" s="162"/>
      <c r="G2" s="162"/>
      <c r="H2" s="162"/>
      <c r="I2" s="162"/>
    </row>
    <row r="3" spans="1:19" ht="24" customHeight="1" thickBot="1" x14ac:dyDescent="0.3">
      <c r="A3" s="163" t="s">
        <v>2</v>
      </c>
      <c r="B3" s="164"/>
      <c r="C3" s="164"/>
      <c r="D3" s="164"/>
      <c r="E3" s="164"/>
      <c r="F3" s="165"/>
      <c r="H3" s="166" t="s">
        <v>3</v>
      </c>
      <c r="I3" s="167"/>
      <c r="J3" s="20"/>
      <c r="K3" s="20"/>
      <c r="L3" s="20" t="s">
        <v>85</v>
      </c>
      <c r="M3" s="65">
        <v>3</v>
      </c>
      <c r="N3" s="171" t="s">
        <v>84</v>
      </c>
      <c r="O3" s="171"/>
      <c r="P3" s="171"/>
    </row>
    <row r="4" spans="1:19" ht="24" customHeight="1" thickBot="1" x14ac:dyDescent="0.3">
      <c r="A4" s="21" t="s">
        <v>4</v>
      </c>
      <c r="B4" s="22" t="s">
        <v>5</v>
      </c>
      <c r="C4" s="22" t="s">
        <v>6</v>
      </c>
      <c r="D4" s="23" t="s">
        <v>7</v>
      </c>
      <c r="E4" s="24" t="s">
        <v>0</v>
      </c>
      <c r="F4" s="25" t="s">
        <v>1</v>
      </c>
      <c r="G4" s="26"/>
      <c r="H4" s="27" t="s">
        <v>8</v>
      </c>
      <c r="I4" s="28" t="s">
        <v>9</v>
      </c>
      <c r="J4" s="29"/>
      <c r="K4" s="29"/>
      <c r="L4" s="29"/>
      <c r="M4" s="29"/>
      <c r="N4" s="29"/>
      <c r="O4" s="29"/>
      <c r="P4" s="29"/>
    </row>
    <row r="5" spans="1:19" ht="15" customHeight="1" x14ac:dyDescent="0.25">
      <c r="A5" s="6">
        <f>DATE($B$2,"01","01")</f>
        <v>44197</v>
      </c>
      <c r="B5" s="7">
        <f>DATE(B2,"01","01")</f>
        <v>44197</v>
      </c>
      <c r="C5" s="7">
        <f>DATE(B2,"01","31")</f>
        <v>44227</v>
      </c>
      <c r="D5" s="8">
        <f>NETWORKDAYS.INTL(B5,C5,1,$I$5:$I$17)</f>
        <v>20</v>
      </c>
      <c r="E5" s="9">
        <f>D5*7</f>
        <v>140</v>
      </c>
      <c r="F5" s="10">
        <f>D5*7</f>
        <v>140</v>
      </c>
      <c r="G5" s="30"/>
      <c r="H5" s="31" t="s">
        <v>10</v>
      </c>
      <c r="I5" s="32">
        <f>DATE(B2,"01","01")</f>
        <v>44197</v>
      </c>
      <c r="J5" s="29"/>
      <c r="K5" s="29"/>
      <c r="L5" s="29"/>
      <c r="M5" s="29"/>
      <c r="N5" s="29"/>
      <c r="O5" s="29"/>
      <c r="P5" s="29"/>
    </row>
    <row r="6" spans="1:19" ht="15" customHeight="1" x14ac:dyDescent="0.25">
      <c r="A6" s="6">
        <f>DATE($B$2,"02","01")</f>
        <v>44228</v>
      </c>
      <c r="B6" s="7">
        <f>DATE(B2,"02","01")</f>
        <v>44228</v>
      </c>
      <c r="C6" s="7">
        <f>DATE(B2,"02","28")</f>
        <v>44255</v>
      </c>
      <c r="D6" s="11">
        <f>NETWORKDAYS.INTL(B6,C6,1,$I$5:$I$17)</f>
        <v>20</v>
      </c>
      <c r="E6" s="12">
        <f t="shared" ref="E6:E16" si="0">D6*7</f>
        <v>140</v>
      </c>
      <c r="F6" s="10">
        <f>D6*7</f>
        <v>140</v>
      </c>
      <c r="G6" s="30"/>
      <c r="H6" s="33" t="s">
        <v>11</v>
      </c>
      <c r="I6" s="34">
        <f>(ROUND(DATE(B2,4,MOD(234-11*MOD(B2,19),30))/7,0)*7-6)-2</f>
        <v>44288</v>
      </c>
    </row>
    <row r="7" spans="1:19" ht="15" customHeight="1" x14ac:dyDescent="0.25">
      <c r="A7" s="6">
        <f>DATE($B$2,"03","01")</f>
        <v>44256</v>
      </c>
      <c r="B7" s="7">
        <f>DATE(B2,"03","01")</f>
        <v>44256</v>
      </c>
      <c r="C7" s="7">
        <f>DATE(B2,"03","31")</f>
        <v>44286</v>
      </c>
      <c r="D7" s="11">
        <f t="shared" ref="D7:D16" si="1">NETWORKDAYS.INTL(B7,C7,1,$I$5:$I$17)</f>
        <v>23</v>
      </c>
      <c r="E7" s="12">
        <f t="shared" si="0"/>
        <v>161</v>
      </c>
      <c r="F7" s="10">
        <f>D7*7</f>
        <v>161</v>
      </c>
      <c r="G7" s="30"/>
      <c r="H7" s="33" t="s">
        <v>12</v>
      </c>
      <c r="I7" s="34">
        <f>(ROUND(DATE(B2,4,MOD(234-11*MOD(B2,19),30))/7,0)*7-6)+1</f>
        <v>44291</v>
      </c>
    </row>
    <row r="8" spans="1:19" ht="15" customHeight="1" x14ac:dyDescent="0.25">
      <c r="A8" s="6">
        <f>DATE($B$2,"04","01")</f>
        <v>44287</v>
      </c>
      <c r="B8" s="7">
        <f>DATE(B2,"04","01")</f>
        <v>44287</v>
      </c>
      <c r="C8" s="7">
        <f>DATE(B2,"04","30")</f>
        <v>44316</v>
      </c>
      <c r="D8" s="11">
        <f t="shared" si="1"/>
        <v>20</v>
      </c>
      <c r="E8" s="12">
        <f t="shared" si="0"/>
        <v>140</v>
      </c>
      <c r="F8" s="10">
        <f>D8*7</f>
        <v>140</v>
      </c>
      <c r="G8" s="30"/>
      <c r="H8" s="33" t="s">
        <v>13</v>
      </c>
      <c r="I8" s="34">
        <f>DATE(B2,"05","01")</f>
        <v>44317</v>
      </c>
    </row>
    <row r="9" spans="1:19" ht="15" customHeight="1" x14ac:dyDescent="0.25">
      <c r="A9" s="6">
        <f>DATE($B$2,"05","01")</f>
        <v>44317</v>
      </c>
      <c r="B9" s="7">
        <f>DATE(B2,"05","01")</f>
        <v>44317</v>
      </c>
      <c r="C9" s="7">
        <f>DATE(B2,"05","31")</f>
        <v>44347</v>
      </c>
      <c r="D9" s="11">
        <f t="shared" si="1"/>
        <v>19</v>
      </c>
      <c r="E9" s="12">
        <f t="shared" si="0"/>
        <v>133</v>
      </c>
      <c r="F9" s="10">
        <f>D9*7</f>
        <v>133</v>
      </c>
      <c r="G9" s="30"/>
      <c r="H9" s="33" t="s">
        <v>14</v>
      </c>
      <c r="I9" s="34">
        <f>DATE(B2,"05","08")</f>
        <v>44324</v>
      </c>
    </row>
    <row r="10" spans="1:19" ht="15" customHeight="1" x14ac:dyDescent="0.25">
      <c r="A10" s="6">
        <f>DATE($B$2,"06","01")</f>
        <v>44348</v>
      </c>
      <c r="B10" s="7">
        <f>DATE(B2,"06","01")</f>
        <v>44348</v>
      </c>
      <c r="C10" s="7">
        <f>DATE(B2,"06","30")</f>
        <v>44377</v>
      </c>
      <c r="D10" s="11">
        <f t="shared" si="1"/>
        <v>22</v>
      </c>
      <c r="E10" s="12">
        <f t="shared" si="0"/>
        <v>154</v>
      </c>
      <c r="F10" s="10">
        <f t="shared" ref="F10:F16" si="2">D10*7</f>
        <v>154</v>
      </c>
      <c r="G10" s="30"/>
      <c r="H10" s="33" t="s">
        <v>15</v>
      </c>
      <c r="I10" s="34">
        <f>(ROUND(DATE(B2,4,MOD(234-11*MOD(B2,19),30))/7,0)*7-6)+39</f>
        <v>44329</v>
      </c>
    </row>
    <row r="11" spans="1:19" ht="15" customHeight="1" x14ac:dyDescent="0.25">
      <c r="A11" s="6">
        <f>DATE($B$2,"07","01")</f>
        <v>44378</v>
      </c>
      <c r="B11" s="7">
        <f>DATE(B2,"07","01")</f>
        <v>44378</v>
      </c>
      <c r="C11" s="7">
        <f>DATE(B2,"07","31")</f>
        <v>44408</v>
      </c>
      <c r="D11" s="11">
        <f t="shared" si="1"/>
        <v>21</v>
      </c>
      <c r="E11" s="12">
        <f t="shared" si="0"/>
        <v>147</v>
      </c>
      <c r="F11" s="10">
        <f t="shared" si="2"/>
        <v>147</v>
      </c>
      <c r="G11" s="30"/>
      <c r="H11" s="33" t="s">
        <v>16</v>
      </c>
      <c r="I11" s="34">
        <f>(ROUND(DATE(B2,4,MOD(234-11*MOD(B2,19),30))/7,0)*7-6)+50</f>
        <v>44340</v>
      </c>
    </row>
    <row r="12" spans="1:19" ht="15" customHeight="1" x14ac:dyDescent="0.25">
      <c r="A12" s="6">
        <f>DATE($B$2,"08","01")</f>
        <v>44409</v>
      </c>
      <c r="B12" s="7">
        <f>DATE(B2,"08","01")</f>
        <v>44409</v>
      </c>
      <c r="C12" s="7">
        <f>DATE(B2,"08","31")</f>
        <v>44439</v>
      </c>
      <c r="D12" s="11">
        <f t="shared" si="1"/>
        <v>22</v>
      </c>
      <c r="E12" s="12">
        <f t="shared" si="0"/>
        <v>154</v>
      </c>
      <c r="F12" s="10">
        <f t="shared" si="2"/>
        <v>154</v>
      </c>
      <c r="G12" s="30"/>
      <c r="H12" s="33" t="s">
        <v>17</v>
      </c>
      <c r="I12" s="34">
        <f>DATE(B2,"07","14")</f>
        <v>44391</v>
      </c>
    </row>
    <row r="13" spans="1:19" ht="15" customHeight="1" x14ac:dyDescent="0.25">
      <c r="A13" s="6">
        <f>DATE($B$2,"091","01")</f>
        <v>46935</v>
      </c>
      <c r="B13" s="7">
        <f>DATE(B2,"09","01")</f>
        <v>44440</v>
      </c>
      <c r="C13" s="7">
        <f>DATE(B2,"09","30")</f>
        <v>44469</v>
      </c>
      <c r="D13" s="11">
        <f t="shared" si="1"/>
        <v>22</v>
      </c>
      <c r="E13" s="12">
        <f t="shared" si="0"/>
        <v>154</v>
      </c>
      <c r="F13" s="10">
        <f t="shared" si="2"/>
        <v>154</v>
      </c>
      <c r="G13" s="30"/>
      <c r="H13" s="33" t="s">
        <v>18</v>
      </c>
      <c r="I13" s="34">
        <f>DATE(B2,"08","15")</f>
        <v>44423</v>
      </c>
    </row>
    <row r="14" spans="1:19" ht="15" customHeight="1" x14ac:dyDescent="0.25">
      <c r="A14" s="6">
        <f>DATE($B$2,"10","01")</f>
        <v>44470</v>
      </c>
      <c r="B14" s="7">
        <f>DATE(B2,"10","01")</f>
        <v>44470</v>
      </c>
      <c r="C14" s="7">
        <f>DATE(B2,"10","31")</f>
        <v>44500</v>
      </c>
      <c r="D14" s="11">
        <f t="shared" si="1"/>
        <v>21</v>
      </c>
      <c r="E14" s="12">
        <f t="shared" si="0"/>
        <v>147</v>
      </c>
      <c r="F14" s="10">
        <f t="shared" si="2"/>
        <v>147</v>
      </c>
      <c r="G14" s="30"/>
      <c r="H14" s="33" t="s">
        <v>19</v>
      </c>
      <c r="I14" s="34">
        <f>DATE(B2,"11","01")</f>
        <v>44501</v>
      </c>
    </row>
    <row r="15" spans="1:19" ht="15" customHeight="1" x14ac:dyDescent="0.25">
      <c r="A15" s="6">
        <f>DATE($B$2,"11","01")</f>
        <v>44501</v>
      </c>
      <c r="B15" s="7">
        <f>DATE(B2,"11","01")</f>
        <v>44501</v>
      </c>
      <c r="C15" s="7">
        <f>DATE(B2,"11","30")</f>
        <v>44530</v>
      </c>
      <c r="D15" s="11">
        <f t="shared" si="1"/>
        <v>20</v>
      </c>
      <c r="E15" s="12">
        <f t="shared" si="0"/>
        <v>140</v>
      </c>
      <c r="F15" s="10">
        <f t="shared" si="2"/>
        <v>140</v>
      </c>
      <c r="G15" s="30"/>
      <c r="H15" s="33" t="s">
        <v>20</v>
      </c>
      <c r="I15" s="34">
        <f>DATE(B2,"11","11")</f>
        <v>44511</v>
      </c>
    </row>
    <row r="16" spans="1:19" ht="15" customHeight="1" thickBot="1" x14ac:dyDescent="0.3">
      <c r="A16" s="6">
        <f>DATE($B$2,"12","01")</f>
        <v>44531</v>
      </c>
      <c r="B16" s="7">
        <f>DATE(B2,"12","01")</f>
        <v>44531</v>
      </c>
      <c r="C16" s="7">
        <f>DATE(B2,"12","31")</f>
        <v>44561</v>
      </c>
      <c r="D16" s="13">
        <f t="shared" si="1"/>
        <v>23</v>
      </c>
      <c r="E16" s="14">
        <f t="shared" si="0"/>
        <v>161</v>
      </c>
      <c r="F16" s="10">
        <f t="shared" si="2"/>
        <v>161</v>
      </c>
      <c r="G16" s="30"/>
      <c r="H16" s="33" t="s">
        <v>21</v>
      </c>
      <c r="I16" s="34">
        <f>DATE(B2,"12","25")</f>
        <v>44555</v>
      </c>
      <c r="Q16" s="35"/>
      <c r="R16" s="18"/>
      <c r="S16" s="36"/>
    </row>
    <row r="17" spans="1:16" ht="15" customHeight="1" thickBot="1" x14ac:dyDescent="0.3">
      <c r="A17" s="168" t="s">
        <v>22</v>
      </c>
      <c r="B17" s="169"/>
      <c r="C17" s="169"/>
      <c r="D17" s="170"/>
      <c r="E17" s="15">
        <f>SUM(E5:E16)</f>
        <v>1771</v>
      </c>
      <c r="F17" s="16">
        <f>SUM(F5:F16)</f>
        <v>1771</v>
      </c>
      <c r="G17" s="30"/>
      <c r="H17" s="37" t="s">
        <v>23</v>
      </c>
      <c r="I17" s="38">
        <f>DATE(B2,"12","26")</f>
        <v>44556</v>
      </c>
    </row>
    <row r="18" spans="1:16" ht="15" customHeight="1" thickBot="1" x14ac:dyDescent="0.3">
      <c r="A18" s="30"/>
      <c r="B18" s="30"/>
      <c r="C18" s="30"/>
      <c r="D18" s="30"/>
      <c r="E18" s="30"/>
      <c r="F18" s="30"/>
      <c r="G18" s="30"/>
      <c r="H18" s="30"/>
      <c r="I18" s="30"/>
    </row>
    <row r="19" spans="1:16" ht="33.75" customHeight="1" thickBot="1" x14ac:dyDescent="0.3">
      <c r="A19" s="174" t="s">
        <v>74</v>
      </c>
      <c r="B19" s="175"/>
      <c r="C19" s="175"/>
      <c r="D19" s="175"/>
      <c r="E19" s="39" t="s">
        <v>73</v>
      </c>
      <c r="H19" s="40" t="s">
        <v>75</v>
      </c>
      <c r="I19" s="41" t="s">
        <v>76</v>
      </c>
      <c r="J19" s="176" t="s">
        <v>77</v>
      </c>
      <c r="K19" s="176"/>
      <c r="L19" s="176"/>
      <c r="M19" s="176"/>
      <c r="N19" s="176"/>
      <c r="O19" s="176"/>
      <c r="P19" s="177"/>
    </row>
    <row r="20" spans="1:16" x14ac:dyDescent="0.25">
      <c r="A20" s="178" t="s">
        <v>26</v>
      </c>
      <c r="B20" s="179"/>
      <c r="C20" s="179"/>
      <c r="D20" s="179"/>
      <c r="E20" s="42"/>
      <c r="H20" s="43" t="s">
        <v>49</v>
      </c>
      <c r="I20" s="44">
        <v>6</v>
      </c>
      <c r="J20" s="45">
        <v>0.66666666666666663</v>
      </c>
      <c r="K20" s="45" t="s">
        <v>80</v>
      </c>
      <c r="L20" s="45">
        <v>0.91666666666666663</v>
      </c>
      <c r="M20" s="46"/>
      <c r="N20" s="45"/>
      <c r="O20" s="45"/>
      <c r="P20" s="47"/>
    </row>
    <row r="21" spans="1:16" x14ac:dyDescent="0.25">
      <c r="A21" s="159" t="s">
        <v>28</v>
      </c>
      <c r="B21" s="160"/>
      <c r="C21" s="160"/>
      <c r="D21" s="160"/>
      <c r="E21" s="48"/>
      <c r="H21" s="49" t="s">
        <v>72</v>
      </c>
      <c r="I21" s="50">
        <v>11</v>
      </c>
      <c r="J21" s="51">
        <v>0.66666666666666663</v>
      </c>
      <c r="K21" s="52" t="s">
        <v>80</v>
      </c>
      <c r="L21" s="51">
        <v>0.91666666666666663</v>
      </c>
      <c r="M21" s="53" t="s">
        <v>81</v>
      </c>
      <c r="N21" s="51">
        <v>0.29166666666666669</v>
      </c>
      <c r="O21" s="52" t="s">
        <v>80</v>
      </c>
      <c r="P21" s="54">
        <v>0.375</v>
      </c>
    </row>
    <row r="22" spans="1:16" ht="15" customHeight="1" x14ac:dyDescent="0.25">
      <c r="A22" s="159" t="s">
        <v>29</v>
      </c>
      <c r="B22" s="160"/>
      <c r="C22" s="160"/>
      <c r="D22" s="160"/>
      <c r="E22" s="48"/>
      <c r="H22" s="49" t="s">
        <v>61</v>
      </c>
      <c r="I22" s="50">
        <v>7</v>
      </c>
      <c r="J22" s="51"/>
      <c r="K22" s="51"/>
      <c r="L22" s="51"/>
      <c r="M22" s="53"/>
      <c r="N22" s="51"/>
      <c r="O22" s="51"/>
      <c r="P22" s="54"/>
    </row>
    <row r="23" spans="1:16" ht="15" customHeight="1" x14ac:dyDescent="0.25">
      <c r="A23" s="159" t="s">
        <v>30</v>
      </c>
      <c r="B23" s="160"/>
      <c r="C23" s="160"/>
      <c r="D23" s="160"/>
      <c r="E23" s="48"/>
      <c r="H23" s="49" t="s">
        <v>62</v>
      </c>
      <c r="I23" s="50">
        <v>0</v>
      </c>
      <c r="J23" s="51"/>
      <c r="K23" s="51"/>
      <c r="L23" s="51"/>
      <c r="M23" s="53"/>
      <c r="N23" s="51"/>
      <c r="O23" s="51"/>
      <c r="P23" s="54"/>
    </row>
    <row r="24" spans="1:16" ht="15" customHeight="1" x14ac:dyDescent="0.25">
      <c r="A24" s="159" t="s">
        <v>31</v>
      </c>
      <c r="B24" s="160"/>
      <c r="C24" s="160"/>
      <c r="D24" s="160"/>
      <c r="E24" s="48"/>
      <c r="H24" s="49" t="s">
        <v>50</v>
      </c>
      <c r="I24" s="50">
        <v>7</v>
      </c>
      <c r="J24" s="51">
        <v>0.625</v>
      </c>
      <c r="K24" s="52" t="s">
        <v>80</v>
      </c>
      <c r="L24" s="51">
        <v>0.91666666666666663</v>
      </c>
      <c r="M24" s="53"/>
      <c r="N24" s="51"/>
      <c r="O24" s="51"/>
      <c r="P24" s="54"/>
    </row>
    <row r="25" spans="1:16" ht="15" customHeight="1" x14ac:dyDescent="0.25">
      <c r="A25" s="159" t="s">
        <v>32</v>
      </c>
      <c r="B25" s="160"/>
      <c r="C25" s="160"/>
      <c r="D25" s="160"/>
      <c r="E25" s="48"/>
      <c r="H25" s="49" t="s">
        <v>67</v>
      </c>
      <c r="I25" s="50">
        <v>6</v>
      </c>
      <c r="J25" s="51">
        <v>0.625</v>
      </c>
      <c r="K25" s="52" t="s">
        <v>80</v>
      </c>
      <c r="L25" s="51">
        <v>0.875</v>
      </c>
      <c r="M25" s="53"/>
      <c r="N25" s="51"/>
      <c r="O25" s="51"/>
      <c r="P25" s="54"/>
    </row>
    <row r="26" spans="1:16" ht="15" customHeight="1" x14ac:dyDescent="0.25">
      <c r="A26" s="159" t="s">
        <v>33</v>
      </c>
      <c r="B26" s="160"/>
      <c r="C26" s="160"/>
      <c r="D26" s="160"/>
      <c r="E26" s="48"/>
      <c r="H26" s="49" t="s">
        <v>87</v>
      </c>
      <c r="I26" s="50">
        <v>12</v>
      </c>
      <c r="J26" s="51">
        <v>0.375</v>
      </c>
      <c r="K26" s="52" t="s">
        <v>80</v>
      </c>
      <c r="L26" s="51">
        <v>0.875</v>
      </c>
      <c r="M26" s="53"/>
      <c r="N26" s="51"/>
      <c r="O26" s="51"/>
      <c r="P26" s="54"/>
    </row>
    <row r="27" spans="1:16" ht="15" customHeight="1" x14ac:dyDescent="0.25">
      <c r="A27" s="159" t="s">
        <v>34</v>
      </c>
      <c r="B27" s="160"/>
      <c r="C27" s="160"/>
      <c r="D27" s="160"/>
      <c r="E27" s="48"/>
      <c r="H27" s="49" t="s">
        <v>24</v>
      </c>
      <c r="I27" s="50">
        <v>7</v>
      </c>
      <c r="J27" s="51"/>
      <c r="K27" s="52" t="s">
        <v>80</v>
      </c>
      <c r="L27" s="51"/>
      <c r="M27" s="53"/>
      <c r="N27" s="51"/>
      <c r="O27" s="51"/>
      <c r="P27" s="54"/>
    </row>
    <row r="28" spans="1:16" ht="15" customHeight="1" x14ac:dyDescent="0.25">
      <c r="A28" s="159" t="s">
        <v>35</v>
      </c>
      <c r="B28" s="160"/>
      <c r="C28" s="160"/>
      <c r="D28" s="160"/>
      <c r="E28" s="48"/>
      <c r="H28" s="49" t="s">
        <v>52</v>
      </c>
      <c r="I28" s="50">
        <v>7</v>
      </c>
      <c r="J28" s="51"/>
      <c r="K28" s="52" t="s">
        <v>80</v>
      </c>
      <c r="L28" s="51"/>
      <c r="M28" s="53"/>
      <c r="N28" s="51"/>
      <c r="O28" s="51"/>
      <c r="P28" s="54"/>
    </row>
    <row r="29" spans="1:16" ht="15" customHeight="1" x14ac:dyDescent="0.25">
      <c r="A29" s="159" t="s">
        <v>36</v>
      </c>
      <c r="B29" s="160"/>
      <c r="C29" s="160"/>
      <c r="D29" s="160"/>
      <c r="E29" s="48"/>
      <c r="H29" s="49" t="s">
        <v>86</v>
      </c>
      <c r="I29" s="50">
        <v>12</v>
      </c>
      <c r="J29" s="51">
        <v>0.375</v>
      </c>
      <c r="K29" s="52" t="s">
        <v>80</v>
      </c>
      <c r="L29" s="51">
        <v>0.875</v>
      </c>
      <c r="M29" s="53"/>
      <c r="N29" s="51"/>
      <c r="O29" s="51"/>
      <c r="P29" s="54"/>
    </row>
    <row r="30" spans="1:16" ht="15" customHeight="1" x14ac:dyDescent="0.25">
      <c r="A30" s="159" t="s">
        <v>37</v>
      </c>
      <c r="B30" s="160"/>
      <c r="C30" s="160"/>
      <c r="D30" s="160"/>
      <c r="E30" s="48"/>
      <c r="H30" s="49" t="s">
        <v>71</v>
      </c>
      <c r="I30" s="50">
        <v>0</v>
      </c>
      <c r="J30" s="51"/>
      <c r="K30" s="52" t="s">
        <v>80</v>
      </c>
      <c r="L30" s="51"/>
      <c r="M30" s="53"/>
      <c r="N30" s="51"/>
      <c r="O30" s="51"/>
      <c r="P30" s="54"/>
    </row>
    <row r="31" spans="1:16" ht="15" customHeight="1" x14ac:dyDescent="0.25">
      <c r="A31" s="159" t="s">
        <v>38</v>
      </c>
      <c r="B31" s="160"/>
      <c r="C31" s="160"/>
      <c r="D31" s="160"/>
      <c r="E31" s="48"/>
      <c r="H31" s="49" t="s">
        <v>66</v>
      </c>
      <c r="I31" s="50">
        <v>7</v>
      </c>
      <c r="J31" s="51"/>
      <c r="K31" s="52" t="s">
        <v>80</v>
      </c>
      <c r="L31" s="51"/>
      <c r="M31" s="53"/>
      <c r="N31" s="51"/>
      <c r="O31" s="51"/>
      <c r="P31" s="54"/>
    </row>
    <row r="32" spans="1:16" ht="15" customHeight="1" x14ac:dyDescent="0.25">
      <c r="A32" s="159" t="s">
        <v>39</v>
      </c>
      <c r="B32" s="160"/>
      <c r="C32" s="160"/>
      <c r="D32" s="160"/>
      <c r="E32" s="48"/>
      <c r="H32" s="49" t="s">
        <v>65</v>
      </c>
      <c r="I32" s="50">
        <v>7</v>
      </c>
      <c r="J32" s="51"/>
      <c r="K32" s="52" t="s">
        <v>80</v>
      </c>
      <c r="L32" s="51"/>
      <c r="M32" s="53"/>
      <c r="N32" s="51"/>
      <c r="O32" s="51"/>
      <c r="P32" s="54"/>
    </row>
    <row r="33" spans="1:16" ht="15" customHeight="1" x14ac:dyDescent="0.25">
      <c r="A33" s="159" t="s">
        <v>40</v>
      </c>
      <c r="B33" s="160"/>
      <c r="C33" s="160"/>
      <c r="D33" s="160"/>
      <c r="E33" s="48"/>
      <c r="H33" s="49" t="s">
        <v>64</v>
      </c>
      <c r="I33" s="50">
        <v>7</v>
      </c>
      <c r="J33" s="51"/>
      <c r="K33" s="52" t="s">
        <v>80</v>
      </c>
      <c r="L33" s="51"/>
      <c r="M33" s="53"/>
      <c r="N33" s="51"/>
      <c r="O33" s="51"/>
      <c r="P33" s="54"/>
    </row>
    <row r="34" spans="1:16" ht="15" customHeight="1" x14ac:dyDescent="0.25">
      <c r="A34" s="159" t="s">
        <v>41</v>
      </c>
      <c r="B34" s="160"/>
      <c r="C34" s="160"/>
      <c r="D34" s="160"/>
      <c r="E34" s="48"/>
      <c r="H34" s="49" t="s">
        <v>68</v>
      </c>
      <c r="I34" s="50">
        <v>7</v>
      </c>
      <c r="J34" s="51">
        <v>0.33333333333333331</v>
      </c>
      <c r="K34" s="52" t="s">
        <v>80</v>
      </c>
      <c r="L34" s="51">
        <v>0.625</v>
      </c>
      <c r="M34" s="53"/>
      <c r="N34" s="51"/>
      <c r="O34" s="51"/>
      <c r="P34" s="54"/>
    </row>
    <row r="35" spans="1:16" ht="15" customHeight="1" x14ac:dyDescent="0.25">
      <c r="A35" s="159" t="s">
        <v>42</v>
      </c>
      <c r="B35" s="160"/>
      <c r="C35" s="160"/>
      <c r="D35" s="160"/>
      <c r="E35" s="48"/>
      <c r="H35" s="49" t="s">
        <v>59</v>
      </c>
      <c r="I35" s="50">
        <v>7</v>
      </c>
      <c r="J35" s="51"/>
      <c r="K35" s="52" t="s">
        <v>80</v>
      </c>
      <c r="L35" s="51"/>
      <c r="M35" s="53"/>
      <c r="N35" s="51"/>
      <c r="O35" s="51"/>
      <c r="P35" s="54"/>
    </row>
    <row r="36" spans="1:16" ht="15" customHeight="1" x14ac:dyDescent="0.25">
      <c r="A36" s="159" t="s">
        <v>43</v>
      </c>
      <c r="B36" s="160"/>
      <c r="C36" s="160"/>
      <c r="D36" s="160"/>
      <c r="E36" s="48"/>
      <c r="H36" s="49" t="s">
        <v>60</v>
      </c>
      <c r="I36" s="50">
        <v>0</v>
      </c>
      <c r="J36" s="51"/>
      <c r="K36" s="52" t="s">
        <v>80</v>
      </c>
      <c r="L36" s="51"/>
      <c r="M36" s="53"/>
      <c r="N36" s="51"/>
      <c r="O36" s="51"/>
      <c r="P36" s="54"/>
    </row>
    <row r="37" spans="1:16" x14ac:dyDescent="0.25">
      <c r="A37" s="159" t="s">
        <v>44</v>
      </c>
      <c r="B37" s="160"/>
      <c r="C37" s="160"/>
      <c r="D37" s="160"/>
      <c r="E37" s="48"/>
      <c r="H37" s="49" t="s">
        <v>53</v>
      </c>
      <c r="I37" s="50">
        <v>5</v>
      </c>
      <c r="J37" s="51"/>
      <c r="K37" s="52"/>
      <c r="L37" s="51">
        <v>0.91666666666666663</v>
      </c>
      <c r="M37" s="53" t="s">
        <v>81</v>
      </c>
      <c r="N37" s="51">
        <v>0.29166666666666669</v>
      </c>
      <c r="O37" s="52" t="s">
        <v>80</v>
      </c>
      <c r="P37" s="54">
        <v>0.375</v>
      </c>
    </row>
    <row r="38" spans="1:16" x14ac:dyDescent="0.25">
      <c r="A38" s="159" t="s">
        <v>45</v>
      </c>
      <c r="B38" s="160"/>
      <c r="C38" s="160"/>
      <c r="D38" s="160"/>
      <c r="E38" s="48"/>
      <c r="H38" s="49" t="s">
        <v>63</v>
      </c>
      <c r="I38" s="50">
        <v>0</v>
      </c>
      <c r="J38" s="51"/>
      <c r="K38" s="52" t="s">
        <v>80</v>
      </c>
      <c r="L38" s="51"/>
      <c r="M38" s="53"/>
      <c r="N38" s="51"/>
      <c r="O38" s="51"/>
      <c r="P38" s="54"/>
    </row>
    <row r="39" spans="1:16" ht="13.5" thickBot="1" x14ac:dyDescent="0.3">
      <c r="A39" s="172" t="s">
        <v>46</v>
      </c>
      <c r="B39" s="173"/>
      <c r="C39" s="173"/>
      <c r="D39" s="173"/>
      <c r="E39" s="55"/>
      <c r="H39" s="49" t="s">
        <v>69</v>
      </c>
      <c r="I39" s="50">
        <v>2</v>
      </c>
      <c r="J39" s="51">
        <v>0.375</v>
      </c>
      <c r="K39" s="52" t="s">
        <v>80</v>
      </c>
      <c r="L39" s="51">
        <v>0.45833333333333331</v>
      </c>
      <c r="M39" s="53"/>
      <c r="N39" s="51"/>
      <c r="O39" s="51"/>
      <c r="P39" s="54"/>
    </row>
    <row r="40" spans="1:16" x14ac:dyDescent="0.25">
      <c r="H40" s="49" t="s">
        <v>70</v>
      </c>
      <c r="I40" s="50">
        <v>0</v>
      </c>
      <c r="J40" s="51"/>
      <c r="K40" s="52" t="s">
        <v>80</v>
      </c>
      <c r="L40" s="51"/>
      <c r="M40" s="53"/>
      <c r="N40" s="51"/>
      <c r="O40" s="51"/>
      <c r="P40" s="54"/>
    </row>
    <row r="41" spans="1:16" x14ac:dyDescent="0.25">
      <c r="H41" s="49" t="s">
        <v>58</v>
      </c>
      <c r="I41" s="50">
        <v>0</v>
      </c>
      <c r="J41" s="51"/>
      <c r="K41" s="52" t="s">
        <v>80</v>
      </c>
      <c r="L41" s="51"/>
      <c r="M41" s="53"/>
      <c r="N41" s="51"/>
      <c r="O41" s="51"/>
      <c r="P41" s="54"/>
    </row>
    <row r="42" spans="1:16" x14ac:dyDescent="0.25">
      <c r="H42" s="49" t="s">
        <v>54</v>
      </c>
      <c r="I42" s="50">
        <v>6</v>
      </c>
      <c r="J42" s="51">
        <v>0.875</v>
      </c>
      <c r="K42" s="52" t="s">
        <v>80</v>
      </c>
      <c r="L42" s="51">
        <v>0.91666666666666663</v>
      </c>
      <c r="M42" s="53" t="s">
        <v>81</v>
      </c>
      <c r="N42" s="51">
        <v>0.29166666666666669</v>
      </c>
      <c r="O42" s="52" t="s">
        <v>80</v>
      </c>
      <c r="P42" s="54">
        <v>0.375</v>
      </c>
    </row>
    <row r="43" spans="1:16" x14ac:dyDescent="0.25">
      <c r="H43" s="49" t="s">
        <v>57</v>
      </c>
      <c r="I43" s="50">
        <v>9</v>
      </c>
      <c r="J43" s="51"/>
      <c r="K43" s="52" t="s">
        <v>80</v>
      </c>
      <c r="L43" s="51"/>
      <c r="M43" s="53"/>
      <c r="N43" s="51"/>
      <c r="O43" s="51"/>
      <c r="P43" s="54"/>
    </row>
    <row r="44" spans="1:16" x14ac:dyDescent="0.25">
      <c r="H44" s="49" t="s">
        <v>56</v>
      </c>
      <c r="I44" s="50">
        <v>10</v>
      </c>
      <c r="J44" s="51"/>
      <c r="K44" s="52" t="s">
        <v>80</v>
      </c>
      <c r="L44" s="51"/>
      <c r="M44" s="53"/>
      <c r="N44" s="51"/>
      <c r="O44" s="51"/>
      <c r="P44" s="54"/>
    </row>
    <row r="45" spans="1:16" x14ac:dyDescent="0.25">
      <c r="H45" s="49" t="s">
        <v>55</v>
      </c>
      <c r="I45" s="50">
        <v>9</v>
      </c>
      <c r="J45" s="51"/>
      <c r="K45" s="52" t="s">
        <v>80</v>
      </c>
      <c r="L45" s="51"/>
      <c r="M45" s="53"/>
      <c r="N45" s="51"/>
      <c r="O45" s="51"/>
      <c r="P45" s="54"/>
    </row>
    <row r="46" spans="1:16" x14ac:dyDescent="0.25">
      <c r="H46" s="49"/>
      <c r="I46" s="50"/>
      <c r="J46" s="51"/>
      <c r="K46" s="52" t="s">
        <v>80</v>
      </c>
      <c r="L46" s="51"/>
      <c r="M46" s="53"/>
      <c r="N46" s="51"/>
      <c r="O46" s="51"/>
      <c r="P46" s="54"/>
    </row>
    <row r="47" spans="1:16" x14ac:dyDescent="0.25">
      <c r="H47" s="49"/>
      <c r="I47" s="50"/>
      <c r="J47" s="51"/>
      <c r="K47" s="52" t="s">
        <v>80</v>
      </c>
      <c r="L47" s="51"/>
      <c r="M47" s="53"/>
      <c r="N47" s="51"/>
      <c r="O47" s="51"/>
      <c r="P47" s="54"/>
    </row>
    <row r="48" spans="1:16" x14ac:dyDescent="0.25">
      <c r="H48" s="49"/>
      <c r="I48" s="50"/>
      <c r="J48" s="51"/>
      <c r="K48" s="52" t="s">
        <v>80</v>
      </c>
      <c r="L48" s="51"/>
      <c r="M48" s="53"/>
      <c r="N48" s="51"/>
      <c r="O48" s="51"/>
      <c r="P48" s="54"/>
    </row>
    <row r="49" spans="8:16" x14ac:dyDescent="0.25">
      <c r="H49" s="49"/>
      <c r="I49" s="50"/>
      <c r="J49" s="51"/>
      <c r="K49" s="52" t="s">
        <v>80</v>
      </c>
      <c r="L49" s="51"/>
      <c r="M49" s="53"/>
      <c r="N49" s="51"/>
      <c r="O49" s="51"/>
      <c r="P49" s="54"/>
    </row>
    <row r="50" spans="8:16" x14ac:dyDescent="0.25">
      <c r="H50" s="49"/>
      <c r="I50" s="50"/>
      <c r="J50" s="51"/>
      <c r="K50" s="52" t="s">
        <v>80</v>
      </c>
      <c r="L50" s="51"/>
      <c r="M50" s="53"/>
      <c r="N50" s="51"/>
      <c r="O50" s="51"/>
      <c r="P50" s="54"/>
    </row>
    <row r="51" spans="8:16" x14ac:dyDescent="0.25">
      <c r="H51" s="49"/>
      <c r="I51" s="50"/>
      <c r="J51" s="51"/>
      <c r="K51" s="52" t="s">
        <v>80</v>
      </c>
      <c r="L51" s="51"/>
      <c r="M51" s="53"/>
      <c r="N51" s="51"/>
      <c r="O51" s="51"/>
      <c r="P51" s="54"/>
    </row>
    <row r="52" spans="8:16" x14ac:dyDescent="0.25">
      <c r="H52" s="49"/>
      <c r="I52" s="50"/>
      <c r="J52" s="51"/>
      <c r="K52" s="52" t="s">
        <v>80</v>
      </c>
      <c r="L52" s="51"/>
      <c r="M52" s="53"/>
      <c r="N52" s="51"/>
      <c r="O52" s="51"/>
      <c r="P52" s="54"/>
    </row>
    <row r="53" spans="8:16" x14ac:dyDescent="0.25">
      <c r="H53" s="49"/>
      <c r="I53" s="50"/>
      <c r="J53" s="51"/>
      <c r="K53" s="52" t="s">
        <v>80</v>
      </c>
      <c r="L53" s="51"/>
      <c r="M53" s="53"/>
      <c r="N53" s="51"/>
      <c r="O53" s="51"/>
      <c r="P53" s="54"/>
    </row>
    <row r="54" spans="8:16" x14ac:dyDescent="0.25">
      <c r="H54" s="49"/>
      <c r="I54" s="50"/>
      <c r="J54" s="51"/>
      <c r="K54" s="52" t="s">
        <v>80</v>
      </c>
      <c r="L54" s="51"/>
      <c r="M54" s="53"/>
      <c r="N54" s="51"/>
      <c r="O54" s="51"/>
      <c r="P54" s="54"/>
    </row>
    <row r="55" spans="8:16" x14ac:dyDescent="0.25">
      <c r="H55" s="49"/>
      <c r="I55" s="50"/>
      <c r="J55" s="51"/>
      <c r="K55" s="52" t="s">
        <v>80</v>
      </c>
      <c r="L55" s="51"/>
      <c r="M55" s="53"/>
      <c r="N55" s="51"/>
      <c r="O55" s="51"/>
      <c r="P55" s="54"/>
    </row>
    <row r="56" spans="8:16" x14ac:dyDescent="0.25">
      <c r="H56" s="49"/>
      <c r="I56" s="50"/>
      <c r="J56" s="51"/>
      <c r="K56" s="52" t="s">
        <v>80</v>
      </c>
      <c r="L56" s="51"/>
      <c r="M56" s="53"/>
      <c r="N56" s="51"/>
      <c r="O56" s="51"/>
      <c r="P56" s="54"/>
    </row>
    <row r="57" spans="8:16" x14ac:dyDescent="0.25">
      <c r="H57" s="49"/>
      <c r="I57" s="50"/>
      <c r="J57" s="51"/>
      <c r="K57" s="52" t="s">
        <v>80</v>
      </c>
      <c r="L57" s="51"/>
      <c r="M57" s="53"/>
      <c r="N57" s="51"/>
      <c r="O57" s="51"/>
      <c r="P57" s="54"/>
    </row>
    <row r="58" spans="8:16" x14ac:dyDescent="0.25">
      <c r="H58" s="49"/>
      <c r="I58" s="50"/>
      <c r="J58" s="51"/>
      <c r="K58" s="52" t="s">
        <v>80</v>
      </c>
      <c r="L58" s="51"/>
      <c r="M58" s="53"/>
      <c r="N58" s="51"/>
      <c r="O58" s="51"/>
      <c r="P58" s="54"/>
    </row>
    <row r="59" spans="8:16" x14ac:dyDescent="0.25">
      <c r="H59" s="49"/>
      <c r="I59" s="50"/>
      <c r="J59" s="51"/>
      <c r="K59" s="52" t="s">
        <v>80</v>
      </c>
      <c r="L59" s="51"/>
      <c r="M59" s="53"/>
      <c r="N59" s="51"/>
      <c r="O59" s="51"/>
      <c r="P59" s="54"/>
    </row>
    <row r="60" spans="8:16" x14ac:dyDescent="0.25">
      <c r="H60" s="49"/>
      <c r="I60" s="50"/>
      <c r="J60" s="51"/>
      <c r="K60" s="52" t="s">
        <v>80</v>
      </c>
      <c r="L60" s="51"/>
      <c r="M60" s="53"/>
      <c r="N60" s="51"/>
      <c r="O60" s="51"/>
      <c r="P60" s="54"/>
    </row>
    <row r="61" spans="8:16" x14ac:dyDescent="0.25">
      <c r="H61" s="49"/>
      <c r="I61" s="50"/>
      <c r="J61" s="51"/>
      <c r="K61" s="52" t="s">
        <v>80</v>
      </c>
      <c r="L61" s="51"/>
      <c r="M61" s="53"/>
      <c r="N61" s="51"/>
      <c r="O61" s="51"/>
      <c r="P61" s="54"/>
    </row>
    <row r="62" spans="8:16" x14ac:dyDescent="0.25">
      <c r="H62" s="49"/>
      <c r="I62" s="50"/>
      <c r="J62" s="51"/>
      <c r="K62" s="52" t="s">
        <v>80</v>
      </c>
      <c r="L62" s="51"/>
      <c r="M62" s="53"/>
      <c r="N62" s="51"/>
      <c r="O62" s="51"/>
      <c r="P62" s="54"/>
    </row>
    <row r="63" spans="8:16" x14ac:dyDescent="0.25">
      <c r="H63" s="49"/>
      <c r="I63" s="50"/>
      <c r="J63" s="51"/>
      <c r="K63" s="52" t="s">
        <v>80</v>
      </c>
      <c r="L63" s="51"/>
      <c r="M63" s="53"/>
      <c r="N63" s="51"/>
      <c r="O63" s="51"/>
      <c r="P63" s="54"/>
    </row>
    <row r="64" spans="8:16" x14ac:dyDescent="0.25">
      <c r="H64" s="49"/>
      <c r="I64" s="50"/>
      <c r="J64" s="51"/>
      <c r="K64" s="52" t="s">
        <v>80</v>
      </c>
      <c r="L64" s="51"/>
      <c r="M64" s="53"/>
      <c r="N64" s="51"/>
      <c r="O64" s="51"/>
      <c r="P64" s="54"/>
    </row>
    <row r="65" spans="8:16" x14ac:dyDescent="0.25">
      <c r="H65" s="49"/>
      <c r="I65" s="50"/>
      <c r="J65" s="51"/>
      <c r="K65" s="52" t="s">
        <v>80</v>
      </c>
      <c r="L65" s="51"/>
      <c r="M65" s="53"/>
      <c r="N65" s="51"/>
      <c r="O65" s="51"/>
      <c r="P65" s="54"/>
    </row>
    <row r="66" spans="8:16" x14ac:dyDescent="0.25">
      <c r="H66" s="49"/>
      <c r="I66" s="50"/>
      <c r="J66" s="51"/>
      <c r="K66" s="52" t="s">
        <v>80</v>
      </c>
      <c r="L66" s="51"/>
      <c r="M66" s="53"/>
      <c r="N66" s="51"/>
      <c r="O66" s="51"/>
      <c r="P66" s="54"/>
    </row>
    <row r="67" spans="8:16" x14ac:dyDescent="0.25">
      <c r="H67" s="49"/>
      <c r="I67" s="50"/>
      <c r="J67" s="51"/>
      <c r="K67" s="52" t="s">
        <v>80</v>
      </c>
      <c r="L67" s="51"/>
      <c r="M67" s="53"/>
      <c r="N67" s="51"/>
      <c r="O67" s="51"/>
      <c r="P67" s="54"/>
    </row>
    <row r="68" spans="8:16" x14ac:dyDescent="0.25">
      <c r="H68" s="49"/>
      <c r="I68" s="50"/>
      <c r="J68" s="51"/>
      <c r="K68" s="52" t="s">
        <v>80</v>
      </c>
      <c r="L68" s="51"/>
      <c r="M68" s="53"/>
      <c r="N68" s="51"/>
      <c r="O68" s="51"/>
      <c r="P68" s="54"/>
    </row>
    <row r="69" spans="8:16" x14ac:dyDescent="0.25">
      <c r="H69" s="49"/>
      <c r="I69" s="50"/>
      <c r="J69" s="51"/>
      <c r="K69" s="52" t="s">
        <v>80</v>
      </c>
      <c r="L69" s="51"/>
      <c r="M69" s="53"/>
      <c r="N69" s="51"/>
      <c r="O69" s="51"/>
      <c r="P69" s="54"/>
    </row>
    <row r="70" spans="8:16" x14ac:dyDescent="0.25">
      <c r="H70" s="49"/>
      <c r="I70" s="50"/>
      <c r="J70" s="51"/>
      <c r="K70" s="52" t="s">
        <v>80</v>
      </c>
      <c r="L70" s="51"/>
      <c r="M70" s="53"/>
      <c r="N70" s="51"/>
      <c r="O70" s="51"/>
      <c r="P70" s="54"/>
    </row>
    <row r="71" spans="8:16" x14ac:dyDescent="0.25">
      <c r="H71" s="49"/>
      <c r="I71" s="50"/>
      <c r="J71" s="51"/>
      <c r="K71" s="52" t="s">
        <v>80</v>
      </c>
      <c r="L71" s="51"/>
      <c r="M71" s="53"/>
      <c r="N71" s="51"/>
      <c r="O71" s="51"/>
      <c r="P71" s="54"/>
    </row>
    <row r="72" spans="8:16" x14ac:dyDescent="0.25">
      <c r="H72" s="49"/>
      <c r="I72" s="50"/>
      <c r="J72" s="51"/>
      <c r="K72" s="52" t="s">
        <v>80</v>
      </c>
      <c r="L72" s="51"/>
      <c r="M72" s="53"/>
      <c r="N72" s="51"/>
      <c r="O72" s="51"/>
      <c r="P72" s="54"/>
    </row>
    <row r="73" spans="8:16" x14ac:dyDescent="0.25">
      <c r="H73" s="49"/>
      <c r="I73" s="50"/>
      <c r="J73" s="51"/>
      <c r="K73" s="52" t="s">
        <v>80</v>
      </c>
      <c r="L73" s="51"/>
      <c r="M73" s="53"/>
      <c r="N73" s="51"/>
      <c r="O73" s="51"/>
      <c r="P73" s="54"/>
    </row>
    <row r="74" spans="8:16" x14ac:dyDescent="0.25">
      <c r="H74" s="49"/>
      <c r="I74" s="50"/>
      <c r="J74" s="51"/>
      <c r="K74" s="52" t="s">
        <v>80</v>
      </c>
      <c r="L74" s="51"/>
      <c r="M74" s="53"/>
      <c r="N74" s="51"/>
      <c r="O74" s="51"/>
      <c r="P74" s="54"/>
    </row>
    <row r="75" spans="8:16" x14ac:dyDescent="0.25">
      <c r="H75" s="49"/>
      <c r="I75" s="50"/>
      <c r="J75" s="51"/>
      <c r="K75" s="52" t="s">
        <v>80</v>
      </c>
      <c r="L75" s="51"/>
      <c r="M75" s="53"/>
      <c r="N75" s="51"/>
      <c r="O75" s="51"/>
      <c r="P75" s="54"/>
    </row>
    <row r="76" spans="8:16" x14ac:dyDescent="0.25">
      <c r="H76" s="49"/>
      <c r="I76" s="50"/>
      <c r="J76" s="51"/>
      <c r="K76" s="52" t="s">
        <v>80</v>
      </c>
      <c r="L76" s="51"/>
      <c r="M76" s="53"/>
      <c r="N76" s="51"/>
      <c r="O76" s="51"/>
      <c r="P76" s="54"/>
    </row>
    <row r="77" spans="8:16" x14ac:dyDescent="0.25">
      <c r="H77" s="49"/>
      <c r="I77" s="50"/>
      <c r="J77" s="51"/>
      <c r="K77" s="52" t="s">
        <v>80</v>
      </c>
      <c r="L77" s="51"/>
      <c r="M77" s="53"/>
      <c r="N77" s="51"/>
      <c r="O77" s="51"/>
      <c r="P77" s="54"/>
    </row>
    <row r="78" spans="8:16" x14ac:dyDescent="0.25">
      <c r="H78" s="49"/>
      <c r="I78" s="50"/>
      <c r="J78" s="51"/>
      <c r="K78" s="52" t="s">
        <v>80</v>
      </c>
      <c r="L78" s="51"/>
      <c r="M78" s="53"/>
      <c r="N78" s="51"/>
      <c r="O78" s="51"/>
      <c r="P78" s="54"/>
    </row>
    <row r="79" spans="8:16" x14ac:dyDescent="0.25">
      <c r="H79" s="49"/>
      <c r="I79" s="50"/>
      <c r="J79" s="51"/>
      <c r="K79" s="52" t="s">
        <v>80</v>
      </c>
      <c r="L79" s="51"/>
      <c r="M79" s="53"/>
      <c r="N79" s="51"/>
      <c r="O79" s="51"/>
      <c r="P79" s="54"/>
    </row>
    <row r="80" spans="8:16" x14ac:dyDescent="0.25">
      <c r="H80" s="49"/>
      <c r="I80" s="50"/>
      <c r="J80" s="51"/>
      <c r="K80" s="52" t="s">
        <v>80</v>
      </c>
      <c r="L80" s="51"/>
      <c r="M80" s="53"/>
      <c r="N80" s="51"/>
      <c r="O80" s="51"/>
      <c r="P80" s="54"/>
    </row>
    <row r="81" spans="8:16" x14ac:dyDescent="0.25">
      <c r="H81" s="49"/>
      <c r="I81" s="50"/>
      <c r="J81" s="51"/>
      <c r="K81" s="52" t="s">
        <v>80</v>
      </c>
      <c r="L81" s="51"/>
      <c r="M81" s="53"/>
      <c r="N81" s="51"/>
      <c r="O81" s="51"/>
      <c r="P81" s="54"/>
    </row>
    <row r="82" spans="8:16" x14ac:dyDescent="0.25">
      <c r="H82" s="49"/>
      <c r="I82" s="50"/>
      <c r="J82" s="51"/>
      <c r="K82" s="52" t="s">
        <v>80</v>
      </c>
      <c r="L82" s="51"/>
      <c r="M82" s="53"/>
      <c r="N82" s="51"/>
      <c r="O82" s="51"/>
      <c r="P82" s="54"/>
    </row>
    <row r="83" spans="8:16" x14ac:dyDescent="0.25">
      <c r="H83" s="49"/>
      <c r="I83" s="50"/>
      <c r="J83" s="51"/>
      <c r="K83" s="52" t="s">
        <v>80</v>
      </c>
      <c r="L83" s="51"/>
      <c r="M83" s="53"/>
      <c r="N83" s="51"/>
      <c r="O83" s="51"/>
      <c r="P83" s="54"/>
    </row>
    <row r="84" spans="8:16" x14ac:dyDescent="0.25">
      <c r="H84" s="49"/>
      <c r="I84" s="50"/>
      <c r="J84" s="51"/>
      <c r="K84" s="52" t="s">
        <v>80</v>
      </c>
      <c r="L84" s="51"/>
      <c r="M84" s="53"/>
      <c r="N84" s="51"/>
      <c r="O84" s="51"/>
      <c r="P84" s="54"/>
    </row>
    <row r="85" spans="8:16" x14ac:dyDescent="0.25">
      <c r="H85" s="49"/>
      <c r="I85" s="50"/>
      <c r="J85" s="51"/>
      <c r="K85" s="52" t="s">
        <v>80</v>
      </c>
      <c r="L85" s="51"/>
      <c r="M85" s="53"/>
      <c r="N85" s="51"/>
      <c r="O85" s="51"/>
      <c r="P85" s="54"/>
    </row>
    <row r="86" spans="8:16" x14ac:dyDescent="0.25">
      <c r="H86" s="49"/>
      <c r="I86" s="50"/>
      <c r="J86" s="51"/>
      <c r="K86" s="52" t="s">
        <v>80</v>
      </c>
      <c r="L86" s="51"/>
      <c r="M86" s="53"/>
      <c r="N86" s="51"/>
      <c r="O86" s="51"/>
      <c r="P86" s="54"/>
    </row>
    <row r="87" spans="8:16" x14ac:dyDescent="0.25">
      <c r="H87" s="49"/>
      <c r="I87" s="50"/>
      <c r="J87" s="51"/>
      <c r="K87" s="52" t="s">
        <v>80</v>
      </c>
      <c r="L87" s="51"/>
      <c r="M87" s="53"/>
      <c r="N87" s="51"/>
      <c r="O87" s="51"/>
      <c r="P87" s="54"/>
    </row>
    <row r="88" spans="8:16" x14ac:dyDescent="0.25">
      <c r="H88" s="49"/>
      <c r="I88" s="50"/>
      <c r="J88" s="51"/>
      <c r="K88" s="52" t="s">
        <v>80</v>
      </c>
      <c r="L88" s="51"/>
      <c r="M88" s="53"/>
      <c r="N88" s="51"/>
      <c r="O88" s="51"/>
      <c r="P88" s="54"/>
    </row>
    <row r="89" spans="8:16" x14ac:dyDescent="0.25">
      <c r="H89" s="49"/>
      <c r="I89" s="50"/>
      <c r="J89" s="51"/>
      <c r="K89" s="52" t="s">
        <v>80</v>
      </c>
      <c r="L89" s="51"/>
      <c r="M89" s="53"/>
      <c r="N89" s="51"/>
      <c r="O89" s="51"/>
      <c r="P89" s="54"/>
    </row>
    <row r="90" spans="8:16" x14ac:dyDescent="0.25">
      <c r="H90" s="49"/>
      <c r="I90" s="50"/>
      <c r="J90" s="51"/>
      <c r="K90" s="52" t="s">
        <v>80</v>
      </c>
      <c r="L90" s="51"/>
      <c r="M90" s="53"/>
      <c r="N90" s="51"/>
      <c r="O90" s="51"/>
      <c r="P90" s="54"/>
    </row>
    <row r="91" spans="8:16" x14ac:dyDescent="0.25">
      <c r="H91" s="49"/>
      <c r="I91" s="50"/>
      <c r="J91" s="51"/>
      <c r="K91" s="52" t="s">
        <v>80</v>
      </c>
      <c r="L91" s="51"/>
      <c r="M91" s="53"/>
      <c r="N91" s="51"/>
      <c r="O91" s="51"/>
      <c r="P91" s="54"/>
    </row>
    <row r="92" spans="8:16" x14ac:dyDescent="0.25">
      <c r="H92" s="49"/>
      <c r="I92" s="50"/>
      <c r="J92" s="51"/>
      <c r="K92" s="52" t="s">
        <v>80</v>
      </c>
      <c r="L92" s="51"/>
      <c r="M92" s="53"/>
      <c r="N92" s="51"/>
      <c r="O92" s="51"/>
      <c r="P92" s="54"/>
    </row>
    <row r="93" spans="8:16" x14ac:dyDescent="0.25">
      <c r="H93" s="49"/>
      <c r="I93" s="50"/>
      <c r="J93" s="51"/>
      <c r="K93" s="52" t="s">
        <v>80</v>
      </c>
      <c r="L93" s="51"/>
      <c r="M93" s="53"/>
      <c r="N93" s="51"/>
      <c r="O93" s="51"/>
      <c r="P93" s="54"/>
    </row>
    <row r="94" spans="8:16" x14ac:dyDescent="0.25">
      <c r="H94" s="49"/>
      <c r="I94" s="50"/>
      <c r="J94" s="51"/>
      <c r="K94" s="52" t="s">
        <v>80</v>
      </c>
      <c r="L94" s="51"/>
      <c r="M94" s="53"/>
      <c r="N94" s="51"/>
      <c r="O94" s="51"/>
      <c r="P94" s="54"/>
    </row>
    <row r="95" spans="8:16" x14ac:dyDescent="0.25">
      <c r="H95" s="49"/>
      <c r="I95" s="50"/>
      <c r="J95" s="51"/>
      <c r="K95" s="52" t="s">
        <v>80</v>
      </c>
      <c r="L95" s="51"/>
      <c r="M95" s="53"/>
      <c r="N95" s="51"/>
      <c r="O95" s="51"/>
      <c r="P95" s="54"/>
    </row>
    <row r="96" spans="8:16" x14ac:dyDescent="0.25">
      <c r="H96" s="49"/>
      <c r="I96" s="50"/>
      <c r="J96" s="51"/>
      <c r="K96" s="52" t="s">
        <v>80</v>
      </c>
      <c r="L96" s="51"/>
      <c r="M96" s="53"/>
      <c r="N96" s="51"/>
      <c r="O96" s="51"/>
      <c r="P96" s="54"/>
    </row>
    <row r="97" spans="8:16" x14ac:dyDescent="0.25">
      <c r="H97" s="49"/>
      <c r="I97" s="50"/>
      <c r="J97" s="51"/>
      <c r="K97" s="52" t="s">
        <v>80</v>
      </c>
      <c r="L97" s="51"/>
      <c r="M97" s="53"/>
      <c r="N97" s="51"/>
      <c r="O97" s="51"/>
      <c r="P97" s="54"/>
    </row>
    <row r="98" spans="8:16" x14ac:dyDescent="0.25">
      <c r="H98" s="49"/>
      <c r="I98" s="50"/>
      <c r="J98" s="51"/>
      <c r="K98" s="52" t="s">
        <v>80</v>
      </c>
      <c r="L98" s="51"/>
      <c r="M98" s="53"/>
      <c r="N98" s="51"/>
      <c r="O98" s="51"/>
      <c r="P98" s="54"/>
    </row>
    <row r="99" spans="8:16" x14ac:dyDescent="0.25">
      <c r="H99" s="49"/>
      <c r="I99" s="50"/>
      <c r="J99" s="51"/>
      <c r="K99" s="52" t="s">
        <v>80</v>
      </c>
      <c r="L99" s="51"/>
      <c r="M99" s="53"/>
      <c r="N99" s="51"/>
      <c r="O99" s="51"/>
      <c r="P99" s="54"/>
    </row>
    <row r="100" spans="8:16" x14ac:dyDescent="0.25">
      <c r="H100" s="49"/>
      <c r="I100" s="50"/>
      <c r="J100" s="51"/>
      <c r="K100" s="52" t="s">
        <v>80</v>
      </c>
      <c r="L100" s="51"/>
      <c r="M100" s="53"/>
      <c r="N100" s="51"/>
      <c r="O100" s="51"/>
      <c r="P100" s="54"/>
    </row>
    <row r="101" spans="8:16" x14ac:dyDescent="0.25">
      <c r="H101" s="49"/>
      <c r="I101" s="50"/>
      <c r="J101" s="51"/>
      <c r="K101" s="52" t="s">
        <v>80</v>
      </c>
      <c r="L101" s="51"/>
      <c r="M101" s="53"/>
      <c r="N101" s="51"/>
      <c r="O101" s="51"/>
      <c r="P101" s="54"/>
    </row>
    <row r="102" spans="8:16" x14ac:dyDescent="0.25">
      <c r="H102" s="49"/>
      <c r="I102" s="50"/>
      <c r="J102" s="51"/>
      <c r="K102" s="52" t="s">
        <v>80</v>
      </c>
      <c r="L102" s="51"/>
      <c r="M102" s="53"/>
      <c r="N102" s="51"/>
      <c r="O102" s="51"/>
      <c r="P102" s="54"/>
    </row>
    <row r="103" spans="8:16" x14ac:dyDescent="0.25">
      <c r="H103" s="49"/>
      <c r="I103" s="50"/>
      <c r="J103" s="51"/>
      <c r="K103" s="52" t="s">
        <v>80</v>
      </c>
      <c r="L103" s="51"/>
      <c r="M103" s="53"/>
      <c r="N103" s="51"/>
      <c r="O103" s="51"/>
      <c r="P103" s="54"/>
    </row>
    <row r="104" spans="8:16" x14ac:dyDescent="0.25">
      <c r="H104" s="49"/>
      <c r="I104" s="50"/>
      <c r="J104" s="51"/>
      <c r="K104" s="52" t="s">
        <v>80</v>
      </c>
      <c r="L104" s="51"/>
      <c r="M104" s="53"/>
      <c r="N104" s="51"/>
      <c r="O104" s="51"/>
      <c r="P104" s="54"/>
    </row>
    <row r="105" spans="8:16" x14ac:dyDescent="0.25">
      <c r="H105" s="49"/>
      <c r="I105" s="50"/>
      <c r="J105" s="51"/>
      <c r="K105" s="52" t="s">
        <v>80</v>
      </c>
      <c r="L105" s="51"/>
      <c r="M105" s="53"/>
      <c r="N105" s="51"/>
      <c r="O105" s="51"/>
      <c r="P105" s="54"/>
    </row>
    <row r="106" spans="8:16" x14ac:dyDescent="0.25">
      <c r="H106" s="49"/>
      <c r="I106" s="50"/>
      <c r="J106" s="51"/>
      <c r="K106" s="52" t="s">
        <v>80</v>
      </c>
      <c r="L106" s="51"/>
      <c r="M106" s="53"/>
      <c r="N106" s="51"/>
      <c r="O106" s="51"/>
      <c r="P106" s="54"/>
    </row>
    <row r="107" spans="8:16" x14ac:dyDescent="0.25">
      <c r="H107" s="49"/>
      <c r="I107" s="50"/>
      <c r="J107" s="51"/>
      <c r="K107" s="52" t="s">
        <v>80</v>
      </c>
      <c r="L107" s="51"/>
      <c r="M107" s="53"/>
      <c r="N107" s="51"/>
      <c r="O107" s="51"/>
      <c r="P107" s="54"/>
    </row>
    <row r="108" spans="8:16" x14ac:dyDescent="0.25">
      <c r="H108" s="49"/>
      <c r="I108" s="50"/>
      <c r="J108" s="51"/>
      <c r="K108" s="52" t="s">
        <v>80</v>
      </c>
      <c r="L108" s="51"/>
      <c r="M108" s="53"/>
      <c r="N108" s="51"/>
      <c r="O108" s="51"/>
      <c r="P108" s="54"/>
    </row>
    <row r="109" spans="8:16" x14ac:dyDescent="0.25">
      <c r="H109" s="49"/>
      <c r="I109" s="50"/>
      <c r="J109" s="51"/>
      <c r="K109" s="52" t="s">
        <v>80</v>
      </c>
      <c r="L109" s="51"/>
      <c r="M109" s="53"/>
      <c r="N109" s="51"/>
      <c r="O109" s="51"/>
      <c r="P109" s="54"/>
    </row>
    <row r="110" spans="8:16" x14ac:dyDescent="0.25">
      <c r="H110" s="49"/>
      <c r="I110" s="50"/>
      <c r="J110" s="51"/>
      <c r="K110" s="52" t="s">
        <v>80</v>
      </c>
      <c r="L110" s="51"/>
      <c r="M110" s="53"/>
      <c r="N110" s="51"/>
      <c r="O110" s="51"/>
      <c r="P110" s="54"/>
    </row>
    <row r="111" spans="8:16" x14ac:dyDescent="0.25">
      <c r="H111" s="49"/>
      <c r="I111" s="50"/>
      <c r="J111" s="51"/>
      <c r="K111" s="52" t="s">
        <v>80</v>
      </c>
      <c r="L111" s="51"/>
      <c r="M111" s="53"/>
      <c r="N111" s="51"/>
      <c r="O111" s="51"/>
      <c r="P111" s="54"/>
    </row>
    <row r="112" spans="8:16" x14ac:dyDescent="0.25">
      <c r="H112" s="49"/>
      <c r="I112" s="50"/>
      <c r="J112" s="51"/>
      <c r="K112" s="52" t="s">
        <v>80</v>
      </c>
      <c r="L112" s="51"/>
      <c r="M112" s="53"/>
      <c r="N112" s="51"/>
      <c r="O112" s="51"/>
      <c r="P112" s="54"/>
    </row>
    <row r="113" spans="8:16" x14ac:dyDescent="0.25">
      <c r="H113" s="49"/>
      <c r="I113" s="50"/>
      <c r="J113" s="51"/>
      <c r="K113" s="52" t="s">
        <v>80</v>
      </c>
      <c r="L113" s="51"/>
      <c r="M113" s="53"/>
      <c r="N113" s="51"/>
      <c r="O113" s="51"/>
      <c r="P113" s="54"/>
    </row>
    <row r="114" spans="8:16" x14ac:dyDescent="0.25">
      <c r="H114" s="49"/>
      <c r="I114" s="50"/>
      <c r="J114" s="51"/>
      <c r="K114" s="52" t="s">
        <v>80</v>
      </c>
      <c r="L114" s="51"/>
      <c r="M114" s="53"/>
      <c r="N114" s="51"/>
      <c r="O114" s="51"/>
      <c r="P114" s="54"/>
    </row>
    <row r="115" spans="8:16" x14ac:dyDescent="0.25">
      <c r="H115" s="49"/>
      <c r="I115" s="50"/>
      <c r="J115" s="51"/>
      <c r="K115" s="52" t="s">
        <v>80</v>
      </c>
      <c r="L115" s="51"/>
      <c r="M115" s="53"/>
      <c r="N115" s="51"/>
      <c r="O115" s="51"/>
      <c r="P115" s="54"/>
    </row>
    <row r="116" spans="8:16" x14ac:dyDescent="0.25">
      <c r="H116" s="49"/>
      <c r="I116" s="50"/>
      <c r="J116" s="51"/>
      <c r="K116" s="52" t="s">
        <v>80</v>
      </c>
      <c r="L116" s="51"/>
      <c r="M116" s="53"/>
      <c r="N116" s="51"/>
      <c r="O116" s="51"/>
      <c r="P116" s="54"/>
    </row>
    <row r="117" spans="8:16" x14ac:dyDescent="0.25">
      <c r="H117" s="49"/>
      <c r="I117" s="50"/>
      <c r="J117" s="51"/>
      <c r="K117" s="52" t="s">
        <v>80</v>
      </c>
      <c r="L117" s="51"/>
      <c r="M117" s="53"/>
      <c r="N117" s="51"/>
      <c r="O117" s="51"/>
      <c r="P117" s="54"/>
    </row>
    <row r="118" spans="8:16" x14ac:dyDescent="0.25">
      <c r="H118" s="49"/>
      <c r="I118" s="50"/>
      <c r="J118" s="51"/>
      <c r="K118" s="52" t="s">
        <v>80</v>
      </c>
      <c r="L118" s="51"/>
      <c r="M118" s="53"/>
      <c r="N118" s="51"/>
      <c r="O118" s="51"/>
      <c r="P118" s="54"/>
    </row>
    <row r="119" spans="8:16" ht="13.5" thickBot="1" x14ac:dyDescent="0.3">
      <c r="H119" s="56"/>
      <c r="I119" s="57"/>
      <c r="J119" s="58"/>
      <c r="K119" s="59" t="s">
        <v>80</v>
      </c>
      <c r="L119" s="58"/>
      <c r="M119" s="60"/>
      <c r="N119" s="58"/>
      <c r="O119" s="58"/>
      <c r="P119" s="61"/>
    </row>
  </sheetData>
  <sortState ref="H20:P45">
    <sortCondition ref="H45"/>
  </sortState>
  <mergeCells count="28">
    <mergeCell ref="N3:P3"/>
    <mergeCell ref="A37:D37"/>
    <mergeCell ref="A38:D38"/>
    <mergeCell ref="A39:D39"/>
    <mergeCell ref="A19:D19"/>
    <mergeCell ref="J19:P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6:D36"/>
    <mergeCell ref="B1:I1"/>
    <mergeCell ref="C2:I2"/>
    <mergeCell ref="A3:F3"/>
    <mergeCell ref="H3:I3"/>
    <mergeCell ref="A17:D17"/>
    <mergeCell ref="A31:D31"/>
    <mergeCell ref="A32:D32"/>
    <mergeCell ref="A33:D33"/>
    <mergeCell ref="A34:D34"/>
    <mergeCell ref="A35:D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E5" sqref="E5"/>
    </sheetView>
  </sheetViews>
  <sheetFormatPr baseColWidth="10" defaultRowHeight="15" x14ac:dyDescent="0.25"/>
  <sheetData>
    <row r="1" spans="1:2" x14ac:dyDescent="0.25">
      <c r="A1" s="86">
        <v>44268</v>
      </c>
      <c r="B1" s="86">
        <f>A1+1</f>
        <v>44269</v>
      </c>
    </row>
    <row r="2" spans="1:2" x14ac:dyDescent="0.25">
      <c r="A2">
        <f>WEEKDAY(A1,2)</f>
        <v>6</v>
      </c>
      <c r="B2">
        <f>WEEKDAY(B1,2)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Jan</vt:lpstr>
      <vt:lpstr>Variables</vt:lpstr>
      <vt:lpstr>Feuil1</vt:lpstr>
      <vt:lpstr>Jours_Feries</vt:lpstr>
      <vt:lpstr>Jan!Zone_d_impression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CEZARD</dc:creator>
  <cp:lastModifiedBy>Michel</cp:lastModifiedBy>
  <cp:lastPrinted>2021-03-13T07:18:19Z</cp:lastPrinted>
  <dcterms:created xsi:type="dcterms:W3CDTF">2021-03-11T10:43:17Z</dcterms:created>
  <dcterms:modified xsi:type="dcterms:W3CDTF">2021-03-13T10:36:42Z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