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3785" yWindow="210" windowWidth="15000" windowHeight="12135" tabRatio="734" activeTab="5"/>
  </bookViews>
  <sheets>
    <sheet name="JUILLET 2020" sheetId="1" r:id="rId1"/>
    <sheet name="AOUT 2020" sheetId="4" r:id="rId2"/>
    <sheet name="SEPTEMBRE 2020" sheetId="6" r:id="rId3"/>
    <sheet name="OCTOBRE 2020" sheetId="7" r:id="rId4"/>
    <sheet name="NOVEMBRE 2020" sheetId="9" r:id="rId5"/>
    <sheet name="DECEMBRE 2020" sheetId="10" r:id="rId6"/>
    <sheet name="BILAN DU 01.07.20 AU 31.12.20" sheetId="11" r:id="rId7"/>
  </sheets>
  <externalReferences>
    <externalReference r:id="rId8"/>
  </externalReferences>
  <definedNames>
    <definedName name="_xlnm._FilterDatabase" localSheetId="1" hidden="1">'AOUT 2020'!$A$5:$P$61</definedName>
    <definedName name="_xlnm._FilterDatabase" localSheetId="6" hidden="1">'BILAN DU 01.07.20 AU 31.12.20'!#REF!</definedName>
    <definedName name="_xlnm._FilterDatabase" localSheetId="5" hidden="1">'DECEMBRE 2020'!$A$5:$P$55</definedName>
    <definedName name="_xlnm._FilterDatabase" localSheetId="0" hidden="1">'JUILLET 2020'!$A$5:$P$88</definedName>
    <definedName name="_xlnm._FilterDatabase" localSheetId="4" hidden="1">'NOVEMBRE 2020'!$A$4:$R$68</definedName>
    <definedName name="_xlnm._FilterDatabase" localSheetId="3" hidden="1">'OCTOBRE 2020'!$A$5:$P$55</definedName>
    <definedName name="_xlnm._FilterDatabase" localSheetId="2" hidden="1">'SEPTEMBRE 2020'!$A$5:$P$50</definedName>
  </definedNames>
  <calcPr calcId="152511"/>
</workbook>
</file>

<file path=xl/calcChain.xml><?xml version="1.0" encoding="utf-8"?>
<calcChain xmlns="http://schemas.openxmlformats.org/spreadsheetml/2006/main">
  <c r="R97" i="10" l="1"/>
  <c r="R98" i="10"/>
  <c r="R99" i="10"/>
  <c r="R100" i="10"/>
  <c r="R101" i="10"/>
  <c r="R102" i="10"/>
  <c r="R103" i="10"/>
  <c r="R104" i="10"/>
  <c r="R105" i="10"/>
  <c r="R106" i="10"/>
  <c r="R107" i="10"/>
  <c r="R108" i="10"/>
  <c r="R86" i="9"/>
  <c r="R87" i="9"/>
  <c r="R88" i="9"/>
  <c r="R89" i="9"/>
  <c r="R90" i="9"/>
  <c r="R91" i="9"/>
  <c r="R92" i="9"/>
  <c r="R93" i="9"/>
  <c r="R94" i="9"/>
  <c r="R95" i="9"/>
  <c r="R96" i="9"/>
  <c r="R97" i="9"/>
  <c r="R86" i="7"/>
  <c r="R87" i="7"/>
  <c r="R88" i="7"/>
  <c r="R89" i="7"/>
  <c r="R90" i="7"/>
  <c r="R91" i="7"/>
  <c r="R92" i="7"/>
  <c r="R93" i="7"/>
  <c r="R94" i="7"/>
  <c r="R95" i="7"/>
  <c r="R96" i="7"/>
  <c r="R97" i="7"/>
  <c r="R81" i="6"/>
  <c r="R82" i="6"/>
  <c r="R83" i="6"/>
  <c r="R84" i="6"/>
  <c r="R85" i="6"/>
  <c r="R86" i="6"/>
  <c r="R87" i="6"/>
  <c r="R88" i="6"/>
  <c r="R89" i="6"/>
  <c r="R90" i="6"/>
  <c r="R91" i="6"/>
  <c r="R92" i="6"/>
  <c r="R92" i="4"/>
  <c r="R93" i="4"/>
  <c r="R94" i="4"/>
  <c r="R95" i="4"/>
  <c r="R96" i="4"/>
  <c r="R97" i="4"/>
  <c r="R98" i="4"/>
  <c r="R99" i="4"/>
  <c r="R100" i="4"/>
  <c r="R101" i="4"/>
  <c r="R102" i="4"/>
  <c r="R103" i="4"/>
  <c r="R119" i="1"/>
  <c r="R120" i="1"/>
  <c r="R121" i="1"/>
  <c r="R122" i="1"/>
  <c r="R123" i="1"/>
  <c r="R124" i="1"/>
  <c r="R125" i="1"/>
  <c r="R126" i="1"/>
  <c r="R127" i="1"/>
  <c r="R128" i="1"/>
  <c r="R129" i="1"/>
  <c r="R130" i="1"/>
  <c r="S93" i="6" l="1"/>
  <c r="S104" i="4"/>
  <c r="S131" i="1"/>
  <c r="S109" i="10" l="1"/>
  <c r="S98" i="9"/>
  <c r="S98" i="7" l="1"/>
  <c r="R88" i="10" l="1"/>
  <c r="R87" i="10"/>
  <c r="R86" i="10"/>
  <c r="R85" i="10"/>
  <c r="R84" i="10"/>
  <c r="R83" i="10"/>
  <c r="R82" i="10"/>
  <c r="U77" i="10"/>
  <c r="U76" i="10"/>
  <c r="R70" i="10"/>
  <c r="R71" i="10"/>
  <c r="R72" i="10"/>
  <c r="R73" i="10"/>
  <c r="R74" i="10"/>
  <c r="R75" i="10"/>
  <c r="R76" i="10"/>
  <c r="R77" i="10"/>
  <c r="R78" i="10"/>
  <c r="R69" i="10"/>
  <c r="O64" i="10" l="1"/>
  <c r="O65" i="10"/>
  <c r="O66" i="10"/>
  <c r="D64" i="10"/>
  <c r="D65" i="10"/>
  <c r="D66" i="10"/>
  <c r="D59" i="10"/>
  <c r="O60" i="10"/>
  <c r="O61" i="10"/>
  <c r="O62" i="10"/>
  <c r="O63" i="10"/>
  <c r="D60" i="10"/>
  <c r="D61" i="10"/>
  <c r="D62" i="10"/>
  <c r="D63" i="10"/>
  <c r="O56" i="10"/>
  <c r="O57" i="10"/>
  <c r="O58" i="10"/>
  <c r="O59" i="10"/>
  <c r="D56" i="10"/>
  <c r="D57" i="10"/>
  <c r="D58" i="10"/>
  <c r="O56" i="7" l="1"/>
  <c r="D56" i="7"/>
  <c r="D26" i="10" l="1"/>
  <c r="D27" i="10"/>
  <c r="R74" i="9" l="1"/>
  <c r="T93" i="10" l="1"/>
  <c r="R93" i="10"/>
  <c r="U65" i="6" l="1"/>
  <c r="U81" i="10"/>
  <c r="U70" i="9"/>
  <c r="U70" i="7"/>
  <c r="D6" i="9" l="1"/>
  <c r="C43" i="11" l="1"/>
  <c r="C42" i="11"/>
  <c r="C41" i="11"/>
  <c r="C40" i="11"/>
  <c r="C39" i="11"/>
  <c r="C38" i="11"/>
  <c r="C37" i="11"/>
  <c r="C36" i="11"/>
  <c r="C35" i="11"/>
  <c r="C34" i="11"/>
  <c r="U98" i="10"/>
  <c r="C33" i="11"/>
  <c r="C32" i="11"/>
  <c r="U96" i="10"/>
  <c r="O55" i="10"/>
  <c r="D55" i="10"/>
  <c r="O54" i="10"/>
  <c r="D54" i="10"/>
  <c r="O53" i="10"/>
  <c r="D53" i="10"/>
  <c r="O52" i="10"/>
  <c r="D52" i="10"/>
  <c r="O51" i="10"/>
  <c r="D51" i="10"/>
  <c r="O50" i="10"/>
  <c r="D50" i="10"/>
  <c r="O49" i="10"/>
  <c r="D49" i="10"/>
  <c r="O48" i="10"/>
  <c r="D48" i="10"/>
  <c r="O47" i="10"/>
  <c r="D47" i="10"/>
  <c r="O46" i="10"/>
  <c r="D46" i="10"/>
  <c r="O45" i="10"/>
  <c r="D45" i="10"/>
  <c r="O44" i="10"/>
  <c r="D44" i="10"/>
  <c r="O43" i="10"/>
  <c r="D43" i="10"/>
  <c r="O42" i="10"/>
  <c r="D42" i="10"/>
  <c r="O41" i="10"/>
  <c r="D41" i="10"/>
  <c r="O40" i="10"/>
  <c r="D40" i="10"/>
  <c r="O39" i="10"/>
  <c r="D39" i="10"/>
  <c r="O38" i="10"/>
  <c r="D38" i="10"/>
  <c r="O37" i="10"/>
  <c r="D37" i="10"/>
  <c r="O36" i="10"/>
  <c r="D36" i="10"/>
  <c r="O35" i="10"/>
  <c r="D35" i="10"/>
  <c r="O34" i="10"/>
  <c r="D34" i="10"/>
  <c r="O33" i="10"/>
  <c r="D33" i="10"/>
  <c r="O32" i="10"/>
  <c r="D32" i="10"/>
  <c r="O31" i="10"/>
  <c r="D31" i="10"/>
  <c r="O30" i="10"/>
  <c r="D30" i="10"/>
  <c r="O29" i="10"/>
  <c r="D29" i="10"/>
  <c r="O28" i="10"/>
  <c r="D28" i="10"/>
  <c r="O27" i="10"/>
  <c r="O26" i="10"/>
  <c r="O25" i="10"/>
  <c r="D25" i="10"/>
  <c r="O24" i="10"/>
  <c r="D24" i="10"/>
  <c r="O23" i="10"/>
  <c r="D23" i="10"/>
  <c r="O22" i="10"/>
  <c r="D22" i="10"/>
  <c r="O21" i="10"/>
  <c r="D21" i="10"/>
  <c r="O20" i="10"/>
  <c r="D20" i="10"/>
  <c r="O19" i="10"/>
  <c r="D19" i="10"/>
  <c r="O18" i="10"/>
  <c r="D18" i="10"/>
  <c r="O17" i="10"/>
  <c r="D17" i="10"/>
  <c r="O16" i="10"/>
  <c r="D16" i="10"/>
  <c r="O15" i="10"/>
  <c r="D15" i="10"/>
  <c r="O14" i="10"/>
  <c r="D14" i="10"/>
  <c r="O13" i="10"/>
  <c r="D13" i="10"/>
  <c r="O12" i="10"/>
  <c r="D12" i="10"/>
  <c r="O11" i="10"/>
  <c r="D11" i="10"/>
  <c r="O10" i="10"/>
  <c r="D10" i="10"/>
  <c r="O9" i="10"/>
  <c r="D9" i="10"/>
  <c r="O8" i="10"/>
  <c r="D8" i="10"/>
  <c r="O7" i="10"/>
  <c r="D7" i="10"/>
  <c r="O6" i="10"/>
  <c r="D6" i="10"/>
  <c r="U87" i="9"/>
  <c r="U85" i="9"/>
  <c r="T82" i="9"/>
  <c r="T92" i="10" s="1"/>
  <c r="R82" i="9"/>
  <c r="R92" i="10" s="1"/>
  <c r="R77" i="9"/>
  <c r="R76" i="9"/>
  <c r="R75" i="9"/>
  <c r="R73" i="9"/>
  <c r="R72" i="9"/>
  <c r="R71" i="9"/>
  <c r="R67" i="9"/>
  <c r="U66" i="9"/>
  <c r="R66" i="9"/>
  <c r="U65" i="9"/>
  <c r="R65" i="9"/>
  <c r="R64" i="9"/>
  <c r="R63" i="9"/>
  <c r="R62" i="9"/>
  <c r="R61" i="9"/>
  <c r="R60" i="9"/>
  <c r="R59" i="9"/>
  <c r="R58" i="9"/>
  <c r="D58" i="9"/>
  <c r="D57" i="9"/>
  <c r="D56" i="9"/>
  <c r="O55" i="9"/>
  <c r="D55" i="9"/>
  <c r="O54" i="9"/>
  <c r="D54" i="9"/>
  <c r="O53" i="9"/>
  <c r="D53" i="9"/>
  <c r="O52" i="9"/>
  <c r="D52" i="9"/>
  <c r="O51" i="9"/>
  <c r="D51" i="9"/>
  <c r="O50" i="9"/>
  <c r="D50" i="9"/>
  <c r="O49" i="9"/>
  <c r="D49" i="9"/>
  <c r="O48" i="9"/>
  <c r="D48" i="9"/>
  <c r="O47" i="9"/>
  <c r="D47" i="9"/>
  <c r="O46" i="9"/>
  <c r="D46" i="9"/>
  <c r="O45" i="9"/>
  <c r="D45" i="9"/>
  <c r="O44" i="9"/>
  <c r="D44" i="9"/>
  <c r="O43" i="9"/>
  <c r="D43" i="9"/>
  <c r="O42" i="9"/>
  <c r="D42" i="9"/>
  <c r="O41" i="9"/>
  <c r="D41" i="9"/>
  <c r="O40" i="9"/>
  <c r="D40" i="9"/>
  <c r="O39" i="9"/>
  <c r="D39" i="9"/>
  <c r="O38" i="9"/>
  <c r="D38" i="9"/>
  <c r="O37" i="9"/>
  <c r="D37" i="9"/>
  <c r="O36" i="9"/>
  <c r="D36" i="9"/>
  <c r="O35" i="9"/>
  <c r="D35" i="9"/>
  <c r="O34" i="9"/>
  <c r="D34" i="9"/>
  <c r="O33" i="9"/>
  <c r="D33" i="9"/>
  <c r="O32" i="9"/>
  <c r="D32" i="9"/>
  <c r="O31" i="9"/>
  <c r="D31" i="9"/>
  <c r="O30" i="9"/>
  <c r="D30" i="9"/>
  <c r="O29" i="9"/>
  <c r="D29" i="9"/>
  <c r="O28" i="9"/>
  <c r="D28" i="9"/>
  <c r="O27" i="9"/>
  <c r="D27" i="9"/>
  <c r="O26" i="9"/>
  <c r="D26" i="9"/>
  <c r="O25" i="9"/>
  <c r="D25" i="9"/>
  <c r="O24" i="9"/>
  <c r="D24" i="9"/>
  <c r="O23" i="9"/>
  <c r="D23" i="9"/>
  <c r="O22" i="9"/>
  <c r="D22" i="9"/>
  <c r="O21" i="9"/>
  <c r="D21" i="9"/>
  <c r="O20" i="9"/>
  <c r="D20" i="9"/>
  <c r="O19" i="9"/>
  <c r="D19" i="9"/>
  <c r="O18" i="9"/>
  <c r="D18" i="9"/>
  <c r="O17" i="9"/>
  <c r="D17" i="9"/>
  <c r="O16" i="9"/>
  <c r="D16" i="9"/>
  <c r="O15" i="9"/>
  <c r="D15" i="9"/>
  <c r="O14" i="9"/>
  <c r="D14" i="9"/>
  <c r="O13" i="9"/>
  <c r="D13" i="9"/>
  <c r="O12" i="9"/>
  <c r="D12" i="9"/>
  <c r="O11" i="9"/>
  <c r="D11" i="9"/>
  <c r="O10" i="9"/>
  <c r="D10" i="9"/>
  <c r="O9" i="9"/>
  <c r="D9" i="9"/>
  <c r="O8" i="9"/>
  <c r="D8" i="9"/>
  <c r="O7" i="9"/>
  <c r="D7" i="9"/>
  <c r="O6" i="9"/>
  <c r="C44" i="11" l="1"/>
  <c r="U84" i="10"/>
  <c r="U72" i="10"/>
  <c r="U71" i="10"/>
  <c r="U70" i="10"/>
  <c r="U69" i="10"/>
  <c r="U78" i="10"/>
  <c r="B2" i="10" s="1"/>
  <c r="U73" i="9"/>
  <c r="R68" i="9"/>
  <c r="U67" i="9"/>
  <c r="B2" i="9" s="1"/>
  <c r="R79" i="10"/>
  <c r="R89" i="10"/>
  <c r="R109" i="10"/>
  <c r="T94" i="10"/>
  <c r="U60" i="9"/>
  <c r="R98" i="9"/>
  <c r="R78" i="9"/>
  <c r="U59" i="9"/>
  <c r="U61" i="9"/>
  <c r="U58" i="9"/>
  <c r="D52" i="7"/>
  <c r="D53" i="7"/>
  <c r="D54" i="7"/>
  <c r="D55" i="7"/>
  <c r="O50" i="7"/>
  <c r="O51" i="7"/>
  <c r="O52" i="7"/>
  <c r="O53" i="7"/>
  <c r="O54" i="7"/>
  <c r="O55" i="7"/>
  <c r="O46" i="7"/>
  <c r="O47" i="7"/>
  <c r="O48" i="7"/>
  <c r="O49" i="7"/>
  <c r="D57" i="7"/>
  <c r="D58" i="7"/>
  <c r="D51" i="7"/>
  <c r="D50" i="7"/>
  <c r="R58" i="7"/>
  <c r="U73" i="10" l="1"/>
  <c r="U62" i="9"/>
  <c r="T82" i="7"/>
  <c r="T81" i="9" s="1"/>
  <c r="T83" i="9" s="1"/>
  <c r="R82" i="7"/>
  <c r="R81" i="9" s="1"/>
  <c r="T77" i="6"/>
  <c r="T81" i="7" s="1"/>
  <c r="R77" i="6"/>
  <c r="R81" i="7" s="1"/>
  <c r="R88" i="4"/>
  <c r="R76" i="6" s="1"/>
  <c r="T88" i="4"/>
  <c r="T76" i="6" s="1"/>
  <c r="T115" i="1"/>
  <c r="T87" i="4" s="1"/>
  <c r="R115" i="1"/>
  <c r="R87" i="4" s="1"/>
  <c r="T114" i="1"/>
  <c r="R114" i="1"/>
  <c r="C29" i="11" l="1"/>
  <c r="E29" i="11"/>
  <c r="T83" i="7"/>
  <c r="T78" i="6"/>
  <c r="T89" i="4"/>
  <c r="T116" i="1"/>
  <c r="R131" i="1"/>
  <c r="R77" i="7"/>
  <c r="R76" i="7"/>
  <c r="R75" i="7"/>
  <c r="R74" i="7"/>
  <c r="R73" i="7"/>
  <c r="R72" i="7"/>
  <c r="U85" i="7"/>
  <c r="R71" i="7"/>
  <c r="U87" i="7"/>
  <c r="R67" i="7"/>
  <c r="U66" i="7"/>
  <c r="R66" i="7"/>
  <c r="U65" i="7"/>
  <c r="R65" i="7"/>
  <c r="R64" i="7"/>
  <c r="R63" i="7"/>
  <c r="R62" i="7"/>
  <c r="R61" i="7"/>
  <c r="R60" i="7"/>
  <c r="R59" i="7"/>
  <c r="D49" i="7"/>
  <c r="D48" i="7"/>
  <c r="D47" i="7"/>
  <c r="D46" i="7"/>
  <c r="O45" i="7"/>
  <c r="D45" i="7"/>
  <c r="O44" i="7"/>
  <c r="D44" i="7"/>
  <c r="O43" i="7"/>
  <c r="D43" i="7"/>
  <c r="O42" i="7"/>
  <c r="D42" i="7"/>
  <c r="O41" i="7"/>
  <c r="D41" i="7"/>
  <c r="O40" i="7"/>
  <c r="D40" i="7"/>
  <c r="O39" i="7"/>
  <c r="D39" i="7"/>
  <c r="O38" i="7"/>
  <c r="D38" i="7"/>
  <c r="O37" i="7"/>
  <c r="D37" i="7"/>
  <c r="O36" i="7"/>
  <c r="D36" i="7"/>
  <c r="O35" i="7"/>
  <c r="D35" i="7"/>
  <c r="O34" i="7"/>
  <c r="D34" i="7"/>
  <c r="O33" i="7"/>
  <c r="D33" i="7"/>
  <c r="O32" i="7"/>
  <c r="D32" i="7"/>
  <c r="O31" i="7"/>
  <c r="D31" i="7"/>
  <c r="O30" i="7"/>
  <c r="D30" i="7"/>
  <c r="O29" i="7"/>
  <c r="D29" i="7"/>
  <c r="O28" i="7"/>
  <c r="D28" i="7"/>
  <c r="O27" i="7"/>
  <c r="D27" i="7"/>
  <c r="O26" i="7"/>
  <c r="D26" i="7"/>
  <c r="O25" i="7"/>
  <c r="D25" i="7"/>
  <c r="O24" i="7"/>
  <c r="D24" i="7"/>
  <c r="O23" i="7"/>
  <c r="D23" i="7"/>
  <c r="O22" i="7"/>
  <c r="D22" i="7"/>
  <c r="O21" i="7"/>
  <c r="D21" i="7"/>
  <c r="O20" i="7"/>
  <c r="D20" i="7"/>
  <c r="O19" i="7"/>
  <c r="D19" i="7"/>
  <c r="O18" i="7"/>
  <c r="D18" i="7"/>
  <c r="O17" i="7"/>
  <c r="D17" i="7"/>
  <c r="O16" i="7"/>
  <c r="D16" i="7"/>
  <c r="O15" i="7"/>
  <c r="D15" i="7"/>
  <c r="O14" i="7"/>
  <c r="D14" i="7"/>
  <c r="O13" i="7"/>
  <c r="D13" i="7"/>
  <c r="O12" i="7"/>
  <c r="D12" i="7"/>
  <c r="O11" i="7"/>
  <c r="D11" i="7"/>
  <c r="O10" i="7"/>
  <c r="D10" i="7"/>
  <c r="O9" i="7"/>
  <c r="D9" i="7"/>
  <c r="O8" i="7"/>
  <c r="D8" i="7"/>
  <c r="O7" i="7"/>
  <c r="D7" i="7"/>
  <c r="O6" i="7"/>
  <c r="D6" i="7"/>
  <c r="U58" i="7" l="1"/>
  <c r="U73" i="7"/>
  <c r="U67" i="7"/>
  <c r="B2" i="7" s="1"/>
  <c r="R68" i="7"/>
  <c r="R78" i="7"/>
  <c r="R98" i="7"/>
  <c r="U61" i="7"/>
  <c r="U60" i="7"/>
  <c r="U59" i="7"/>
  <c r="D12" i="6"/>
  <c r="U62" i="7" l="1"/>
  <c r="D47" i="6"/>
  <c r="D48" i="6"/>
  <c r="D49" i="6"/>
  <c r="D50" i="6"/>
  <c r="O48" i="6"/>
  <c r="O49" i="6"/>
  <c r="O50" i="6"/>
  <c r="R72" i="6" l="1"/>
  <c r="R71" i="6"/>
  <c r="R70" i="6"/>
  <c r="R69" i="6"/>
  <c r="R68" i="6"/>
  <c r="R67" i="6"/>
  <c r="U80" i="6"/>
  <c r="R66" i="6"/>
  <c r="U82" i="6"/>
  <c r="R62" i="6"/>
  <c r="U61" i="6"/>
  <c r="R61" i="6"/>
  <c r="U60" i="6"/>
  <c r="R60" i="6"/>
  <c r="R59" i="6"/>
  <c r="R58" i="6"/>
  <c r="R57" i="6"/>
  <c r="R56" i="6"/>
  <c r="R55" i="6"/>
  <c r="R54" i="6"/>
  <c r="R53" i="6"/>
  <c r="O47" i="6"/>
  <c r="O46" i="6"/>
  <c r="D46" i="6"/>
  <c r="O45" i="6"/>
  <c r="D45" i="6"/>
  <c r="O44" i="6"/>
  <c r="D44" i="6"/>
  <c r="O43" i="6"/>
  <c r="D43" i="6"/>
  <c r="O42" i="6"/>
  <c r="D42" i="6"/>
  <c r="O41" i="6"/>
  <c r="D41" i="6"/>
  <c r="O40" i="6"/>
  <c r="D40" i="6"/>
  <c r="O39" i="6"/>
  <c r="D39" i="6"/>
  <c r="O38" i="6"/>
  <c r="D38" i="6"/>
  <c r="O37" i="6"/>
  <c r="D37" i="6"/>
  <c r="O36" i="6"/>
  <c r="D36" i="6"/>
  <c r="O35" i="6"/>
  <c r="D35" i="6"/>
  <c r="O34" i="6"/>
  <c r="D34" i="6"/>
  <c r="O33" i="6"/>
  <c r="D33" i="6"/>
  <c r="O32" i="6"/>
  <c r="D32" i="6"/>
  <c r="O31" i="6"/>
  <c r="D31" i="6"/>
  <c r="O30" i="6"/>
  <c r="D30" i="6"/>
  <c r="O29" i="6"/>
  <c r="D29" i="6"/>
  <c r="O28" i="6"/>
  <c r="D28" i="6"/>
  <c r="O27" i="6"/>
  <c r="D27" i="6"/>
  <c r="O26" i="6"/>
  <c r="D26" i="6"/>
  <c r="O25" i="6"/>
  <c r="D25" i="6"/>
  <c r="O24" i="6"/>
  <c r="D24" i="6"/>
  <c r="O23" i="6"/>
  <c r="D23" i="6"/>
  <c r="O22" i="6"/>
  <c r="D22" i="6"/>
  <c r="O21" i="6"/>
  <c r="D21" i="6"/>
  <c r="O20" i="6"/>
  <c r="D20" i="6"/>
  <c r="O19" i="6"/>
  <c r="D19" i="6"/>
  <c r="O18" i="6"/>
  <c r="D18" i="6"/>
  <c r="O17" i="6"/>
  <c r="D17" i="6"/>
  <c r="O16" i="6"/>
  <c r="D16" i="6"/>
  <c r="O15" i="6"/>
  <c r="D15" i="6"/>
  <c r="O14" i="6"/>
  <c r="D14" i="6"/>
  <c r="O13" i="6"/>
  <c r="D13" i="6"/>
  <c r="O12" i="6"/>
  <c r="O11" i="6"/>
  <c r="D11" i="6"/>
  <c r="O10" i="6"/>
  <c r="D10" i="6"/>
  <c r="O9" i="6"/>
  <c r="D9" i="6"/>
  <c r="O8" i="6"/>
  <c r="D8" i="6"/>
  <c r="O7" i="6"/>
  <c r="D7" i="6"/>
  <c r="O6" i="6"/>
  <c r="D6" i="6"/>
  <c r="U68" i="6" l="1"/>
  <c r="R73" i="6"/>
  <c r="U62" i="6"/>
  <c r="B2" i="6" s="1"/>
  <c r="R63" i="6"/>
  <c r="R93" i="6"/>
  <c r="U56" i="6"/>
  <c r="U55" i="6"/>
  <c r="U53" i="6"/>
  <c r="U54" i="6"/>
  <c r="D61" i="4"/>
  <c r="U57" i="6" l="1"/>
  <c r="D26" i="4"/>
  <c r="D27" i="4"/>
  <c r="O87" i="1" l="1"/>
  <c r="O88" i="1"/>
  <c r="O36" i="1"/>
  <c r="O37" i="1"/>
  <c r="O38" i="1"/>
  <c r="O39" i="1"/>
  <c r="O40" i="1"/>
  <c r="O75" i="1"/>
  <c r="O76" i="1"/>
  <c r="O77" i="1"/>
  <c r="D11" i="4"/>
  <c r="D12" i="4"/>
  <c r="D13" i="4"/>
  <c r="D14" i="4"/>
  <c r="D15" i="4"/>
  <c r="D16" i="4"/>
  <c r="D17" i="4"/>
  <c r="D18" i="4"/>
  <c r="D19" i="4"/>
  <c r="D9" i="4"/>
  <c r="D8" i="4"/>
  <c r="D87" i="1"/>
  <c r="U98" i="1"/>
  <c r="U99" i="1"/>
  <c r="R77" i="4"/>
  <c r="R78" i="4"/>
  <c r="R79" i="4"/>
  <c r="R80" i="4"/>
  <c r="R81" i="4"/>
  <c r="R82" i="4"/>
  <c r="C24" i="11" s="1"/>
  <c r="R83" i="4"/>
  <c r="U91" i="4"/>
  <c r="U93" i="4"/>
  <c r="R64" i="4"/>
  <c r="R65" i="4"/>
  <c r="R66" i="4"/>
  <c r="R67" i="4"/>
  <c r="R68" i="4"/>
  <c r="R69" i="4"/>
  <c r="R70" i="4"/>
  <c r="R71" i="4"/>
  <c r="R72" i="4"/>
  <c r="R73" i="4"/>
  <c r="U71" i="4"/>
  <c r="U72" i="4"/>
  <c r="D6" i="4"/>
  <c r="D7" i="4"/>
  <c r="D10" i="4"/>
  <c r="D20" i="4"/>
  <c r="D21" i="4"/>
  <c r="D22" i="4"/>
  <c r="D23" i="4"/>
  <c r="D24" i="4"/>
  <c r="D25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O61" i="4"/>
  <c r="O60" i="4"/>
  <c r="O59" i="4"/>
  <c r="O58" i="4"/>
  <c r="O57" i="4"/>
  <c r="O56" i="4"/>
  <c r="O55" i="4"/>
  <c r="O54" i="4"/>
  <c r="O53" i="4"/>
  <c r="O52" i="4"/>
  <c r="O51" i="4"/>
  <c r="O50" i="4"/>
  <c r="O49" i="4"/>
  <c r="O48" i="4"/>
  <c r="O47" i="4"/>
  <c r="O46" i="4"/>
  <c r="O45" i="4"/>
  <c r="O44" i="4"/>
  <c r="O43" i="4"/>
  <c r="O42" i="4"/>
  <c r="O41" i="4"/>
  <c r="O40" i="4"/>
  <c r="O39" i="4"/>
  <c r="O38" i="4"/>
  <c r="O37" i="4"/>
  <c r="O36" i="4"/>
  <c r="O35" i="4"/>
  <c r="O34" i="4"/>
  <c r="O33" i="4"/>
  <c r="O32" i="4"/>
  <c r="O31" i="4"/>
  <c r="O30" i="4"/>
  <c r="O29" i="4"/>
  <c r="O28" i="4"/>
  <c r="O27" i="4"/>
  <c r="O26" i="4"/>
  <c r="O25" i="4"/>
  <c r="O24" i="4"/>
  <c r="O23" i="4"/>
  <c r="O22" i="4"/>
  <c r="O21" i="4"/>
  <c r="O20" i="4"/>
  <c r="O19" i="4"/>
  <c r="O18" i="4"/>
  <c r="O17" i="4"/>
  <c r="O16" i="4"/>
  <c r="O15" i="4"/>
  <c r="O14" i="4"/>
  <c r="O13" i="4"/>
  <c r="O12" i="4"/>
  <c r="O11" i="4"/>
  <c r="O10" i="4"/>
  <c r="O9" i="4"/>
  <c r="O8" i="4"/>
  <c r="O7" i="4"/>
  <c r="O6" i="4"/>
  <c r="D79" i="1"/>
  <c r="D80" i="1"/>
  <c r="D81" i="1"/>
  <c r="D82" i="1"/>
  <c r="D83" i="1"/>
  <c r="D84" i="1"/>
  <c r="D85" i="1"/>
  <c r="D86" i="1"/>
  <c r="D88" i="1"/>
  <c r="O80" i="1"/>
  <c r="O81" i="1"/>
  <c r="O82" i="1"/>
  <c r="O83" i="1"/>
  <c r="O84" i="1"/>
  <c r="O85" i="1"/>
  <c r="O86" i="1"/>
  <c r="O79" i="1"/>
  <c r="D7" i="1"/>
  <c r="D6" i="1"/>
  <c r="D8" i="1"/>
  <c r="D33" i="1"/>
  <c r="D34" i="1"/>
  <c r="D35" i="1"/>
  <c r="D36" i="1"/>
  <c r="D37" i="1"/>
  <c r="D38" i="1"/>
  <c r="D39" i="1"/>
  <c r="D40" i="1"/>
  <c r="D41" i="1"/>
  <c r="D42" i="1"/>
  <c r="D43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25" i="1"/>
  <c r="D26" i="1"/>
  <c r="D27" i="1"/>
  <c r="D28" i="1"/>
  <c r="D29" i="1"/>
  <c r="D30" i="1"/>
  <c r="D31" i="1"/>
  <c r="D32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R100" i="1"/>
  <c r="C15" i="11" s="1"/>
  <c r="R99" i="1"/>
  <c r="C14" i="11" s="1"/>
  <c r="R98" i="1"/>
  <c r="C13" i="11" s="1"/>
  <c r="R97" i="1"/>
  <c r="R96" i="1"/>
  <c r="R95" i="1"/>
  <c r="C10" i="11" s="1"/>
  <c r="R94" i="1"/>
  <c r="C9" i="11" s="1"/>
  <c r="R93" i="1"/>
  <c r="R92" i="1"/>
  <c r="C7" i="11" s="1"/>
  <c r="R91" i="1"/>
  <c r="C6" i="11" s="1"/>
  <c r="U120" i="1"/>
  <c r="F25" i="11" s="1"/>
  <c r="R105" i="1"/>
  <c r="R106" i="1"/>
  <c r="R107" i="1"/>
  <c r="R108" i="1"/>
  <c r="R109" i="1"/>
  <c r="R110" i="1"/>
  <c r="R104" i="1"/>
  <c r="U118" i="1"/>
  <c r="O13" i="1"/>
  <c r="O8" i="1"/>
  <c r="O9" i="1"/>
  <c r="O10" i="1"/>
  <c r="O11" i="1"/>
  <c r="O12" i="1"/>
  <c r="O14" i="1"/>
  <c r="O15" i="1"/>
  <c r="O16" i="1"/>
  <c r="O17" i="1"/>
  <c r="O18" i="1"/>
  <c r="O7" i="1"/>
  <c r="O19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20" i="1"/>
  <c r="O34" i="1"/>
  <c r="O35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8" i="1"/>
  <c r="O6" i="1"/>
  <c r="C11" i="11" l="1"/>
  <c r="C12" i="11"/>
  <c r="U106" i="1"/>
  <c r="F23" i="11"/>
  <c r="F13" i="11"/>
  <c r="C16" i="11"/>
  <c r="C22" i="11"/>
  <c r="C20" i="11"/>
  <c r="C26" i="11" s="1"/>
  <c r="C8" i="11"/>
  <c r="C25" i="11"/>
  <c r="C21" i="11"/>
  <c r="C23" i="11"/>
  <c r="C19" i="11"/>
  <c r="F14" i="11"/>
  <c r="F15" i="11" s="1"/>
  <c r="U79" i="4"/>
  <c r="R111" i="1"/>
  <c r="R101" i="1"/>
  <c r="U100" i="1"/>
  <c r="B2" i="1" s="1"/>
  <c r="U67" i="4"/>
  <c r="U94" i="1"/>
  <c r="R104" i="4"/>
  <c r="R84" i="4"/>
  <c r="U73" i="4"/>
  <c r="B2" i="4" s="1"/>
  <c r="B2" i="11" s="1"/>
  <c r="R74" i="4"/>
  <c r="U66" i="4"/>
  <c r="U91" i="1"/>
  <c r="U92" i="1"/>
  <c r="U65" i="4"/>
  <c r="U93" i="1"/>
  <c r="U64" i="4"/>
  <c r="F21" i="11" l="1"/>
  <c r="F8" i="11"/>
  <c r="F7" i="11"/>
  <c r="F9" i="11"/>
  <c r="F6" i="11"/>
  <c r="U95" i="1"/>
  <c r="U68" i="4"/>
  <c r="U76" i="4"/>
  <c r="F18" i="11" s="1"/>
  <c r="F10" i="11" l="1"/>
</calcChain>
</file>

<file path=xl/sharedStrings.xml><?xml version="1.0" encoding="utf-8"?>
<sst xmlns="http://schemas.openxmlformats.org/spreadsheetml/2006/main" count="1141" uniqueCount="94">
  <si>
    <t>NOM</t>
  </si>
  <si>
    <t>PRENOM</t>
  </si>
  <si>
    <t>DATE ENTREE</t>
  </si>
  <si>
    <t xml:space="preserve">DATE NAISSANCE </t>
  </si>
  <si>
    <t xml:space="preserve">AGE </t>
  </si>
  <si>
    <t>DUREE SEJOUR</t>
  </si>
  <si>
    <t xml:space="preserve">HEURES </t>
  </si>
  <si>
    <t>SEXE</t>
  </si>
  <si>
    <t>MODE PLACEMENT</t>
  </si>
  <si>
    <t>AIGUE MARINE</t>
  </si>
  <si>
    <t>FEMININ</t>
  </si>
  <si>
    <t>MASCULIN</t>
  </si>
  <si>
    <t>SL</t>
  </si>
  <si>
    <t>COLCHIQUE</t>
  </si>
  <si>
    <t>COLIBRI</t>
  </si>
  <si>
    <t>OBSERVATIONS</t>
  </si>
  <si>
    <t>LAVANDE</t>
  </si>
  <si>
    <t>SDT</t>
  </si>
  <si>
    <t>SPI</t>
  </si>
  <si>
    <t>SDTU</t>
  </si>
  <si>
    <t>Réintégration PS SDDE</t>
  </si>
  <si>
    <t>EMERAUDE</t>
  </si>
  <si>
    <t>BENGALI</t>
  </si>
  <si>
    <t>EDELWEISS</t>
  </si>
  <si>
    <t>ISO</t>
  </si>
  <si>
    <t>OUI</t>
  </si>
  <si>
    <t>SDRE (Maire)</t>
  </si>
  <si>
    <t>SDRE (Juge)</t>
  </si>
  <si>
    <t>SDRE (Préfectoral CP de Varennes)</t>
  </si>
  <si>
    <t>Réintégration PS SDRE</t>
  </si>
  <si>
    <t>OPP</t>
  </si>
  <si>
    <t>TOTAL</t>
  </si>
  <si>
    <t>NB DE MUTATIONS AVEC ISOLEMENT</t>
  </si>
  <si>
    <t>NB DE SORTIES CONTRE AVIS MEDICAL</t>
  </si>
  <si>
    <t>MODE DE PLACEMENT</t>
  </si>
  <si>
    <t>8h - 10h</t>
  </si>
  <si>
    <t>10h - 12h</t>
  </si>
  <si>
    <t>12h - 14h</t>
  </si>
  <si>
    <t>14h - 17h</t>
  </si>
  <si>
    <t>17h - 20h</t>
  </si>
  <si>
    <t>ORIENTATION</t>
  </si>
  <si>
    <t>TOPAZE</t>
  </si>
  <si>
    <t>RETIS</t>
  </si>
  <si>
    <t>OPALE</t>
  </si>
  <si>
    <t>GENTIANE</t>
  </si>
  <si>
    <t>BECARRE</t>
  </si>
  <si>
    <t>20h - 24h</t>
  </si>
  <si>
    <t>0h - 8h</t>
  </si>
  <si>
    <t>NB DE PATIENTS PAR TRANCHE D'AGE</t>
  </si>
  <si>
    <t>NB D'ENTREES PAR PLAGE HORAIRE</t>
  </si>
  <si>
    <t>NB D'ENTREES :</t>
  </si>
  <si>
    <t>Moins de 18 ans</t>
  </si>
  <si>
    <t>De 18 à 30 ans</t>
  </si>
  <si>
    <t>De 30 à 60 ans</t>
  </si>
  <si>
    <t>Plus de 60 ans</t>
  </si>
  <si>
    <t>DIAGNOSTICS</t>
  </si>
  <si>
    <t xml:space="preserve"> INDICATEURS TOPAZE - JUILLET 2020</t>
  </si>
  <si>
    <t xml:space="preserve"> INDICATEURS TOPAZE - AOUT 2020</t>
  </si>
  <si>
    <t>SORTIE DEFINITIVE</t>
  </si>
  <si>
    <t>DATE</t>
  </si>
  <si>
    <t>CONTRE AVIS MEDICAL</t>
  </si>
  <si>
    <t xml:space="preserve">MUTATION </t>
  </si>
  <si>
    <t>VERIFICATION AVEC UACH</t>
  </si>
  <si>
    <t>ORIENTATION DES MUTATIONS</t>
  </si>
  <si>
    <t xml:space="preserve"> INDICATEURS TOPAZE - SEPTEMBRE 2020</t>
  </si>
  <si>
    <t>Différences de 2 car patients mutés à TOPAZE</t>
  </si>
  <si>
    <t>Différence car 2 entrées fin juin</t>
  </si>
  <si>
    <t>Mutation de Retis suite à fugue</t>
  </si>
  <si>
    <t>Mutation de Gentiane</t>
  </si>
  <si>
    <t xml:space="preserve"> INDICATEURS TOPAZE - OCTOBRE 2020</t>
  </si>
  <si>
    <t>MOIS</t>
  </si>
  <si>
    <t>MUTATIONS</t>
  </si>
  <si>
    <t>SORTIES DEFINITIVES</t>
  </si>
  <si>
    <t>DUREE MOYENNE DE SEJOUR</t>
  </si>
  <si>
    <t>Août</t>
  </si>
  <si>
    <t>Septembre</t>
  </si>
  <si>
    <t>Juillet</t>
  </si>
  <si>
    <t>Octobre</t>
  </si>
  <si>
    <t>Novembre</t>
  </si>
  <si>
    <t>Décembre</t>
  </si>
  <si>
    <t xml:space="preserve"> INDICATEURS TOPAZE - DECEMBRE 2020</t>
  </si>
  <si>
    <t>Janvier</t>
  </si>
  <si>
    <t>Différence de 2 car patients mutés à TOPAZE</t>
  </si>
  <si>
    <t>Différence de 3 car patients mutés à TOPAZE</t>
  </si>
  <si>
    <t>Différence de 19 car patients mutés à TOPAZE</t>
  </si>
  <si>
    <t xml:space="preserve"> INDICATEURS TOPAZE - BILAN DU 01/07/20 AU 31/12/20</t>
  </si>
  <si>
    <t xml:space="preserve"> PAVILLON COVID RETIS DU 23/12/20 AU 30/12/20      INDICATEURS TOPAZE - NOVEMBRE 2020</t>
  </si>
  <si>
    <t xml:space="preserve">octobre </t>
  </si>
  <si>
    <t>Différences de 30 car 28 patients mutés à TOPAZE + 2 entrées fin juin</t>
  </si>
  <si>
    <t>NOVEM</t>
  </si>
  <si>
    <t>DECEM</t>
  </si>
  <si>
    <t>juill</t>
  </si>
  <si>
    <t>aout</t>
  </si>
  <si>
    <t>sept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</si>
</sst>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"/>
    <numFmt numFmtId="165" formatCode="h:mm;@"/>
  </numFmts>
  <fonts count="10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05">
    <xf numFmtId="0" fontId="0" fillId="0" borderId="0" xfId="0"/>
    <xf numFmtId="0" fontId="0" fillId="0" borderId="1" xfId="0" applyBorder="1"/>
    <xf numFmtId="14" fontId="0" fillId="0" borderId="0" xfId="0" applyNumberFormat="1"/>
    <xf numFmtId="164" fontId="0" fillId="0" borderId="0" xfId="0" applyNumberFormat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/>
    <xf numFmtId="0" fontId="2" fillId="2" borderId="2" xfId="0" applyFont="1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2" fillId="3" borderId="2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8" xfId="0" applyBorder="1"/>
    <xf numFmtId="14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20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left"/>
    </xf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0" fillId="0" borderId="8" xfId="0" applyNumberForma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" fontId="2" fillId="5" borderId="6" xfId="0" applyNumberFormat="1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7" fillId="0" borderId="13" xfId="0" applyFont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0" fontId="0" fillId="0" borderId="15" xfId="0" applyFont="1" applyFill="1" applyBorder="1" applyAlignment="1">
      <alignment horizontal="center" vertical="center"/>
    </xf>
    <xf numFmtId="14" fontId="0" fillId="0" borderId="16" xfId="0" applyNumberFormat="1" applyBorder="1" applyAlignment="1">
      <alignment horizontal="center"/>
    </xf>
    <xf numFmtId="0" fontId="0" fillId="0" borderId="17" xfId="0" applyFont="1" applyFill="1" applyBorder="1" applyAlignment="1">
      <alignment horizontal="center" vertical="center"/>
    </xf>
    <xf numFmtId="14" fontId="0" fillId="0" borderId="18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14" fontId="2" fillId="4" borderId="18" xfId="0" applyNumberFormat="1" applyFont="1" applyFill="1" applyBorder="1" applyAlignment="1">
      <alignment horizontal="center" vertical="center" wrapText="1"/>
    </xf>
    <xf numFmtId="0" fontId="2" fillId="4" borderId="19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/>
    </xf>
    <xf numFmtId="20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20" fontId="0" fillId="0" borderId="11" xfId="0" applyNumberFormat="1" applyBorder="1" applyAlignment="1">
      <alignment horizontal="center"/>
    </xf>
    <xf numFmtId="14" fontId="3" fillId="4" borderId="20" xfId="0" applyNumberFormat="1" applyFont="1" applyFill="1" applyBorder="1" applyAlignment="1">
      <alignment horizontal="center" vertical="center" wrapText="1"/>
    </xf>
    <xf numFmtId="14" fontId="0" fillId="0" borderId="15" xfId="0" applyNumberFormat="1" applyFont="1" applyBorder="1" applyAlignment="1">
      <alignment horizontal="center"/>
    </xf>
    <xf numFmtId="14" fontId="0" fillId="0" borderId="17" xfId="0" applyNumberFormat="1" applyFont="1" applyBorder="1" applyAlignment="1">
      <alignment horizontal="center"/>
    </xf>
    <xf numFmtId="14" fontId="0" fillId="0" borderId="20" xfId="0" applyNumberFormat="1" applyFont="1" applyBorder="1" applyAlignment="1">
      <alignment horizontal="center"/>
    </xf>
    <xf numFmtId="0" fontId="0" fillId="0" borderId="0" xfId="0" applyAlignment="1">
      <alignment horizontal="right"/>
    </xf>
    <xf numFmtId="0" fontId="8" fillId="0" borderId="0" xfId="0" applyFont="1" applyAlignment="1">
      <alignment horizontal="left"/>
    </xf>
    <xf numFmtId="1" fontId="2" fillId="2" borderId="2" xfId="0" applyNumberFormat="1" applyFont="1" applyFill="1" applyBorder="1" applyAlignment="1">
      <alignment horizontal="center"/>
    </xf>
    <xf numFmtId="0" fontId="2" fillId="3" borderId="2" xfId="0" applyFont="1" applyFill="1" applyBorder="1"/>
    <xf numFmtId="0" fontId="2" fillId="4" borderId="20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6" fillId="0" borderId="0" xfId="0" applyFont="1" applyAlignment="1">
      <alignment horizontal="center"/>
    </xf>
    <xf numFmtId="0" fontId="9" fillId="0" borderId="1" xfId="0" applyFont="1" applyBorder="1"/>
    <xf numFmtId="0" fontId="7" fillId="0" borderId="1" xfId="0" applyFont="1" applyBorder="1"/>
    <xf numFmtId="0" fontId="8" fillId="0" borderId="0" xfId="0" applyFont="1"/>
    <xf numFmtId="14" fontId="9" fillId="0" borderId="1" xfId="0" applyNumberFormat="1" applyFont="1" applyBorder="1" applyAlignment="1">
      <alignment horizontal="center"/>
    </xf>
    <xf numFmtId="0" fontId="9" fillId="0" borderId="8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20" fontId="9" fillId="0" borderId="1" xfId="0" applyNumberFormat="1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14" fontId="9" fillId="0" borderId="16" xfId="0" applyNumberFormat="1" applyFont="1" applyBorder="1" applyAlignment="1">
      <alignment horizontal="center"/>
    </xf>
    <xf numFmtId="14" fontId="9" fillId="0" borderId="17" xfId="0" applyNumberFormat="1" applyFont="1" applyBorder="1" applyAlignment="1">
      <alignment horizontal="center"/>
    </xf>
    <xf numFmtId="14" fontId="7" fillId="0" borderId="1" xfId="0" applyNumberFormat="1" applyFont="1" applyBorder="1" applyAlignment="1">
      <alignment horizontal="center"/>
    </xf>
    <xf numFmtId="0" fontId="7" fillId="0" borderId="8" xfId="0" applyNumberFormat="1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20" fontId="7" fillId="0" borderId="1" xfId="0" applyNumberFormat="1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6" fillId="0" borderId="0" xfId="0" applyFont="1" applyAlignment="1">
      <alignment horizontal="center"/>
    </xf>
    <xf numFmtId="0" fontId="2" fillId="4" borderId="20" xfId="0" applyFont="1" applyFill="1" applyBorder="1" applyAlignment="1">
      <alignment horizontal="center" vertical="center"/>
    </xf>
    <xf numFmtId="14" fontId="7" fillId="0" borderId="16" xfId="0" applyNumberFormat="1" applyFont="1" applyBorder="1" applyAlignment="1">
      <alignment horizontal="center"/>
    </xf>
    <xf numFmtId="14" fontId="7" fillId="0" borderId="17" xfId="0" applyNumberFormat="1" applyFont="1" applyBorder="1" applyAlignment="1">
      <alignment horizontal="center"/>
    </xf>
    <xf numFmtId="0" fontId="7" fillId="0" borderId="17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left"/>
    </xf>
    <xf numFmtId="0" fontId="7" fillId="0" borderId="0" xfId="0" applyFont="1"/>
    <xf numFmtId="0" fontId="7" fillId="0" borderId="0" xfId="0" applyFont="1" applyAlignment="1">
      <alignment horizontal="center"/>
    </xf>
    <xf numFmtId="0" fontId="2" fillId="3" borderId="9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0" fillId="0" borderId="28" xfId="0" applyBorder="1"/>
    <xf numFmtId="0" fontId="0" fillId="0" borderId="3" xfId="0" applyFill="1" applyBorder="1" applyAlignment="1">
      <alignment horizontal="center" vertical="center"/>
    </xf>
    <xf numFmtId="0" fontId="0" fillId="0" borderId="30" xfId="0" applyBorder="1"/>
    <xf numFmtId="0" fontId="0" fillId="0" borderId="7" xfId="0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20" fontId="0" fillId="0" borderId="0" xfId="0" applyNumberFormat="1" applyBorder="1" applyAlignment="1">
      <alignment horizontal="center"/>
    </xf>
    <xf numFmtId="14" fontId="0" fillId="0" borderId="0" xfId="0" applyNumberFormat="1" applyBorder="1"/>
    <xf numFmtId="0" fontId="0" fillId="0" borderId="0" xfId="0" applyFill="1" applyBorder="1"/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6" fillId="0" borderId="0" xfId="0" applyFont="1" applyAlignment="1">
      <alignment horizontal="center"/>
    </xf>
    <xf numFmtId="0" fontId="2" fillId="3" borderId="9" xfId="0" applyFont="1" applyFill="1" applyBorder="1" applyAlignment="1">
      <alignment horizontal="center" vertical="center"/>
    </xf>
    <xf numFmtId="0" fontId="2" fillId="4" borderId="20" xfId="0" applyFont="1" applyFill="1" applyBorder="1" applyAlignment="1">
      <alignment horizontal="center" vertical="center"/>
    </xf>
    <xf numFmtId="0" fontId="0" fillId="0" borderId="34" xfId="0" applyFill="1" applyBorder="1"/>
    <xf numFmtId="0" fontId="9" fillId="0" borderId="17" xfId="0" applyFont="1" applyFill="1" applyBorder="1" applyAlignment="1">
      <alignment horizontal="center" vertical="center"/>
    </xf>
    <xf numFmtId="0" fontId="9" fillId="0" borderId="13" xfId="0" applyFont="1" applyBorder="1" applyAlignment="1">
      <alignment horizontal="center"/>
    </xf>
    <xf numFmtId="0" fontId="9" fillId="0" borderId="1" xfId="0" applyFont="1" applyBorder="1" applyAlignment="1">
      <alignment horizontal="left"/>
    </xf>
    <xf numFmtId="0" fontId="9" fillId="0" borderId="0" xfId="0" applyFont="1"/>
    <xf numFmtId="0" fontId="9" fillId="0" borderId="0" xfId="0" applyFont="1" applyAlignment="1">
      <alignment horizontal="center"/>
    </xf>
    <xf numFmtId="0" fontId="2" fillId="0" borderId="36" xfId="0" applyFont="1" applyFill="1" applyBorder="1"/>
    <xf numFmtId="0" fontId="9" fillId="0" borderId="1" xfId="0" applyFont="1" applyFill="1" applyBorder="1" applyAlignment="1">
      <alignment horizontal="center" vertical="center"/>
    </xf>
    <xf numFmtId="14" fontId="0" fillId="0" borderId="14" xfId="0" applyNumberFormat="1" applyFill="1" applyBorder="1" applyAlignment="1">
      <alignment horizontal="center"/>
    </xf>
    <xf numFmtId="14" fontId="0" fillId="0" borderId="16" xfId="0" applyNumberFormat="1" applyFill="1" applyBorder="1" applyAlignment="1">
      <alignment horizontal="center"/>
    </xf>
    <xf numFmtId="14" fontId="7" fillId="0" borderId="16" xfId="0" applyNumberFormat="1" applyFont="1" applyFill="1" applyBorder="1" applyAlignment="1">
      <alignment horizontal="center"/>
    </xf>
    <xf numFmtId="14" fontId="9" fillId="0" borderId="16" xfId="0" applyNumberFormat="1" applyFont="1" applyFill="1" applyBorder="1" applyAlignment="1">
      <alignment horizontal="center"/>
    </xf>
    <xf numFmtId="20" fontId="0" fillId="0" borderId="17" xfId="0" applyNumberFormat="1" applyBorder="1" applyAlignment="1">
      <alignment horizontal="center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6" fillId="0" borderId="0" xfId="0" applyFont="1" applyAlignment="1">
      <alignment horizontal="center"/>
    </xf>
    <xf numFmtId="0" fontId="2" fillId="0" borderId="36" xfId="0" applyFont="1" applyFill="1" applyBorder="1" applyAlignment="1">
      <alignment horizontal="center"/>
    </xf>
    <xf numFmtId="0" fontId="2" fillId="0" borderId="35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 vertical="center"/>
    </xf>
    <xf numFmtId="0" fontId="2" fillId="4" borderId="20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14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14" fontId="0" fillId="0" borderId="0" xfId="0" applyNumberFormat="1" applyAlignment="1">
      <alignment horizontal="center"/>
    </xf>
    <xf numFmtId="0" fontId="9" fillId="0" borderId="1" xfId="0" applyFont="1" applyFill="1" applyBorder="1"/>
    <xf numFmtId="14" fontId="9" fillId="0" borderId="1" xfId="0" applyNumberFormat="1" applyFont="1" applyFill="1" applyBorder="1" applyAlignment="1">
      <alignment horizontal="center"/>
    </xf>
    <xf numFmtId="0" fontId="9" fillId="0" borderId="8" xfId="0" applyNumberFormat="1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20" fontId="9" fillId="0" borderId="1" xfId="0" applyNumberFormat="1" applyFont="1" applyFill="1" applyBorder="1" applyAlignment="1">
      <alignment horizontal="center"/>
    </xf>
    <xf numFmtId="0" fontId="9" fillId="0" borderId="11" xfId="0" applyFont="1" applyFill="1" applyBorder="1" applyAlignment="1">
      <alignment horizontal="center"/>
    </xf>
    <xf numFmtId="14" fontId="9" fillId="0" borderId="17" xfId="0" applyNumberFormat="1" applyFont="1" applyFill="1" applyBorder="1" applyAlignment="1">
      <alignment horizontal="center"/>
    </xf>
    <xf numFmtId="0" fontId="9" fillId="0" borderId="13" xfId="0" applyFont="1" applyFill="1" applyBorder="1" applyAlignment="1">
      <alignment horizontal="center"/>
    </xf>
    <xf numFmtId="0" fontId="9" fillId="0" borderId="1" xfId="0" applyFont="1" applyFill="1" applyBorder="1" applyAlignment="1">
      <alignment horizontal="left"/>
    </xf>
    <xf numFmtId="0" fontId="9" fillId="0" borderId="0" xfId="0" applyFont="1" applyFill="1"/>
    <xf numFmtId="0" fontId="9" fillId="0" borderId="0" xfId="0" applyFont="1" applyFill="1" applyAlignment="1">
      <alignment horizontal="center"/>
    </xf>
    <xf numFmtId="0" fontId="0" fillId="0" borderId="1" xfId="0" applyFill="1" applyBorder="1"/>
    <xf numFmtId="14" fontId="0" fillId="0" borderId="1" xfId="0" applyNumberFormat="1" applyFill="1" applyBorder="1" applyAlignment="1">
      <alignment horizontal="center"/>
    </xf>
    <xf numFmtId="0" fontId="0" fillId="0" borderId="8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20" fontId="0" fillId="0" borderId="1" xfId="0" applyNumberFormat="1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14" fontId="0" fillId="0" borderId="17" xfId="0" applyNumberFormat="1" applyFont="1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0" fillId="0" borderId="0" xfId="0" applyFill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9" fillId="0" borderId="1" xfId="0" applyNumberFormat="1" applyFont="1" applyFill="1" applyBorder="1" applyAlignment="1">
      <alignment horizontal="center"/>
    </xf>
    <xf numFmtId="0" fontId="9" fillId="0" borderId="17" xfId="0" applyFont="1" applyFill="1" applyBorder="1" applyAlignment="1">
      <alignment horizontal="center"/>
    </xf>
    <xf numFmtId="165" fontId="9" fillId="0" borderId="1" xfId="0" applyNumberFormat="1" applyFont="1" applyFill="1" applyBorder="1" applyAlignment="1">
      <alignment horizontal="center"/>
    </xf>
    <xf numFmtId="14" fontId="9" fillId="0" borderId="11" xfId="0" applyNumberFormat="1" applyFont="1" applyBorder="1" applyAlignment="1">
      <alignment horizontal="center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6" fillId="0" borderId="0" xfId="0" applyFont="1" applyAlignment="1"/>
    <xf numFmtId="0" fontId="2" fillId="0" borderId="37" xfId="0" applyFont="1" applyFill="1" applyBorder="1" applyAlignment="1">
      <alignment horizontal="center" vertical="center"/>
    </xf>
    <xf numFmtId="0" fontId="0" fillId="0" borderId="37" xfId="0" applyFill="1" applyBorder="1"/>
    <xf numFmtId="0" fontId="0" fillId="0" borderId="2" xfId="0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/>
    </xf>
    <xf numFmtId="0" fontId="2" fillId="4" borderId="22" xfId="0" applyFont="1" applyFill="1" applyBorder="1" applyAlignment="1">
      <alignment horizontal="center" vertical="center"/>
    </xf>
    <xf numFmtId="0" fontId="2" fillId="4" borderId="19" xfId="0" applyFont="1" applyFill="1" applyBorder="1" applyAlignment="1">
      <alignment horizontal="center" vertical="center"/>
    </xf>
    <xf numFmtId="0" fontId="2" fillId="4" borderId="21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vertical="center"/>
    </xf>
    <xf numFmtId="0" fontId="2" fillId="4" borderId="20" xfId="0" applyFont="1" applyFill="1" applyBorder="1" applyAlignment="1">
      <alignment horizontal="center" vertical="center"/>
    </xf>
    <xf numFmtId="0" fontId="5" fillId="4" borderId="25" xfId="0" applyFont="1" applyFill="1" applyBorder="1" applyAlignment="1">
      <alignment horizontal="center" vertical="center" wrapText="1"/>
    </xf>
    <xf numFmtId="0" fontId="5" fillId="4" borderId="27" xfId="0" applyFont="1" applyFill="1" applyBorder="1" applyAlignment="1">
      <alignment horizontal="center" vertical="center" wrapText="1"/>
    </xf>
    <xf numFmtId="14" fontId="2" fillId="4" borderId="21" xfId="0" applyNumberFormat="1" applyFont="1" applyFill="1" applyBorder="1" applyAlignment="1">
      <alignment horizontal="center" vertical="center" wrapText="1"/>
    </xf>
    <xf numFmtId="14" fontId="2" fillId="4" borderId="23" xfId="0" applyNumberFormat="1" applyFont="1" applyFill="1" applyBorder="1" applyAlignment="1">
      <alignment horizontal="center" vertical="center" wrapText="1"/>
    </xf>
    <xf numFmtId="14" fontId="2" fillId="4" borderId="22" xfId="0" applyNumberFormat="1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6" fillId="0" borderId="0" xfId="0" applyFont="1" applyAlignment="1">
      <alignment horizontal="center"/>
    </xf>
    <xf numFmtId="0" fontId="2" fillId="4" borderId="24" xfId="0" applyFont="1" applyFill="1" applyBorder="1" applyAlignment="1">
      <alignment horizontal="center" vertical="center"/>
    </xf>
    <xf numFmtId="0" fontId="2" fillId="4" borderId="26" xfId="0" applyFont="1" applyFill="1" applyBorder="1" applyAlignment="1">
      <alignment horizontal="center" vertical="center"/>
    </xf>
    <xf numFmtId="14" fontId="2" fillId="4" borderId="22" xfId="0" applyNumberFormat="1" applyFont="1" applyFill="1" applyBorder="1" applyAlignment="1">
      <alignment horizontal="center" vertical="center"/>
    </xf>
    <xf numFmtId="14" fontId="2" fillId="4" borderId="19" xfId="0" applyNumberFormat="1" applyFont="1" applyFill="1" applyBorder="1" applyAlignment="1">
      <alignment horizontal="center" vertical="center"/>
    </xf>
    <xf numFmtId="164" fontId="5" fillId="4" borderId="22" xfId="0" applyNumberFormat="1" applyFont="1" applyFill="1" applyBorder="1" applyAlignment="1">
      <alignment horizontal="center" vertical="center"/>
    </xf>
    <xf numFmtId="164" fontId="5" fillId="4" borderId="19" xfId="0" applyNumberFormat="1" applyFont="1" applyFill="1" applyBorder="1" applyAlignment="1">
      <alignment horizontal="center" vertical="center"/>
    </xf>
    <xf numFmtId="14" fontId="2" fillId="4" borderId="19" xfId="0" applyNumberFormat="1" applyFont="1" applyFill="1" applyBorder="1" applyAlignment="1">
      <alignment horizontal="center" vertical="center" wrapText="1"/>
    </xf>
    <xf numFmtId="0" fontId="2" fillId="0" borderId="36" xfId="0" applyFont="1" applyFill="1" applyBorder="1" applyAlignment="1">
      <alignment horizontal="center"/>
    </xf>
    <xf numFmtId="0" fontId="2" fillId="0" borderId="35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9" fillId="0" borderId="28" xfId="0" applyFont="1" applyFill="1" applyBorder="1" applyAlignment="1">
      <alignment horizontal="center" vertical="center"/>
    </xf>
    <xf numFmtId="0" fontId="9" fillId="0" borderId="29" xfId="0" applyFont="1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UACH\Priv&#233;\1-STATISTIQUE%20UACH\TABLEAUX%20POUR%20STATISTIQUES\ENTREES%20SORTIES%20-%20STAT%20DES%20CS\2020\Entr&#233;es%20Sorties%2020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Récapitulatif annue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56">
          <cell r="AB56">
            <v>54</v>
          </cell>
        </row>
      </sheetData>
      <sheetData sheetId="9">
        <row r="56">
          <cell r="AB56">
            <v>43</v>
          </cell>
        </row>
      </sheetData>
      <sheetData sheetId="10">
        <row r="56">
          <cell r="AB56">
            <v>48</v>
          </cell>
        </row>
      </sheetData>
      <sheetData sheetId="11">
        <row r="56">
          <cell r="AB56">
            <v>47</v>
          </cell>
        </row>
      </sheetData>
      <sheetData sheetId="12">
        <row r="56">
          <cell r="AB56">
            <v>41</v>
          </cell>
        </row>
      </sheetData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U131"/>
  <sheetViews>
    <sheetView topLeftCell="I1" zoomScale="110" zoomScaleNormal="110" workbookViewId="0">
      <pane ySplit="5" topLeftCell="A66" activePane="bottomLeft" state="frozen"/>
      <selection pane="bottomLeft" activeCell="R119" sqref="R119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7109375" style="2" customWidth="1"/>
    <col min="4" max="4" width="8.85546875" style="3" customWidth="1"/>
    <col min="6" max="6" width="12.7109375" style="2" customWidth="1"/>
    <col min="7" max="7" width="11.85546875" customWidth="1"/>
    <col min="8" max="8" width="22.28515625" customWidth="1"/>
    <col min="9" max="9" width="13.85546875" customWidth="1"/>
    <col min="10" max="12" width="12.7109375" style="2" customWidth="1"/>
    <col min="13" max="13" width="18.140625" customWidth="1"/>
    <col min="14" max="14" width="7.42578125" customWidth="1"/>
    <col min="15" max="15" width="10.7109375" customWidth="1"/>
    <col min="16" max="16" width="47.140625" style="8" customWidth="1"/>
    <col min="17" max="17" width="35.7109375" customWidth="1"/>
    <col min="18" max="18" width="9.7109375" style="15" customWidth="1"/>
    <col min="19" max="19" width="5.85546875" customWidth="1"/>
    <col min="20" max="20" width="41.7109375" customWidth="1"/>
    <col min="21" max="21" width="9.7109375" customWidth="1"/>
    <col min="24" max="24" width="16.28515625" customWidth="1"/>
  </cols>
  <sheetData>
    <row r="2" spans="1:16" ht="28.5" x14ac:dyDescent="0.45">
      <c r="A2" s="33" t="s">
        <v>50</v>
      </c>
      <c r="B2" s="34">
        <f>U100</f>
        <v>0</v>
      </c>
      <c r="C2" s="185" t="s">
        <v>56</v>
      </c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</row>
    <row r="3" spans="1:16" ht="15.75" thickBot="1" x14ac:dyDescent="0.3"/>
    <row r="4" spans="1:16" ht="30" customHeight="1" x14ac:dyDescent="0.25">
      <c r="A4" s="174" t="s">
        <v>0</v>
      </c>
      <c r="B4" s="172" t="s">
        <v>1</v>
      </c>
      <c r="C4" s="182" t="s">
        <v>3</v>
      </c>
      <c r="D4" s="190" t="s">
        <v>4</v>
      </c>
      <c r="E4" s="172" t="s">
        <v>7</v>
      </c>
      <c r="F4" s="188" t="s">
        <v>2</v>
      </c>
      <c r="G4" s="172" t="s">
        <v>6</v>
      </c>
      <c r="H4" s="172" t="s">
        <v>8</v>
      </c>
      <c r="I4" s="186" t="s">
        <v>55</v>
      </c>
      <c r="J4" s="180" t="s">
        <v>58</v>
      </c>
      <c r="K4" s="181"/>
      <c r="L4" s="180" t="s">
        <v>61</v>
      </c>
      <c r="M4" s="182"/>
      <c r="N4" s="181"/>
      <c r="O4" s="178" t="s">
        <v>5</v>
      </c>
      <c r="P4" s="176" t="s">
        <v>15</v>
      </c>
    </row>
    <row r="5" spans="1:16" ht="30" customHeight="1" thickBot="1" x14ac:dyDescent="0.3">
      <c r="A5" s="175"/>
      <c r="B5" s="173"/>
      <c r="C5" s="192"/>
      <c r="D5" s="191"/>
      <c r="E5" s="173"/>
      <c r="F5" s="189"/>
      <c r="G5" s="173"/>
      <c r="H5" s="173"/>
      <c r="I5" s="187"/>
      <c r="J5" s="56" t="s">
        <v>59</v>
      </c>
      <c r="K5" s="62" t="s">
        <v>60</v>
      </c>
      <c r="L5" s="56" t="s">
        <v>59</v>
      </c>
      <c r="M5" s="57" t="s">
        <v>40</v>
      </c>
      <c r="N5" s="58" t="s">
        <v>24</v>
      </c>
      <c r="O5" s="179"/>
      <c r="P5" s="177"/>
    </row>
    <row r="6" spans="1:16" x14ac:dyDescent="0.25">
      <c r="A6" s="28"/>
      <c r="B6" s="28"/>
      <c r="C6" s="29"/>
      <c r="D6" s="37" t="str">
        <f ca="1">IF(C6="","",DATEDIF(C6,TODAY(),"y"))</f>
        <v/>
      </c>
      <c r="E6" s="30"/>
      <c r="F6" s="29">
        <v>44011</v>
      </c>
      <c r="G6" s="31"/>
      <c r="H6" s="31" t="s">
        <v>17</v>
      </c>
      <c r="I6" s="59"/>
      <c r="J6" s="48">
        <v>44029</v>
      </c>
      <c r="K6" s="63"/>
      <c r="L6" s="48"/>
      <c r="M6" s="30"/>
      <c r="N6" s="49"/>
      <c r="O6" s="45">
        <f t="shared" ref="O6:O40" si="0">IFERROR(IF(J6="",DATEDIF(F6,L6,"d"),DATEDIF(F6,J6,"d")),"")</f>
        <v>18</v>
      </c>
      <c r="P6" s="32"/>
    </row>
    <row r="7" spans="1:16" x14ac:dyDescent="0.25">
      <c r="A7" s="1"/>
      <c r="B7" s="1"/>
      <c r="C7" s="4"/>
      <c r="D7" s="37" t="str">
        <f ca="1">IF(C7="","",DATEDIF(C7,TODAY(),"y"))</f>
        <v/>
      </c>
      <c r="E7" s="5"/>
      <c r="F7" s="4">
        <v>44012</v>
      </c>
      <c r="G7" s="6"/>
      <c r="H7" s="5" t="s">
        <v>12</v>
      </c>
      <c r="I7" s="60"/>
      <c r="J7" s="50"/>
      <c r="K7" s="64"/>
      <c r="L7" s="50">
        <v>44018</v>
      </c>
      <c r="M7" s="5" t="s">
        <v>9</v>
      </c>
      <c r="N7" s="51"/>
      <c r="O7" s="46">
        <f t="shared" si="0"/>
        <v>6</v>
      </c>
      <c r="P7" s="7"/>
    </row>
    <row r="8" spans="1:16" x14ac:dyDescent="0.25">
      <c r="A8" s="1"/>
      <c r="B8" s="1"/>
      <c r="C8" s="4"/>
      <c r="D8" s="37" t="str">
        <f ca="1">IF(C8="","",DATEDIF(C8,TODAY(),"y"))</f>
        <v/>
      </c>
      <c r="E8" s="5"/>
      <c r="F8" s="4">
        <v>44013</v>
      </c>
      <c r="G8" s="6"/>
      <c r="H8" s="6" t="s">
        <v>12</v>
      </c>
      <c r="I8" s="61"/>
      <c r="J8" s="50"/>
      <c r="K8" s="64"/>
      <c r="L8" s="50">
        <v>44019</v>
      </c>
      <c r="M8" s="5" t="s">
        <v>13</v>
      </c>
      <c r="N8" s="51"/>
      <c r="O8" s="46">
        <f t="shared" si="0"/>
        <v>6</v>
      </c>
      <c r="P8" s="7"/>
    </row>
    <row r="9" spans="1:16" x14ac:dyDescent="0.25">
      <c r="A9" s="1"/>
      <c r="B9" s="1"/>
      <c r="C9" s="4"/>
      <c r="D9" s="37" t="str">
        <f t="shared" ref="D9:D37" ca="1" si="1">IF(C9="","",DATEDIF(C9,TODAY(),"y"))</f>
        <v/>
      </c>
      <c r="E9" s="5"/>
      <c r="F9" s="4">
        <v>44013</v>
      </c>
      <c r="G9" s="6"/>
      <c r="H9" s="6" t="s">
        <v>12</v>
      </c>
      <c r="I9" s="61"/>
      <c r="J9" s="50">
        <v>44022</v>
      </c>
      <c r="K9" s="64"/>
      <c r="L9" s="50"/>
      <c r="M9" s="5"/>
      <c r="N9" s="51"/>
      <c r="O9" s="46">
        <f t="shared" si="0"/>
        <v>9</v>
      </c>
      <c r="P9" s="7"/>
    </row>
    <row r="10" spans="1:16" x14ac:dyDescent="0.25">
      <c r="A10" s="1"/>
      <c r="B10" s="1"/>
      <c r="C10" s="4"/>
      <c r="D10" s="37" t="str">
        <f t="shared" ca="1" si="1"/>
        <v/>
      </c>
      <c r="E10" s="5"/>
      <c r="F10" s="4">
        <v>44014</v>
      </c>
      <c r="G10" s="6"/>
      <c r="H10" s="6" t="s">
        <v>12</v>
      </c>
      <c r="I10" s="61"/>
      <c r="J10" s="50"/>
      <c r="K10" s="64"/>
      <c r="L10" s="50">
        <v>44019</v>
      </c>
      <c r="M10" s="5" t="s">
        <v>16</v>
      </c>
      <c r="N10" s="51"/>
      <c r="O10" s="46">
        <f t="shared" si="0"/>
        <v>5</v>
      </c>
      <c r="P10" s="7"/>
    </row>
    <row r="11" spans="1:16" x14ac:dyDescent="0.25">
      <c r="A11" s="1"/>
      <c r="B11" s="1"/>
      <c r="C11" s="4"/>
      <c r="D11" s="37" t="str">
        <f t="shared" ca="1" si="1"/>
        <v/>
      </c>
      <c r="E11" s="5"/>
      <c r="F11" s="4">
        <v>44014</v>
      </c>
      <c r="G11" s="6"/>
      <c r="H11" s="6" t="s">
        <v>12</v>
      </c>
      <c r="I11" s="61"/>
      <c r="J11" s="50">
        <v>44018</v>
      </c>
      <c r="K11" s="64" t="s">
        <v>25</v>
      </c>
      <c r="L11" s="50"/>
      <c r="M11" s="5"/>
      <c r="N11" s="51"/>
      <c r="O11" s="46">
        <f t="shared" si="0"/>
        <v>4</v>
      </c>
      <c r="P11" s="7"/>
    </row>
    <row r="12" spans="1:16" x14ac:dyDescent="0.25">
      <c r="A12" s="1"/>
      <c r="B12" s="1"/>
      <c r="C12" s="4"/>
      <c r="D12" s="37" t="str">
        <f t="shared" ca="1" si="1"/>
        <v/>
      </c>
      <c r="E12" s="5"/>
      <c r="F12" s="4">
        <v>44014</v>
      </c>
      <c r="G12" s="6"/>
      <c r="H12" s="6" t="s">
        <v>12</v>
      </c>
      <c r="I12" s="61"/>
      <c r="J12" s="50"/>
      <c r="K12" s="64"/>
      <c r="L12" s="50">
        <v>44020</v>
      </c>
      <c r="M12" s="5" t="s">
        <v>21</v>
      </c>
      <c r="N12" s="51"/>
      <c r="O12" s="46">
        <f t="shared" si="0"/>
        <v>6</v>
      </c>
      <c r="P12" s="7"/>
    </row>
    <row r="13" spans="1:16" x14ac:dyDescent="0.25">
      <c r="A13" s="1"/>
      <c r="B13" s="1"/>
      <c r="C13" s="4"/>
      <c r="D13" s="37" t="str">
        <f t="shared" ca="1" si="1"/>
        <v/>
      </c>
      <c r="E13" s="5"/>
      <c r="F13" s="4">
        <v>44015</v>
      </c>
      <c r="G13" s="6"/>
      <c r="H13" s="6" t="s">
        <v>19</v>
      </c>
      <c r="I13" s="61"/>
      <c r="J13" s="50"/>
      <c r="K13" s="64"/>
      <c r="L13" s="50">
        <v>44017</v>
      </c>
      <c r="M13" s="5" t="s">
        <v>23</v>
      </c>
      <c r="N13" s="51" t="s">
        <v>25</v>
      </c>
      <c r="O13" s="46">
        <f t="shared" si="0"/>
        <v>2</v>
      </c>
      <c r="P13" s="7"/>
    </row>
    <row r="14" spans="1:16" x14ac:dyDescent="0.25">
      <c r="A14" s="1"/>
      <c r="B14" s="1"/>
      <c r="C14" s="4"/>
      <c r="D14" s="37" t="str">
        <f t="shared" ca="1" si="1"/>
        <v/>
      </c>
      <c r="E14" s="5"/>
      <c r="F14" s="4">
        <v>44015</v>
      </c>
      <c r="G14" s="6"/>
      <c r="H14" s="6" t="s">
        <v>12</v>
      </c>
      <c r="I14" s="61"/>
      <c r="J14" s="50"/>
      <c r="K14" s="64"/>
      <c r="L14" s="50">
        <v>44021</v>
      </c>
      <c r="M14" s="5" t="s">
        <v>22</v>
      </c>
      <c r="N14" s="51"/>
      <c r="O14" s="46">
        <f t="shared" si="0"/>
        <v>6</v>
      </c>
      <c r="P14" s="7"/>
    </row>
    <row r="15" spans="1:16" x14ac:dyDescent="0.25">
      <c r="A15" s="1"/>
      <c r="B15" s="1"/>
      <c r="C15" s="4"/>
      <c r="D15" s="37" t="str">
        <f t="shared" ca="1" si="1"/>
        <v/>
      </c>
      <c r="E15" s="5"/>
      <c r="F15" s="4">
        <v>44015</v>
      </c>
      <c r="G15" s="6"/>
      <c r="H15" s="6" t="s">
        <v>12</v>
      </c>
      <c r="I15" s="61"/>
      <c r="J15" s="50"/>
      <c r="K15" s="64"/>
      <c r="L15" s="50">
        <v>44021</v>
      </c>
      <c r="M15" s="5" t="s">
        <v>23</v>
      </c>
      <c r="N15" s="51"/>
      <c r="O15" s="46">
        <f t="shared" si="0"/>
        <v>6</v>
      </c>
      <c r="P15" s="7"/>
    </row>
    <row r="16" spans="1:16" x14ac:dyDescent="0.25">
      <c r="A16" s="1"/>
      <c r="B16" s="1"/>
      <c r="C16" s="4"/>
      <c r="D16" s="37" t="str">
        <f t="shared" ca="1" si="1"/>
        <v/>
      </c>
      <c r="E16" s="5"/>
      <c r="F16" s="4">
        <v>44015</v>
      </c>
      <c r="G16" s="6"/>
      <c r="H16" s="6" t="s">
        <v>18</v>
      </c>
      <c r="I16" s="61"/>
      <c r="J16" s="50"/>
      <c r="K16" s="64"/>
      <c r="L16" s="50">
        <v>44018</v>
      </c>
      <c r="M16" s="5" t="s">
        <v>14</v>
      </c>
      <c r="N16" s="51" t="s">
        <v>25</v>
      </c>
      <c r="O16" s="46">
        <f t="shared" si="0"/>
        <v>3</v>
      </c>
      <c r="P16" s="7"/>
    </row>
    <row r="17" spans="1:16" x14ac:dyDescent="0.25">
      <c r="A17" s="1"/>
      <c r="B17" s="1"/>
      <c r="C17" s="4"/>
      <c r="D17" s="37" t="str">
        <f t="shared" ca="1" si="1"/>
        <v/>
      </c>
      <c r="E17" s="5"/>
      <c r="F17" s="4">
        <v>44016</v>
      </c>
      <c r="G17" s="6"/>
      <c r="H17" s="6" t="s">
        <v>12</v>
      </c>
      <c r="I17" s="61"/>
      <c r="J17" s="50"/>
      <c r="K17" s="64"/>
      <c r="L17" s="50">
        <v>44022</v>
      </c>
      <c r="M17" s="5" t="s">
        <v>16</v>
      </c>
      <c r="N17" s="51"/>
      <c r="O17" s="46">
        <f t="shared" si="0"/>
        <v>6</v>
      </c>
      <c r="P17" s="7"/>
    </row>
    <row r="18" spans="1:16" x14ac:dyDescent="0.25">
      <c r="A18" s="1"/>
      <c r="B18" s="1"/>
      <c r="C18" s="4"/>
      <c r="D18" s="37" t="str">
        <f t="shared" ca="1" si="1"/>
        <v/>
      </c>
      <c r="E18" s="5"/>
      <c r="F18" s="4">
        <v>44017</v>
      </c>
      <c r="G18" s="6"/>
      <c r="H18" s="6" t="s">
        <v>12</v>
      </c>
      <c r="I18" s="61"/>
      <c r="J18" s="50"/>
      <c r="K18" s="64"/>
      <c r="L18" s="50">
        <v>44023</v>
      </c>
      <c r="M18" s="5" t="s">
        <v>13</v>
      </c>
      <c r="N18" s="51"/>
      <c r="O18" s="46">
        <f t="shared" si="0"/>
        <v>6</v>
      </c>
      <c r="P18" s="7"/>
    </row>
    <row r="19" spans="1:16" x14ac:dyDescent="0.25">
      <c r="A19" s="1"/>
      <c r="B19" s="1"/>
      <c r="C19" s="4"/>
      <c r="D19" s="37" t="str">
        <f t="shared" ca="1" si="1"/>
        <v/>
      </c>
      <c r="E19" s="5"/>
      <c r="F19" s="4">
        <v>44018</v>
      </c>
      <c r="G19" s="6"/>
      <c r="H19" s="5" t="s">
        <v>18</v>
      </c>
      <c r="I19" s="60"/>
      <c r="J19" s="50"/>
      <c r="K19" s="64"/>
      <c r="L19" s="50">
        <v>44024</v>
      </c>
      <c r="M19" s="5" t="s">
        <v>13</v>
      </c>
      <c r="N19" s="51"/>
      <c r="O19" s="46">
        <f t="shared" si="0"/>
        <v>6</v>
      </c>
      <c r="P19" s="7"/>
    </row>
    <row r="20" spans="1:16" x14ac:dyDescent="0.25">
      <c r="A20" s="1"/>
      <c r="B20" s="1"/>
      <c r="C20" s="4"/>
      <c r="D20" s="37" t="str">
        <f t="shared" ca="1" si="1"/>
        <v/>
      </c>
      <c r="E20" s="5"/>
      <c r="F20" s="4">
        <v>44018</v>
      </c>
      <c r="G20" s="6"/>
      <c r="H20" s="5" t="s">
        <v>12</v>
      </c>
      <c r="I20" s="60"/>
      <c r="J20" s="50"/>
      <c r="K20" s="64"/>
      <c r="L20" s="50">
        <v>44024</v>
      </c>
      <c r="M20" s="5" t="s">
        <v>21</v>
      </c>
      <c r="N20" s="51"/>
      <c r="O20" s="46">
        <f t="shared" si="0"/>
        <v>6</v>
      </c>
      <c r="P20" s="7"/>
    </row>
    <row r="21" spans="1:16" x14ac:dyDescent="0.25">
      <c r="A21" s="1"/>
      <c r="B21" s="1"/>
      <c r="C21" s="4"/>
      <c r="D21" s="37" t="str">
        <f t="shared" ca="1" si="1"/>
        <v/>
      </c>
      <c r="E21" s="5"/>
      <c r="F21" s="4">
        <v>44019</v>
      </c>
      <c r="G21" s="6"/>
      <c r="H21" s="5" t="s">
        <v>19</v>
      </c>
      <c r="I21" s="60"/>
      <c r="J21" s="50"/>
      <c r="K21" s="64"/>
      <c r="L21" s="50">
        <v>44025</v>
      </c>
      <c r="M21" s="5" t="s">
        <v>23</v>
      </c>
      <c r="N21" s="51"/>
      <c r="O21" s="46">
        <f t="shared" si="0"/>
        <v>6</v>
      </c>
      <c r="P21" s="7"/>
    </row>
    <row r="22" spans="1:16" x14ac:dyDescent="0.25">
      <c r="A22" s="1"/>
      <c r="B22" s="1"/>
      <c r="C22" s="4"/>
      <c r="D22" s="37" t="str">
        <f t="shared" ca="1" si="1"/>
        <v/>
      </c>
      <c r="E22" s="5"/>
      <c r="F22" s="4">
        <v>44019</v>
      </c>
      <c r="G22" s="6"/>
      <c r="H22" s="5" t="s">
        <v>12</v>
      </c>
      <c r="I22" s="60"/>
      <c r="J22" s="50"/>
      <c r="K22" s="64"/>
      <c r="L22" s="50">
        <v>44025</v>
      </c>
      <c r="M22" s="5" t="s">
        <v>13</v>
      </c>
      <c r="N22" s="51"/>
      <c r="O22" s="46">
        <f t="shared" si="0"/>
        <v>6</v>
      </c>
      <c r="P22" s="7"/>
    </row>
    <row r="23" spans="1:16" x14ac:dyDescent="0.25">
      <c r="A23" s="1"/>
      <c r="B23" s="1"/>
      <c r="C23" s="4"/>
      <c r="D23" s="37" t="str">
        <f t="shared" ca="1" si="1"/>
        <v/>
      </c>
      <c r="E23" s="5"/>
      <c r="F23" s="4">
        <v>44019</v>
      </c>
      <c r="G23" s="6"/>
      <c r="H23" s="5" t="s">
        <v>20</v>
      </c>
      <c r="I23" s="60"/>
      <c r="J23" s="50"/>
      <c r="K23" s="64"/>
      <c r="L23" s="50">
        <v>44025</v>
      </c>
      <c r="M23" s="5" t="s">
        <v>16</v>
      </c>
      <c r="N23" s="51"/>
      <c r="O23" s="46">
        <f t="shared" si="0"/>
        <v>6</v>
      </c>
      <c r="P23" s="7"/>
    </row>
    <row r="24" spans="1:16" x14ac:dyDescent="0.25">
      <c r="A24" s="1"/>
      <c r="B24" s="1"/>
      <c r="C24" s="4"/>
      <c r="D24" s="37" t="str">
        <f t="shared" ca="1" si="1"/>
        <v/>
      </c>
      <c r="E24" s="5"/>
      <c r="F24" s="4">
        <v>44019</v>
      </c>
      <c r="G24" s="6"/>
      <c r="H24" s="5" t="s">
        <v>12</v>
      </c>
      <c r="I24" s="60"/>
      <c r="J24" s="50"/>
      <c r="K24" s="64"/>
      <c r="L24" s="50">
        <v>44025</v>
      </c>
      <c r="M24" s="5" t="s">
        <v>23</v>
      </c>
      <c r="N24" s="51"/>
      <c r="O24" s="46">
        <f t="shared" si="0"/>
        <v>6</v>
      </c>
      <c r="P24" s="7"/>
    </row>
    <row r="25" spans="1:16" x14ac:dyDescent="0.25">
      <c r="A25" s="1"/>
      <c r="B25" s="1"/>
      <c r="C25" s="4"/>
      <c r="D25" s="37" t="str">
        <f t="shared" ca="1" si="1"/>
        <v/>
      </c>
      <c r="E25" s="5"/>
      <c r="F25" s="4">
        <v>44020</v>
      </c>
      <c r="G25" s="6"/>
      <c r="H25" s="5" t="s">
        <v>12</v>
      </c>
      <c r="I25" s="60"/>
      <c r="J25" s="50"/>
      <c r="K25" s="64"/>
      <c r="L25" s="50">
        <v>44026</v>
      </c>
      <c r="M25" s="5" t="s">
        <v>13</v>
      </c>
      <c r="N25" s="51"/>
      <c r="O25" s="46">
        <f t="shared" si="0"/>
        <v>6</v>
      </c>
      <c r="P25" s="7"/>
    </row>
    <row r="26" spans="1:16" x14ac:dyDescent="0.25">
      <c r="A26" s="1"/>
      <c r="B26" s="1"/>
      <c r="C26" s="4"/>
      <c r="D26" s="37" t="str">
        <f t="shared" ca="1" si="1"/>
        <v/>
      </c>
      <c r="E26" s="5"/>
      <c r="F26" s="4">
        <v>44020</v>
      </c>
      <c r="G26" s="6"/>
      <c r="H26" s="5" t="s">
        <v>12</v>
      </c>
      <c r="I26" s="60"/>
      <c r="J26" s="50"/>
      <c r="K26" s="64"/>
      <c r="L26" s="50">
        <v>44026</v>
      </c>
      <c r="M26" s="5" t="s">
        <v>21</v>
      </c>
      <c r="N26" s="51"/>
      <c r="O26" s="46">
        <f t="shared" si="0"/>
        <v>6</v>
      </c>
      <c r="P26" s="7"/>
    </row>
    <row r="27" spans="1:16" x14ac:dyDescent="0.25">
      <c r="A27" s="1"/>
      <c r="B27" s="1"/>
      <c r="C27" s="4"/>
      <c r="D27" s="37" t="str">
        <f t="shared" ca="1" si="1"/>
        <v/>
      </c>
      <c r="E27" s="5"/>
      <c r="F27" s="4">
        <v>44021</v>
      </c>
      <c r="G27" s="6"/>
      <c r="H27" s="5" t="s">
        <v>12</v>
      </c>
      <c r="I27" s="60"/>
      <c r="J27" s="50"/>
      <c r="K27" s="64"/>
      <c r="L27" s="50">
        <v>44027</v>
      </c>
      <c r="M27" s="5" t="s">
        <v>22</v>
      </c>
      <c r="N27" s="51"/>
      <c r="O27" s="46">
        <f t="shared" si="0"/>
        <v>6</v>
      </c>
      <c r="P27" s="7"/>
    </row>
    <row r="28" spans="1:16" x14ac:dyDescent="0.25">
      <c r="A28" s="1"/>
      <c r="B28" s="1"/>
      <c r="C28" s="4"/>
      <c r="D28" s="37" t="str">
        <f t="shared" ca="1" si="1"/>
        <v/>
      </c>
      <c r="E28" s="5"/>
      <c r="F28" s="4">
        <v>44021</v>
      </c>
      <c r="G28" s="6"/>
      <c r="H28" s="5" t="s">
        <v>12</v>
      </c>
      <c r="I28" s="60"/>
      <c r="J28" s="50"/>
      <c r="K28" s="64"/>
      <c r="L28" s="50">
        <v>44027</v>
      </c>
      <c r="M28" s="5" t="s">
        <v>16</v>
      </c>
      <c r="N28" s="51"/>
      <c r="O28" s="46">
        <f t="shared" si="0"/>
        <v>6</v>
      </c>
      <c r="P28" s="7"/>
    </row>
    <row r="29" spans="1:16" x14ac:dyDescent="0.25">
      <c r="A29" s="1"/>
      <c r="B29" s="1"/>
      <c r="C29" s="4"/>
      <c r="D29" s="37" t="str">
        <f t="shared" ca="1" si="1"/>
        <v/>
      </c>
      <c r="E29" s="5"/>
      <c r="F29" s="4">
        <v>44021</v>
      </c>
      <c r="G29" s="6"/>
      <c r="H29" s="5" t="s">
        <v>12</v>
      </c>
      <c r="I29" s="60"/>
      <c r="J29" s="50"/>
      <c r="K29" s="64"/>
      <c r="L29" s="50">
        <v>44027</v>
      </c>
      <c r="M29" s="5" t="s">
        <v>21</v>
      </c>
      <c r="N29" s="51"/>
      <c r="O29" s="46">
        <f t="shared" si="0"/>
        <v>6</v>
      </c>
      <c r="P29" s="7"/>
    </row>
    <row r="30" spans="1:16" x14ac:dyDescent="0.25">
      <c r="A30" s="1"/>
      <c r="B30" s="1"/>
      <c r="C30" s="4"/>
      <c r="D30" s="37" t="str">
        <f t="shared" ca="1" si="1"/>
        <v/>
      </c>
      <c r="E30" s="5"/>
      <c r="F30" s="4">
        <v>44022</v>
      </c>
      <c r="G30" s="6"/>
      <c r="H30" s="5" t="s">
        <v>12</v>
      </c>
      <c r="I30" s="60"/>
      <c r="J30" s="50"/>
      <c r="K30" s="64"/>
      <c r="L30" s="50">
        <v>44028</v>
      </c>
      <c r="M30" s="5" t="s">
        <v>13</v>
      </c>
      <c r="N30" s="51"/>
      <c r="O30" s="46">
        <f t="shared" si="0"/>
        <v>6</v>
      </c>
      <c r="P30" s="7"/>
    </row>
    <row r="31" spans="1:16" x14ac:dyDescent="0.25">
      <c r="A31" s="1"/>
      <c r="B31" s="1"/>
      <c r="C31" s="4"/>
      <c r="D31" s="37" t="str">
        <f t="shared" ca="1" si="1"/>
        <v/>
      </c>
      <c r="E31" s="5"/>
      <c r="F31" s="4">
        <v>44022</v>
      </c>
      <c r="G31" s="6"/>
      <c r="H31" s="5" t="s">
        <v>12</v>
      </c>
      <c r="I31" s="60"/>
      <c r="J31" s="50"/>
      <c r="K31" s="64"/>
      <c r="L31" s="50">
        <v>44029</v>
      </c>
      <c r="M31" s="5" t="s">
        <v>16</v>
      </c>
      <c r="N31" s="51"/>
      <c r="O31" s="46">
        <f t="shared" si="0"/>
        <v>7</v>
      </c>
      <c r="P31" s="7"/>
    </row>
    <row r="32" spans="1:16" x14ac:dyDescent="0.25">
      <c r="A32" s="1"/>
      <c r="B32" s="1"/>
      <c r="C32" s="4"/>
      <c r="D32" s="37" t="str">
        <f t="shared" ca="1" si="1"/>
        <v/>
      </c>
      <c r="E32" s="5"/>
      <c r="F32" s="4">
        <v>44024</v>
      </c>
      <c r="G32" s="6"/>
      <c r="H32" s="5" t="s">
        <v>12</v>
      </c>
      <c r="I32" s="60"/>
      <c r="J32" s="50"/>
      <c r="K32" s="64"/>
      <c r="L32" s="50">
        <v>44030</v>
      </c>
      <c r="M32" s="5" t="s">
        <v>16</v>
      </c>
      <c r="N32" s="51"/>
      <c r="O32" s="46">
        <f t="shared" si="0"/>
        <v>6</v>
      </c>
      <c r="P32" s="7"/>
    </row>
    <row r="33" spans="1:16" x14ac:dyDescent="0.25">
      <c r="A33" s="1"/>
      <c r="B33" s="1"/>
      <c r="C33" s="4"/>
      <c r="D33" s="37" t="str">
        <f t="shared" ca="1" si="1"/>
        <v/>
      </c>
      <c r="E33" s="5"/>
      <c r="F33" s="4">
        <v>44024</v>
      </c>
      <c r="G33" s="6"/>
      <c r="H33" s="5" t="s">
        <v>12</v>
      </c>
      <c r="I33" s="60"/>
      <c r="J33" s="50">
        <v>44025</v>
      </c>
      <c r="K33" s="64"/>
      <c r="L33" s="50"/>
      <c r="M33" s="5"/>
      <c r="N33" s="51"/>
      <c r="O33" s="46">
        <f t="shared" si="0"/>
        <v>1</v>
      </c>
      <c r="P33" s="7"/>
    </row>
    <row r="34" spans="1:16" x14ac:dyDescent="0.25">
      <c r="A34" s="1"/>
      <c r="B34" s="1"/>
      <c r="C34" s="4"/>
      <c r="D34" s="37" t="str">
        <f t="shared" ca="1" si="1"/>
        <v/>
      </c>
      <c r="E34" s="5"/>
      <c r="F34" s="4">
        <v>44025</v>
      </c>
      <c r="G34" s="6"/>
      <c r="H34" s="5" t="s">
        <v>18</v>
      </c>
      <c r="I34" s="60"/>
      <c r="J34" s="50"/>
      <c r="K34" s="64"/>
      <c r="L34" s="50">
        <v>44029</v>
      </c>
      <c r="M34" s="5" t="s">
        <v>23</v>
      </c>
      <c r="N34" s="51"/>
      <c r="O34" s="46">
        <f t="shared" si="0"/>
        <v>4</v>
      </c>
      <c r="P34" s="7"/>
    </row>
    <row r="35" spans="1:16" x14ac:dyDescent="0.25">
      <c r="A35" s="1"/>
      <c r="B35" s="1"/>
      <c r="C35" s="4"/>
      <c r="D35" s="37" t="str">
        <f t="shared" ca="1" si="1"/>
        <v/>
      </c>
      <c r="E35" s="5"/>
      <c r="F35" s="4">
        <v>44025</v>
      </c>
      <c r="G35" s="6"/>
      <c r="H35" s="5" t="s">
        <v>12</v>
      </c>
      <c r="I35" s="60"/>
      <c r="J35" s="50">
        <v>44029</v>
      </c>
      <c r="K35" s="64"/>
      <c r="L35" s="50"/>
      <c r="M35" s="5"/>
      <c r="N35" s="51"/>
      <c r="O35" s="46">
        <f t="shared" si="0"/>
        <v>4</v>
      </c>
      <c r="P35" s="7"/>
    </row>
    <row r="36" spans="1:16" x14ac:dyDescent="0.25">
      <c r="A36" s="1"/>
      <c r="B36" s="1"/>
      <c r="C36" s="4"/>
      <c r="D36" s="37" t="str">
        <f t="shared" ca="1" si="1"/>
        <v/>
      </c>
      <c r="E36" s="5"/>
      <c r="F36" s="4">
        <v>44025</v>
      </c>
      <c r="G36" s="6"/>
      <c r="H36" s="5" t="s">
        <v>17</v>
      </c>
      <c r="I36" s="60"/>
      <c r="J36" s="50"/>
      <c r="K36" s="64"/>
      <c r="L36" s="50">
        <v>44027</v>
      </c>
      <c r="M36" s="5" t="s">
        <v>21</v>
      </c>
      <c r="N36" s="51"/>
      <c r="O36" s="46">
        <f t="shared" si="0"/>
        <v>2</v>
      </c>
      <c r="P36" s="7"/>
    </row>
    <row r="37" spans="1:16" x14ac:dyDescent="0.25">
      <c r="A37" s="1"/>
      <c r="B37" s="1"/>
      <c r="C37" s="4"/>
      <c r="D37" s="37" t="str">
        <f t="shared" ca="1" si="1"/>
        <v/>
      </c>
      <c r="E37" s="5"/>
      <c r="F37" s="4">
        <v>44025</v>
      </c>
      <c r="G37" s="6"/>
      <c r="H37" s="5" t="s">
        <v>12</v>
      </c>
      <c r="I37" s="60"/>
      <c r="J37" s="50">
        <v>44026</v>
      </c>
      <c r="K37" s="64"/>
      <c r="L37" s="50"/>
      <c r="M37" s="5"/>
      <c r="N37" s="51"/>
      <c r="O37" s="46">
        <f t="shared" si="0"/>
        <v>1</v>
      </c>
      <c r="P37" s="7"/>
    </row>
    <row r="38" spans="1:16" x14ac:dyDescent="0.25">
      <c r="A38" s="1"/>
      <c r="B38" s="1"/>
      <c r="C38" s="4"/>
      <c r="D38" s="37" t="str">
        <f t="shared" ref="D38:D69" ca="1" si="2">IF(C38="","",DATEDIF(C38,TODAY(),"y"))</f>
        <v/>
      </c>
      <c r="E38" s="5"/>
      <c r="F38" s="4">
        <v>44026</v>
      </c>
      <c r="G38" s="6"/>
      <c r="H38" s="5" t="s">
        <v>12</v>
      </c>
      <c r="I38" s="60"/>
      <c r="J38" s="50"/>
      <c r="K38" s="64"/>
      <c r="L38" s="50">
        <v>44031</v>
      </c>
      <c r="M38" s="5" t="s">
        <v>13</v>
      </c>
      <c r="N38" s="51"/>
      <c r="O38" s="46">
        <f t="shared" si="0"/>
        <v>5</v>
      </c>
      <c r="P38" s="7"/>
    </row>
    <row r="39" spans="1:16" x14ac:dyDescent="0.25">
      <c r="A39" s="1"/>
      <c r="B39" s="1"/>
      <c r="C39" s="4"/>
      <c r="D39" s="37" t="str">
        <f t="shared" ca="1" si="2"/>
        <v/>
      </c>
      <c r="E39" s="5"/>
      <c r="F39" s="4">
        <v>44026</v>
      </c>
      <c r="G39" s="6"/>
      <c r="H39" s="5" t="s">
        <v>12</v>
      </c>
      <c r="I39" s="60"/>
      <c r="J39" s="50"/>
      <c r="K39" s="64"/>
      <c r="L39" s="50">
        <v>44032</v>
      </c>
      <c r="M39" s="5" t="s">
        <v>21</v>
      </c>
      <c r="N39" s="51"/>
      <c r="O39" s="46">
        <f t="shared" si="0"/>
        <v>6</v>
      </c>
      <c r="P39" s="7"/>
    </row>
    <row r="40" spans="1:16" x14ac:dyDescent="0.25">
      <c r="A40" s="1"/>
      <c r="B40" s="1"/>
      <c r="C40" s="4"/>
      <c r="D40" s="37" t="str">
        <f t="shared" ca="1" si="2"/>
        <v/>
      </c>
      <c r="E40" s="5"/>
      <c r="F40" s="4">
        <v>44026</v>
      </c>
      <c r="G40" s="6"/>
      <c r="H40" s="5" t="s">
        <v>19</v>
      </c>
      <c r="I40" s="60"/>
      <c r="J40" s="50"/>
      <c r="K40" s="64"/>
      <c r="L40" s="50">
        <v>44033</v>
      </c>
      <c r="M40" s="5" t="s">
        <v>23</v>
      </c>
      <c r="N40" s="51"/>
      <c r="O40" s="46">
        <f t="shared" si="0"/>
        <v>7</v>
      </c>
      <c r="P40" s="7"/>
    </row>
    <row r="41" spans="1:16" x14ac:dyDescent="0.25">
      <c r="A41" s="1"/>
      <c r="B41" s="1"/>
      <c r="C41" s="4"/>
      <c r="D41" s="37" t="str">
        <f t="shared" ca="1" si="2"/>
        <v/>
      </c>
      <c r="E41" s="5"/>
      <c r="F41" s="4">
        <v>44027</v>
      </c>
      <c r="G41" s="6"/>
      <c r="H41" s="5" t="s">
        <v>12</v>
      </c>
      <c r="I41" s="60"/>
      <c r="J41" s="50"/>
      <c r="K41" s="64"/>
      <c r="L41" s="50">
        <v>44032</v>
      </c>
      <c r="M41" s="5" t="s">
        <v>16</v>
      </c>
      <c r="N41" s="51"/>
      <c r="O41" s="46">
        <f t="shared" ref="O41:O73" si="3">IFERROR(IF(J41="",DATEDIF(F41,L41,"d"),DATEDIF(F41,J41,"d")),"")</f>
        <v>5</v>
      </c>
      <c r="P41" s="7"/>
    </row>
    <row r="42" spans="1:16" x14ac:dyDescent="0.25">
      <c r="A42" s="1"/>
      <c r="B42" s="1"/>
      <c r="C42" s="4"/>
      <c r="D42" s="37" t="str">
        <f t="shared" ca="1" si="2"/>
        <v/>
      </c>
      <c r="E42" s="5"/>
      <c r="F42" s="4">
        <v>44027</v>
      </c>
      <c r="G42" s="6"/>
      <c r="H42" s="5" t="s">
        <v>18</v>
      </c>
      <c r="I42" s="60"/>
      <c r="J42" s="50"/>
      <c r="K42" s="64"/>
      <c r="L42" s="50">
        <v>44033</v>
      </c>
      <c r="M42" s="5" t="s">
        <v>9</v>
      </c>
      <c r="N42" s="51"/>
      <c r="O42" s="46">
        <f t="shared" si="3"/>
        <v>6</v>
      </c>
      <c r="P42" s="7"/>
    </row>
    <row r="43" spans="1:16" x14ac:dyDescent="0.25">
      <c r="A43" s="1"/>
      <c r="B43" s="1"/>
      <c r="C43" s="4"/>
      <c r="D43" s="37" t="str">
        <f t="shared" ca="1" si="2"/>
        <v/>
      </c>
      <c r="E43" s="5"/>
      <c r="F43" s="4">
        <v>44027</v>
      </c>
      <c r="G43" s="6"/>
      <c r="H43" s="5" t="s">
        <v>12</v>
      </c>
      <c r="I43" s="60"/>
      <c r="J43" s="50"/>
      <c r="K43" s="64"/>
      <c r="L43" s="50">
        <v>44033</v>
      </c>
      <c r="M43" s="5" t="s">
        <v>16</v>
      </c>
      <c r="N43" s="51"/>
      <c r="O43" s="46">
        <f t="shared" si="3"/>
        <v>6</v>
      </c>
      <c r="P43" s="7"/>
    </row>
    <row r="44" spans="1:16" x14ac:dyDescent="0.25">
      <c r="A44" s="1"/>
      <c r="B44" s="1"/>
      <c r="C44" s="4"/>
      <c r="D44" s="37" t="str">
        <f t="shared" ca="1" si="2"/>
        <v/>
      </c>
      <c r="E44" s="5"/>
      <c r="F44" s="4">
        <v>44028</v>
      </c>
      <c r="G44" s="6"/>
      <c r="H44" s="5" t="s">
        <v>12</v>
      </c>
      <c r="I44" s="60"/>
      <c r="J44" s="50">
        <v>44034</v>
      </c>
      <c r="K44" s="64" t="s">
        <v>25</v>
      </c>
      <c r="L44" s="50"/>
      <c r="M44" s="5"/>
      <c r="N44" s="51"/>
      <c r="O44" s="46">
        <f t="shared" si="3"/>
        <v>6</v>
      </c>
      <c r="P44" s="7"/>
    </row>
    <row r="45" spans="1:16" x14ac:dyDescent="0.25">
      <c r="A45" s="1"/>
      <c r="B45" s="1"/>
      <c r="C45" s="4"/>
      <c r="D45" s="37" t="str">
        <f t="shared" ca="1" si="2"/>
        <v/>
      </c>
      <c r="E45" s="5"/>
      <c r="F45" s="4">
        <v>44028</v>
      </c>
      <c r="G45" s="6"/>
      <c r="H45" s="5" t="s">
        <v>12</v>
      </c>
      <c r="I45" s="60"/>
      <c r="J45" s="50"/>
      <c r="K45" s="64"/>
      <c r="L45" s="50">
        <v>44034</v>
      </c>
      <c r="M45" s="5" t="s">
        <v>22</v>
      </c>
      <c r="N45" s="51"/>
      <c r="O45" s="46">
        <f t="shared" si="3"/>
        <v>6</v>
      </c>
      <c r="P45" s="7"/>
    </row>
    <row r="46" spans="1:16" x14ac:dyDescent="0.25">
      <c r="A46" s="1"/>
      <c r="B46" s="1"/>
      <c r="C46" s="4"/>
      <c r="D46" s="37" t="str">
        <f t="shared" ca="1" si="2"/>
        <v/>
      </c>
      <c r="E46" s="5"/>
      <c r="F46" s="4">
        <v>44030</v>
      </c>
      <c r="G46" s="6"/>
      <c r="H46" s="5" t="s">
        <v>12</v>
      </c>
      <c r="I46" s="60"/>
      <c r="J46" s="50"/>
      <c r="K46" s="64"/>
      <c r="L46" s="50">
        <v>44034</v>
      </c>
      <c r="M46" s="5" t="s">
        <v>13</v>
      </c>
      <c r="N46" s="51"/>
      <c r="O46" s="46">
        <f t="shared" si="3"/>
        <v>4</v>
      </c>
      <c r="P46" s="7"/>
    </row>
    <row r="47" spans="1:16" x14ac:dyDescent="0.25">
      <c r="A47" s="1"/>
      <c r="B47" s="1"/>
      <c r="C47" s="4"/>
      <c r="D47" s="37" t="str">
        <f t="shared" ca="1" si="2"/>
        <v/>
      </c>
      <c r="E47" s="5"/>
      <c r="F47" s="4">
        <v>44031</v>
      </c>
      <c r="G47" s="6"/>
      <c r="H47" s="5" t="s">
        <v>12</v>
      </c>
      <c r="I47" s="60"/>
      <c r="J47" s="50"/>
      <c r="K47" s="64"/>
      <c r="L47" s="50">
        <v>44035</v>
      </c>
      <c r="M47" s="5" t="s">
        <v>22</v>
      </c>
      <c r="N47" s="51"/>
      <c r="O47" s="46">
        <f t="shared" si="3"/>
        <v>4</v>
      </c>
      <c r="P47" s="7"/>
    </row>
    <row r="48" spans="1:16" x14ac:dyDescent="0.25">
      <c r="A48" s="1"/>
      <c r="B48" s="1"/>
      <c r="C48" s="4"/>
      <c r="D48" s="37" t="str">
        <f t="shared" ca="1" si="2"/>
        <v/>
      </c>
      <c r="E48" s="5"/>
      <c r="F48" s="4">
        <v>44029</v>
      </c>
      <c r="G48" s="6"/>
      <c r="H48" s="5" t="s">
        <v>17</v>
      </c>
      <c r="I48" s="60"/>
      <c r="J48" s="50"/>
      <c r="K48" s="64"/>
      <c r="L48" s="50">
        <v>44035</v>
      </c>
      <c r="M48" s="5" t="s">
        <v>13</v>
      </c>
      <c r="N48" s="51"/>
      <c r="O48" s="46">
        <f t="shared" si="3"/>
        <v>6</v>
      </c>
      <c r="P48" s="7"/>
    </row>
    <row r="49" spans="1:16" x14ac:dyDescent="0.25">
      <c r="A49" s="1"/>
      <c r="B49" s="1"/>
      <c r="C49" s="4"/>
      <c r="D49" s="37" t="str">
        <f t="shared" ca="1" si="2"/>
        <v/>
      </c>
      <c r="E49" s="5"/>
      <c r="F49" s="4">
        <v>44029</v>
      </c>
      <c r="G49" s="6"/>
      <c r="H49" s="5" t="s">
        <v>17</v>
      </c>
      <c r="I49" s="60"/>
      <c r="J49" s="50">
        <v>44036</v>
      </c>
      <c r="K49" s="64"/>
      <c r="L49" s="50"/>
      <c r="M49" s="5"/>
      <c r="N49" s="51"/>
      <c r="O49" s="46">
        <f t="shared" si="3"/>
        <v>7</v>
      </c>
      <c r="P49" s="7"/>
    </row>
    <row r="50" spans="1:16" x14ac:dyDescent="0.25">
      <c r="A50" s="1"/>
      <c r="B50" s="1"/>
      <c r="C50" s="4"/>
      <c r="D50" s="37" t="str">
        <f t="shared" ca="1" si="2"/>
        <v/>
      </c>
      <c r="E50" s="5"/>
      <c r="F50" s="4">
        <v>44029</v>
      </c>
      <c r="G50" s="6"/>
      <c r="H50" s="5" t="s">
        <v>18</v>
      </c>
      <c r="I50" s="60"/>
      <c r="J50" s="50"/>
      <c r="K50" s="64"/>
      <c r="L50" s="50">
        <v>44035</v>
      </c>
      <c r="M50" s="5" t="s">
        <v>16</v>
      </c>
      <c r="N50" s="51"/>
      <c r="O50" s="46">
        <f t="shared" si="3"/>
        <v>6</v>
      </c>
      <c r="P50" s="7"/>
    </row>
    <row r="51" spans="1:16" x14ac:dyDescent="0.25">
      <c r="A51" s="1"/>
      <c r="B51" s="1"/>
      <c r="C51" s="4"/>
      <c r="D51" s="37" t="str">
        <f t="shared" ca="1" si="2"/>
        <v/>
      </c>
      <c r="E51" s="5"/>
      <c r="F51" s="4">
        <v>44030</v>
      </c>
      <c r="G51" s="6"/>
      <c r="H51" s="5" t="s">
        <v>12</v>
      </c>
      <c r="I51" s="60"/>
      <c r="J51" s="50">
        <v>44033</v>
      </c>
      <c r="K51" s="64"/>
      <c r="L51" s="50"/>
      <c r="M51" s="5"/>
      <c r="N51" s="51"/>
      <c r="O51" s="46">
        <f t="shared" si="3"/>
        <v>3</v>
      </c>
      <c r="P51" s="7"/>
    </row>
    <row r="52" spans="1:16" x14ac:dyDescent="0.25">
      <c r="A52" s="1"/>
      <c r="B52" s="1"/>
      <c r="C52" s="4"/>
      <c r="D52" s="37" t="str">
        <f t="shared" ca="1" si="2"/>
        <v/>
      </c>
      <c r="E52" s="5"/>
      <c r="F52" s="4">
        <v>44030</v>
      </c>
      <c r="G52" s="6"/>
      <c r="H52" s="5" t="s">
        <v>12</v>
      </c>
      <c r="I52" s="60"/>
      <c r="J52" s="50"/>
      <c r="K52" s="64"/>
      <c r="L52" s="50">
        <v>44036</v>
      </c>
      <c r="M52" s="5" t="s">
        <v>22</v>
      </c>
      <c r="N52" s="51"/>
      <c r="O52" s="46">
        <f t="shared" si="3"/>
        <v>6</v>
      </c>
      <c r="P52" s="7"/>
    </row>
    <row r="53" spans="1:16" x14ac:dyDescent="0.25">
      <c r="A53" s="1"/>
      <c r="B53" s="1"/>
      <c r="C53" s="4"/>
      <c r="D53" s="37" t="str">
        <f t="shared" ca="1" si="2"/>
        <v/>
      </c>
      <c r="E53" s="5"/>
      <c r="F53" s="4">
        <v>44032</v>
      </c>
      <c r="G53" s="6"/>
      <c r="H53" s="5" t="s">
        <v>19</v>
      </c>
      <c r="I53" s="60"/>
      <c r="J53" s="50"/>
      <c r="K53" s="64"/>
      <c r="L53" s="50">
        <v>44035</v>
      </c>
      <c r="M53" s="5" t="s">
        <v>22</v>
      </c>
      <c r="N53" s="51"/>
      <c r="O53" s="46">
        <f t="shared" si="3"/>
        <v>3</v>
      </c>
      <c r="P53" s="7"/>
    </row>
    <row r="54" spans="1:16" x14ac:dyDescent="0.25">
      <c r="A54" s="1"/>
      <c r="B54" s="1"/>
      <c r="C54" s="4"/>
      <c r="D54" s="37" t="str">
        <f t="shared" ca="1" si="2"/>
        <v/>
      </c>
      <c r="E54" s="5"/>
      <c r="F54" s="4">
        <v>44032</v>
      </c>
      <c r="G54" s="6"/>
      <c r="H54" s="5" t="s">
        <v>12</v>
      </c>
      <c r="I54" s="60"/>
      <c r="J54" s="50"/>
      <c r="K54" s="64"/>
      <c r="L54" s="50">
        <v>44039</v>
      </c>
      <c r="M54" s="5" t="s">
        <v>23</v>
      </c>
      <c r="N54" s="51"/>
      <c r="O54" s="46">
        <f t="shared" si="3"/>
        <v>7</v>
      </c>
      <c r="P54" s="7"/>
    </row>
    <row r="55" spans="1:16" x14ac:dyDescent="0.25">
      <c r="A55" s="1"/>
      <c r="B55" s="1"/>
      <c r="C55" s="4"/>
      <c r="D55" s="37" t="str">
        <f t="shared" ca="1" si="2"/>
        <v/>
      </c>
      <c r="E55" s="5"/>
      <c r="F55" s="4">
        <v>44032</v>
      </c>
      <c r="G55" s="6"/>
      <c r="H55" s="5" t="s">
        <v>19</v>
      </c>
      <c r="I55" s="60"/>
      <c r="J55" s="50"/>
      <c r="K55" s="64"/>
      <c r="L55" s="50">
        <v>44036</v>
      </c>
      <c r="M55" s="5" t="s">
        <v>13</v>
      </c>
      <c r="N55" s="51"/>
      <c r="O55" s="46">
        <f t="shared" si="3"/>
        <v>4</v>
      </c>
      <c r="P55" s="7"/>
    </row>
    <row r="56" spans="1:16" x14ac:dyDescent="0.25">
      <c r="A56" s="1"/>
      <c r="B56" s="1"/>
      <c r="C56" s="4"/>
      <c r="D56" s="37" t="str">
        <f t="shared" ca="1" si="2"/>
        <v/>
      </c>
      <c r="E56" s="5"/>
      <c r="F56" s="4">
        <v>44033</v>
      </c>
      <c r="G56" s="6"/>
      <c r="H56" s="5" t="s">
        <v>12</v>
      </c>
      <c r="I56" s="60"/>
      <c r="J56" s="50"/>
      <c r="K56" s="64"/>
      <c r="L56" s="50">
        <v>44035</v>
      </c>
      <c r="M56" s="5" t="s">
        <v>21</v>
      </c>
      <c r="N56" s="51"/>
      <c r="O56" s="46">
        <f t="shared" si="3"/>
        <v>2</v>
      </c>
      <c r="P56" s="7"/>
    </row>
    <row r="57" spans="1:16" x14ac:dyDescent="0.25">
      <c r="A57" s="1"/>
      <c r="B57" s="1"/>
      <c r="C57" s="4"/>
      <c r="D57" s="37" t="str">
        <f t="shared" ca="1" si="2"/>
        <v/>
      </c>
      <c r="E57" s="5"/>
      <c r="F57" s="4">
        <v>44034</v>
      </c>
      <c r="G57" s="6"/>
      <c r="H57" s="5" t="s">
        <v>12</v>
      </c>
      <c r="I57" s="60"/>
      <c r="J57" s="50"/>
      <c r="K57" s="64"/>
      <c r="L57" s="50">
        <v>44040</v>
      </c>
      <c r="M57" s="5" t="s">
        <v>21</v>
      </c>
      <c r="N57" s="51"/>
      <c r="O57" s="46">
        <f t="shared" si="3"/>
        <v>6</v>
      </c>
      <c r="P57" s="7"/>
    </row>
    <row r="58" spans="1:16" x14ac:dyDescent="0.25">
      <c r="A58" s="1"/>
      <c r="B58" s="1"/>
      <c r="C58" s="4"/>
      <c r="D58" s="37" t="str">
        <f t="shared" ca="1" si="2"/>
        <v/>
      </c>
      <c r="E58" s="5"/>
      <c r="F58" s="4">
        <v>44033</v>
      </c>
      <c r="G58" s="6"/>
      <c r="H58" s="5" t="s">
        <v>12</v>
      </c>
      <c r="I58" s="60"/>
      <c r="J58" s="50"/>
      <c r="K58" s="64"/>
      <c r="L58" s="50">
        <v>44040</v>
      </c>
      <c r="M58" s="5" t="s">
        <v>13</v>
      </c>
      <c r="N58" s="51"/>
      <c r="O58" s="46">
        <f t="shared" si="3"/>
        <v>7</v>
      </c>
      <c r="P58" s="7"/>
    </row>
    <row r="59" spans="1:16" x14ac:dyDescent="0.25">
      <c r="A59" s="1"/>
      <c r="B59" s="1"/>
      <c r="C59" s="4"/>
      <c r="D59" s="37" t="str">
        <f t="shared" ca="1" si="2"/>
        <v/>
      </c>
      <c r="E59" s="5"/>
      <c r="F59" s="4">
        <v>44034</v>
      </c>
      <c r="G59" s="6"/>
      <c r="H59" s="5" t="s">
        <v>18</v>
      </c>
      <c r="I59" s="60"/>
      <c r="J59" s="50"/>
      <c r="K59" s="64"/>
      <c r="L59" s="50">
        <v>44036</v>
      </c>
      <c r="M59" s="5" t="s">
        <v>16</v>
      </c>
      <c r="N59" s="51"/>
      <c r="O59" s="46">
        <f t="shared" si="3"/>
        <v>2</v>
      </c>
      <c r="P59" s="7"/>
    </row>
    <row r="60" spans="1:16" x14ac:dyDescent="0.25">
      <c r="A60" s="1"/>
      <c r="B60" s="1"/>
      <c r="C60" s="4"/>
      <c r="D60" s="37" t="str">
        <f t="shared" ca="1" si="2"/>
        <v/>
      </c>
      <c r="E60" s="5"/>
      <c r="F60" s="4">
        <v>44034</v>
      </c>
      <c r="G60" s="6"/>
      <c r="H60" s="5" t="s">
        <v>12</v>
      </c>
      <c r="I60" s="60"/>
      <c r="J60" s="50"/>
      <c r="K60" s="64"/>
      <c r="L60" s="50">
        <v>44040</v>
      </c>
      <c r="M60" s="5" t="s">
        <v>21</v>
      </c>
      <c r="N60" s="51"/>
      <c r="O60" s="46">
        <f t="shared" si="3"/>
        <v>6</v>
      </c>
      <c r="P60" s="7"/>
    </row>
    <row r="61" spans="1:16" x14ac:dyDescent="0.25">
      <c r="A61" s="1"/>
      <c r="B61" s="1"/>
      <c r="C61" s="4"/>
      <c r="D61" s="37" t="str">
        <f t="shared" ca="1" si="2"/>
        <v/>
      </c>
      <c r="E61" s="5"/>
      <c r="F61" s="4">
        <v>44034</v>
      </c>
      <c r="G61" s="6"/>
      <c r="H61" s="5" t="s">
        <v>12</v>
      </c>
      <c r="I61" s="60"/>
      <c r="J61" s="50"/>
      <c r="K61" s="64"/>
      <c r="L61" s="50">
        <v>44036</v>
      </c>
      <c r="M61" s="5" t="s">
        <v>22</v>
      </c>
      <c r="N61" s="51"/>
      <c r="O61" s="46">
        <f t="shared" si="3"/>
        <v>2</v>
      </c>
      <c r="P61" s="7"/>
    </row>
    <row r="62" spans="1:16" x14ac:dyDescent="0.25">
      <c r="A62" s="1"/>
      <c r="B62" s="1"/>
      <c r="C62" s="4"/>
      <c r="D62" s="37" t="str">
        <f t="shared" ca="1" si="2"/>
        <v/>
      </c>
      <c r="E62" s="5"/>
      <c r="F62" s="4">
        <v>44034</v>
      </c>
      <c r="G62" s="6"/>
      <c r="H62" s="5" t="s">
        <v>12</v>
      </c>
      <c r="I62" s="60"/>
      <c r="J62" s="50">
        <v>44036</v>
      </c>
      <c r="K62" s="64"/>
      <c r="L62" s="50"/>
      <c r="M62" s="5"/>
      <c r="N62" s="51"/>
      <c r="O62" s="46">
        <f t="shared" si="3"/>
        <v>2</v>
      </c>
      <c r="P62" s="7"/>
    </row>
    <row r="63" spans="1:16" x14ac:dyDescent="0.25">
      <c r="A63" s="1"/>
      <c r="B63" s="1"/>
      <c r="C63" s="4"/>
      <c r="D63" s="37" t="str">
        <f t="shared" ca="1" si="2"/>
        <v/>
      </c>
      <c r="E63" s="5"/>
      <c r="F63" s="4">
        <v>44034</v>
      </c>
      <c r="G63" s="6"/>
      <c r="H63" s="5" t="s">
        <v>12</v>
      </c>
      <c r="I63" s="60"/>
      <c r="J63" s="50"/>
      <c r="K63" s="64"/>
      <c r="L63" s="50">
        <v>44040</v>
      </c>
      <c r="M63" s="5" t="s">
        <v>22</v>
      </c>
      <c r="N63" s="51"/>
      <c r="O63" s="46">
        <f t="shared" si="3"/>
        <v>6</v>
      </c>
      <c r="P63" s="7"/>
    </row>
    <row r="64" spans="1:16" x14ac:dyDescent="0.25">
      <c r="A64" s="1"/>
      <c r="B64" s="1"/>
      <c r="C64" s="4"/>
      <c r="D64" s="37" t="str">
        <f t="shared" ca="1" si="2"/>
        <v/>
      </c>
      <c r="E64" s="5"/>
      <c r="F64" s="4">
        <v>44035</v>
      </c>
      <c r="G64" s="6"/>
      <c r="H64" s="5" t="s">
        <v>12</v>
      </c>
      <c r="I64" s="60"/>
      <c r="J64" s="50">
        <v>44046</v>
      </c>
      <c r="K64" s="64"/>
      <c r="L64" s="50"/>
      <c r="M64" s="5"/>
      <c r="N64" s="51"/>
      <c r="O64" s="46">
        <f t="shared" si="3"/>
        <v>11</v>
      </c>
      <c r="P64" s="7"/>
    </row>
    <row r="65" spans="1:16" x14ac:dyDescent="0.25">
      <c r="A65" s="1"/>
      <c r="B65" s="1"/>
      <c r="C65" s="4"/>
      <c r="D65" s="37" t="str">
        <f t="shared" ca="1" si="2"/>
        <v/>
      </c>
      <c r="E65" s="5"/>
      <c r="F65" s="4">
        <v>44035</v>
      </c>
      <c r="G65" s="6"/>
      <c r="H65" s="5" t="s">
        <v>17</v>
      </c>
      <c r="I65" s="60"/>
      <c r="J65" s="50"/>
      <c r="K65" s="64"/>
      <c r="L65" s="50">
        <v>44040</v>
      </c>
      <c r="M65" s="5" t="s">
        <v>13</v>
      </c>
      <c r="N65" s="51"/>
      <c r="O65" s="46">
        <f t="shared" si="3"/>
        <v>5</v>
      </c>
      <c r="P65" s="7"/>
    </row>
    <row r="66" spans="1:16" x14ac:dyDescent="0.25">
      <c r="A66" s="1"/>
      <c r="B66" s="1"/>
      <c r="C66" s="4"/>
      <c r="D66" s="37" t="str">
        <f t="shared" ca="1" si="2"/>
        <v/>
      </c>
      <c r="E66" s="5"/>
      <c r="F66" s="4">
        <v>44035</v>
      </c>
      <c r="G66" s="6"/>
      <c r="H66" s="5" t="s">
        <v>18</v>
      </c>
      <c r="I66" s="60"/>
      <c r="J66" s="50"/>
      <c r="K66" s="64"/>
      <c r="L66" s="50">
        <v>44041</v>
      </c>
      <c r="M66" s="5" t="s">
        <v>13</v>
      </c>
      <c r="N66" s="51"/>
      <c r="O66" s="46">
        <f t="shared" si="3"/>
        <v>6</v>
      </c>
      <c r="P66" s="7"/>
    </row>
    <row r="67" spans="1:16" x14ac:dyDescent="0.25">
      <c r="A67" s="1"/>
      <c r="B67" s="1"/>
      <c r="C67" s="4"/>
      <c r="D67" s="37" t="str">
        <f t="shared" ca="1" si="2"/>
        <v/>
      </c>
      <c r="E67" s="5"/>
      <c r="F67" s="4">
        <v>44035</v>
      </c>
      <c r="G67" s="6"/>
      <c r="H67" s="5" t="s">
        <v>12</v>
      </c>
      <c r="I67" s="60"/>
      <c r="J67" s="50"/>
      <c r="K67" s="64"/>
      <c r="L67" s="50">
        <v>44041</v>
      </c>
      <c r="M67" s="5" t="s">
        <v>22</v>
      </c>
      <c r="N67" s="51"/>
      <c r="O67" s="46">
        <f t="shared" si="3"/>
        <v>6</v>
      </c>
      <c r="P67" s="7"/>
    </row>
    <row r="68" spans="1:16" x14ac:dyDescent="0.25">
      <c r="A68" s="1"/>
      <c r="B68" s="1"/>
      <c r="C68" s="4"/>
      <c r="D68" s="37" t="str">
        <f t="shared" ca="1" si="2"/>
        <v/>
      </c>
      <c r="E68" s="5"/>
      <c r="F68" s="4">
        <v>44036</v>
      </c>
      <c r="G68" s="6"/>
      <c r="H68" s="5" t="s">
        <v>19</v>
      </c>
      <c r="I68" s="60"/>
      <c r="J68" s="50"/>
      <c r="K68" s="64"/>
      <c r="L68" s="50">
        <v>44043</v>
      </c>
      <c r="M68" s="5" t="s">
        <v>21</v>
      </c>
      <c r="N68" s="51"/>
      <c r="O68" s="46">
        <f t="shared" si="3"/>
        <v>7</v>
      </c>
      <c r="P68" s="7"/>
    </row>
    <row r="69" spans="1:16" x14ac:dyDescent="0.25">
      <c r="A69" s="1"/>
      <c r="B69" s="1"/>
      <c r="C69" s="4"/>
      <c r="D69" s="37" t="str">
        <f t="shared" ca="1" si="2"/>
        <v/>
      </c>
      <c r="E69" s="5"/>
      <c r="F69" s="4">
        <v>44037</v>
      </c>
      <c r="G69" s="6"/>
      <c r="H69" s="5" t="s">
        <v>17</v>
      </c>
      <c r="I69" s="60"/>
      <c r="J69" s="50"/>
      <c r="K69" s="64"/>
      <c r="L69" s="50">
        <v>44046</v>
      </c>
      <c r="M69" s="5" t="s">
        <v>13</v>
      </c>
      <c r="N69" s="51"/>
      <c r="O69" s="46">
        <f t="shared" si="3"/>
        <v>9</v>
      </c>
      <c r="P69" s="7"/>
    </row>
    <row r="70" spans="1:16" x14ac:dyDescent="0.25">
      <c r="A70" s="1"/>
      <c r="B70" s="1"/>
      <c r="C70" s="4"/>
      <c r="D70" s="37" t="str">
        <f t="shared" ref="D70:D88" ca="1" si="4">IF(C70="","",DATEDIF(C70,TODAY(),"y"))</f>
        <v/>
      </c>
      <c r="E70" s="5"/>
      <c r="F70" s="4">
        <v>44036</v>
      </c>
      <c r="G70" s="6"/>
      <c r="H70" s="5" t="s">
        <v>19</v>
      </c>
      <c r="I70" s="60"/>
      <c r="J70" s="50"/>
      <c r="K70" s="64"/>
      <c r="L70" s="50">
        <v>44042</v>
      </c>
      <c r="M70" s="5" t="s">
        <v>23</v>
      </c>
      <c r="N70" s="51"/>
      <c r="O70" s="46">
        <f t="shared" si="3"/>
        <v>6</v>
      </c>
      <c r="P70" s="7"/>
    </row>
    <row r="71" spans="1:16" x14ac:dyDescent="0.25">
      <c r="A71" s="1"/>
      <c r="B71" s="1"/>
      <c r="C71" s="4"/>
      <c r="D71" s="37" t="str">
        <f t="shared" ca="1" si="4"/>
        <v/>
      </c>
      <c r="E71" s="5"/>
      <c r="F71" s="4">
        <v>44036</v>
      </c>
      <c r="G71" s="6"/>
      <c r="H71" s="5" t="s">
        <v>12</v>
      </c>
      <c r="I71" s="60"/>
      <c r="J71" s="50"/>
      <c r="K71" s="64"/>
      <c r="L71" s="50">
        <v>44041</v>
      </c>
      <c r="M71" s="5" t="s">
        <v>21</v>
      </c>
      <c r="N71" s="51"/>
      <c r="O71" s="46">
        <f t="shared" si="3"/>
        <v>5</v>
      </c>
      <c r="P71" s="7"/>
    </row>
    <row r="72" spans="1:16" x14ac:dyDescent="0.25">
      <c r="A72" s="1"/>
      <c r="B72" s="1"/>
      <c r="C72" s="4"/>
      <c r="D72" s="37" t="str">
        <f t="shared" ca="1" si="4"/>
        <v/>
      </c>
      <c r="E72" s="5"/>
      <c r="F72" s="4">
        <v>44037</v>
      </c>
      <c r="G72" s="6"/>
      <c r="H72" s="5" t="s">
        <v>12</v>
      </c>
      <c r="I72" s="60"/>
      <c r="J72" s="50"/>
      <c r="K72" s="64"/>
      <c r="L72" s="50">
        <v>44042</v>
      </c>
      <c r="M72" s="5" t="s">
        <v>22</v>
      </c>
      <c r="N72" s="51"/>
      <c r="O72" s="46">
        <f t="shared" si="3"/>
        <v>5</v>
      </c>
      <c r="P72" s="7"/>
    </row>
    <row r="73" spans="1:16" x14ac:dyDescent="0.25">
      <c r="A73" s="1"/>
      <c r="B73" s="1"/>
      <c r="C73" s="4"/>
      <c r="D73" s="37" t="str">
        <f t="shared" ca="1" si="4"/>
        <v/>
      </c>
      <c r="E73" s="5"/>
      <c r="F73" s="4">
        <v>44036</v>
      </c>
      <c r="G73" s="6"/>
      <c r="H73" s="5" t="s">
        <v>12</v>
      </c>
      <c r="I73" s="60"/>
      <c r="J73" s="50"/>
      <c r="K73" s="64"/>
      <c r="L73" s="50">
        <v>44041</v>
      </c>
      <c r="M73" s="5" t="s">
        <v>21</v>
      </c>
      <c r="N73" s="51"/>
      <c r="O73" s="46">
        <f t="shared" si="3"/>
        <v>5</v>
      </c>
      <c r="P73" s="7"/>
    </row>
    <row r="74" spans="1:16" x14ac:dyDescent="0.25">
      <c r="A74" s="1"/>
      <c r="B74" s="1"/>
      <c r="C74" s="4"/>
      <c r="D74" s="37" t="str">
        <f t="shared" ca="1" si="4"/>
        <v/>
      </c>
      <c r="E74" s="5"/>
      <c r="F74" s="4">
        <v>44036</v>
      </c>
      <c r="G74" s="6"/>
      <c r="H74" s="5" t="s">
        <v>19</v>
      </c>
      <c r="I74" s="60"/>
      <c r="J74" s="50">
        <v>44036</v>
      </c>
      <c r="K74" s="64"/>
      <c r="L74" s="50"/>
      <c r="M74" s="5"/>
      <c r="N74" s="51"/>
      <c r="O74" s="47">
        <v>1</v>
      </c>
      <c r="P74" s="7"/>
    </row>
    <row r="75" spans="1:16" x14ac:dyDescent="0.25">
      <c r="A75" s="1"/>
      <c r="B75" s="1"/>
      <c r="C75" s="4"/>
      <c r="D75" s="37" t="str">
        <f t="shared" ca="1" si="4"/>
        <v/>
      </c>
      <c r="E75" s="5"/>
      <c r="F75" s="4">
        <v>44039</v>
      </c>
      <c r="G75" s="6"/>
      <c r="H75" s="5" t="s">
        <v>18</v>
      </c>
      <c r="I75" s="60"/>
      <c r="J75" s="50"/>
      <c r="K75" s="64"/>
      <c r="L75" s="50">
        <v>44045</v>
      </c>
      <c r="M75" s="5" t="s">
        <v>22</v>
      </c>
      <c r="N75" s="51"/>
      <c r="O75" s="46">
        <f t="shared" ref="O75:O88" si="5">IFERROR(IF(J75="",DATEDIF(F75,L75,"d"),DATEDIF(F75,J75,"d")),"")</f>
        <v>6</v>
      </c>
      <c r="P75" s="7"/>
    </row>
    <row r="76" spans="1:16" x14ac:dyDescent="0.25">
      <c r="A76" s="1"/>
      <c r="B76" s="1"/>
      <c r="C76" s="4"/>
      <c r="D76" s="37" t="str">
        <f t="shared" ca="1" si="4"/>
        <v/>
      </c>
      <c r="E76" s="5"/>
      <c r="F76" s="4">
        <v>44039</v>
      </c>
      <c r="G76" s="6"/>
      <c r="H76" s="5" t="s">
        <v>19</v>
      </c>
      <c r="I76" s="60"/>
      <c r="J76" s="50"/>
      <c r="K76" s="64"/>
      <c r="L76" s="50">
        <v>44057</v>
      </c>
      <c r="M76" s="5" t="s">
        <v>22</v>
      </c>
      <c r="N76" s="51"/>
      <c r="O76" s="46">
        <f t="shared" si="5"/>
        <v>18</v>
      </c>
      <c r="P76" s="7"/>
    </row>
    <row r="77" spans="1:16" x14ac:dyDescent="0.25">
      <c r="A77" s="1"/>
      <c r="B77" s="1"/>
      <c r="C77" s="4"/>
      <c r="D77" s="37" t="str">
        <f t="shared" ca="1" si="4"/>
        <v/>
      </c>
      <c r="E77" s="5"/>
      <c r="F77" s="4">
        <v>44039</v>
      </c>
      <c r="G77" s="6"/>
      <c r="H77" s="5" t="s">
        <v>12</v>
      </c>
      <c r="I77" s="60"/>
      <c r="J77" s="50"/>
      <c r="K77" s="64"/>
      <c r="L77" s="50">
        <v>44045</v>
      </c>
      <c r="M77" s="5" t="s">
        <v>16</v>
      </c>
      <c r="N77" s="51"/>
      <c r="O77" s="46">
        <f t="shared" si="5"/>
        <v>6</v>
      </c>
      <c r="P77" s="7"/>
    </row>
    <row r="78" spans="1:16" x14ac:dyDescent="0.25">
      <c r="A78" s="1"/>
      <c r="B78" s="1"/>
      <c r="C78" s="4"/>
      <c r="D78" s="37" t="str">
        <f t="shared" ca="1" si="4"/>
        <v/>
      </c>
      <c r="E78" s="5"/>
      <c r="F78" s="4">
        <v>44040</v>
      </c>
      <c r="G78" s="6"/>
      <c r="H78" s="5" t="s">
        <v>12</v>
      </c>
      <c r="I78" s="60"/>
      <c r="J78" s="50"/>
      <c r="K78" s="64"/>
      <c r="L78" s="50">
        <v>44046</v>
      </c>
      <c r="M78" s="5" t="s">
        <v>22</v>
      </c>
      <c r="N78" s="51"/>
      <c r="O78" s="46">
        <f t="shared" si="5"/>
        <v>6</v>
      </c>
      <c r="P78" s="7"/>
    </row>
    <row r="79" spans="1:16" x14ac:dyDescent="0.25">
      <c r="A79" s="1"/>
      <c r="B79" s="1"/>
      <c r="C79" s="4"/>
      <c r="D79" s="37" t="str">
        <f t="shared" ca="1" si="4"/>
        <v/>
      </c>
      <c r="E79" s="5"/>
      <c r="F79" s="4">
        <v>44040</v>
      </c>
      <c r="G79" s="6"/>
      <c r="H79" s="5" t="s">
        <v>12</v>
      </c>
      <c r="I79" s="60"/>
      <c r="J79" s="50"/>
      <c r="K79" s="64"/>
      <c r="L79" s="50">
        <v>44043</v>
      </c>
      <c r="M79" s="5" t="s">
        <v>21</v>
      </c>
      <c r="N79" s="51"/>
      <c r="O79" s="46">
        <f t="shared" si="5"/>
        <v>3</v>
      </c>
      <c r="P79" s="7"/>
    </row>
    <row r="80" spans="1:16" x14ac:dyDescent="0.25">
      <c r="A80" s="1"/>
      <c r="B80" s="1"/>
      <c r="C80" s="4"/>
      <c r="D80" s="37" t="str">
        <f t="shared" ca="1" si="4"/>
        <v/>
      </c>
      <c r="E80" s="5"/>
      <c r="F80" s="4">
        <v>44040</v>
      </c>
      <c r="G80" s="6"/>
      <c r="H80" s="5" t="s">
        <v>12</v>
      </c>
      <c r="I80" s="60"/>
      <c r="J80" s="50"/>
      <c r="K80" s="64"/>
      <c r="L80" s="50">
        <v>44046</v>
      </c>
      <c r="M80" s="5" t="s">
        <v>21</v>
      </c>
      <c r="N80" s="51"/>
      <c r="O80" s="46">
        <f t="shared" si="5"/>
        <v>6</v>
      </c>
      <c r="P80" s="7"/>
    </row>
    <row r="81" spans="1:21" x14ac:dyDescent="0.25">
      <c r="A81" s="1"/>
      <c r="B81" s="1"/>
      <c r="C81" s="4"/>
      <c r="D81" s="37" t="str">
        <f t="shared" ca="1" si="4"/>
        <v/>
      </c>
      <c r="E81" s="5"/>
      <c r="F81" s="4">
        <v>44041</v>
      </c>
      <c r="G81" s="6"/>
      <c r="H81" s="5" t="s">
        <v>17</v>
      </c>
      <c r="I81" s="60"/>
      <c r="J81" s="50"/>
      <c r="K81" s="64"/>
      <c r="L81" s="50">
        <v>44054</v>
      </c>
      <c r="M81" s="5" t="s">
        <v>13</v>
      </c>
      <c r="N81" s="51"/>
      <c r="O81" s="46">
        <f t="shared" si="5"/>
        <v>13</v>
      </c>
      <c r="P81" s="7"/>
    </row>
    <row r="82" spans="1:21" x14ac:dyDescent="0.25">
      <c r="A82" s="1"/>
      <c r="B82" s="1"/>
      <c r="C82" s="4"/>
      <c r="D82" s="37" t="str">
        <f t="shared" ca="1" si="4"/>
        <v/>
      </c>
      <c r="E82" s="5"/>
      <c r="F82" s="4">
        <v>44041</v>
      </c>
      <c r="G82" s="6"/>
      <c r="H82" s="5" t="s">
        <v>12</v>
      </c>
      <c r="I82" s="60"/>
      <c r="J82" s="50">
        <v>44044</v>
      </c>
      <c r="K82" s="64" t="s">
        <v>25</v>
      </c>
      <c r="L82" s="50"/>
      <c r="M82" s="5"/>
      <c r="N82" s="51"/>
      <c r="O82" s="46">
        <f t="shared" si="5"/>
        <v>3</v>
      </c>
      <c r="P82" s="7"/>
    </row>
    <row r="83" spans="1:21" x14ac:dyDescent="0.25">
      <c r="A83" s="1"/>
      <c r="B83" s="1"/>
      <c r="C83" s="4"/>
      <c r="D83" s="37" t="str">
        <f t="shared" ca="1" si="4"/>
        <v/>
      </c>
      <c r="E83" s="5"/>
      <c r="F83" s="4">
        <v>44041</v>
      </c>
      <c r="G83" s="6"/>
      <c r="H83" s="5" t="s">
        <v>17</v>
      </c>
      <c r="I83" s="60"/>
      <c r="J83" s="50"/>
      <c r="K83" s="64"/>
      <c r="L83" s="50">
        <v>44051</v>
      </c>
      <c r="M83" s="5" t="s">
        <v>16</v>
      </c>
      <c r="N83" s="51"/>
      <c r="O83" s="46">
        <f t="shared" si="5"/>
        <v>10</v>
      </c>
      <c r="P83" s="7"/>
    </row>
    <row r="84" spans="1:21" x14ac:dyDescent="0.25">
      <c r="A84" s="1"/>
      <c r="B84" s="1"/>
      <c r="C84" s="4"/>
      <c r="D84" s="37" t="str">
        <f t="shared" ca="1" si="4"/>
        <v/>
      </c>
      <c r="E84" s="5"/>
      <c r="F84" s="4">
        <v>44041</v>
      </c>
      <c r="G84" s="6"/>
      <c r="H84" s="5" t="s">
        <v>18</v>
      </c>
      <c r="I84" s="60"/>
      <c r="J84" s="50"/>
      <c r="K84" s="64"/>
      <c r="L84" s="50">
        <v>44047</v>
      </c>
      <c r="M84" s="5" t="s">
        <v>22</v>
      </c>
      <c r="N84" s="51"/>
      <c r="O84" s="46">
        <f t="shared" si="5"/>
        <v>6</v>
      </c>
      <c r="P84" s="7"/>
    </row>
    <row r="85" spans="1:21" x14ac:dyDescent="0.25">
      <c r="A85" s="1"/>
      <c r="B85" s="1"/>
      <c r="C85" s="4"/>
      <c r="D85" s="37" t="str">
        <f t="shared" ca="1" si="4"/>
        <v/>
      </c>
      <c r="E85" s="5"/>
      <c r="F85" s="4">
        <v>44042</v>
      </c>
      <c r="G85" s="6"/>
      <c r="H85" s="5" t="s">
        <v>12</v>
      </c>
      <c r="I85" s="60"/>
      <c r="J85" s="50"/>
      <c r="K85" s="64"/>
      <c r="L85" s="50">
        <v>44048</v>
      </c>
      <c r="M85" s="5" t="s">
        <v>23</v>
      </c>
      <c r="N85" s="51"/>
      <c r="O85" s="46">
        <f t="shared" si="5"/>
        <v>6</v>
      </c>
      <c r="P85" s="7"/>
    </row>
    <row r="86" spans="1:21" x14ac:dyDescent="0.25">
      <c r="A86" s="1"/>
      <c r="B86" s="1"/>
      <c r="C86" s="4"/>
      <c r="D86" s="37" t="str">
        <f t="shared" ca="1" si="4"/>
        <v/>
      </c>
      <c r="E86" s="5"/>
      <c r="F86" s="4">
        <v>44042</v>
      </c>
      <c r="G86" s="6"/>
      <c r="H86" s="5" t="s">
        <v>12</v>
      </c>
      <c r="I86" s="60"/>
      <c r="J86" s="50"/>
      <c r="K86" s="64"/>
      <c r="L86" s="50">
        <v>44047</v>
      </c>
      <c r="M86" s="5" t="s">
        <v>22</v>
      </c>
      <c r="N86" s="51"/>
      <c r="O86" s="46">
        <f t="shared" si="5"/>
        <v>5</v>
      </c>
      <c r="P86" s="7"/>
    </row>
    <row r="87" spans="1:21" x14ac:dyDescent="0.25">
      <c r="A87" s="1"/>
      <c r="B87" s="1"/>
      <c r="C87" s="4"/>
      <c r="D87" s="37" t="str">
        <f t="shared" ca="1" si="4"/>
        <v/>
      </c>
      <c r="E87" s="5"/>
      <c r="F87" s="4">
        <v>44043</v>
      </c>
      <c r="G87" s="6"/>
      <c r="H87" s="5" t="s">
        <v>20</v>
      </c>
      <c r="I87" s="60"/>
      <c r="J87" s="50"/>
      <c r="K87" s="64"/>
      <c r="L87" s="50">
        <v>44043</v>
      </c>
      <c r="M87" s="5" t="s">
        <v>9</v>
      </c>
      <c r="N87" s="51"/>
      <c r="O87" s="46">
        <f t="shared" si="5"/>
        <v>0</v>
      </c>
      <c r="P87" s="7"/>
    </row>
    <row r="88" spans="1:21" ht="15.75" thickBot="1" x14ac:dyDescent="0.3">
      <c r="A88" s="1"/>
      <c r="B88" s="1"/>
      <c r="C88" s="4"/>
      <c r="D88" s="37" t="str">
        <f t="shared" ca="1" si="4"/>
        <v/>
      </c>
      <c r="E88" s="5"/>
      <c r="F88" s="4">
        <v>44043</v>
      </c>
      <c r="G88" s="6"/>
      <c r="H88" s="5" t="s">
        <v>27</v>
      </c>
      <c r="I88" s="60"/>
      <c r="J88" s="52"/>
      <c r="K88" s="65"/>
      <c r="L88" s="52">
        <v>44047</v>
      </c>
      <c r="M88" s="53" t="s">
        <v>9</v>
      </c>
      <c r="N88" s="54"/>
      <c r="O88" s="46">
        <f t="shared" si="5"/>
        <v>4</v>
      </c>
      <c r="P88" s="7"/>
    </row>
    <row r="89" spans="1:21" ht="15.75" thickBot="1" x14ac:dyDescent="0.3">
      <c r="A89" s="21"/>
      <c r="B89" s="21"/>
      <c r="C89" s="24"/>
      <c r="D89" s="23"/>
      <c r="E89" s="22"/>
      <c r="F89" s="24"/>
      <c r="G89" s="22"/>
      <c r="H89" s="22"/>
      <c r="I89" s="22"/>
      <c r="J89" s="24"/>
      <c r="K89" s="25"/>
      <c r="L89" s="24"/>
      <c r="M89" s="22"/>
      <c r="N89" s="26"/>
      <c r="O89" s="22"/>
      <c r="P89" s="27"/>
    </row>
    <row r="90" spans="1:21" ht="15.75" thickBot="1" x14ac:dyDescent="0.3">
      <c r="N90" s="9"/>
      <c r="Q90" s="183" t="s">
        <v>34</v>
      </c>
      <c r="R90" s="184"/>
      <c r="T90" s="183" t="s">
        <v>48</v>
      </c>
      <c r="U90" s="184"/>
    </row>
    <row r="91" spans="1:21" x14ac:dyDescent="0.25">
      <c r="Q91" s="11" t="s">
        <v>12</v>
      </c>
      <c r="R91" s="16">
        <f t="shared" ref="R91:R100" si="6">COUNTIF($H$6:$H$88,Q91)</f>
        <v>54</v>
      </c>
      <c r="T91" s="11" t="s">
        <v>51</v>
      </c>
      <c r="U91" s="38">
        <f ca="1">COUNTIF($D$6:$D$88,"&lt;18")</f>
        <v>0</v>
      </c>
    </row>
    <row r="92" spans="1:21" x14ac:dyDescent="0.25">
      <c r="Q92" s="12" t="s">
        <v>17</v>
      </c>
      <c r="R92" s="17">
        <f t="shared" si="6"/>
        <v>8</v>
      </c>
      <c r="T92" s="12" t="s">
        <v>52</v>
      </c>
      <c r="U92" s="39">
        <f ca="1">COUNTIFS($D$6:$D$88,"&gt;=18",$D$6:$D$88,"&lt;30")</f>
        <v>0</v>
      </c>
    </row>
    <row r="93" spans="1:21" x14ac:dyDescent="0.25">
      <c r="Q93" s="12" t="s">
        <v>18</v>
      </c>
      <c r="R93" s="17">
        <f t="shared" si="6"/>
        <v>9</v>
      </c>
      <c r="T93" s="12" t="s">
        <v>53</v>
      </c>
      <c r="U93" s="39">
        <f ca="1">COUNTIFS($D$6:$D$88,"&gt;=30",$D$6:$D$88,"&lt;60")</f>
        <v>0</v>
      </c>
    </row>
    <row r="94" spans="1:21" ht="15.75" thickBot="1" x14ac:dyDescent="0.3">
      <c r="Q94" s="12" t="s">
        <v>19</v>
      </c>
      <c r="R94" s="17">
        <f t="shared" si="6"/>
        <v>9</v>
      </c>
      <c r="T94" s="12" t="s">
        <v>54</v>
      </c>
      <c r="U94" s="40">
        <f ca="1">COUNTIF($D$6:$D$88,"&gt;=60")</f>
        <v>0</v>
      </c>
    </row>
    <row r="95" spans="1:21" ht="15.75" thickBot="1" x14ac:dyDescent="0.3">
      <c r="Q95" s="12" t="s">
        <v>26</v>
      </c>
      <c r="R95" s="17">
        <f t="shared" si="6"/>
        <v>0</v>
      </c>
      <c r="T95" s="10" t="s">
        <v>31</v>
      </c>
      <c r="U95" s="19">
        <f ca="1">SUM(U91:U94)</f>
        <v>0</v>
      </c>
    </row>
    <row r="96" spans="1:21" ht="15.75" thickBot="1" x14ac:dyDescent="0.3">
      <c r="Q96" s="12" t="s">
        <v>27</v>
      </c>
      <c r="R96" s="17">
        <f t="shared" si="6"/>
        <v>1</v>
      </c>
    </row>
    <row r="97" spans="17:21" ht="15.75" thickBot="1" x14ac:dyDescent="0.3">
      <c r="Q97" s="12" t="s">
        <v>28</v>
      </c>
      <c r="R97" s="17">
        <f t="shared" si="6"/>
        <v>0</v>
      </c>
      <c r="T97" s="35" t="s">
        <v>7</v>
      </c>
      <c r="U97" s="36"/>
    </row>
    <row r="98" spans="17:21" x14ac:dyDescent="0.25">
      <c r="Q98" s="12" t="s">
        <v>20</v>
      </c>
      <c r="R98" s="17">
        <f t="shared" si="6"/>
        <v>2</v>
      </c>
      <c r="T98" s="11" t="s">
        <v>10</v>
      </c>
      <c r="U98" s="16">
        <f>COUNTIF($E$6:$E$88,T98)</f>
        <v>0</v>
      </c>
    </row>
    <row r="99" spans="17:21" ht="15.75" thickBot="1" x14ac:dyDescent="0.3">
      <c r="Q99" s="12" t="s">
        <v>29</v>
      </c>
      <c r="R99" s="17">
        <f t="shared" si="6"/>
        <v>0</v>
      </c>
      <c r="T99" s="12" t="s">
        <v>11</v>
      </c>
      <c r="U99" s="20">
        <f>COUNTIF($E$6:$E$88,T99)</f>
        <v>0</v>
      </c>
    </row>
    <row r="100" spans="17:21" ht="15.75" thickBot="1" x14ac:dyDescent="0.3">
      <c r="Q100" s="13" t="s">
        <v>30</v>
      </c>
      <c r="R100" s="18">
        <f t="shared" si="6"/>
        <v>0</v>
      </c>
      <c r="T100" s="10" t="s">
        <v>31</v>
      </c>
      <c r="U100" s="19">
        <f>SUM(U98:U99)</f>
        <v>0</v>
      </c>
    </row>
    <row r="101" spans="17:21" ht="15.75" thickBot="1" x14ac:dyDescent="0.3">
      <c r="Q101" s="10" t="s">
        <v>31</v>
      </c>
      <c r="R101" s="19">
        <f>SUM(R91:R100)</f>
        <v>83</v>
      </c>
    </row>
    <row r="102" spans="17:21" ht="15.75" thickBot="1" x14ac:dyDescent="0.3"/>
    <row r="103" spans="17:21" ht="15.75" thickBot="1" x14ac:dyDescent="0.3">
      <c r="Q103" s="183" t="s">
        <v>49</v>
      </c>
      <c r="R103" s="184"/>
      <c r="T103" s="10" t="s">
        <v>62</v>
      </c>
      <c r="U103" s="19">
        <v>81</v>
      </c>
    </row>
    <row r="104" spans="17:21" x14ac:dyDescent="0.25">
      <c r="Q104" s="11" t="s">
        <v>35</v>
      </c>
      <c r="R104" s="16">
        <f t="shared" ref="R104:R110" si="7">SUMPRODUCT(($G$6:$G$88&lt;&gt;"")*($G$6:$G$88*24&gt;=LEFT(Q104,SEARCH("h",Q104)-1)*1)*($G$6:$G$88*24&lt;=MID(Q104,SEARCH("-",Q104)+2,LEN(Q104)-SEARCH("-",Q104)-2)*1))</f>
        <v>0</v>
      </c>
      <c r="T104" s="67" t="s">
        <v>66</v>
      </c>
    </row>
    <row r="105" spans="17:21" ht="15.75" thickBot="1" x14ac:dyDescent="0.3">
      <c r="Q105" s="12" t="s">
        <v>36</v>
      </c>
      <c r="R105" s="17">
        <f t="shared" si="7"/>
        <v>0</v>
      </c>
      <c r="U105" s="66"/>
    </row>
    <row r="106" spans="17:21" ht="15.75" thickBot="1" x14ac:dyDescent="0.3">
      <c r="Q106" s="12" t="s">
        <v>37</v>
      </c>
      <c r="R106" s="17">
        <f t="shared" si="7"/>
        <v>0</v>
      </c>
      <c r="T106" s="14" t="s">
        <v>73</v>
      </c>
      <c r="U106" s="41">
        <f>AVERAGE(O6:O88)</f>
        <v>5.6385542168674698</v>
      </c>
    </row>
    <row r="107" spans="17:21" x14ac:dyDescent="0.25">
      <c r="Q107" s="12" t="s">
        <v>38</v>
      </c>
      <c r="R107" s="17">
        <f t="shared" si="7"/>
        <v>0</v>
      </c>
    </row>
    <row r="108" spans="17:21" x14ac:dyDescent="0.25">
      <c r="Q108" s="12" t="s">
        <v>39</v>
      </c>
      <c r="R108" s="17">
        <f t="shared" si="7"/>
        <v>0</v>
      </c>
    </row>
    <row r="109" spans="17:21" x14ac:dyDescent="0.25">
      <c r="Q109" s="12" t="s">
        <v>46</v>
      </c>
      <c r="R109" s="17">
        <f t="shared" si="7"/>
        <v>0</v>
      </c>
    </row>
    <row r="110" spans="17:21" ht="15.75" thickBot="1" x14ac:dyDescent="0.3">
      <c r="Q110" s="12" t="s">
        <v>47</v>
      </c>
      <c r="R110" s="18">
        <f t="shared" si="7"/>
        <v>0</v>
      </c>
    </row>
    <row r="111" spans="17:21" ht="15.75" thickBot="1" x14ac:dyDescent="0.3">
      <c r="Q111" s="10" t="s">
        <v>31</v>
      </c>
      <c r="R111" s="19">
        <f>SUM(R104:R110)</f>
        <v>0</v>
      </c>
    </row>
    <row r="112" spans="17:21" ht="15.75" thickBot="1" x14ac:dyDescent="0.3"/>
    <row r="113" spans="17:21" ht="27.75" customHeight="1" thickBot="1" x14ac:dyDescent="0.3">
      <c r="Q113" s="99" t="s">
        <v>70</v>
      </c>
      <c r="R113" s="195" t="s">
        <v>71</v>
      </c>
      <c r="S113" s="196"/>
      <c r="T113" s="100" t="s">
        <v>72</v>
      </c>
    </row>
    <row r="114" spans="17:21" x14ac:dyDescent="0.25">
      <c r="Q114" s="101" t="s">
        <v>76</v>
      </c>
      <c r="R114" s="197">
        <f>SUMPRODUCT((MONTH($L$6:$L$88)=MONTH(Q114&amp;1))*(1))</f>
        <v>58</v>
      </c>
      <c r="S114" s="198"/>
      <c r="T114" s="102">
        <f>SUMPRODUCT((MONTH($J$6:$J$88)=MONTH(Q114&amp;1))*(1))</f>
        <v>11</v>
      </c>
    </row>
    <row r="115" spans="17:21" ht="15.75" thickBot="1" x14ac:dyDescent="0.3">
      <c r="Q115" s="103" t="s">
        <v>74</v>
      </c>
      <c r="R115" s="199">
        <f>SUMPRODUCT((MONTH($L$6:$L$88)=MONTH(Q115&amp;1))*(1))</f>
        <v>12</v>
      </c>
      <c r="S115" s="200"/>
      <c r="T115" s="104">
        <f>SUMPRODUCT((MONTH($J$6:$J$88)=MONTH(Q115&amp;1))*(1))</f>
        <v>2</v>
      </c>
    </row>
    <row r="116" spans="17:21" ht="15.75" thickBot="1" x14ac:dyDescent="0.3">
      <c r="Q116" s="121"/>
      <c r="R116" s="193"/>
      <c r="S116" s="194"/>
      <c r="T116" s="105">
        <f>SUM(T114:T115)</f>
        <v>13</v>
      </c>
    </row>
    <row r="117" spans="17:21" ht="15.75" thickBot="1" x14ac:dyDescent="0.3"/>
    <row r="118" spans="17:21" ht="15.75" thickBot="1" x14ac:dyDescent="0.3">
      <c r="Q118" s="183" t="s">
        <v>63</v>
      </c>
      <c r="R118" s="184"/>
      <c r="S118" s="119" t="s">
        <v>91</v>
      </c>
      <c r="T118" s="14" t="s">
        <v>33</v>
      </c>
      <c r="U118" s="41">
        <f>COUNTIF($K$6:$K$88,"OUI")</f>
        <v>3</v>
      </c>
    </row>
    <row r="119" spans="17:21" ht="15.75" thickBot="1" x14ac:dyDescent="0.3">
      <c r="Q119" s="11" t="s">
        <v>22</v>
      </c>
      <c r="R119" s="16">
        <f t="shared" ref="R119:R130" si="8">SUMPRODUCT((MONTH($L$6:$L$88)=MONTH($Q$114&amp;1))*($M$6:$M$88=Q119))</f>
        <v>10</v>
      </c>
      <c r="S119" s="119">
        <v>10</v>
      </c>
    </row>
    <row r="120" spans="17:21" ht="15.75" thickBot="1" x14ac:dyDescent="0.3">
      <c r="Q120" s="12" t="s">
        <v>13</v>
      </c>
      <c r="R120" s="17">
        <f t="shared" si="8"/>
        <v>13</v>
      </c>
      <c r="S120" s="119">
        <v>13</v>
      </c>
      <c r="T120" s="14" t="s">
        <v>32</v>
      </c>
      <c r="U120" s="41">
        <f>COUNTIF($N$6:$N$88,"OUI")</f>
        <v>2</v>
      </c>
    </row>
    <row r="121" spans="17:21" x14ac:dyDescent="0.25">
      <c r="Q121" s="12" t="s">
        <v>16</v>
      </c>
      <c r="R121" s="17">
        <f t="shared" si="8"/>
        <v>10</v>
      </c>
      <c r="S121" s="119">
        <v>10</v>
      </c>
    </row>
    <row r="122" spans="17:21" x14ac:dyDescent="0.25">
      <c r="Q122" s="12" t="s">
        <v>23</v>
      </c>
      <c r="R122" s="17">
        <f t="shared" si="8"/>
        <v>8</v>
      </c>
      <c r="S122" s="119">
        <v>8</v>
      </c>
    </row>
    <row r="123" spans="17:21" x14ac:dyDescent="0.25">
      <c r="Q123" s="12" t="s">
        <v>21</v>
      </c>
      <c r="R123" s="17">
        <f t="shared" si="8"/>
        <v>13</v>
      </c>
      <c r="S123" s="119">
        <v>13</v>
      </c>
    </row>
    <row r="124" spans="17:21" x14ac:dyDescent="0.25">
      <c r="Q124" s="12" t="s">
        <v>41</v>
      </c>
      <c r="R124" s="17">
        <f t="shared" si="8"/>
        <v>0</v>
      </c>
      <c r="S124" s="119">
        <v>0</v>
      </c>
    </row>
    <row r="125" spans="17:21" x14ac:dyDescent="0.25">
      <c r="Q125" s="12" t="s">
        <v>42</v>
      </c>
      <c r="R125" s="17">
        <f t="shared" si="8"/>
        <v>0</v>
      </c>
      <c r="S125" s="119">
        <v>0</v>
      </c>
    </row>
    <row r="126" spans="17:21" x14ac:dyDescent="0.25">
      <c r="Q126" s="12" t="s">
        <v>43</v>
      </c>
      <c r="R126" s="17">
        <f t="shared" si="8"/>
        <v>0</v>
      </c>
      <c r="S126" s="119">
        <v>0</v>
      </c>
    </row>
    <row r="127" spans="17:21" x14ac:dyDescent="0.25">
      <c r="Q127" s="12" t="s">
        <v>14</v>
      </c>
      <c r="R127" s="17">
        <f t="shared" si="8"/>
        <v>1</v>
      </c>
      <c r="S127" s="119">
        <v>1</v>
      </c>
    </row>
    <row r="128" spans="17:21" x14ac:dyDescent="0.25">
      <c r="Q128" s="12" t="s">
        <v>9</v>
      </c>
      <c r="R128" s="17">
        <f t="shared" si="8"/>
        <v>3</v>
      </c>
      <c r="S128" s="119">
        <v>3</v>
      </c>
    </row>
    <row r="129" spans="17:19" x14ac:dyDescent="0.25">
      <c r="Q129" s="12" t="s">
        <v>44</v>
      </c>
      <c r="R129" s="17">
        <f t="shared" si="8"/>
        <v>0</v>
      </c>
      <c r="S129" s="119">
        <v>0</v>
      </c>
    </row>
    <row r="130" spans="17:19" ht="15.75" thickBot="1" x14ac:dyDescent="0.3">
      <c r="Q130" s="12" t="s">
        <v>45</v>
      </c>
      <c r="R130" s="17">
        <f t="shared" si="8"/>
        <v>0</v>
      </c>
      <c r="S130" s="119">
        <v>0</v>
      </c>
    </row>
    <row r="131" spans="17:19" ht="15.75" thickBot="1" x14ac:dyDescent="0.3">
      <c r="Q131" s="69" t="s">
        <v>31</v>
      </c>
      <c r="R131" s="42">
        <f>SUM(R119:R130)</f>
        <v>58</v>
      </c>
      <c r="S131" s="119">
        <f>SUM(S119:S130)</f>
        <v>58</v>
      </c>
    </row>
  </sheetData>
  <sortState ref="A5:P81">
    <sortCondition ref="I4"/>
  </sortState>
  <mergeCells count="22">
    <mergeCell ref="Q118:R118"/>
    <mergeCell ref="T90:U90"/>
    <mergeCell ref="C2:P2"/>
    <mergeCell ref="Q103:R103"/>
    <mergeCell ref="Q90:R90"/>
    <mergeCell ref="I4:I5"/>
    <mergeCell ref="H4:H5"/>
    <mergeCell ref="G4:G5"/>
    <mergeCell ref="F4:F5"/>
    <mergeCell ref="E4:E5"/>
    <mergeCell ref="D4:D5"/>
    <mergeCell ref="C4:C5"/>
    <mergeCell ref="R116:S116"/>
    <mergeCell ref="R113:S113"/>
    <mergeCell ref="R114:S114"/>
    <mergeCell ref="R115:S115"/>
    <mergeCell ref="B4:B5"/>
    <mergeCell ref="A4:A5"/>
    <mergeCell ref="P4:P5"/>
    <mergeCell ref="O4:O5"/>
    <mergeCell ref="J4:K4"/>
    <mergeCell ref="L4:N4"/>
  </mergeCells>
  <dataValidations count="4">
    <dataValidation type="list" allowBlank="1" showInputMessage="1" showErrorMessage="1" sqref="E1 E3:E4 E6:E65523">
      <formula1>"FEMININ,MASCULIN"</formula1>
    </dataValidation>
    <dataValidation type="list" allowBlank="1" showInputMessage="1" showErrorMessage="1" sqref="H1 H3:H4 H6:H65523">
      <formula1>"SL,SDT,SPI,SDTU,SDRE (Maire),SDRE (Juge),SDRE (Préfectoral CP de Varennes),Réintégration PS SDDE,Réintégration PS SDRE,OPP"</formula1>
    </dataValidation>
    <dataValidation type="list" allowBlank="1" showInputMessage="1" showErrorMessage="1" sqref="M1 M3 M6:M65523">
      <formula1>"BENGALI,COLCHIQUE,LAVANDE,EDELWEISS,EMERAUDE,TOPAZE,RETIS,OPALE,COLIBRI,AIGUE MARINE,GENTIANE,BECARRE"</formula1>
    </dataValidation>
    <dataValidation type="list" allowBlank="1" showInputMessage="1" showErrorMessage="1" sqref="N1 K1 K3 N3 K6:K65523 N5:N65523">
      <formula1>"OUI"</formula1>
    </dataValidation>
  </dataValidations>
  <pageMargins left="0.70866141732283472" right="0.70866141732283472" top="0.74803149606299213" bottom="0.74803149606299213" header="0.31496062992125984" footer="0.31496062992125984"/>
  <pageSetup paperSize="9" scale="36" fitToHeight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U104"/>
  <sheetViews>
    <sheetView topLeftCell="J1" zoomScale="110" zoomScaleNormal="110" workbookViewId="0">
      <pane ySplit="5" topLeftCell="A84" activePane="bottomLeft" state="frozen"/>
      <selection pane="bottomLeft" activeCell="R92" sqref="R92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7109375" style="2" customWidth="1"/>
    <col min="4" max="4" width="8.85546875" style="3" customWidth="1"/>
    <col min="6" max="6" width="12.7109375" style="2" customWidth="1"/>
    <col min="7" max="7" width="11.85546875" customWidth="1"/>
    <col min="8" max="8" width="22.28515625" customWidth="1"/>
    <col min="9" max="9" width="13.85546875" customWidth="1"/>
    <col min="10" max="12" width="12.7109375" style="2" customWidth="1"/>
    <col min="13" max="13" width="18.140625" customWidth="1"/>
    <col min="14" max="14" width="7.42578125" customWidth="1"/>
    <col min="15" max="15" width="10.7109375" customWidth="1"/>
    <col min="16" max="16" width="47.140625" style="8" customWidth="1"/>
    <col min="17" max="17" width="35.7109375" customWidth="1"/>
    <col min="18" max="18" width="9.7109375" style="15" customWidth="1"/>
    <col min="19" max="19" width="5.85546875" customWidth="1"/>
    <col min="20" max="20" width="41.7109375" customWidth="1"/>
    <col min="21" max="21" width="9.7109375" customWidth="1"/>
    <col min="24" max="24" width="16.85546875" customWidth="1"/>
  </cols>
  <sheetData>
    <row r="2" spans="1:16" ht="28.5" x14ac:dyDescent="0.45">
      <c r="A2" s="33" t="s">
        <v>50</v>
      </c>
      <c r="B2" s="34">
        <f>U73</f>
        <v>0</v>
      </c>
      <c r="C2" s="185" t="s">
        <v>57</v>
      </c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</row>
    <row r="3" spans="1:16" ht="14.25" customHeight="1" thickBot="1" x14ac:dyDescent="0.5">
      <c r="A3" s="33"/>
      <c r="B3" s="34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  <c r="P3" s="55"/>
    </row>
    <row r="4" spans="1:16" ht="30" customHeight="1" x14ac:dyDescent="0.25">
      <c r="A4" s="174" t="s">
        <v>0</v>
      </c>
      <c r="B4" s="172" t="s">
        <v>1</v>
      </c>
      <c r="C4" s="182" t="s">
        <v>3</v>
      </c>
      <c r="D4" s="190" t="s">
        <v>4</v>
      </c>
      <c r="E4" s="172" t="s">
        <v>7</v>
      </c>
      <c r="F4" s="188" t="s">
        <v>2</v>
      </c>
      <c r="G4" s="172" t="s">
        <v>6</v>
      </c>
      <c r="H4" s="172" t="s">
        <v>8</v>
      </c>
      <c r="I4" s="186" t="s">
        <v>55</v>
      </c>
      <c r="J4" s="180" t="s">
        <v>58</v>
      </c>
      <c r="K4" s="181"/>
      <c r="L4" s="180" t="s">
        <v>61</v>
      </c>
      <c r="M4" s="182"/>
      <c r="N4" s="181"/>
      <c r="O4" s="178" t="s">
        <v>5</v>
      </c>
      <c r="P4" s="176" t="s">
        <v>15</v>
      </c>
    </row>
    <row r="5" spans="1:16" ht="30" customHeight="1" thickBot="1" x14ac:dyDescent="0.3">
      <c r="A5" s="175"/>
      <c r="B5" s="173"/>
      <c r="C5" s="192"/>
      <c r="D5" s="191"/>
      <c r="E5" s="173"/>
      <c r="F5" s="189"/>
      <c r="G5" s="173"/>
      <c r="H5" s="173"/>
      <c r="I5" s="187"/>
      <c r="J5" s="56" t="s">
        <v>59</v>
      </c>
      <c r="K5" s="62" t="s">
        <v>60</v>
      </c>
      <c r="L5" s="56" t="s">
        <v>59</v>
      </c>
      <c r="M5" s="57" t="s">
        <v>40</v>
      </c>
      <c r="N5" s="58" t="s">
        <v>24</v>
      </c>
      <c r="O5" s="179"/>
      <c r="P5" s="177"/>
    </row>
    <row r="6" spans="1:16" x14ac:dyDescent="0.25">
      <c r="A6" s="28"/>
      <c r="B6" s="28"/>
      <c r="C6" s="29"/>
      <c r="D6" s="37" t="str">
        <f ca="1">IF(C6="","",DATEDIF(C6,TODAY(),"y"))</f>
        <v/>
      </c>
      <c r="E6" s="30"/>
      <c r="F6" s="29">
        <v>44045</v>
      </c>
      <c r="G6" s="31"/>
      <c r="H6" s="31" t="s">
        <v>19</v>
      </c>
      <c r="I6" s="59"/>
      <c r="J6" s="48"/>
      <c r="K6" s="63"/>
      <c r="L6" s="48">
        <v>44050</v>
      </c>
      <c r="M6" s="30" t="s">
        <v>13</v>
      </c>
      <c r="N6" s="49"/>
      <c r="O6" s="45">
        <f t="shared" ref="O6:O37" si="0">IFERROR(IF(J6="",DATEDIF(F6,L6,"d"),DATEDIF(F6,J6,"d")),"")</f>
        <v>5</v>
      </c>
      <c r="P6" s="32"/>
    </row>
    <row r="7" spans="1:16" x14ac:dyDescent="0.25">
      <c r="A7" s="1"/>
      <c r="B7" s="1"/>
      <c r="C7" s="4"/>
      <c r="D7" s="37" t="str">
        <f ca="1">IF(C7="","",DATEDIF(C7,TODAY(),"y"))</f>
        <v/>
      </c>
      <c r="E7" s="5"/>
      <c r="F7" s="4">
        <v>44045</v>
      </c>
      <c r="G7" s="6"/>
      <c r="H7" s="5" t="s">
        <v>12</v>
      </c>
      <c r="I7" s="60"/>
      <c r="J7" s="50"/>
      <c r="K7" s="64"/>
      <c r="L7" s="50">
        <v>44050</v>
      </c>
      <c r="M7" s="5" t="s">
        <v>21</v>
      </c>
      <c r="N7" s="51"/>
      <c r="O7" s="46">
        <f t="shared" si="0"/>
        <v>5</v>
      </c>
      <c r="P7" s="7"/>
    </row>
    <row r="8" spans="1:16" x14ac:dyDescent="0.25">
      <c r="A8" s="1"/>
      <c r="B8" s="1"/>
      <c r="C8" s="4"/>
      <c r="D8" s="37" t="str">
        <f ca="1">IF(C8="","",DATEDIF(C8,TODAY(),"y"))</f>
        <v/>
      </c>
      <c r="E8" s="5"/>
      <c r="F8" s="4">
        <v>44045</v>
      </c>
      <c r="G8" s="6"/>
      <c r="H8" s="6" t="s">
        <v>18</v>
      </c>
      <c r="I8" s="61"/>
      <c r="J8" s="50"/>
      <c r="K8" s="64"/>
      <c r="L8" s="50">
        <v>44051</v>
      </c>
      <c r="M8" s="5" t="s">
        <v>21</v>
      </c>
      <c r="N8" s="51"/>
      <c r="O8" s="46">
        <f t="shared" si="0"/>
        <v>6</v>
      </c>
      <c r="P8" s="7"/>
    </row>
    <row r="9" spans="1:16" x14ac:dyDescent="0.25">
      <c r="A9" s="1"/>
      <c r="B9" s="1"/>
      <c r="C9" s="4"/>
      <c r="D9" s="37" t="str">
        <f ca="1">IF(C9="","",DATEDIF(C9,TODAY(),"y"))</f>
        <v/>
      </c>
      <c r="E9" s="5"/>
      <c r="F9" s="4">
        <v>44045</v>
      </c>
      <c r="G9" s="6"/>
      <c r="H9" s="6" t="s">
        <v>12</v>
      </c>
      <c r="I9" s="61"/>
      <c r="J9" s="50">
        <v>44048</v>
      </c>
      <c r="K9" s="64"/>
      <c r="L9" s="50"/>
      <c r="M9" s="5"/>
      <c r="N9" s="51"/>
      <c r="O9" s="46">
        <f t="shared" si="0"/>
        <v>3</v>
      </c>
      <c r="P9" s="7"/>
    </row>
    <row r="10" spans="1:16" x14ac:dyDescent="0.25">
      <c r="A10" s="1"/>
      <c r="B10" s="1"/>
      <c r="C10" s="4"/>
      <c r="D10" s="37" t="str">
        <f t="shared" ref="D10:D60" ca="1" si="1">IF(C10="","",DATEDIF(C10,TODAY(),"y"))</f>
        <v/>
      </c>
      <c r="E10" s="5"/>
      <c r="F10" s="4">
        <v>44046</v>
      </c>
      <c r="G10" s="6"/>
      <c r="H10" s="6" t="s">
        <v>12</v>
      </c>
      <c r="I10" s="61"/>
      <c r="J10" s="50">
        <v>44048</v>
      </c>
      <c r="K10" s="64"/>
      <c r="L10" s="50"/>
      <c r="M10" s="5"/>
      <c r="N10" s="51"/>
      <c r="O10" s="46">
        <f t="shared" si="0"/>
        <v>2</v>
      </c>
      <c r="P10" s="7"/>
    </row>
    <row r="11" spans="1:16" x14ac:dyDescent="0.25">
      <c r="A11" s="1"/>
      <c r="B11" s="1"/>
      <c r="C11" s="4"/>
      <c r="D11" s="37" t="str">
        <f t="shared" ca="1" si="1"/>
        <v/>
      </c>
      <c r="E11" s="5"/>
      <c r="F11" s="4">
        <v>44046</v>
      </c>
      <c r="G11" s="6"/>
      <c r="H11" s="6" t="s">
        <v>12</v>
      </c>
      <c r="I11" s="61"/>
      <c r="J11" s="50"/>
      <c r="K11" s="64"/>
      <c r="L11" s="50">
        <v>44050</v>
      </c>
      <c r="M11" s="5" t="s">
        <v>21</v>
      </c>
      <c r="N11" s="51"/>
      <c r="O11" s="46">
        <f t="shared" si="0"/>
        <v>4</v>
      </c>
      <c r="P11" s="7"/>
    </row>
    <row r="12" spans="1:16" x14ac:dyDescent="0.25">
      <c r="A12" s="1"/>
      <c r="B12" s="1"/>
      <c r="C12" s="4"/>
      <c r="D12" s="37" t="str">
        <f t="shared" ca="1" si="1"/>
        <v/>
      </c>
      <c r="E12" s="5"/>
      <c r="F12" s="4">
        <v>44046</v>
      </c>
      <c r="G12" s="6"/>
      <c r="H12" s="6" t="s">
        <v>12</v>
      </c>
      <c r="I12" s="61"/>
      <c r="J12" s="50"/>
      <c r="K12" s="64"/>
      <c r="L12" s="50">
        <v>44057</v>
      </c>
      <c r="M12" s="5" t="s">
        <v>13</v>
      </c>
      <c r="N12" s="51"/>
      <c r="O12" s="46">
        <f t="shared" si="0"/>
        <v>11</v>
      </c>
      <c r="P12" s="7"/>
    </row>
    <row r="13" spans="1:16" x14ac:dyDescent="0.25">
      <c r="A13" s="1"/>
      <c r="B13" s="1"/>
      <c r="C13" s="4"/>
      <c r="D13" s="37" t="str">
        <f t="shared" ca="1" si="1"/>
        <v/>
      </c>
      <c r="E13" s="5"/>
      <c r="F13" s="4">
        <v>44046</v>
      </c>
      <c r="G13" s="6"/>
      <c r="H13" s="6" t="s">
        <v>17</v>
      </c>
      <c r="I13" s="61"/>
      <c r="J13" s="50"/>
      <c r="K13" s="64"/>
      <c r="L13" s="50">
        <v>44049</v>
      </c>
      <c r="M13" s="5" t="s">
        <v>22</v>
      </c>
      <c r="N13" s="51"/>
      <c r="O13" s="46">
        <f t="shared" si="0"/>
        <v>3</v>
      </c>
      <c r="P13" s="7"/>
    </row>
    <row r="14" spans="1:16" x14ac:dyDescent="0.25">
      <c r="A14" s="1"/>
      <c r="B14" s="1"/>
      <c r="C14" s="4"/>
      <c r="D14" s="37" t="str">
        <f t="shared" ca="1" si="1"/>
        <v/>
      </c>
      <c r="E14" s="5"/>
      <c r="F14" s="4">
        <v>44047</v>
      </c>
      <c r="G14" s="6"/>
      <c r="H14" s="6" t="s">
        <v>18</v>
      </c>
      <c r="I14" s="61"/>
      <c r="J14" s="50"/>
      <c r="K14" s="64"/>
      <c r="L14" s="50">
        <v>44052</v>
      </c>
      <c r="M14" s="5" t="s">
        <v>13</v>
      </c>
      <c r="N14" s="51"/>
      <c r="O14" s="46">
        <f t="shared" si="0"/>
        <v>5</v>
      </c>
      <c r="P14" s="7"/>
    </row>
    <row r="15" spans="1:16" x14ac:dyDescent="0.25">
      <c r="A15" s="1"/>
      <c r="B15" s="1"/>
      <c r="C15" s="4"/>
      <c r="D15" s="37" t="str">
        <f t="shared" ca="1" si="1"/>
        <v/>
      </c>
      <c r="E15" s="5"/>
      <c r="F15" s="4">
        <v>44047</v>
      </c>
      <c r="G15" s="6"/>
      <c r="H15" s="6" t="s">
        <v>18</v>
      </c>
      <c r="I15" s="61"/>
      <c r="J15" s="50">
        <v>44053</v>
      </c>
      <c r="K15" s="64"/>
      <c r="L15" s="50"/>
      <c r="M15" s="5"/>
      <c r="N15" s="51"/>
      <c r="O15" s="46">
        <f t="shared" si="0"/>
        <v>6</v>
      </c>
      <c r="P15" s="7"/>
    </row>
    <row r="16" spans="1:16" x14ac:dyDescent="0.25">
      <c r="A16" s="1"/>
      <c r="B16" s="1"/>
      <c r="C16" s="4"/>
      <c r="D16" s="37" t="str">
        <f t="shared" ca="1" si="1"/>
        <v/>
      </c>
      <c r="E16" s="5"/>
      <c r="F16" s="4">
        <v>44048</v>
      </c>
      <c r="G16" s="6"/>
      <c r="H16" s="6" t="s">
        <v>12</v>
      </c>
      <c r="I16" s="61"/>
      <c r="J16" s="50"/>
      <c r="K16" s="64"/>
      <c r="L16" s="50">
        <v>44051</v>
      </c>
      <c r="M16" s="5" t="s">
        <v>21</v>
      </c>
      <c r="N16" s="51"/>
      <c r="O16" s="46">
        <f t="shared" si="0"/>
        <v>3</v>
      </c>
      <c r="P16" s="7"/>
    </row>
    <row r="17" spans="1:16" x14ac:dyDescent="0.25">
      <c r="A17" s="1"/>
      <c r="B17" s="1"/>
      <c r="C17" s="4"/>
      <c r="D17" s="37" t="str">
        <f t="shared" ca="1" si="1"/>
        <v/>
      </c>
      <c r="E17" s="5"/>
      <c r="F17" s="4">
        <v>44049</v>
      </c>
      <c r="G17" s="6"/>
      <c r="H17" s="6" t="s">
        <v>12</v>
      </c>
      <c r="I17" s="61"/>
      <c r="J17" s="50"/>
      <c r="K17" s="64"/>
      <c r="L17" s="50">
        <v>44055</v>
      </c>
      <c r="M17" s="5" t="s">
        <v>22</v>
      </c>
      <c r="N17" s="51"/>
      <c r="O17" s="46">
        <f t="shared" si="0"/>
        <v>6</v>
      </c>
      <c r="P17" s="7"/>
    </row>
    <row r="18" spans="1:16" x14ac:dyDescent="0.25">
      <c r="A18" s="1"/>
      <c r="B18" s="1"/>
      <c r="C18" s="4"/>
      <c r="D18" s="37" t="str">
        <f t="shared" ca="1" si="1"/>
        <v/>
      </c>
      <c r="E18" s="5"/>
      <c r="F18" s="4">
        <v>44049</v>
      </c>
      <c r="G18" s="6"/>
      <c r="H18" s="6" t="s">
        <v>17</v>
      </c>
      <c r="I18" s="61"/>
      <c r="J18" s="50"/>
      <c r="K18" s="64"/>
      <c r="L18" s="50">
        <v>44069</v>
      </c>
      <c r="M18" s="5" t="s">
        <v>22</v>
      </c>
      <c r="N18" s="51"/>
      <c r="O18" s="46">
        <f t="shared" si="0"/>
        <v>20</v>
      </c>
      <c r="P18" s="7"/>
    </row>
    <row r="19" spans="1:16" x14ac:dyDescent="0.25">
      <c r="A19" s="1"/>
      <c r="B19" s="1"/>
      <c r="C19" s="4"/>
      <c r="D19" s="37" t="str">
        <f t="shared" ca="1" si="1"/>
        <v/>
      </c>
      <c r="E19" s="5"/>
      <c r="F19" s="4">
        <v>44049</v>
      </c>
      <c r="G19" s="6"/>
      <c r="H19" s="5" t="s">
        <v>12</v>
      </c>
      <c r="I19" s="60"/>
      <c r="J19" s="50">
        <v>44061</v>
      </c>
      <c r="K19" s="64"/>
      <c r="L19" s="50"/>
      <c r="M19" s="5"/>
      <c r="N19" s="51"/>
      <c r="O19" s="46">
        <f t="shared" si="0"/>
        <v>12</v>
      </c>
      <c r="P19" s="7"/>
    </row>
    <row r="20" spans="1:16" x14ac:dyDescent="0.25">
      <c r="A20" s="1"/>
      <c r="B20" s="1"/>
      <c r="C20" s="4"/>
      <c r="D20" s="37" t="str">
        <f t="shared" ca="1" si="1"/>
        <v/>
      </c>
      <c r="E20" s="5"/>
      <c r="F20" s="4">
        <v>44049</v>
      </c>
      <c r="G20" s="6"/>
      <c r="H20" s="5" t="s">
        <v>12</v>
      </c>
      <c r="I20" s="60"/>
      <c r="J20" s="50">
        <v>44053</v>
      </c>
      <c r="K20" s="64" t="s">
        <v>25</v>
      </c>
      <c r="L20" s="50"/>
      <c r="M20" s="5"/>
      <c r="N20" s="51"/>
      <c r="O20" s="46">
        <f t="shared" si="0"/>
        <v>4</v>
      </c>
      <c r="P20" s="7"/>
    </row>
    <row r="21" spans="1:16" x14ac:dyDescent="0.25">
      <c r="A21" s="1"/>
      <c r="B21" s="1"/>
      <c r="C21" s="4"/>
      <c r="D21" s="37" t="str">
        <f t="shared" ca="1" si="1"/>
        <v/>
      </c>
      <c r="E21" s="5"/>
      <c r="F21" s="4">
        <v>44052</v>
      </c>
      <c r="G21" s="6"/>
      <c r="H21" s="5" t="s">
        <v>17</v>
      </c>
      <c r="I21" s="60"/>
      <c r="J21" s="50"/>
      <c r="K21" s="64"/>
      <c r="L21" s="50">
        <v>44054</v>
      </c>
      <c r="M21" s="5" t="s">
        <v>21</v>
      </c>
      <c r="N21" s="51"/>
      <c r="O21" s="46">
        <f t="shared" si="0"/>
        <v>2</v>
      </c>
      <c r="P21" s="7"/>
    </row>
    <row r="22" spans="1:16" x14ac:dyDescent="0.25">
      <c r="A22" s="1"/>
      <c r="B22" s="1"/>
      <c r="C22" s="4"/>
      <c r="D22" s="37" t="str">
        <f t="shared" ca="1" si="1"/>
        <v/>
      </c>
      <c r="E22" s="5"/>
      <c r="F22" s="4">
        <v>44052</v>
      </c>
      <c r="G22" s="6"/>
      <c r="H22" s="5" t="s">
        <v>17</v>
      </c>
      <c r="I22" s="60"/>
      <c r="J22" s="50"/>
      <c r="K22" s="64"/>
      <c r="L22" s="50">
        <v>44071</v>
      </c>
      <c r="M22" s="5" t="s">
        <v>21</v>
      </c>
      <c r="N22" s="51"/>
      <c r="O22" s="46">
        <f t="shared" si="0"/>
        <v>19</v>
      </c>
      <c r="P22" s="7"/>
    </row>
    <row r="23" spans="1:16" x14ac:dyDescent="0.25">
      <c r="A23" s="1"/>
      <c r="B23" s="1"/>
      <c r="C23" s="4"/>
      <c r="D23" s="37" t="str">
        <f t="shared" ca="1" si="1"/>
        <v/>
      </c>
      <c r="E23" s="5"/>
      <c r="F23" s="4">
        <v>44050</v>
      </c>
      <c r="G23" s="6"/>
      <c r="H23" s="5" t="s">
        <v>18</v>
      </c>
      <c r="I23" s="60"/>
      <c r="J23" s="50"/>
      <c r="K23" s="64"/>
      <c r="L23" s="50">
        <v>44062</v>
      </c>
      <c r="M23" s="5" t="s">
        <v>22</v>
      </c>
      <c r="N23" s="51"/>
      <c r="O23" s="46">
        <f t="shared" si="0"/>
        <v>12</v>
      </c>
      <c r="P23" s="7"/>
    </row>
    <row r="24" spans="1:16" x14ac:dyDescent="0.25">
      <c r="A24" s="1"/>
      <c r="B24" s="1"/>
      <c r="C24" s="4"/>
      <c r="D24" s="37" t="str">
        <f t="shared" ca="1" si="1"/>
        <v/>
      </c>
      <c r="E24" s="5"/>
      <c r="F24" s="4">
        <v>44051</v>
      </c>
      <c r="G24" s="6"/>
      <c r="H24" s="5" t="s">
        <v>12</v>
      </c>
      <c r="I24" s="60"/>
      <c r="J24" s="50"/>
      <c r="K24" s="64"/>
      <c r="L24" s="50">
        <v>44057</v>
      </c>
      <c r="M24" s="5" t="s">
        <v>21</v>
      </c>
      <c r="N24" s="51"/>
      <c r="O24" s="46">
        <f t="shared" si="0"/>
        <v>6</v>
      </c>
      <c r="P24" s="7"/>
    </row>
    <row r="25" spans="1:16" x14ac:dyDescent="0.25">
      <c r="A25" s="1"/>
      <c r="B25" s="1"/>
      <c r="C25" s="4"/>
      <c r="D25" s="37" t="str">
        <f t="shared" ca="1" si="1"/>
        <v/>
      </c>
      <c r="E25" s="5"/>
      <c r="F25" s="4">
        <v>44050</v>
      </c>
      <c r="G25" s="6"/>
      <c r="H25" s="5" t="s">
        <v>18</v>
      </c>
      <c r="I25" s="60"/>
      <c r="J25" s="50">
        <v>44064</v>
      </c>
      <c r="K25" s="64"/>
      <c r="L25" s="50"/>
      <c r="M25" s="5"/>
      <c r="N25" s="51"/>
      <c r="O25" s="46">
        <f t="shared" si="0"/>
        <v>14</v>
      </c>
      <c r="P25" s="7"/>
    </row>
    <row r="26" spans="1:16" x14ac:dyDescent="0.25">
      <c r="A26" s="1"/>
      <c r="B26" s="1"/>
      <c r="C26" s="4"/>
      <c r="D26" s="37" t="str">
        <f t="shared" ca="1" si="1"/>
        <v/>
      </c>
      <c r="E26" s="5"/>
      <c r="F26" s="4">
        <v>44051</v>
      </c>
      <c r="G26" s="6"/>
      <c r="H26" s="5" t="s">
        <v>12</v>
      </c>
      <c r="I26" s="60"/>
      <c r="J26" s="50">
        <v>44054</v>
      </c>
      <c r="K26" s="64" t="s">
        <v>25</v>
      </c>
      <c r="L26" s="50"/>
      <c r="M26" s="5"/>
      <c r="N26" s="51"/>
      <c r="O26" s="46">
        <f t="shared" si="0"/>
        <v>3</v>
      </c>
      <c r="P26" s="7"/>
    </row>
    <row r="27" spans="1:16" x14ac:dyDescent="0.25">
      <c r="A27" s="1"/>
      <c r="B27" s="1"/>
      <c r="C27" s="4"/>
      <c r="D27" s="37" t="str">
        <f t="shared" ca="1" si="1"/>
        <v/>
      </c>
      <c r="E27" s="5"/>
      <c r="F27" s="4">
        <v>44050</v>
      </c>
      <c r="G27" s="6"/>
      <c r="H27" s="5" t="s">
        <v>12</v>
      </c>
      <c r="I27" s="60"/>
      <c r="J27" s="50"/>
      <c r="K27" s="64"/>
      <c r="L27" s="50">
        <v>44057</v>
      </c>
      <c r="M27" s="5" t="s">
        <v>13</v>
      </c>
      <c r="N27" s="51"/>
      <c r="O27" s="46">
        <f t="shared" si="0"/>
        <v>7</v>
      </c>
      <c r="P27" s="7"/>
    </row>
    <row r="28" spans="1:16" x14ac:dyDescent="0.25">
      <c r="A28" s="1"/>
      <c r="B28" s="1"/>
      <c r="C28" s="4"/>
      <c r="D28" s="37" t="str">
        <f t="shared" ca="1" si="1"/>
        <v/>
      </c>
      <c r="E28" s="5"/>
      <c r="F28" s="4">
        <v>44053</v>
      </c>
      <c r="G28" s="6"/>
      <c r="H28" s="5" t="s">
        <v>18</v>
      </c>
      <c r="I28" s="60"/>
      <c r="J28" s="50"/>
      <c r="K28" s="64"/>
      <c r="L28" s="50">
        <v>44060</v>
      </c>
      <c r="M28" s="5" t="s">
        <v>13</v>
      </c>
      <c r="N28" s="51"/>
      <c r="O28" s="46">
        <f t="shared" si="0"/>
        <v>7</v>
      </c>
      <c r="P28" s="7"/>
    </row>
    <row r="29" spans="1:16" x14ac:dyDescent="0.25">
      <c r="A29" s="1"/>
      <c r="B29" s="1"/>
      <c r="C29" s="4"/>
      <c r="D29" s="37" t="str">
        <f t="shared" ca="1" si="1"/>
        <v/>
      </c>
      <c r="E29" s="5"/>
      <c r="F29" s="4">
        <v>44053</v>
      </c>
      <c r="G29" s="6"/>
      <c r="H29" s="5" t="s">
        <v>12</v>
      </c>
      <c r="I29" s="60"/>
      <c r="J29" s="50"/>
      <c r="K29" s="64"/>
      <c r="L29" s="50">
        <v>44055</v>
      </c>
      <c r="M29" s="5" t="s">
        <v>21</v>
      </c>
      <c r="N29" s="51"/>
      <c r="O29" s="46">
        <f t="shared" si="0"/>
        <v>2</v>
      </c>
      <c r="P29" s="7"/>
    </row>
    <row r="30" spans="1:16" x14ac:dyDescent="0.25">
      <c r="A30" s="1"/>
      <c r="B30" s="1"/>
      <c r="C30" s="4"/>
      <c r="D30" s="37" t="str">
        <f t="shared" ca="1" si="1"/>
        <v/>
      </c>
      <c r="E30" s="5"/>
      <c r="F30" s="4">
        <v>44054</v>
      </c>
      <c r="G30" s="6"/>
      <c r="H30" s="5" t="s">
        <v>12</v>
      </c>
      <c r="I30" s="60"/>
      <c r="J30" s="50"/>
      <c r="K30" s="64"/>
      <c r="L30" s="50">
        <v>44063</v>
      </c>
      <c r="M30" s="5" t="s">
        <v>21</v>
      </c>
      <c r="N30" s="51"/>
      <c r="O30" s="46">
        <f t="shared" si="0"/>
        <v>9</v>
      </c>
      <c r="P30" s="7"/>
    </row>
    <row r="31" spans="1:16" x14ac:dyDescent="0.25">
      <c r="A31" s="1"/>
      <c r="B31" s="1"/>
      <c r="C31" s="4"/>
      <c r="D31" s="37" t="str">
        <f t="shared" ca="1" si="1"/>
        <v/>
      </c>
      <c r="E31" s="5"/>
      <c r="F31" s="4">
        <v>44054</v>
      </c>
      <c r="G31" s="6"/>
      <c r="H31" s="5" t="s">
        <v>17</v>
      </c>
      <c r="I31" s="60"/>
      <c r="J31" s="50"/>
      <c r="K31" s="64"/>
      <c r="L31" s="50">
        <v>44061</v>
      </c>
      <c r="M31" s="5" t="s">
        <v>21</v>
      </c>
      <c r="N31" s="51"/>
      <c r="O31" s="46">
        <f t="shared" si="0"/>
        <v>7</v>
      </c>
      <c r="P31" s="7"/>
    </row>
    <row r="32" spans="1:16" x14ac:dyDescent="0.25">
      <c r="A32" s="1"/>
      <c r="B32" s="1"/>
      <c r="C32" s="4"/>
      <c r="D32" s="37" t="str">
        <f t="shared" ca="1" si="1"/>
        <v/>
      </c>
      <c r="E32" s="5"/>
      <c r="F32" s="4">
        <v>44054</v>
      </c>
      <c r="G32" s="6"/>
      <c r="H32" s="5" t="s">
        <v>19</v>
      </c>
      <c r="I32" s="60"/>
      <c r="J32" s="50">
        <v>44061</v>
      </c>
      <c r="K32" s="64"/>
      <c r="L32" s="50"/>
      <c r="M32" s="5"/>
      <c r="N32" s="51"/>
      <c r="O32" s="46">
        <f t="shared" si="0"/>
        <v>7</v>
      </c>
      <c r="P32" s="7"/>
    </row>
    <row r="33" spans="1:16" x14ac:dyDescent="0.25">
      <c r="A33" s="1"/>
      <c r="B33" s="1"/>
      <c r="C33" s="4"/>
      <c r="D33" s="37" t="str">
        <f t="shared" ca="1" si="1"/>
        <v/>
      </c>
      <c r="E33" s="5"/>
      <c r="F33" s="4">
        <v>44055</v>
      </c>
      <c r="G33" s="6"/>
      <c r="H33" s="5" t="s">
        <v>18</v>
      </c>
      <c r="I33" s="60"/>
      <c r="J33" s="50"/>
      <c r="K33" s="64"/>
      <c r="L33" s="50">
        <v>44062</v>
      </c>
      <c r="M33" s="5" t="s">
        <v>16</v>
      </c>
      <c r="N33" s="51"/>
      <c r="O33" s="46">
        <f t="shared" si="0"/>
        <v>7</v>
      </c>
      <c r="P33" s="7"/>
    </row>
    <row r="34" spans="1:16" x14ac:dyDescent="0.25">
      <c r="A34" s="1"/>
      <c r="B34" s="1"/>
      <c r="C34" s="4"/>
      <c r="D34" s="37" t="str">
        <f t="shared" ca="1" si="1"/>
        <v/>
      </c>
      <c r="E34" s="5"/>
      <c r="F34" s="4">
        <v>44055</v>
      </c>
      <c r="G34" s="6"/>
      <c r="H34" s="5" t="s">
        <v>18</v>
      </c>
      <c r="I34" s="60"/>
      <c r="J34" s="50"/>
      <c r="K34" s="64"/>
      <c r="L34" s="50">
        <v>44069</v>
      </c>
      <c r="M34" s="5" t="s">
        <v>13</v>
      </c>
      <c r="N34" s="51"/>
      <c r="O34" s="46">
        <f t="shared" si="0"/>
        <v>14</v>
      </c>
      <c r="P34" s="7"/>
    </row>
    <row r="35" spans="1:16" x14ac:dyDescent="0.25">
      <c r="A35" s="1"/>
      <c r="B35" s="1"/>
      <c r="C35" s="4"/>
      <c r="D35" s="37" t="str">
        <f t="shared" ca="1" si="1"/>
        <v/>
      </c>
      <c r="E35" s="5"/>
      <c r="F35" s="4">
        <v>44057</v>
      </c>
      <c r="G35" s="6"/>
      <c r="H35" s="5" t="s">
        <v>19</v>
      </c>
      <c r="I35" s="60"/>
      <c r="J35" s="50"/>
      <c r="K35" s="64"/>
      <c r="L35" s="50">
        <v>44071</v>
      </c>
      <c r="M35" s="5" t="s">
        <v>16</v>
      </c>
      <c r="N35" s="51"/>
      <c r="O35" s="46">
        <f t="shared" si="0"/>
        <v>14</v>
      </c>
      <c r="P35" s="7"/>
    </row>
    <row r="36" spans="1:16" x14ac:dyDescent="0.25">
      <c r="A36" s="1"/>
      <c r="B36" s="1"/>
      <c r="C36" s="4"/>
      <c r="D36" s="37" t="str">
        <f t="shared" ca="1" si="1"/>
        <v/>
      </c>
      <c r="E36" s="5"/>
      <c r="F36" s="4">
        <v>44057</v>
      </c>
      <c r="G36" s="6"/>
      <c r="H36" s="5" t="s">
        <v>18</v>
      </c>
      <c r="I36" s="60"/>
      <c r="J36" s="50">
        <v>44081</v>
      </c>
      <c r="K36" s="64"/>
      <c r="L36" s="50"/>
      <c r="M36" s="5"/>
      <c r="N36" s="51"/>
      <c r="O36" s="46">
        <f t="shared" si="0"/>
        <v>24</v>
      </c>
      <c r="P36" s="7"/>
    </row>
    <row r="37" spans="1:16" x14ac:dyDescent="0.25">
      <c r="A37" s="1"/>
      <c r="B37" s="1"/>
      <c r="C37" s="4"/>
      <c r="D37" s="37" t="str">
        <f t="shared" ca="1" si="1"/>
        <v/>
      </c>
      <c r="E37" s="5"/>
      <c r="F37" s="4">
        <v>44057</v>
      </c>
      <c r="G37" s="6"/>
      <c r="H37" s="5" t="s">
        <v>18</v>
      </c>
      <c r="I37" s="60"/>
      <c r="J37" s="50"/>
      <c r="K37" s="64"/>
      <c r="L37" s="50">
        <v>44076</v>
      </c>
      <c r="M37" s="5" t="s">
        <v>13</v>
      </c>
      <c r="N37" s="51"/>
      <c r="O37" s="46">
        <f t="shared" si="0"/>
        <v>19</v>
      </c>
      <c r="P37" s="7"/>
    </row>
    <row r="38" spans="1:16" x14ac:dyDescent="0.25">
      <c r="A38" s="1"/>
      <c r="B38" s="1"/>
      <c r="C38" s="4"/>
      <c r="D38" s="37" t="str">
        <f t="shared" ca="1" si="1"/>
        <v/>
      </c>
      <c r="E38" s="5"/>
      <c r="F38" s="4">
        <v>44057</v>
      </c>
      <c r="G38" s="6"/>
      <c r="H38" s="5" t="s">
        <v>12</v>
      </c>
      <c r="I38" s="60"/>
      <c r="J38" s="50"/>
      <c r="K38" s="64"/>
      <c r="L38" s="50">
        <v>44065</v>
      </c>
      <c r="M38" s="5" t="s">
        <v>21</v>
      </c>
      <c r="N38" s="51"/>
      <c r="O38" s="46">
        <f t="shared" ref="O38:O60" si="2">IFERROR(IF(J38="",DATEDIF(F38,L38,"d"),DATEDIF(F38,J38,"d")),"")</f>
        <v>8</v>
      </c>
      <c r="P38" s="7"/>
    </row>
    <row r="39" spans="1:16" x14ac:dyDescent="0.25">
      <c r="A39" s="1"/>
      <c r="B39" s="1"/>
      <c r="C39" s="4"/>
      <c r="D39" s="37" t="str">
        <f t="shared" ca="1" si="1"/>
        <v/>
      </c>
      <c r="E39" s="5"/>
      <c r="F39" s="4">
        <v>44060</v>
      </c>
      <c r="G39" s="6"/>
      <c r="H39" s="5" t="s">
        <v>12</v>
      </c>
      <c r="I39" s="60"/>
      <c r="J39" s="50"/>
      <c r="K39" s="64"/>
      <c r="L39" s="50">
        <v>44068</v>
      </c>
      <c r="M39" s="5" t="s">
        <v>13</v>
      </c>
      <c r="N39" s="51"/>
      <c r="O39" s="46">
        <f t="shared" si="2"/>
        <v>8</v>
      </c>
      <c r="P39" s="7"/>
    </row>
    <row r="40" spans="1:16" x14ac:dyDescent="0.25">
      <c r="A40" s="1"/>
      <c r="B40" s="1"/>
      <c r="C40" s="4"/>
      <c r="D40" s="37" t="str">
        <f t="shared" ca="1" si="1"/>
        <v/>
      </c>
      <c r="E40" s="5"/>
      <c r="F40" s="4">
        <v>44061</v>
      </c>
      <c r="G40" s="6"/>
      <c r="H40" s="5" t="s">
        <v>19</v>
      </c>
      <c r="I40" s="60"/>
      <c r="J40" s="50"/>
      <c r="K40" s="64"/>
      <c r="L40" s="50">
        <v>44069</v>
      </c>
      <c r="M40" s="5" t="s">
        <v>13</v>
      </c>
      <c r="N40" s="51"/>
      <c r="O40" s="46">
        <f t="shared" si="2"/>
        <v>8</v>
      </c>
      <c r="P40" s="7"/>
    </row>
    <row r="41" spans="1:16" x14ac:dyDescent="0.25">
      <c r="A41" s="1"/>
      <c r="B41" s="1"/>
      <c r="C41" s="4"/>
      <c r="D41" s="37" t="str">
        <f t="shared" ca="1" si="1"/>
        <v/>
      </c>
      <c r="E41" s="5"/>
      <c r="F41" s="4">
        <v>44061</v>
      </c>
      <c r="G41" s="6"/>
      <c r="H41" s="5" t="s">
        <v>19</v>
      </c>
      <c r="I41" s="60"/>
      <c r="J41" s="50"/>
      <c r="K41" s="64"/>
      <c r="L41" s="50">
        <v>44075</v>
      </c>
      <c r="M41" s="5" t="s">
        <v>16</v>
      </c>
      <c r="N41" s="51"/>
      <c r="O41" s="46">
        <f t="shared" si="2"/>
        <v>14</v>
      </c>
      <c r="P41" s="7"/>
    </row>
    <row r="42" spans="1:16" x14ac:dyDescent="0.25">
      <c r="A42" s="1"/>
      <c r="B42" s="1"/>
      <c r="C42" s="4"/>
      <c r="D42" s="37" t="str">
        <f t="shared" ca="1" si="1"/>
        <v/>
      </c>
      <c r="E42" s="5"/>
      <c r="F42" s="4">
        <v>44061</v>
      </c>
      <c r="G42" s="6"/>
      <c r="H42" s="5" t="s">
        <v>12</v>
      </c>
      <c r="I42" s="60"/>
      <c r="J42" s="50"/>
      <c r="K42" s="64"/>
      <c r="L42" s="50">
        <v>44064</v>
      </c>
      <c r="M42" s="5" t="s">
        <v>21</v>
      </c>
      <c r="N42" s="51"/>
      <c r="O42" s="46">
        <f t="shared" si="2"/>
        <v>3</v>
      </c>
      <c r="P42" s="7"/>
    </row>
    <row r="43" spans="1:16" x14ac:dyDescent="0.25">
      <c r="A43" s="1"/>
      <c r="B43" s="1"/>
      <c r="C43" s="4"/>
      <c r="D43" s="37" t="str">
        <f t="shared" ca="1" si="1"/>
        <v/>
      </c>
      <c r="E43" s="5"/>
      <c r="F43" s="4">
        <v>44062</v>
      </c>
      <c r="G43" s="6"/>
      <c r="H43" s="5" t="s">
        <v>12</v>
      </c>
      <c r="I43" s="60"/>
      <c r="J43" s="50"/>
      <c r="K43" s="64"/>
      <c r="L43" s="50">
        <v>44065</v>
      </c>
      <c r="M43" s="5" t="s">
        <v>21</v>
      </c>
      <c r="N43" s="51"/>
      <c r="O43" s="46">
        <f t="shared" si="2"/>
        <v>3</v>
      </c>
      <c r="P43" s="7"/>
    </row>
    <row r="44" spans="1:16" x14ac:dyDescent="0.25">
      <c r="A44" s="1"/>
      <c r="B44" s="1"/>
      <c r="C44" s="4"/>
      <c r="D44" s="37" t="str">
        <f t="shared" ca="1" si="1"/>
        <v/>
      </c>
      <c r="E44" s="5"/>
      <c r="F44" s="4">
        <v>44063</v>
      </c>
      <c r="G44" s="6"/>
      <c r="H44" s="5" t="s">
        <v>26</v>
      </c>
      <c r="I44" s="60"/>
      <c r="J44" s="50">
        <v>44079</v>
      </c>
      <c r="K44" s="64"/>
      <c r="L44" s="50"/>
      <c r="M44" s="5"/>
      <c r="N44" s="51"/>
      <c r="O44" s="46">
        <f t="shared" si="2"/>
        <v>16</v>
      </c>
      <c r="P44" s="7"/>
    </row>
    <row r="45" spans="1:16" x14ac:dyDescent="0.25">
      <c r="A45" s="1"/>
      <c r="B45" s="1"/>
      <c r="C45" s="4"/>
      <c r="D45" s="37" t="str">
        <f t="shared" ca="1" si="1"/>
        <v/>
      </c>
      <c r="E45" s="5"/>
      <c r="F45" s="4">
        <v>44065</v>
      </c>
      <c r="G45" s="6"/>
      <c r="H45" s="5" t="s">
        <v>12</v>
      </c>
      <c r="I45" s="60"/>
      <c r="J45" s="50">
        <v>44071</v>
      </c>
      <c r="K45" s="64"/>
      <c r="L45" s="50"/>
      <c r="M45" s="5"/>
      <c r="N45" s="51"/>
      <c r="O45" s="46">
        <f t="shared" si="2"/>
        <v>6</v>
      </c>
      <c r="P45" s="7"/>
    </row>
    <row r="46" spans="1:16" x14ac:dyDescent="0.25">
      <c r="A46" s="1"/>
      <c r="B46" s="1"/>
      <c r="C46" s="4"/>
      <c r="D46" s="37" t="str">
        <f t="shared" ca="1" si="1"/>
        <v/>
      </c>
      <c r="E46" s="5"/>
      <c r="F46" s="4">
        <v>44064</v>
      </c>
      <c r="G46" s="6"/>
      <c r="H46" s="5" t="s">
        <v>18</v>
      </c>
      <c r="I46" s="60"/>
      <c r="J46" s="50"/>
      <c r="K46" s="64"/>
      <c r="L46" s="50">
        <v>44077</v>
      </c>
      <c r="M46" s="5" t="s">
        <v>22</v>
      </c>
      <c r="N46" s="51"/>
      <c r="O46" s="46">
        <f t="shared" si="2"/>
        <v>13</v>
      </c>
      <c r="P46" s="7"/>
    </row>
    <row r="47" spans="1:16" x14ac:dyDescent="0.25">
      <c r="A47" s="1"/>
      <c r="B47" s="1"/>
      <c r="C47" s="4"/>
      <c r="D47" s="37" t="str">
        <f t="shared" ca="1" si="1"/>
        <v/>
      </c>
      <c r="E47" s="5"/>
      <c r="F47" s="4">
        <v>44064</v>
      </c>
      <c r="G47" s="6"/>
      <c r="H47" s="5" t="s">
        <v>17</v>
      </c>
      <c r="I47" s="60"/>
      <c r="J47" s="50">
        <v>44078</v>
      </c>
      <c r="K47" s="64"/>
      <c r="L47" s="50"/>
      <c r="M47" s="5"/>
      <c r="N47" s="51"/>
      <c r="O47" s="46">
        <f t="shared" si="2"/>
        <v>14</v>
      </c>
      <c r="P47" s="7"/>
    </row>
    <row r="48" spans="1:16" x14ac:dyDescent="0.25">
      <c r="A48" s="1"/>
      <c r="B48" s="1"/>
      <c r="C48" s="4"/>
      <c r="D48" s="37" t="str">
        <f t="shared" ca="1" si="1"/>
        <v/>
      </c>
      <c r="E48" s="5"/>
      <c r="F48" s="4">
        <v>44066</v>
      </c>
      <c r="G48" s="6"/>
      <c r="H48" s="5" t="s">
        <v>12</v>
      </c>
      <c r="I48" s="60"/>
      <c r="J48" s="50"/>
      <c r="K48" s="64"/>
      <c r="L48" s="50">
        <v>44071</v>
      </c>
      <c r="M48" s="5" t="s">
        <v>23</v>
      </c>
      <c r="N48" s="51"/>
      <c r="O48" s="46">
        <f t="shared" si="2"/>
        <v>5</v>
      </c>
      <c r="P48" s="7"/>
    </row>
    <row r="49" spans="1:21" x14ac:dyDescent="0.25">
      <c r="A49" s="74"/>
      <c r="B49" s="74"/>
      <c r="C49" s="4"/>
      <c r="D49" s="37" t="str">
        <f t="shared" ca="1" si="1"/>
        <v/>
      </c>
      <c r="E49" s="5"/>
      <c r="F49" s="4">
        <v>44066</v>
      </c>
      <c r="G49" s="6"/>
      <c r="H49" s="5" t="s">
        <v>18</v>
      </c>
      <c r="I49" s="60"/>
      <c r="J49" s="50"/>
      <c r="K49" s="64"/>
      <c r="L49" s="50">
        <v>44071</v>
      </c>
      <c r="M49" s="5" t="s">
        <v>22</v>
      </c>
      <c r="N49" s="51"/>
      <c r="O49" s="46">
        <f t="shared" si="2"/>
        <v>5</v>
      </c>
      <c r="P49" s="7"/>
    </row>
    <row r="50" spans="1:21" x14ac:dyDescent="0.25">
      <c r="A50" s="74"/>
      <c r="B50" s="74"/>
      <c r="C50" s="4"/>
      <c r="D50" s="37" t="str">
        <f t="shared" ca="1" si="1"/>
        <v/>
      </c>
      <c r="E50" s="5"/>
      <c r="F50" s="4">
        <v>44064</v>
      </c>
      <c r="G50" s="6"/>
      <c r="H50" s="5" t="s">
        <v>19</v>
      </c>
      <c r="I50" s="60"/>
      <c r="J50" s="50"/>
      <c r="K50" s="64"/>
      <c r="L50" s="50">
        <v>44065</v>
      </c>
      <c r="M50" s="5" t="s">
        <v>13</v>
      </c>
      <c r="N50" s="51"/>
      <c r="O50" s="46">
        <f t="shared" si="2"/>
        <v>1</v>
      </c>
      <c r="P50" s="7"/>
    </row>
    <row r="51" spans="1:21" x14ac:dyDescent="0.25">
      <c r="A51" s="1"/>
      <c r="B51" s="1"/>
      <c r="C51" s="4"/>
      <c r="D51" s="37" t="str">
        <f t="shared" ca="1" si="1"/>
        <v/>
      </c>
      <c r="E51" s="5"/>
      <c r="F51" s="4">
        <v>44069</v>
      </c>
      <c r="G51" s="6"/>
      <c r="H51" s="5" t="s">
        <v>12</v>
      </c>
      <c r="I51" s="60"/>
      <c r="J51" s="50"/>
      <c r="K51" s="64"/>
      <c r="L51" s="50">
        <v>44077</v>
      </c>
      <c r="M51" s="5" t="s">
        <v>13</v>
      </c>
      <c r="N51" s="51"/>
      <c r="O51" s="46">
        <f t="shared" si="2"/>
        <v>8</v>
      </c>
      <c r="P51" s="7"/>
    </row>
    <row r="52" spans="1:21" x14ac:dyDescent="0.25">
      <c r="A52" s="1"/>
      <c r="B52" s="1"/>
      <c r="C52" s="4"/>
      <c r="D52" s="37" t="str">
        <f t="shared" ca="1" si="1"/>
        <v/>
      </c>
      <c r="E52" s="5"/>
      <c r="F52" s="4">
        <v>44069</v>
      </c>
      <c r="G52" s="6"/>
      <c r="H52" s="5" t="s">
        <v>12</v>
      </c>
      <c r="I52" s="60"/>
      <c r="J52" s="50">
        <v>44074</v>
      </c>
      <c r="K52" s="64"/>
      <c r="L52" s="50"/>
      <c r="M52" s="5"/>
      <c r="N52" s="51"/>
      <c r="O52" s="46">
        <f t="shared" si="2"/>
        <v>5</v>
      </c>
      <c r="P52" s="7"/>
    </row>
    <row r="53" spans="1:21" x14ac:dyDescent="0.25">
      <c r="A53" s="1"/>
      <c r="B53" s="1"/>
      <c r="C53" s="4"/>
      <c r="D53" s="37" t="str">
        <f t="shared" ca="1" si="1"/>
        <v/>
      </c>
      <c r="E53" s="5"/>
      <c r="F53" s="4">
        <v>44070</v>
      </c>
      <c r="G53" s="6"/>
      <c r="H53" s="5" t="s">
        <v>12</v>
      </c>
      <c r="I53" s="60"/>
      <c r="J53" s="50">
        <v>44089</v>
      </c>
      <c r="K53" s="64"/>
      <c r="L53" s="50"/>
      <c r="M53" s="5"/>
      <c r="N53" s="51"/>
      <c r="O53" s="46">
        <f t="shared" si="2"/>
        <v>19</v>
      </c>
      <c r="P53" s="7"/>
    </row>
    <row r="54" spans="1:21" x14ac:dyDescent="0.25">
      <c r="A54" s="1"/>
      <c r="B54" s="1"/>
      <c r="C54" s="4"/>
      <c r="D54" s="37" t="str">
        <f t="shared" ca="1" si="1"/>
        <v/>
      </c>
      <c r="E54" s="5"/>
      <c r="F54" s="4">
        <v>44070</v>
      </c>
      <c r="G54" s="6"/>
      <c r="H54" s="5" t="s">
        <v>12</v>
      </c>
      <c r="I54" s="60"/>
      <c r="J54" s="50"/>
      <c r="K54" s="64"/>
      <c r="L54" s="50">
        <v>44131</v>
      </c>
      <c r="M54" s="5" t="s">
        <v>13</v>
      </c>
      <c r="N54" s="51"/>
      <c r="O54" s="46">
        <f t="shared" si="2"/>
        <v>61</v>
      </c>
      <c r="P54" s="7"/>
    </row>
    <row r="55" spans="1:21" x14ac:dyDescent="0.25">
      <c r="A55" s="1"/>
      <c r="B55" s="1"/>
      <c r="C55" s="4"/>
      <c r="D55" s="37" t="str">
        <f t="shared" ca="1" si="1"/>
        <v/>
      </c>
      <c r="E55" s="5"/>
      <c r="F55" s="4">
        <v>44071</v>
      </c>
      <c r="G55" s="6"/>
      <c r="H55" s="5" t="s">
        <v>12</v>
      </c>
      <c r="I55" s="60"/>
      <c r="J55" s="50"/>
      <c r="K55" s="64"/>
      <c r="L55" s="50">
        <v>44078</v>
      </c>
      <c r="M55" s="5" t="s">
        <v>13</v>
      </c>
      <c r="N55" s="51"/>
      <c r="O55" s="46">
        <f t="shared" si="2"/>
        <v>7</v>
      </c>
      <c r="P55" s="7"/>
    </row>
    <row r="56" spans="1:21" x14ac:dyDescent="0.25">
      <c r="A56" s="1"/>
      <c r="B56" s="1"/>
      <c r="C56" s="4"/>
      <c r="D56" s="37" t="str">
        <f t="shared" ca="1" si="1"/>
        <v/>
      </c>
      <c r="E56" s="5"/>
      <c r="F56" s="4">
        <v>44071</v>
      </c>
      <c r="G56" s="6"/>
      <c r="H56" s="5" t="s">
        <v>12</v>
      </c>
      <c r="I56" s="60"/>
      <c r="J56" s="50"/>
      <c r="K56" s="64"/>
      <c r="L56" s="50">
        <v>44078</v>
      </c>
      <c r="M56" s="5" t="s">
        <v>21</v>
      </c>
      <c r="N56" s="51"/>
      <c r="O56" s="46">
        <f t="shared" si="2"/>
        <v>7</v>
      </c>
      <c r="P56" s="7"/>
    </row>
    <row r="57" spans="1:21" x14ac:dyDescent="0.25">
      <c r="A57" s="1"/>
      <c r="B57" s="1"/>
      <c r="C57" s="4"/>
      <c r="D57" s="37" t="str">
        <f t="shared" ca="1" si="1"/>
        <v/>
      </c>
      <c r="E57" s="5"/>
      <c r="F57" s="4">
        <v>44071</v>
      </c>
      <c r="G57" s="6"/>
      <c r="H57" s="5" t="s">
        <v>12</v>
      </c>
      <c r="I57" s="60"/>
      <c r="J57" s="50">
        <v>44074</v>
      </c>
      <c r="K57" s="64"/>
      <c r="L57" s="50"/>
      <c r="M57" s="5"/>
      <c r="N57" s="51"/>
      <c r="O57" s="46">
        <f t="shared" si="2"/>
        <v>3</v>
      </c>
      <c r="P57" s="7"/>
    </row>
    <row r="58" spans="1:21" x14ac:dyDescent="0.25">
      <c r="A58" s="1"/>
      <c r="B58" s="1"/>
      <c r="C58" s="4"/>
      <c r="D58" s="37" t="str">
        <f t="shared" ca="1" si="1"/>
        <v/>
      </c>
      <c r="E58" s="5"/>
      <c r="F58" s="4">
        <v>44073</v>
      </c>
      <c r="G58" s="6"/>
      <c r="H58" s="5" t="s">
        <v>12</v>
      </c>
      <c r="I58" s="60"/>
      <c r="J58" s="50"/>
      <c r="K58" s="64"/>
      <c r="L58" s="50">
        <v>44080</v>
      </c>
      <c r="M58" s="5" t="s">
        <v>22</v>
      </c>
      <c r="N58" s="51"/>
      <c r="O58" s="46">
        <f t="shared" si="2"/>
        <v>7</v>
      </c>
      <c r="P58" s="7"/>
    </row>
    <row r="59" spans="1:21" x14ac:dyDescent="0.25">
      <c r="A59" s="1"/>
      <c r="B59" s="1"/>
      <c r="C59" s="4"/>
      <c r="D59" s="37" t="str">
        <f t="shared" ca="1" si="1"/>
        <v/>
      </c>
      <c r="E59" s="5"/>
      <c r="F59" s="4">
        <v>44072</v>
      </c>
      <c r="G59" s="6"/>
      <c r="H59" s="5" t="s">
        <v>12</v>
      </c>
      <c r="I59" s="60"/>
      <c r="J59" s="50"/>
      <c r="K59" s="64"/>
      <c r="L59" s="50">
        <v>44088</v>
      </c>
      <c r="M59" s="5" t="s">
        <v>22</v>
      </c>
      <c r="N59" s="51"/>
      <c r="O59" s="46">
        <f t="shared" si="2"/>
        <v>16</v>
      </c>
      <c r="P59" s="7"/>
    </row>
    <row r="60" spans="1:21" x14ac:dyDescent="0.25">
      <c r="A60" s="1"/>
      <c r="B60" s="1"/>
      <c r="C60" s="4"/>
      <c r="D60" s="37" t="str">
        <f t="shared" ca="1" si="1"/>
        <v/>
      </c>
      <c r="E60" s="5"/>
      <c r="F60" s="4">
        <v>44074</v>
      </c>
      <c r="G60" s="6"/>
      <c r="H60" s="5" t="s">
        <v>18</v>
      </c>
      <c r="I60" s="60"/>
      <c r="J60" s="50"/>
      <c r="K60" s="64"/>
      <c r="L60" s="50">
        <v>44081</v>
      </c>
      <c r="M60" s="5" t="s">
        <v>13</v>
      </c>
      <c r="N60" s="51"/>
      <c r="O60" s="46">
        <f t="shared" si="2"/>
        <v>7</v>
      </c>
      <c r="P60" s="7"/>
    </row>
    <row r="61" spans="1:21" ht="15.75" thickBot="1" x14ac:dyDescent="0.3">
      <c r="A61" s="1"/>
      <c r="B61" s="1"/>
      <c r="C61" s="4"/>
      <c r="D61" s="37" t="str">
        <f t="shared" ref="D61" ca="1" si="3">IF(C61="","",DATEDIF(C61,TODAY(),"y"))</f>
        <v/>
      </c>
      <c r="E61" s="5"/>
      <c r="F61" s="4">
        <v>44074</v>
      </c>
      <c r="G61" s="6"/>
      <c r="H61" s="5" t="s">
        <v>18</v>
      </c>
      <c r="I61" s="60"/>
      <c r="J61" s="52"/>
      <c r="K61" s="65"/>
      <c r="L61" s="52">
        <v>44098</v>
      </c>
      <c r="M61" s="53" t="s">
        <v>16</v>
      </c>
      <c r="N61" s="54"/>
      <c r="O61" s="46">
        <f t="shared" ref="O61" si="4">IFERROR(IF(J61="",DATEDIF(F61,L61,"d"),DATEDIF(F61,J61,"d")),"")</f>
        <v>24</v>
      </c>
      <c r="P61" s="7"/>
    </row>
    <row r="62" spans="1:21" ht="15.75" thickBot="1" x14ac:dyDescent="0.3">
      <c r="A62" s="21"/>
      <c r="B62" s="21"/>
      <c r="C62" s="24"/>
      <c r="D62" s="23"/>
      <c r="E62" s="22"/>
      <c r="F62" s="24"/>
      <c r="G62" s="22"/>
      <c r="H62" s="22"/>
      <c r="I62" s="22"/>
      <c r="J62" s="24"/>
      <c r="K62" s="25"/>
      <c r="L62" s="24"/>
      <c r="M62" s="22"/>
      <c r="N62" s="26"/>
      <c r="O62" s="22"/>
      <c r="P62" s="27"/>
    </row>
    <row r="63" spans="1:21" ht="15.75" thickBot="1" x14ac:dyDescent="0.3">
      <c r="N63" s="9"/>
      <c r="Q63" s="183" t="s">
        <v>34</v>
      </c>
      <c r="R63" s="184"/>
      <c r="T63" s="183" t="s">
        <v>48</v>
      </c>
      <c r="U63" s="184"/>
    </row>
    <row r="64" spans="1:21" x14ac:dyDescent="0.25">
      <c r="Q64" s="11" t="s">
        <v>12</v>
      </c>
      <c r="R64" s="16">
        <f t="shared" ref="R64:R73" si="5">COUNTIF($H$6:$H$61,Q64)</f>
        <v>29</v>
      </c>
      <c r="T64" s="11" t="s">
        <v>51</v>
      </c>
      <c r="U64" s="38">
        <f ca="1">COUNTIF($D$6:$D$61,"&lt;18")</f>
        <v>0</v>
      </c>
    </row>
    <row r="65" spans="17:21" x14ac:dyDescent="0.25">
      <c r="Q65" s="12" t="s">
        <v>17</v>
      </c>
      <c r="R65" s="17">
        <f t="shared" si="5"/>
        <v>6</v>
      </c>
      <c r="T65" s="12" t="s">
        <v>52</v>
      </c>
      <c r="U65" s="39">
        <f ca="1">COUNTIFS($D$6:$D$61,"&gt;=18",$D$6:$D$61,"&lt;30")</f>
        <v>0</v>
      </c>
    </row>
    <row r="66" spans="17:21" x14ac:dyDescent="0.25">
      <c r="Q66" s="12" t="s">
        <v>18</v>
      </c>
      <c r="R66" s="17">
        <f t="shared" si="5"/>
        <v>14</v>
      </c>
      <c r="T66" s="12" t="s">
        <v>53</v>
      </c>
      <c r="U66" s="39">
        <f ca="1">COUNTIFS($D$6:$D$61,"&gt;=30",$D$6:$D$61,"&lt;60")</f>
        <v>0</v>
      </c>
    </row>
    <row r="67" spans="17:21" ht="15.75" thickBot="1" x14ac:dyDescent="0.3">
      <c r="Q67" s="12" t="s">
        <v>19</v>
      </c>
      <c r="R67" s="17">
        <f t="shared" si="5"/>
        <v>6</v>
      </c>
      <c r="T67" s="12" t="s">
        <v>54</v>
      </c>
      <c r="U67" s="40">
        <f ca="1">COUNTIF($D$6:$D$61,"&gt;=60")</f>
        <v>0</v>
      </c>
    </row>
    <row r="68" spans="17:21" ht="15.75" thickBot="1" x14ac:dyDescent="0.3">
      <c r="Q68" s="12" t="s">
        <v>26</v>
      </c>
      <c r="R68" s="17">
        <f t="shared" si="5"/>
        <v>1</v>
      </c>
      <c r="T68" s="10" t="s">
        <v>31</v>
      </c>
      <c r="U68" s="19">
        <f ca="1">SUM(U64:U67)</f>
        <v>0</v>
      </c>
    </row>
    <row r="69" spans="17:21" ht="15.75" thickBot="1" x14ac:dyDescent="0.3">
      <c r="Q69" s="12" t="s">
        <v>27</v>
      </c>
      <c r="R69" s="17">
        <f t="shared" si="5"/>
        <v>0</v>
      </c>
    </row>
    <row r="70" spans="17:21" ht="15.75" thickBot="1" x14ac:dyDescent="0.3">
      <c r="Q70" s="12" t="s">
        <v>28</v>
      </c>
      <c r="R70" s="17">
        <f t="shared" si="5"/>
        <v>0</v>
      </c>
      <c r="T70" s="43" t="s">
        <v>7</v>
      </c>
      <c r="U70" s="44"/>
    </row>
    <row r="71" spans="17:21" x14ac:dyDescent="0.25">
      <c r="Q71" s="12" t="s">
        <v>20</v>
      </c>
      <c r="R71" s="17">
        <f t="shared" si="5"/>
        <v>0</v>
      </c>
      <c r="T71" s="11" t="s">
        <v>10</v>
      </c>
      <c r="U71" s="16">
        <f>COUNTIF($E$6:$E$61,T71)</f>
        <v>0</v>
      </c>
    </row>
    <row r="72" spans="17:21" ht="15.75" thickBot="1" x14ac:dyDescent="0.3">
      <c r="Q72" s="12" t="s">
        <v>29</v>
      </c>
      <c r="R72" s="17">
        <f t="shared" si="5"/>
        <v>0</v>
      </c>
      <c r="T72" s="12" t="s">
        <v>11</v>
      </c>
      <c r="U72" s="20">
        <f>COUNTIF($E$6:$E$61,T72)</f>
        <v>0</v>
      </c>
    </row>
    <row r="73" spans="17:21" ht="15.75" thickBot="1" x14ac:dyDescent="0.3">
      <c r="Q73" s="13" t="s">
        <v>30</v>
      </c>
      <c r="R73" s="18">
        <f t="shared" si="5"/>
        <v>0</v>
      </c>
      <c r="T73" s="10" t="s">
        <v>31</v>
      </c>
      <c r="U73" s="19">
        <f>SUM(U71:U72)</f>
        <v>0</v>
      </c>
    </row>
    <row r="74" spans="17:21" ht="15.75" thickBot="1" x14ac:dyDescent="0.3">
      <c r="Q74" s="10" t="s">
        <v>31</v>
      </c>
      <c r="R74" s="19">
        <f>SUM(R64:R73)</f>
        <v>56</v>
      </c>
    </row>
    <row r="75" spans="17:21" ht="15.75" thickBot="1" x14ac:dyDescent="0.3"/>
    <row r="76" spans="17:21" ht="15.75" thickBot="1" x14ac:dyDescent="0.3">
      <c r="Q76" s="183" t="s">
        <v>49</v>
      </c>
      <c r="R76" s="184"/>
      <c r="T76" s="10" t="s">
        <v>62</v>
      </c>
      <c r="U76" s="68">
        <f>[1]Août!$AB$56</f>
        <v>54</v>
      </c>
    </row>
    <row r="77" spans="17:21" x14ac:dyDescent="0.25">
      <c r="Q77" s="11" t="s">
        <v>35</v>
      </c>
      <c r="R77" s="16">
        <f t="shared" ref="R77:R83" si="6">SUMPRODUCT(($G$6:$G$61&lt;&gt;"")*($G$6:$G$61*24&gt;=LEFT(Q77,SEARCH("h",Q77)-1)*1)*($G$6:$G$61*24&lt;=MID(Q77,SEARCH("-",Q77)+2,LEN(Q77)-SEARCH("-",Q77)-2)*1))</f>
        <v>0</v>
      </c>
      <c r="T77" s="76" t="s">
        <v>65</v>
      </c>
    </row>
    <row r="78" spans="17:21" ht="15.75" thickBot="1" x14ac:dyDescent="0.3">
      <c r="Q78" s="12" t="s">
        <v>36</v>
      </c>
      <c r="R78" s="17">
        <f t="shared" si="6"/>
        <v>0</v>
      </c>
    </row>
    <row r="79" spans="17:21" ht="15.75" thickBot="1" x14ac:dyDescent="0.3">
      <c r="Q79" s="12" t="s">
        <v>37</v>
      </c>
      <c r="R79" s="17">
        <f t="shared" si="6"/>
        <v>0</v>
      </c>
      <c r="T79" s="14" t="s">
        <v>73</v>
      </c>
      <c r="U79" s="41">
        <f>AVERAGE(O6:O61)</f>
        <v>9.5714285714285712</v>
      </c>
    </row>
    <row r="80" spans="17:21" x14ac:dyDescent="0.25">
      <c r="Q80" s="12" t="s">
        <v>38</v>
      </c>
      <c r="R80" s="17">
        <f t="shared" si="6"/>
        <v>0</v>
      </c>
    </row>
    <row r="81" spans="17:21" x14ac:dyDescent="0.25">
      <c r="Q81" s="12" t="s">
        <v>39</v>
      </c>
      <c r="R81" s="17">
        <f t="shared" si="6"/>
        <v>0</v>
      </c>
    </row>
    <row r="82" spans="17:21" x14ac:dyDescent="0.25">
      <c r="Q82" s="12" t="s">
        <v>46</v>
      </c>
      <c r="R82" s="17">
        <f t="shared" si="6"/>
        <v>0</v>
      </c>
    </row>
    <row r="83" spans="17:21" ht="15.75" thickBot="1" x14ac:dyDescent="0.3">
      <c r="Q83" s="12" t="s">
        <v>47</v>
      </c>
      <c r="R83" s="18">
        <f t="shared" si="6"/>
        <v>0</v>
      </c>
    </row>
    <row r="84" spans="17:21" ht="15.75" thickBot="1" x14ac:dyDescent="0.3">
      <c r="Q84" s="10" t="s">
        <v>31</v>
      </c>
      <c r="R84" s="19">
        <f>SUM(R77:R83)</f>
        <v>0</v>
      </c>
    </row>
    <row r="85" spans="17:21" ht="15.75" thickBot="1" x14ac:dyDescent="0.3"/>
    <row r="86" spans="17:21" ht="30.75" customHeight="1" thickBot="1" x14ac:dyDescent="0.3">
      <c r="Q86" s="99" t="s">
        <v>70</v>
      </c>
      <c r="R86" s="195" t="s">
        <v>71</v>
      </c>
      <c r="S86" s="196"/>
      <c r="T86" s="100" t="s">
        <v>72</v>
      </c>
    </row>
    <row r="87" spans="17:21" x14ac:dyDescent="0.25">
      <c r="Q87" s="101" t="s">
        <v>74</v>
      </c>
      <c r="R87" s="197">
        <f>SUMPRODUCT((MONTH($L$6:$L$61)=MONTH(Q87&amp;1))*(1))+'JUILLET 2020'!R115:S115</f>
        <v>42</v>
      </c>
      <c r="S87" s="198"/>
      <c r="T87" s="102">
        <f>SUMPRODUCT((MONTH($J$6:$J$85)=MONTH(Q87&amp;1))*(1))+'JUILLET 2020'!T115</f>
        <v>13</v>
      </c>
    </row>
    <row r="88" spans="17:21" ht="15.75" thickBot="1" x14ac:dyDescent="0.3">
      <c r="Q88" s="103" t="s">
        <v>75</v>
      </c>
      <c r="R88" s="199">
        <f>SUMPRODUCT((MONTH($L$6:$L$61)=MONTH(Q88&amp;1))*(1))</f>
        <v>10</v>
      </c>
      <c r="S88" s="200"/>
      <c r="T88" s="104">
        <f>SUMPRODUCT((MONTH($J$6:$J$85)=MONTH(Q88&amp;1))*(1))</f>
        <v>4</v>
      </c>
    </row>
    <row r="89" spans="17:21" ht="15.75" thickBot="1" x14ac:dyDescent="0.3">
      <c r="Q89" s="121"/>
      <c r="R89" s="193"/>
      <c r="S89" s="194"/>
      <c r="T89" s="105">
        <f>SUM(T87:T88)</f>
        <v>17</v>
      </c>
    </row>
    <row r="90" spans="17:21" ht="15.75" thickBot="1" x14ac:dyDescent="0.3"/>
    <row r="91" spans="17:21" ht="15.75" thickBot="1" x14ac:dyDescent="0.3">
      <c r="Q91" s="183" t="s">
        <v>63</v>
      </c>
      <c r="R91" s="184"/>
      <c r="S91" s="119" t="s">
        <v>92</v>
      </c>
      <c r="T91" s="14" t="s">
        <v>33</v>
      </c>
      <c r="U91" s="41">
        <f>COUNTIF($K$6:$K$61,"OUI")</f>
        <v>2</v>
      </c>
    </row>
    <row r="92" spans="17:21" ht="15.75" thickBot="1" x14ac:dyDescent="0.3">
      <c r="Q92" s="11" t="s">
        <v>22</v>
      </c>
      <c r="R92" s="16">
        <f>SUMPRODUCT((MONTH($L$6:$L$61)=MONTH($Q$87&amp;1))*($M$6:$M$61=Q92))+SUMPRODUCT((MONTH('JUILLET 2020'!$L$6:$L$88)=MONTH($Q$87&amp;1))*('JUILLET 2020'!$M$6:$M$88=Q92))</f>
        <v>10</v>
      </c>
      <c r="S92" s="119">
        <v>10</v>
      </c>
    </row>
    <row r="93" spans="17:21" ht="15.75" thickBot="1" x14ac:dyDescent="0.3">
      <c r="Q93" s="12" t="s">
        <v>13</v>
      </c>
      <c r="R93" s="17">
        <f>SUMPRODUCT((MONTH($L$6:$L$61)=MONTH($Q$87&amp;1))*($M$6:$M$61=Q93))+SUMPRODUCT((MONTH('JUILLET 2020'!$L$6:$L$88)=MONTH($Q$87&amp;1))*('JUILLET 2020'!$M$6:$M$88=Q93))</f>
        <v>11</v>
      </c>
      <c r="S93" s="119">
        <v>11</v>
      </c>
      <c r="T93" s="14" t="s">
        <v>32</v>
      </c>
      <c r="U93" s="41">
        <f>COUNTIF($N$6:$N$61,"OUI")</f>
        <v>0</v>
      </c>
    </row>
    <row r="94" spans="17:21" x14ac:dyDescent="0.25">
      <c r="Q94" s="12" t="s">
        <v>16</v>
      </c>
      <c r="R94" s="17">
        <f>SUMPRODUCT((MONTH($L$6:$L$61)=MONTH($Q$87&amp;1))*($M$6:$M$61=Q94))+SUMPRODUCT((MONTH('JUILLET 2020'!$L$6:$L$88)=MONTH($Q$87&amp;1))*('JUILLET 2020'!$M$6:$M$88=Q94))</f>
        <v>4</v>
      </c>
      <c r="S94" s="119">
        <v>4</v>
      </c>
    </row>
    <row r="95" spans="17:21" x14ac:dyDescent="0.25">
      <c r="Q95" s="12" t="s">
        <v>23</v>
      </c>
      <c r="R95" s="17">
        <f>SUMPRODUCT((MONTH($L$6:$L$61)=MONTH($Q$87&amp;1))*($M$6:$M$61=Q95))+SUMPRODUCT((MONTH('JUILLET 2020'!$L$6:$L$88)=MONTH($Q$87&amp;1))*('JUILLET 2020'!$M$6:$M$88=Q95))</f>
        <v>2</v>
      </c>
      <c r="S95" s="119">
        <v>2</v>
      </c>
    </row>
    <row r="96" spans="17:21" x14ac:dyDescent="0.25">
      <c r="Q96" s="12" t="s">
        <v>21</v>
      </c>
      <c r="R96" s="17">
        <f>SUMPRODUCT((MONTH($L$6:$L$61)=MONTH($Q$87&amp;1))*($M$6:$M$61=Q96))+SUMPRODUCT((MONTH('JUILLET 2020'!$L$6:$L$88)=MONTH($Q$87&amp;1))*('JUILLET 2020'!$M$6:$M$88=Q96))</f>
        <v>14</v>
      </c>
      <c r="S96" s="119">
        <v>14</v>
      </c>
    </row>
    <row r="97" spans="17:19" x14ac:dyDescent="0.25">
      <c r="Q97" s="12" t="s">
        <v>41</v>
      </c>
      <c r="R97" s="17">
        <f>SUMPRODUCT((MONTH($L$6:$L$61)=MONTH($Q$87&amp;1))*($M$6:$M$61=Q97))+SUMPRODUCT((MONTH('JUILLET 2020'!$L$6:$L$88)=MONTH($Q$87&amp;1))*('JUILLET 2020'!$M$6:$M$88=Q97))</f>
        <v>0</v>
      </c>
      <c r="S97" s="119">
        <v>0</v>
      </c>
    </row>
    <row r="98" spans="17:19" x14ac:dyDescent="0.25">
      <c r="Q98" s="12" t="s">
        <v>42</v>
      </c>
      <c r="R98" s="17">
        <f>SUMPRODUCT((MONTH($L$6:$L$61)=MONTH($Q$87&amp;1))*($M$6:$M$61=Q98))+SUMPRODUCT((MONTH('JUILLET 2020'!$L$6:$L$88)=MONTH($Q$87&amp;1))*('JUILLET 2020'!$M$6:$M$88=Q98))</f>
        <v>0</v>
      </c>
      <c r="S98" s="119">
        <v>0</v>
      </c>
    </row>
    <row r="99" spans="17:19" x14ac:dyDescent="0.25">
      <c r="Q99" s="12" t="s">
        <v>43</v>
      </c>
      <c r="R99" s="17">
        <f>SUMPRODUCT((MONTH($L$6:$L$61)=MONTH($Q$87&amp;1))*($M$6:$M$61=Q99))+SUMPRODUCT((MONTH('JUILLET 2020'!$L$6:$L$88)=MONTH($Q$87&amp;1))*('JUILLET 2020'!$M$6:$M$88=Q99))</f>
        <v>0</v>
      </c>
      <c r="S99" s="119">
        <v>0</v>
      </c>
    </row>
    <row r="100" spans="17:19" x14ac:dyDescent="0.25">
      <c r="Q100" s="12" t="s">
        <v>14</v>
      </c>
      <c r="R100" s="17">
        <f>SUMPRODUCT((MONTH($L$6:$L$61)=MONTH($Q$87&amp;1))*($M$6:$M$61=Q100))+SUMPRODUCT((MONTH('JUILLET 2020'!$L$6:$L$88)=MONTH($Q$87&amp;1))*('JUILLET 2020'!$M$6:$M$88=Q100))</f>
        <v>0</v>
      </c>
      <c r="S100" s="119">
        <v>0</v>
      </c>
    </row>
    <row r="101" spans="17:19" x14ac:dyDescent="0.25">
      <c r="Q101" s="12" t="s">
        <v>9</v>
      </c>
      <c r="R101" s="17">
        <f>SUMPRODUCT((MONTH($L$6:$L$61)=MONTH($Q$87&amp;1))*($M$6:$M$61=Q101))+SUMPRODUCT((MONTH('JUILLET 2020'!$L$6:$L$88)=MONTH($Q$87&amp;1))*('JUILLET 2020'!$M$6:$M$88=Q101))</f>
        <v>1</v>
      </c>
      <c r="S101" s="119">
        <v>1</v>
      </c>
    </row>
    <row r="102" spans="17:19" x14ac:dyDescent="0.25">
      <c r="Q102" s="12" t="s">
        <v>44</v>
      </c>
      <c r="R102" s="17">
        <f>SUMPRODUCT((MONTH($L$6:$L$61)=MONTH($Q$87&amp;1))*($M$6:$M$61=Q102))+SUMPRODUCT((MONTH('JUILLET 2020'!$L$6:$L$88)=MONTH($Q$87&amp;1))*('JUILLET 2020'!$M$6:$M$88=Q102))</f>
        <v>0</v>
      </c>
      <c r="S102" s="119">
        <v>0</v>
      </c>
    </row>
    <row r="103" spans="17:19" ht="15.75" thickBot="1" x14ac:dyDescent="0.3">
      <c r="Q103" s="12" t="s">
        <v>45</v>
      </c>
      <c r="R103" s="17">
        <f>SUMPRODUCT((MONTH($L$6:$L$61)=MONTH($Q$87&amp;1))*($M$6:$M$61=Q103))+SUMPRODUCT((MONTH('JUILLET 2020'!$L$6:$L$88)=MONTH($Q$87&amp;1))*('JUILLET 2020'!$M$6:$M$88=Q103))</f>
        <v>0</v>
      </c>
      <c r="S103" s="119">
        <v>0</v>
      </c>
    </row>
    <row r="104" spans="17:19" ht="15.75" thickBot="1" x14ac:dyDescent="0.3">
      <c r="Q104" s="69" t="s">
        <v>31</v>
      </c>
      <c r="R104" s="42">
        <f>SUM(R92:R103)</f>
        <v>42</v>
      </c>
      <c r="S104" s="119">
        <f>SUM(S92:S103)</f>
        <v>42</v>
      </c>
    </row>
  </sheetData>
  <mergeCells count="22">
    <mergeCell ref="C2:P2"/>
    <mergeCell ref="Q63:R63"/>
    <mergeCell ref="T63:U63"/>
    <mergeCell ref="Q76:R76"/>
    <mergeCell ref="Q91:R91"/>
    <mergeCell ref="F4:F5"/>
    <mergeCell ref="G4:G5"/>
    <mergeCell ref="H4:H5"/>
    <mergeCell ref="I4:I5"/>
    <mergeCell ref="J4:K4"/>
    <mergeCell ref="L4:N4"/>
    <mergeCell ref="O4:O5"/>
    <mergeCell ref="P4:P5"/>
    <mergeCell ref="R89:S89"/>
    <mergeCell ref="R86:S86"/>
    <mergeCell ref="R87:S87"/>
    <mergeCell ref="R88:S88"/>
    <mergeCell ref="A4:A5"/>
    <mergeCell ref="B4:B5"/>
    <mergeCell ref="C4:C5"/>
    <mergeCell ref="D4:D5"/>
    <mergeCell ref="E4:E5"/>
  </mergeCells>
  <dataValidations count="4">
    <dataValidation type="list" allowBlank="1" showInputMessage="1" showErrorMessage="1" sqref="N1 K1 N5:N65496 K6:K65496">
      <formula1>"OUI"</formula1>
    </dataValidation>
    <dataValidation type="list" allowBlank="1" showInputMessage="1" showErrorMessage="1" sqref="H1 H4 H6:H65496">
      <formula1>"SL,SDT,SPI,SDTU,SDRE (Maire),SDRE (Juge),SDRE (Préfectoral CP de Varennes),Réintégration PS SDDE,Réintégration PS SDRE,OPP"</formula1>
    </dataValidation>
    <dataValidation type="list" allowBlank="1" showInputMessage="1" showErrorMessage="1" sqref="E1 E4 E6:E65496">
      <formula1>"FEMININ,MASCULIN"</formula1>
    </dataValidation>
    <dataValidation type="list" allowBlank="1" showInputMessage="1" showErrorMessage="1" sqref="M1:M1048576">
      <formula1>$Q$92:$Q$103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U93"/>
  <sheetViews>
    <sheetView topLeftCell="J1" zoomScale="110" zoomScaleNormal="110" workbookViewId="0">
      <pane ySplit="5" topLeftCell="A72" activePane="bottomLeft" state="frozen"/>
      <selection pane="bottomLeft" activeCell="R81" sqref="R81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7109375" style="2" customWidth="1"/>
    <col min="4" max="4" width="8.85546875" style="3" customWidth="1"/>
    <col min="6" max="6" width="12.7109375" style="2" customWidth="1"/>
    <col min="7" max="7" width="11.85546875" customWidth="1"/>
    <col min="8" max="8" width="22.28515625" customWidth="1"/>
    <col min="9" max="9" width="13.85546875" customWidth="1"/>
    <col min="10" max="12" width="12.7109375" style="2" customWidth="1"/>
    <col min="13" max="13" width="18.140625" customWidth="1"/>
    <col min="14" max="14" width="7.42578125" customWidth="1"/>
    <col min="15" max="15" width="10.7109375" customWidth="1"/>
    <col min="16" max="16" width="47.140625" style="8" customWidth="1"/>
    <col min="17" max="17" width="35.7109375" customWidth="1"/>
    <col min="18" max="18" width="9.7109375" style="15" customWidth="1"/>
    <col min="19" max="19" width="5.85546875" customWidth="1"/>
    <col min="20" max="20" width="41.7109375" customWidth="1"/>
    <col min="21" max="21" width="9.7109375" customWidth="1"/>
    <col min="24" max="24" width="15.7109375" customWidth="1"/>
  </cols>
  <sheetData>
    <row r="2" spans="1:16" ht="28.5" x14ac:dyDescent="0.45">
      <c r="A2" s="33" t="s">
        <v>50</v>
      </c>
      <c r="B2" s="34">
        <f>U62</f>
        <v>0</v>
      </c>
      <c r="C2" s="185" t="s">
        <v>64</v>
      </c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</row>
    <row r="3" spans="1:16" ht="14.25" customHeight="1" thickBot="1" x14ac:dyDescent="0.5">
      <c r="A3" s="33"/>
      <c r="B3" s="34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</row>
    <row r="4" spans="1:16" ht="30" customHeight="1" x14ac:dyDescent="0.25">
      <c r="A4" s="174" t="s">
        <v>0</v>
      </c>
      <c r="B4" s="172" t="s">
        <v>1</v>
      </c>
      <c r="C4" s="182" t="s">
        <v>3</v>
      </c>
      <c r="D4" s="190" t="s">
        <v>4</v>
      </c>
      <c r="E4" s="172" t="s">
        <v>7</v>
      </c>
      <c r="F4" s="188" t="s">
        <v>2</v>
      </c>
      <c r="G4" s="172" t="s">
        <v>6</v>
      </c>
      <c r="H4" s="172" t="s">
        <v>8</v>
      </c>
      <c r="I4" s="186" t="s">
        <v>55</v>
      </c>
      <c r="J4" s="180" t="s">
        <v>58</v>
      </c>
      <c r="K4" s="181"/>
      <c r="L4" s="180" t="s">
        <v>61</v>
      </c>
      <c r="M4" s="182"/>
      <c r="N4" s="181"/>
      <c r="O4" s="178" t="s">
        <v>5</v>
      </c>
      <c r="P4" s="176" t="s">
        <v>15</v>
      </c>
    </row>
    <row r="5" spans="1:16" ht="30" customHeight="1" thickBot="1" x14ac:dyDescent="0.3">
      <c r="A5" s="175"/>
      <c r="B5" s="173"/>
      <c r="C5" s="192"/>
      <c r="D5" s="191"/>
      <c r="E5" s="173"/>
      <c r="F5" s="189"/>
      <c r="G5" s="173"/>
      <c r="H5" s="173"/>
      <c r="I5" s="187"/>
      <c r="J5" s="56" t="s">
        <v>59</v>
      </c>
      <c r="K5" s="62" t="s">
        <v>60</v>
      </c>
      <c r="L5" s="56" t="s">
        <v>59</v>
      </c>
      <c r="M5" s="57" t="s">
        <v>40</v>
      </c>
      <c r="N5" s="70" t="s">
        <v>24</v>
      </c>
      <c r="O5" s="179"/>
      <c r="P5" s="177"/>
    </row>
    <row r="6" spans="1:16" x14ac:dyDescent="0.25">
      <c r="A6" s="28"/>
      <c r="B6" s="28"/>
      <c r="C6" s="29"/>
      <c r="D6" s="37" t="str">
        <f ca="1">IF(C6="","",DATEDIF(C6,TODAY(),"y"))</f>
        <v/>
      </c>
      <c r="E6" s="30"/>
      <c r="F6" s="29">
        <v>44075</v>
      </c>
      <c r="G6" s="31"/>
      <c r="H6" s="31" t="s">
        <v>12</v>
      </c>
      <c r="I6" s="59"/>
      <c r="J6" s="48"/>
      <c r="K6" s="63"/>
      <c r="L6" s="48">
        <v>44078</v>
      </c>
      <c r="M6" s="30" t="s">
        <v>16</v>
      </c>
      <c r="N6" s="49"/>
      <c r="O6" s="45">
        <f t="shared" ref="O6:O50" si="0">IFERROR(IF(J6="",DATEDIF(F6,L6,"d"),DATEDIF(F6,J6,"d")),"")</f>
        <v>3</v>
      </c>
      <c r="P6" s="32"/>
    </row>
    <row r="7" spans="1:16" x14ac:dyDescent="0.25">
      <c r="A7" s="1"/>
      <c r="B7" s="1"/>
      <c r="C7" s="4"/>
      <c r="D7" s="37" t="str">
        <f ca="1">IF(C7="","",DATEDIF(C7,TODAY(),"y"))</f>
        <v/>
      </c>
      <c r="E7" s="5"/>
      <c r="F7" s="4">
        <v>44076</v>
      </c>
      <c r="G7" s="6"/>
      <c r="H7" s="5" t="s">
        <v>12</v>
      </c>
      <c r="I7" s="60"/>
      <c r="J7" s="50"/>
      <c r="K7" s="64"/>
      <c r="L7" s="50">
        <v>44083</v>
      </c>
      <c r="M7" s="5" t="s">
        <v>21</v>
      </c>
      <c r="N7" s="51"/>
      <c r="O7" s="46">
        <f t="shared" si="0"/>
        <v>7</v>
      </c>
      <c r="P7" s="7"/>
    </row>
    <row r="8" spans="1:16" x14ac:dyDescent="0.25">
      <c r="A8" s="1"/>
      <c r="B8" s="1"/>
      <c r="C8" s="4"/>
      <c r="D8" s="37" t="str">
        <f ca="1">IF(C8="","",DATEDIF(C8,TODAY(),"y"))</f>
        <v/>
      </c>
      <c r="E8" s="5"/>
      <c r="F8" s="4">
        <v>44077</v>
      </c>
      <c r="G8" s="6"/>
      <c r="H8" s="6" t="s">
        <v>12</v>
      </c>
      <c r="I8" s="61"/>
      <c r="J8" s="50"/>
      <c r="K8" s="64"/>
      <c r="L8" s="50">
        <v>44082</v>
      </c>
      <c r="M8" s="5" t="s">
        <v>21</v>
      </c>
      <c r="N8" s="51"/>
      <c r="O8" s="46">
        <f t="shared" si="0"/>
        <v>5</v>
      </c>
      <c r="P8" s="7"/>
    </row>
    <row r="9" spans="1:16" x14ac:dyDescent="0.25">
      <c r="A9" s="1"/>
      <c r="B9" s="1"/>
      <c r="C9" s="4"/>
      <c r="D9" s="37" t="str">
        <f ca="1">IF(C9="","",DATEDIF(C9,TODAY(),"y"))</f>
        <v/>
      </c>
      <c r="E9" s="5"/>
      <c r="F9" s="4">
        <v>44078</v>
      </c>
      <c r="G9" s="6"/>
      <c r="H9" s="6" t="s">
        <v>17</v>
      </c>
      <c r="I9" s="61"/>
      <c r="J9" s="50"/>
      <c r="K9" s="64"/>
      <c r="L9" s="50">
        <v>44085</v>
      </c>
      <c r="M9" s="5" t="s">
        <v>22</v>
      </c>
      <c r="N9" s="51"/>
      <c r="O9" s="46">
        <f t="shared" si="0"/>
        <v>7</v>
      </c>
      <c r="P9" s="7"/>
    </row>
    <row r="10" spans="1:16" x14ac:dyDescent="0.25">
      <c r="A10" s="1"/>
      <c r="B10" s="1"/>
      <c r="C10" s="4"/>
      <c r="D10" s="37" t="str">
        <f t="shared" ref="D10:D50" ca="1" si="1">IF(C10="","",DATEDIF(C10,TODAY(),"y"))</f>
        <v/>
      </c>
      <c r="E10" s="5"/>
      <c r="F10" s="4">
        <v>44078</v>
      </c>
      <c r="G10" s="6"/>
      <c r="H10" s="6" t="s">
        <v>19</v>
      </c>
      <c r="I10" s="61"/>
      <c r="J10" s="50"/>
      <c r="K10" s="64"/>
      <c r="L10" s="50">
        <v>44083</v>
      </c>
      <c r="M10" s="5" t="s">
        <v>23</v>
      </c>
      <c r="N10" s="51"/>
      <c r="O10" s="46">
        <f t="shared" si="0"/>
        <v>5</v>
      </c>
      <c r="P10" s="7"/>
    </row>
    <row r="11" spans="1:16" x14ac:dyDescent="0.25">
      <c r="A11" s="1"/>
      <c r="B11" s="1"/>
      <c r="C11" s="4"/>
      <c r="D11" s="37" t="str">
        <f t="shared" ca="1" si="1"/>
        <v/>
      </c>
      <c r="E11" s="5"/>
      <c r="F11" s="4">
        <v>44078</v>
      </c>
      <c r="G11" s="6"/>
      <c r="H11" s="6" t="s">
        <v>18</v>
      </c>
      <c r="I11" s="61"/>
      <c r="J11" s="50"/>
      <c r="K11" s="64"/>
      <c r="L11" s="50">
        <v>44098</v>
      </c>
      <c r="M11" s="5" t="s">
        <v>22</v>
      </c>
      <c r="N11" s="51"/>
      <c r="O11" s="46">
        <f t="shared" si="0"/>
        <v>20</v>
      </c>
      <c r="P11" s="7"/>
    </row>
    <row r="12" spans="1:16" x14ac:dyDescent="0.25">
      <c r="A12" s="1"/>
      <c r="B12" s="1"/>
      <c r="C12" s="4"/>
      <c r="D12" s="37" t="str">
        <f t="shared" ca="1" si="1"/>
        <v/>
      </c>
      <c r="E12" s="5"/>
      <c r="F12" s="4">
        <v>44078</v>
      </c>
      <c r="G12" s="6"/>
      <c r="H12" s="6" t="s">
        <v>12</v>
      </c>
      <c r="I12" s="61"/>
      <c r="J12" s="50"/>
      <c r="K12" s="64"/>
      <c r="L12" s="50">
        <v>44083</v>
      </c>
      <c r="M12" s="5" t="s">
        <v>21</v>
      </c>
      <c r="N12" s="51"/>
      <c r="O12" s="46">
        <f t="shared" si="0"/>
        <v>5</v>
      </c>
      <c r="P12" s="7"/>
    </row>
    <row r="13" spans="1:16" x14ac:dyDescent="0.25">
      <c r="A13" s="1"/>
      <c r="B13" s="1"/>
      <c r="C13" s="4"/>
      <c r="D13" s="37" t="str">
        <f t="shared" ca="1" si="1"/>
        <v/>
      </c>
      <c r="E13" s="5"/>
      <c r="F13" s="4">
        <v>44079</v>
      </c>
      <c r="G13" s="6"/>
      <c r="H13" s="6" t="s">
        <v>12</v>
      </c>
      <c r="I13" s="61"/>
      <c r="J13" s="50">
        <v>44084</v>
      </c>
      <c r="K13" s="64"/>
      <c r="L13" s="50"/>
      <c r="M13" s="5"/>
      <c r="N13" s="51"/>
      <c r="O13" s="46">
        <f t="shared" si="0"/>
        <v>5</v>
      </c>
      <c r="P13" s="7"/>
    </row>
    <row r="14" spans="1:16" x14ac:dyDescent="0.25">
      <c r="A14" s="1"/>
      <c r="B14" s="1"/>
      <c r="C14" s="4"/>
      <c r="D14" s="37" t="str">
        <f t="shared" ca="1" si="1"/>
        <v/>
      </c>
      <c r="E14" s="5"/>
      <c r="F14" s="4">
        <v>44079</v>
      </c>
      <c r="G14" s="6"/>
      <c r="H14" s="6" t="s">
        <v>19</v>
      </c>
      <c r="I14" s="61"/>
      <c r="J14" s="50"/>
      <c r="K14" s="64"/>
      <c r="L14" s="50">
        <v>44084</v>
      </c>
      <c r="M14" s="5" t="s">
        <v>22</v>
      </c>
      <c r="N14" s="51"/>
      <c r="O14" s="46">
        <f t="shared" si="0"/>
        <v>5</v>
      </c>
      <c r="P14" s="7"/>
    </row>
    <row r="15" spans="1:16" x14ac:dyDescent="0.25">
      <c r="A15" s="1"/>
      <c r="B15" s="1"/>
      <c r="C15" s="4"/>
      <c r="D15" s="37" t="str">
        <f t="shared" ca="1" si="1"/>
        <v/>
      </c>
      <c r="E15" s="5"/>
      <c r="F15" s="4">
        <v>44080</v>
      </c>
      <c r="G15" s="6"/>
      <c r="H15" s="6" t="s">
        <v>12</v>
      </c>
      <c r="I15" s="61"/>
      <c r="J15" s="50">
        <v>44088</v>
      </c>
      <c r="K15" s="64" t="s">
        <v>25</v>
      </c>
      <c r="L15" s="50"/>
      <c r="M15" s="5"/>
      <c r="N15" s="51"/>
      <c r="O15" s="46">
        <f t="shared" si="0"/>
        <v>8</v>
      </c>
      <c r="P15" s="7"/>
    </row>
    <row r="16" spans="1:16" x14ac:dyDescent="0.25">
      <c r="A16" s="1"/>
      <c r="B16" s="1"/>
      <c r="C16" s="4"/>
      <c r="D16" s="37" t="str">
        <f t="shared" ca="1" si="1"/>
        <v/>
      </c>
      <c r="E16" s="5"/>
      <c r="F16" s="4">
        <v>44081</v>
      </c>
      <c r="G16" s="6"/>
      <c r="H16" s="6" t="s">
        <v>12</v>
      </c>
      <c r="I16" s="61"/>
      <c r="J16" s="50"/>
      <c r="K16" s="64"/>
      <c r="L16" s="50">
        <v>44085</v>
      </c>
      <c r="M16" s="5" t="s">
        <v>22</v>
      </c>
      <c r="N16" s="51"/>
      <c r="O16" s="46">
        <f t="shared" si="0"/>
        <v>4</v>
      </c>
      <c r="P16" s="7"/>
    </row>
    <row r="17" spans="1:16" x14ac:dyDescent="0.25">
      <c r="A17" s="1"/>
      <c r="B17" s="1"/>
      <c r="C17" s="4"/>
      <c r="D17" s="37" t="str">
        <f t="shared" ca="1" si="1"/>
        <v/>
      </c>
      <c r="E17" s="5"/>
      <c r="F17" s="4">
        <v>44081</v>
      </c>
      <c r="G17" s="6"/>
      <c r="H17" s="6" t="s">
        <v>12</v>
      </c>
      <c r="I17" s="61"/>
      <c r="J17" s="50"/>
      <c r="K17" s="64"/>
      <c r="L17" s="50">
        <v>44088</v>
      </c>
      <c r="M17" s="5" t="s">
        <v>21</v>
      </c>
      <c r="N17" s="51"/>
      <c r="O17" s="46">
        <f t="shared" si="0"/>
        <v>7</v>
      </c>
      <c r="P17" s="7"/>
    </row>
    <row r="18" spans="1:16" x14ac:dyDescent="0.25">
      <c r="A18" s="1"/>
      <c r="B18" s="1"/>
      <c r="C18" s="4"/>
      <c r="D18" s="37" t="str">
        <f t="shared" ca="1" si="1"/>
        <v/>
      </c>
      <c r="E18" s="5"/>
      <c r="F18" s="4">
        <v>44082</v>
      </c>
      <c r="G18" s="6"/>
      <c r="H18" s="6" t="s">
        <v>12</v>
      </c>
      <c r="I18" s="61"/>
      <c r="J18" s="50">
        <v>44090</v>
      </c>
      <c r="K18" s="64"/>
      <c r="L18" s="50"/>
      <c r="M18" s="5"/>
      <c r="N18" s="51"/>
      <c r="O18" s="46">
        <f t="shared" si="0"/>
        <v>8</v>
      </c>
      <c r="P18" s="7"/>
    </row>
    <row r="19" spans="1:16" x14ac:dyDescent="0.25">
      <c r="A19" s="1"/>
      <c r="B19" s="1"/>
      <c r="C19" s="4"/>
      <c r="D19" s="37" t="str">
        <f t="shared" ca="1" si="1"/>
        <v/>
      </c>
      <c r="E19" s="5"/>
      <c r="F19" s="4">
        <v>44083</v>
      </c>
      <c r="G19" s="6"/>
      <c r="H19" s="5" t="s">
        <v>17</v>
      </c>
      <c r="I19" s="60"/>
      <c r="J19" s="50"/>
      <c r="K19" s="64"/>
      <c r="L19" s="50">
        <v>44094</v>
      </c>
      <c r="M19" s="5" t="s">
        <v>13</v>
      </c>
      <c r="N19" s="51"/>
      <c r="O19" s="46">
        <f t="shared" si="0"/>
        <v>11</v>
      </c>
      <c r="P19" s="7"/>
    </row>
    <row r="20" spans="1:16" x14ac:dyDescent="0.25">
      <c r="A20" s="1"/>
      <c r="B20" s="1"/>
      <c r="C20" s="4"/>
      <c r="D20" s="37" t="str">
        <f t="shared" ca="1" si="1"/>
        <v/>
      </c>
      <c r="E20" s="5"/>
      <c r="F20" s="4">
        <v>44083</v>
      </c>
      <c r="G20" s="6"/>
      <c r="H20" s="5" t="s">
        <v>12</v>
      </c>
      <c r="I20" s="60"/>
      <c r="J20" s="50"/>
      <c r="K20" s="64"/>
      <c r="L20" s="50">
        <v>44088</v>
      </c>
      <c r="M20" s="5" t="s">
        <v>22</v>
      </c>
      <c r="N20" s="51"/>
      <c r="O20" s="46">
        <f t="shared" si="0"/>
        <v>5</v>
      </c>
      <c r="P20" s="7"/>
    </row>
    <row r="21" spans="1:16" x14ac:dyDescent="0.25">
      <c r="A21" s="1"/>
      <c r="B21" s="1"/>
      <c r="C21" s="4"/>
      <c r="D21" s="37" t="str">
        <f t="shared" ca="1" si="1"/>
        <v/>
      </c>
      <c r="E21" s="5"/>
      <c r="F21" s="4">
        <v>44083</v>
      </c>
      <c r="G21" s="6"/>
      <c r="H21" s="5" t="s">
        <v>12</v>
      </c>
      <c r="I21" s="60"/>
      <c r="J21" s="50"/>
      <c r="K21" s="64"/>
      <c r="L21" s="50">
        <v>44092</v>
      </c>
      <c r="M21" s="5" t="s">
        <v>21</v>
      </c>
      <c r="N21" s="51"/>
      <c r="O21" s="46">
        <f t="shared" si="0"/>
        <v>9</v>
      </c>
      <c r="P21" s="7"/>
    </row>
    <row r="22" spans="1:16" x14ac:dyDescent="0.25">
      <c r="A22" s="1"/>
      <c r="B22" s="1"/>
      <c r="C22" s="4"/>
      <c r="D22" s="37" t="str">
        <f t="shared" ca="1" si="1"/>
        <v/>
      </c>
      <c r="E22" s="5"/>
      <c r="F22" s="4">
        <v>44084</v>
      </c>
      <c r="G22" s="6"/>
      <c r="H22" s="5" t="s">
        <v>18</v>
      </c>
      <c r="I22" s="60"/>
      <c r="J22" s="50"/>
      <c r="K22" s="64"/>
      <c r="L22" s="50">
        <v>44092</v>
      </c>
      <c r="M22" s="5" t="s">
        <v>21</v>
      </c>
      <c r="N22" s="51"/>
      <c r="O22" s="46">
        <f t="shared" si="0"/>
        <v>8</v>
      </c>
      <c r="P22" s="7"/>
    </row>
    <row r="23" spans="1:16" x14ac:dyDescent="0.25">
      <c r="A23" s="75"/>
      <c r="B23" s="75"/>
      <c r="C23" s="84"/>
      <c r="D23" s="85" t="str">
        <f t="shared" ca="1" si="1"/>
        <v/>
      </c>
      <c r="E23" s="86"/>
      <c r="F23" s="84">
        <v>44084</v>
      </c>
      <c r="G23" s="87"/>
      <c r="H23" s="86" t="s">
        <v>17</v>
      </c>
      <c r="I23" s="88"/>
      <c r="J23" s="50"/>
      <c r="K23" s="64"/>
      <c r="L23" s="50">
        <v>44117</v>
      </c>
      <c r="M23" s="5" t="s">
        <v>13</v>
      </c>
      <c r="N23" s="51"/>
      <c r="O23" s="46">
        <f t="shared" si="0"/>
        <v>33</v>
      </c>
      <c r="P23" s="7"/>
    </row>
    <row r="24" spans="1:16" x14ac:dyDescent="0.25">
      <c r="A24" s="74"/>
      <c r="B24" s="74"/>
      <c r="C24" s="77"/>
      <c r="D24" s="78" t="str">
        <f t="shared" ca="1" si="1"/>
        <v/>
      </c>
      <c r="E24" s="79"/>
      <c r="F24" s="77">
        <v>44085</v>
      </c>
      <c r="G24" s="80"/>
      <c r="H24" s="79" t="s">
        <v>12</v>
      </c>
      <c r="I24" s="81"/>
      <c r="J24" s="50"/>
      <c r="K24" s="64"/>
      <c r="L24" s="50">
        <v>44099</v>
      </c>
      <c r="M24" s="5" t="s">
        <v>13</v>
      </c>
      <c r="N24" s="51"/>
      <c r="O24" s="46">
        <f t="shared" si="0"/>
        <v>14</v>
      </c>
      <c r="P24" s="7" t="s">
        <v>68</v>
      </c>
    </row>
    <row r="25" spans="1:16" x14ac:dyDescent="0.25">
      <c r="A25" s="1"/>
      <c r="B25" s="1"/>
      <c r="C25" s="4"/>
      <c r="D25" s="37" t="str">
        <f t="shared" ca="1" si="1"/>
        <v/>
      </c>
      <c r="E25" s="5"/>
      <c r="F25" s="4">
        <v>44085</v>
      </c>
      <c r="G25" s="6"/>
      <c r="H25" s="5" t="s">
        <v>19</v>
      </c>
      <c r="I25" s="60"/>
      <c r="J25" s="50"/>
      <c r="K25" s="64"/>
      <c r="L25" s="50">
        <v>44095</v>
      </c>
      <c r="M25" s="5" t="s">
        <v>13</v>
      </c>
      <c r="N25" s="51"/>
      <c r="O25" s="46">
        <f t="shared" si="0"/>
        <v>10</v>
      </c>
      <c r="P25" s="7"/>
    </row>
    <row r="26" spans="1:16" x14ac:dyDescent="0.25">
      <c r="A26" s="1"/>
      <c r="B26" s="1"/>
      <c r="C26" s="4"/>
      <c r="D26" s="37" t="str">
        <f t="shared" ca="1" si="1"/>
        <v/>
      </c>
      <c r="E26" s="5"/>
      <c r="F26" s="4">
        <v>44088</v>
      </c>
      <c r="G26" s="6"/>
      <c r="H26" s="5" t="s">
        <v>12</v>
      </c>
      <c r="I26" s="60"/>
      <c r="J26" s="50"/>
      <c r="K26" s="64"/>
      <c r="L26" s="50">
        <v>44091</v>
      </c>
      <c r="M26" s="5" t="s">
        <v>42</v>
      </c>
      <c r="N26" s="51"/>
      <c r="O26" s="46">
        <f t="shared" si="0"/>
        <v>3</v>
      </c>
      <c r="P26" s="7"/>
    </row>
    <row r="27" spans="1:16" x14ac:dyDescent="0.25">
      <c r="A27" s="1"/>
      <c r="B27" s="1"/>
      <c r="C27" s="4"/>
      <c r="D27" s="37" t="str">
        <f t="shared" ca="1" si="1"/>
        <v/>
      </c>
      <c r="E27" s="5"/>
      <c r="F27" s="4">
        <v>44088</v>
      </c>
      <c r="G27" s="6"/>
      <c r="H27" s="5" t="s">
        <v>12</v>
      </c>
      <c r="I27" s="60"/>
      <c r="J27" s="50"/>
      <c r="K27" s="64"/>
      <c r="L27" s="50">
        <v>44104</v>
      </c>
      <c r="M27" s="5" t="s">
        <v>21</v>
      </c>
      <c r="N27" s="51"/>
      <c r="O27" s="46">
        <f t="shared" si="0"/>
        <v>16</v>
      </c>
      <c r="P27" s="7"/>
    </row>
    <row r="28" spans="1:16" x14ac:dyDescent="0.25">
      <c r="A28" s="74"/>
      <c r="B28" s="74"/>
      <c r="C28" s="77"/>
      <c r="D28" s="78" t="str">
        <f t="shared" ca="1" si="1"/>
        <v/>
      </c>
      <c r="E28" s="79"/>
      <c r="F28" s="77">
        <v>44088</v>
      </c>
      <c r="G28" s="80"/>
      <c r="H28" s="79" t="s">
        <v>19</v>
      </c>
      <c r="I28" s="81"/>
      <c r="J28" s="82"/>
      <c r="K28" s="83"/>
      <c r="L28" s="82">
        <v>44091</v>
      </c>
      <c r="M28" s="79" t="s">
        <v>22</v>
      </c>
      <c r="N28" s="51"/>
      <c r="O28" s="46">
        <f t="shared" si="0"/>
        <v>3</v>
      </c>
      <c r="P28" s="7" t="s">
        <v>67</v>
      </c>
    </row>
    <row r="29" spans="1:16" x14ac:dyDescent="0.25">
      <c r="A29" s="1"/>
      <c r="B29" s="1"/>
      <c r="C29" s="4"/>
      <c r="D29" s="37" t="str">
        <f t="shared" ca="1" si="1"/>
        <v/>
      </c>
      <c r="E29" s="5"/>
      <c r="F29" s="4">
        <v>44089</v>
      </c>
      <c r="G29" s="6"/>
      <c r="H29" s="5" t="s">
        <v>12</v>
      </c>
      <c r="I29" s="60"/>
      <c r="J29" s="50"/>
      <c r="K29" s="64"/>
      <c r="L29" s="50">
        <v>44096</v>
      </c>
      <c r="M29" s="5" t="s">
        <v>13</v>
      </c>
      <c r="N29" s="51"/>
      <c r="O29" s="46">
        <f t="shared" si="0"/>
        <v>7</v>
      </c>
      <c r="P29" s="7"/>
    </row>
    <row r="30" spans="1:16" x14ac:dyDescent="0.25">
      <c r="A30" s="1"/>
      <c r="B30" s="1"/>
      <c r="C30" s="4"/>
      <c r="D30" s="37" t="str">
        <f t="shared" ca="1" si="1"/>
        <v/>
      </c>
      <c r="E30" s="5"/>
      <c r="F30" s="4">
        <v>44089</v>
      </c>
      <c r="G30" s="6"/>
      <c r="H30" s="5" t="s">
        <v>18</v>
      </c>
      <c r="I30" s="60"/>
      <c r="J30" s="50"/>
      <c r="K30" s="64"/>
      <c r="L30" s="50">
        <v>44095</v>
      </c>
      <c r="M30" s="5" t="s">
        <v>13</v>
      </c>
      <c r="N30" s="51"/>
      <c r="O30" s="46">
        <f t="shared" si="0"/>
        <v>6</v>
      </c>
      <c r="P30" s="7"/>
    </row>
    <row r="31" spans="1:16" x14ac:dyDescent="0.25">
      <c r="A31" s="1"/>
      <c r="B31" s="1"/>
      <c r="C31" s="4"/>
      <c r="D31" s="37" t="str">
        <f t="shared" ca="1" si="1"/>
        <v/>
      </c>
      <c r="E31" s="5"/>
      <c r="F31" s="4">
        <v>44091</v>
      </c>
      <c r="G31" s="6"/>
      <c r="H31" s="5" t="s">
        <v>12</v>
      </c>
      <c r="I31" s="60"/>
      <c r="J31" s="50">
        <v>44127</v>
      </c>
      <c r="K31" s="64"/>
      <c r="L31" s="50"/>
      <c r="M31" s="5"/>
      <c r="N31" s="51"/>
      <c r="O31" s="46">
        <f t="shared" si="0"/>
        <v>36</v>
      </c>
      <c r="P31" s="7"/>
    </row>
    <row r="32" spans="1:16" x14ac:dyDescent="0.25">
      <c r="A32" s="1"/>
      <c r="B32" s="1"/>
      <c r="C32" s="4"/>
      <c r="D32" s="37" t="str">
        <f t="shared" ca="1" si="1"/>
        <v/>
      </c>
      <c r="E32" s="5"/>
      <c r="F32" s="4">
        <v>44091</v>
      </c>
      <c r="G32" s="6"/>
      <c r="H32" s="5" t="s">
        <v>12</v>
      </c>
      <c r="I32" s="60"/>
      <c r="J32" s="50">
        <v>44104</v>
      </c>
      <c r="K32" s="64"/>
      <c r="L32" s="50"/>
      <c r="M32" s="5"/>
      <c r="N32" s="51"/>
      <c r="O32" s="46">
        <f t="shared" si="0"/>
        <v>13</v>
      </c>
      <c r="P32" s="7"/>
    </row>
    <row r="33" spans="1:16" x14ac:dyDescent="0.25">
      <c r="A33" s="1"/>
      <c r="B33" s="1"/>
      <c r="C33" s="4"/>
      <c r="D33" s="37" t="str">
        <f t="shared" ca="1" si="1"/>
        <v/>
      </c>
      <c r="E33" s="5"/>
      <c r="F33" s="4">
        <v>44092</v>
      </c>
      <c r="G33" s="6"/>
      <c r="H33" s="5" t="s">
        <v>12</v>
      </c>
      <c r="I33" s="60"/>
      <c r="J33" s="50"/>
      <c r="K33" s="64"/>
      <c r="L33" s="50">
        <v>44103</v>
      </c>
      <c r="M33" s="5" t="s">
        <v>21</v>
      </c>
      <c r="N33" s="51"/>
      <c r="O33" s="46">
        <f t="shared" si="0"/>
        <v>11</v>
      </c>
      <c r="P33" s="7"/>
    </row>
    <row r="34" spans="1:16" x14ac:dyDescent="0.25">
      <c r="A34" s="1"/>
      <c r="B34" s="1"/>
      <c r="C34" s="4"/>
      <c r="D34" s="37" t="str">
        <f t="shared" ca="1" si="1"/>
        <v/>
      </c>
      <c r="E34" s="5"/>
      <c r="F34" s="4">
        <v>44093</v>
      </c>
      <c r="G34" s="6"/>
      <c r="H34" s="5" t="s">
        <v>19</v>
      </c>
      <c r="I34" s="60"/>
      <c r="J34" s="50">
        <v>44102</v>
      </c>
      <c r="K34" s="64"/>
      <c r="L34" s="50"/>
      <c r="M34" s="5"/>
      <c r="N34" s="51"/>
      <c r="O34" s="46">
        <f t="shared" si="0"/>
        <v>9</v>
      </c>
      <c r="P34" s="7"/>
    </row>
    <row r="35" spans="1:16" x14ac:dyDescent="0.25">
      <c r="A35" s="1"/>
      <c r="B35" s="1"/>
      <c r="C35" s="4"/>
      <c r="D35" s="37" t="str">
        <f t="shared" ca="1" si="1"/>
        <v/>
      </c>
      <c r="E35" s="5"/>
      <c r="F35" s="4">
        <v>44092</v>
      </c>
      <c r="G35" s="6"/>
      <c r="H35" s="5" t="s">
        <v>12</v>
      </c>
      <c r="I35" s="60"/>
      <c r="J35" s="50">
        <v>44094</v>
      </c>
      <c r="K35" s="64" t="s">
        <v>25</v>
      </c>
      <c r="L35" s="50"/>
      <c r="M35" s="5"/>
      <c r="N35" s="51"/>
      <c r="O35" s="46">
        <f t="shared" si="0"/>
        <v>2</v>
      </c>
      <c r="P35" s="7"/>
    </row>
    <row r="36" spans="1:16" x14ac:dyDescent="0.25">
      <c r="A36" s="1"/>
      <c r="B36" s="1"/>
      <c r="C36" s="4"/>
      <c r="D36" s="37" t="str">
        <f t="shared" ca="1" si="1"/>
        <v/>
      </c>
      <c r="E36" s="5"/>
      <c r="F36" s="4">
        <v>44094</v>
      </c>
      <c r="G36" s="6"/>
      <c r="H36" s="5" t="s">
        <v>12</v>
      </c>
      <c r="I36" s="60"/>
      <c r="J36" s="50">
        <v>44098</v>
      </c>
      <c r="K36" s="64"/>
      <c r="L36" s="50"/>
      <c r="M36" s="5"/>
      <c r="N36" s="51"/>
      <c r="O36" s="46">
        <f t="shared" si="0"/>
        <v>4</v>
      </c>
      <c r="P36" s="7"/>
    </row>
    <row r="37" spans="1:16" x14ac:dyDescent="0.25">
      <c r="A37" s="1"/>
      <c r="B37" s="1"/>
      <c r="C37" s="4"/>
      <c r="D37" s="37" t="str">
        <f t="shared" ca="1" si="1"/>
        <v/>
      </c>
      <c r="E37" s="5"/>
      <c r="F37" s="4">
        <v>44094</v>
      </c>
      <c r="G37" s="6"/>
      <c r="H37" s="5" t="s">
        <v>12</v>
      </c>
      <c r="I37" s="60"/>
      <c r="J37" s="50"/>
      <c r="K37" s="64"/>
      <c r="L37" s="50">
        <v>44099</v>
      </c>
      <c r="M37" s="5" t="s">
        <v>22</v>
      </c>
      <c r="N37" s="51"/>
      <c r="O37" s="46">
        <f t="shared" si="0"/>
        <v>5</v>
      </c>
      <c r="P37" s="7"/>
    </row>
    <row r="38" spans="1:16" x14ac:dyDescent="0.25">
      <c r="A38" s="75"/>
      <c r="B38" s="75"/>
      <c r="C38" s="4"/>
      <c r="D38" s="37" t="str">
        <f t="shared" ca="1" si="1"/>
        <v/>
      </c>
      <c r="E38" s="5"/>
      <c r="F38" s="4">
        <v>44095</v>
      </c>
      <c r="G38" s="6"/>
      <c r="H38" s="5" t="s">
        <v>12</v>
      </c>
      <c r="I38" s="60"/>
      <c r="J38" s="50">
        <v>44102</v>
      </c>
      <c r="K38" s="64"/>
      <c r="L38" s="50"/>
      <c r="M38" s="5"/>
      <c r="N38" s="51"/>
      <c r="O38" s="46">
        <f t="shared" si="0"/>
        <v>7</v>
      </c>
      <c r="P38" s="7"/>
    </row>
    <row r="39" spans="1:16" x14ac:dyDescent="0.25">
      <c r="A39" s="75"/>
      <c r="B39" s="75"/>
      <c r="C39" s="4"/>
      <c r="D39" s="37" t="str">
        <f t="shared" ca="1" si="1"/>
        <v/>
      </c>
      <c r="E39" s="5"/>
      <c r="F39" s="4">
        <v>44095</v>
      </c>
      <c r="G39" s="6"/>
      <c r="H39" s="5" t="s">
        <v>12</v>
      </c>
      <c r="I39" s="60"/>
      <c r="J39" s="50"/>
      <c r="K39" s="64"/>
      <c r="L39" s="50">
        <v>44105</v>
      </c>
      <c r="M39" s="5" t="s">
        <v>23</v>
      </c>
      <c r="N39" s="51"/>
      <c r="O39" s="46">
        <f t="shared" si="0"/>
        <v>10</v>
      </c>
      <c r="P39" s="7"/>
    </row>
    <row r="40" spans="1:16" x14ac:dyDescent="0.25">
      <c r="A40" s="75"/>
      <c r="B40" s="75"/>
      <c r="C40" s="4"/>
      <c r="D40" s="37" t="str">
        <f t="shared" ca="1" si="1"/>
        <v/>
      </c>
      <c r="E40" s="5"/>
      <c r="F40" s="4">
        <v>44096</v>
      </c>
      <c r="G40" s="6"/>
      <c r="H40" s="5" t="s">
        <v>12</v>
      </c>
      <c r="I40" s="60"/>
      <c r="J40" s="50">
        <v>44099</v>
      </c>
      <c r="K40" s="64"/>
      <c r="L40" s="50"/>
      <c r="M40" s="5"/>
      <c r="N40" s="51"/>
      <c r="O40" s="46">
        <f t="shared" si="0"/>
        <v>3</v>
      </c>
      <c r="P40" s="7"/>
    </row>
    <row r="41" spans="1:16" x14ac:dyDescent="0.25">
      <c r="A41" s="75"/>
      <c r="B41" s="75"/>
      <c r="C41" s="4"/>
      <c r="D41" s="37" t="str">
        <f t="shared" ca="1" si="1"/>
        <v/>
      </c>
      <c r="E41" s="5"/>
      <c r="F41" s="4">
        <v>44098</v>
      </c>
      <c r="G41" s="6"/>
      <c r="H41" s="5" t="s">
        <v>12</v>
      </c>
      <c r="I41" s="60"/>
      <c r="J41" s="50">
        <v>44106</v>
      </c>
      <c r="K41" s="64"/>
      <c r="L41" s="50"/>
      <c r="M41" s="5"/>
      <c r="N41" s="51"/>
      <c r="O41" s="46">
        <f t="shared" si="0"/>
        <v>8</v>
      </c>
      <c r="P41" s="7"/>
    </row>
    <row r="42" spans="1:16" x14ac:dyDescent="0.25">
      <c r="A42" s="75"/>
      <c r="B42" s="75"/>
      <c r="C42" s="4"/>
      <c r="D42" s="37" t="str">
        <f t="shared" ca="1" si="1"/>
        <v/>
      </c>
      <c r="E42" s="5"/>
      <c r="F42" s="4">
        <v>44098</v>
      </c>
      <c r="G42" s="6"/>
      <c r="H42" s="5" t="s">
        <v>12</v>
      </c>
      <c r="I42" s="60"/>
      <c r="J42" s="50"/>
      <c r="K42" s="64"/>
      <c r="L42" s="50">
        <v>44106</v>
      </c>
      <c r="M42" s="5" t="s">
        <v>23</v>
      </c>
      <c r="N42" s="51"/>
      <c r="O42" s="46">
        <f t="shared" si="0"/>
        <v>8</v>
      </c>
      <c r="P42" s="7"/>
    </row>
    <row r="43" spans="1:16" x14ac:dyDescent="0.25">
      <c r="A43" s="75"/>
      <c r="B43" s="75"/>
      <c r="C43" s="4"/>
      <c r="D43" s="37" t="str">
        <f t="shared" ca="1" si="1"/>
        <v/>
      </c>
      <c r="E43" s="5"/>
      <c r="F43" s="4">
        <v>44098</v>
      </c>
      <c r="G43" s="6"/>
      <c r="H43" s="5" t="s">
        <v>12</v>
      </c>
      <c r="I43" s="60"/>
      <c r="J43" s="50"/>
      <c r="K43" s="64"/>
      <c r="L43" s="50">
        <v>44105</v>
      </c>
      <c r="M43" s="5" t="s">
        <v>21</v>
      </c>
      <c r="N43" s="51"/>
      <c r="O43" s="46">
        <f t="shared" si="0"/>
        <v>7</v>
      </c>
      <c r="P43" s="7"/>
    </row>
    <row r="44" spans="1:16" x14ac:dyDescent="0.25">
      <c r="A44" s="75"/>
      <c r="B44" s="75"/>
      <c r="C44" s="4"/>
      <c r="D44" s="37" t="str">
        <f t="shared" ca="1" si="1"/>
        <v/>
      </c>
      <c r="E44" s="5"/>
      <c r="F44" s="4">
        <v>44099</v>
      </c>
      <c r="G44" s="6"/>
      <c r="H44" s="5" t="s">
        <v>12</v>
      </c>
      <c r="I44" s="60"/>
      <c r="J44" s="50"/>
      <c r="K44" s="64"/>
      <c r="L44" s="50">
        <v>44105</v>
      </c>
      <c r="M44" s="5" t="s">
        <v>21</v>
      </c>
      <c r="N44" s="51"/>
      <c r="O44" s="46">
        <f t="shared" si="0"/>
        <v>6</v>
      </c>
      <c r="P44" s="7"/>
    </row>
    <row r="45" spans="1:16" x14ac:dyDescent="0.25">
      <c r="A45" s="75"/>
      <c r="B45" s="75"/>
      <c r="C45" s="4"/>
      <c r="D45" s="37" t="str">
        <f t="shared" ca="1" si="1"/>
        <v/>
      </c>
      <c r="E45" s="5"/>
      <c r="F45" s="4">
        <v>44099</v>
      </c>
      <c r="G45" s="6"/>
      <c r="H45" s="5" t="s">
        <v>17</v>
      </c>
      <c r="I45" s="60"/>
      <c r="J45" s="50"/>
      <c r="K45" s="64"/>
      <c r="L45" s="50">
        <v>44107</v>
      </c>
      <c r="M45" s="5" t="s">
        <v>16</v>
      </c>
      <c r="N45" s="51"/>
      <c r="O45" s="46">
        <f t="shared" si="0"/>
        <v>8</v>
      </c>
      <c r="P45" s="7"/>
    </row>
    <row r="46" spans="1:16" x14ac:dyDescent="0.25">
      <c r="A46" s="75"/>
      <c r="B46" s="75"/>
      <c r="C46" s="4"/>
      <c r="D46" s="37" t="str">
        <f t="shared" ca="1" si="1"/>
        <v/>
      </c>
      <c r="E46" s="5"/>
      <c r="F46" s="4">
        <v>44099</v>
      </c>
      <c r="G46" s="6"/>
      <c r="H46" s="5" t="s">
        <v>17</v>
      </c>
      <c r="I46" s="60"/>
      <c r="J46" s="50">
        <v>44105</v>
      </c>
      <c r="K46" s="64"/>
      <c r="L46" s="50"/>
      <c r="M46" s="5"/>
      <c r="N46" s="51"/>
      <c r="O46" s="46">
        <f t="shared" si="0"/>
        <v>6</v>
      </c>
      <c r="P46" s="7"/>
    </row>
    <row r="47" spans="1:16" x14ac:dyDescent="0.25">
      <c r="A47" s="75"/>
      <c r="B47" s="75"/>
      <c r="C47" s="4"/>
      <c r="D47" s="37" t="str">
        <f t="shared" ca="1" si="1"/>
        <v/>
      </c>
      <c r="E47" s="5"/>
      <c r="F47" s="4">
        <v>44102</v>
      </c>
      <c r="G47" s="6"/>
      <c r="H47" s="5" t="s">
        <v>12</v>
      </c>
      <c r="I47" s="60"/>
      <c r="J47" s="50"/>
      <c r="K47" s="64"/>
      <c r="L47" s="50">
        <v>44106</v>
      </c>
      <c r="M47" s="5" t="s">
        <v>21</v>
      </c>
      <c r="N47" s="51"/>
      <c r="O47" s="46">
        <f t="shared" si="0"/>
        <v>4</v>
      </c>
      <c r="P47" s="7"/>
    </row>
    <row r="48" spans="1:16" x14ac:dyDescent="0.25">
      <c r="A48" s="75"/>
      <c r="B48" s="75"/>
      <c r="C48" s="4"/>
      <c r="D48" s="37" t="str">
        <f t="shared" ca="1" si="1"/>
        <v/>
      </c>
      <c r="E48" s="5"/>
      <c r="F48" s="4">
        <v>44104</v>
      </c>
      <c r="G48" s="6"/>
      <c r="H48" s="5" t="s">
        <v>12</v>
      </c>
      <c r="I48" s="60"/>
      <c r="J48" s="50"/>
      <c r="K48" s="64"/>
      <c r="L48" s="50">
        <v>44107</v>
      </c>
      <c r="M48" s="5" t="s">
        <v>21</v>
      </c>
      <c r="N48" s="51"/>
      <c r="O48" s="46">
        <f t="shared" si="0"/>
        <v>3</v>
      </c>
      <c r="P48" s="7"/>
    </row>
    <row r="49" spans="1:21" x14ac:dyDescent="0.25">
      <c r="A49" s="75"/>
      <c r="B49" s="75"/>
      <c r="C49" s="4"/>
      <c r="D49" s="37" t="str">
        <f t="shared" ca="1" si="1"/>
        <v/>
      </c>
      <c r="E49" s="5"/>
      <c r="F49" s="4">
        <v>44104</v>
      </c>
      <c r="G49" s="6"/>
      <c r="H49" s="5" t="s">
        <v>17</v>
      </c>
      <c r="I49" s="60"/>
      <c r="J49" s="50">
        <v>44116</v>
      </c>
      <c r="K49" s="64"/>
      <c r="L49" s="50"/>
      <c r="M49" s="5"/>
      <c r="N49" s="51"/>
      <c r="O49" s="46">
        <f t="shared" si="0"/>
        <v>12</v>
      </c>
      <c r="P49" s="7"/>
    </row>
    <row r="50" spans="1:21" x14ac:dyDescent="0.25">
      <c r="A50" s="75"/>
      <c r="B50" s="75"/>
      <c r="C50" s="4"/>
      <c r="D50" s="37" t="str">
        <f t="shared" ca="1" si="1"/>
        <v/>
      </c>
      <c r="E50" s="5"/>
      <c r="F50" s="4">
        <v>44104</v>
      </c>
      <c r="G50" s="6"/>
      <c r="H50" s="5" t="s">
        <v>12</v>
      </c>
      <c r="I50" s="60"/>
      <c r="J50" s="50"/>
      <c r="K50" s="64"/>
      <c r="L50" s="50">
        <v>44117</v>
      </c>
      <c r="M50" s="5" t="s">
        <v>13</v>
      </c>
      <c r="N50" s="51"/>
      <c r="O50" s="46">
        <f t="shared" si="0"/>
        <v>13</v>
      </c>
      <c r="P50" s="7"/>
    </row>
    <row r="51" spans="1:21" ht="15.75" thickBot="1" x14ac:dyDescent="0.3">
      <c r="A51" s="21"/>
      <c r="B51" s="21"/>
      <c r="C51" s="24"/>
      <c r="D51" s="23"/>
      <c r="E51" s="22"/>
      <c r="F51" s="24"/>
      <c r="G51" s="22"/>
      <c r="H51" s="22"/>
      <c r="I51" s="22"/>
      <c r="J51" s="24"/>
      <c r="K51" s="25"/>
      <c r="L51" s="24"/>
      <c r="M51" s="22"/>
      <c r="N51" s="26"/>
      <c r="O51" s="22"/>
      <c r="P51" s="27"/>
    </row>
    <row r="52" spans="1:21" ht="15.75" thickBot="1" x14ac:dyDescent="0.3">
      <c r="N52" s="9"/>
      <c r="Q52" s="183" t="s">
        <v>34</v>
      </c>
      <c r="R52" s="184"/>
      <c r="T52" s="183" t="s">
        <v>48</v>
      </c>
      <c r="U52" s="184"/>
    </row>
    <row r="53" spans="1:21" x14ac:dyDescent="0.25">
      <c r="Q53" s="11" t="s">
        <v>12</v>
      </c>
      <c r="R53" s="16">
        <f t="shared" ref="R53:R62" si="2">COUNTIF($H$6:$H$50,Q53)</f>
        <v>31</v>
      </c>
      <c r="T53" s="11" t="s">
        <v>51</v>
      </c>
      <c r="U53" s="38">
        <f ca="1">COUNTIF($D$6:$D$50,"&lt;18")</f>
        <v>0</v>
      </c>
    </row>
    <row r="54" spans="1:21" x14ac:dyDescent="0.25">
      <c r="Q54" s="12" t="s">
        <v>17</v>
      </c>
      <c r="R54" s="17">
        <f t="shared" si="2"/>
        <v>6</v>
      </c>
      <c r="T54" s="12" t="s">
        <v>52</v>
      </c>
      <c r="U54" s="39">
        <f ca="1">COUNTIFS($D$6:$D$50,"&gt;=18",$D$6:$D$50,"&lt;30")</f>
        <v>0</v>
      </c>
    </row>
    <row r="55" spans="1:21" x14ac:dyDescent="0.25">
      <c r="Q55" s="12" t="s">
        <v>18</v>
      </c>
      <c r="R55" s="17">
        <f t="shared" si="2"/>
        <v>3</v>
      </c>
      <c r="T55" s="12" t="s">
        <v>53</v>
      </c>
      <c r="U55" s="39">
        <f ca="1">COUNTIFS($D$6:$D$50,"&gt;=30",$D$6:$D$50,"&lt;60")</f>
        <v>0</v>
      </c>
    </row>
    <row r="56" spans="1:21" ht="15.75" thickBot="1" x14ac:dyDescent="0.3">
      <c r="Q56" s="12" t="s">
        <v>19</v>
      </c>
      <c r="R56" s="17">
        <f t="shared" si="2"/>
        <v>5</v>
      </c>
      <c r="T56" s="12" t="s">
        <v>54</v>
      </c>
      <c r="U56" s="40">
        <f ca="1">COUNTIF($D$6:$D$50,"&gt;=60")</f>
        <v>0</v>
      </c>
    </row>
    <row r="57" spans="1:21" ht="15.75" thickBot="1" x14ac:dyDescent="0.3">
      <c r="Q57" s="12" t="s">
        <v>26</v>
      </c>
      <c r="R57" s="17">
        <f t="shared" si="2"/>
        <v>0</v>
      </c>
      <c r="T57" s="10" t="s">
        <v>31</v>
      </c>
      <c r="U57" s="19">
        <f ca="1">SUM(U53:U56)</f>
        <v>0</v>
      </c>
    </row>
    <row r="58" spans="1:21" ht="15.75" thickBot="1" x14ac:dyDescent="0.3">
      <c r="Q58" s="12" t="s">
        <v>27</v>
      </c>
      <c r="R58" s="17">
        <f t="shared" si="2"/>
        <v>0</v>
      </c>
    </row>
    <row r="59" spans="1:21" ht="15.75" thickBot="1" x14ac:dyDescent="0.3">
      <c r="Q59" s="12" t="s">
        <v>28</v>
      </c>
      <c r="R59" s="17">
        <f t="shared" si="2"/>
        <v>0</v>
      </c>
      <c r="T59" s="71" t="s">
        <v>7</v>
      </c>
      <c r="U59" s="72"/>
    </row>
    <row r="60" spans="1:21" x14ac:dyDescent="0.25">
      <c r="Q60" s="12" t="s">
        <v>20</v>
      </c>
      <c r="R60" s="17">
        <f t="shared" si="2"/>
        <v>0</v>
      </c>
      <c r="T60" s="11" t="s">
        <v>10</v>
      </c>
      <c r="U60" s="16">
        <f>COUNTIF($E$6:$E$50,T60)</f>
        <v>0</v>
      </c>
    </row>
    <row r="61" spans="1:21" ht="15.75" thickBot="1" x14ac:dyDescent="0.3">
      <c r="Q61" s="12" t="s">
        <v>29</v>
      </c>
      <c r="R61" s="17">
        <f t="shared" si="2"/>
        <v>0</v>
      </c>
      <c r="T61" s="12" t="s">
        <v>11</v>
      </c>
      <c r="U61" s="20">
        <f>COUNTIF($E$6:$E$50,T61)</f>
        <v>0</v>
      </c>
    </row>
    <row r="62" spans="1:21" ht="15.75" thickBot="1" x14ac:dyDescent="0.3">
      <c r="Q62" s="13" t="s">
        <v>30</v>
      </c>
      <c r="R62" s="18">
        <f t="shared" si="2"/>
        <v>0</v>
      </c>
      <c r="T62" s="10" t="s">
        <v>31</v>
      </c>
      <c r="U62" s="19">
        <f>SUM(U60:U61)</f>
        <v>0</v>
      </c>
    </row>
    <row r="63" spans="1:21" ht="15.75" thickBot="1" x14ac:dyDescent="0.3">
      <c r="Q63" s="10" t="s">
        <v>31</v>
      </c>
      <c r="R63" s="19">
        <f>SUM(R53:R62)</f>
        <v>45</v>
      </c>
    </row>
    <row r="64" spans="1:21" ht="15.75" thickBot="1" x14ac:dyDescent="0.3"/>
    <row r="65" spans="17:21" ht="15.75" thickBot="1" x14ac:dyDescent="0.3">
      <c r="Q65" s="183" t="s">
        <v>49</v>
      </c>
      <c r="R65" s="184"/>
      <c r="T65" s="10" t="s">
        <v>62</v>
      </c>
      <c r="U65" s="68">
        <f>[1]Septembre!$AB$56</f>
        <v>43</v>
      </c>
    </row>
    <row r="66" spans="17:21" x14ac:dyDescent="0.25">
      <c r="Q66" s="11" t="s">
        <v>35</v>
      </c>
      <c r="R66" s="16">
        <f t="shared" ref="R66:R72" si="3">SUMPRODUCT(($G$6:$G$50&lt;&gt;"")*($G$6:$G$50*24&gt;=LEFT(Q66,SEARCH("h",Q66)-1)*1)*($G$6:$G$50*24&lt;=MID(Q66,SEARCH("-",Q66)+2,LEN(Q66)-SEARCH("-",Q66)-2)*1))</f>
        <v>0</v>
      </c>
      <c r="T66" s="76" t="s">
        <v>65</v>
      </c>
    </row>
    <row r="67" spans="17:21" ht="15.75" thickBot="1" x14ac:dyDescent="0.3">
      <c r="Q67" s="12" t="s">
        <v>36</v>
      </c>
      <c r="R67" s="17">
        <f t="shared" si="3"/>
        <v>0</v>
      </c>
    </row>
    <row r="68" spans="17:21" ht="15.75" thickBot="1" x14ac:dyDescent="0.3">
      <c r="Q68" s="12" t="s">
        <v>37</v>
      </c>
      <c r="R68" s="17">
        <f t="shared" si="3"/>
        <v>0</v>
      </c>
      <c r="T68" s="14" t="s">
        <v>73</v>
      </c>
      <c r="U68" s="41">
        <f>AVERAGE(O6:O50)</f>
        <v>8.6444444444444439</v>
      </c>
    </row>
    <row r="69" spans="17:21" x14ac:dyDescent="0.25">
      <c r="Q69" s="12" t="s">
        <v>38</v>
      </c>
      <c r="R69" s="17">
        <f t="shared" si="3"/>
        <v>0</v>
      </c>
    </row>
    <row r="70" spans="17:21" x14ac:dyDescent="0.25">
      <c r="Q70" s="12" t="s">
        <v>39</v>
      </c>
      <c r="R70" s="17">
        <f t="shared" si="3"/>
        <v>0</v>
      </c>
    </row>
    <row r="71" spans="17:21" x14ac:dyDescent="0.25">
      <c r="Q71" s="12" t="s">
        <v>46</v>
      </c>
      <c r="R71" s="17">
        <f t="shared" si="3"/>
        <v>0</v>
      </c>
    </row>
    <row r="72" spans="17:21" ht="15.75" thickBot="1" x14ac:dyDescent="0.3">
      <c r="Q72" s="12" t="s">
        <v>47</v>
      </c>
      <c r="R72" s="18">
        <f t="shared" si="3"/>
        <v>0</v>
      </c>
    </row>
    <row r="73" spans="17:21" ht="15.75" thickBot="1" x14ac:dyDescent="0.3">
      <c r="Q73" s="10" t="s">
        <v>31</v>
      </c>
      <c r="R73" s="19">
        <f>SUM(R66:R72)</f>
        <v>0</v>
      </c>
    </row>
    <row r="74" spans="17:21" ht="15.75" thickBot="1" x14ac:dyDescent="0.3"/>
    <row r="75" spans="17:21" ht="27.75" customHeight="1" thickBot="1" x14ac:dyDescent="0.3">
      <c r="Q75" s="99" t="s">
        <v>70</v>
      </c>
      <c r="R75" s="195" t="s">
        <v>71</v>
      </c>
      <c r="S75" s="196"/>
      <c r="T75" s="100" t="s">
        <v>72</v>
      </c>
    </row>
    <row r="76" spans="17:21" x14ac:dyDescent="0.25">
      <c r="Q76" s="101" t="s">
        <v>75</v>
      </c>
      <c r="R76" s="197">
        <f>SUMPRODUCT((MONTH($L$6:$L$61)=MONTH(Q76&amp;1))*(1))+'AOUT 2020'!R88:S88</f>
        <v>33</v>
      </c>
      <c r="S76" s="198"/>
      <c r="T76" s="102">
        <f>SUMPRODUCT((MONTH($J$6:$J$74)=MONTH(Q76&amp;1))*(1))+'AOUT 2020'!T88</f>
        <v>13</v>
      </c>
    </row>
    <row r="77" spans="17:21" ht="15.75" thickBot="1" x14ac:dyDescent="0.3">
      <c r="Q77" s="103" t="s">
        <v>77</v>
      </c>
      <c r="R77" s="199">
        <f>SUMPRODUCT((MONTH($L$6:$L$61)=MONTH(Q77&amp;1))*(1))</f>
        <v>9</v>
      </c>
      <c r="S77" s="200"/>
      <c r="T77" s="104">
        <f>SUMPRODUCT((MONTH($J$6:$J$74)=MONTH(Q77&amp;1))*(1))</f>
        <v>4</v>
      </c>
    </row>
    <row r="78" spans="17:21" ht="15.75" thickBot="1" x14ac:dyDescent="0.3">
      <c r="Q78" s="121"/>
      <c r="R78" s="193"/>
      <c r="S78" s="194"/>
      <c r="T78" s="105">
        <f>SUM(T76:T77)</f>
        <v>17</v>
      </c>
    </row>
    <row r="79" spans="17:21" ht="15.75" thickBot="1" x14ac:dyDescent="0.3"/>
    <row r="80" spans="17:21" ht="15.75" thickBot="1" x14ac:dyDescent="0.3">
      <c r="Q80" s="183" t="s">
        <v>63</v>
      </c>
      <c r="R80" s="184"/>
      <c r="S80" s="119" t="s">
        <v>93</v>
      </c>
      <c r="T80" s="14" t="s">
        <v>33</v>
      </c>
      <c r="U80" s="41">
        <f>COUNTIF($K$6:$K$50,"OUI")</f>
        <v>2</v>
      </c>
    </row>
    <row r="81" spans="17:21" ht="15.75" thickBot="1" x14ac:dyDescent="0.3">
      <c r="Q81" s="11" t="s">
        <v>22</v>
      </c>
      <c r="R81" s="16">
        <f>SUMPRODUCT((MONTH($L$6:$L$50)=MONTH($Q$76&amp;1))*($M$6:$M$50=Q81))+SUMPRODUCT((MONTH('AOUT 2020'!$L$6:$L$61)=MONTH($Q$76&amp;1))*('AOUT 2020'!$M$6:$M$61=Q81))</f>
        <v>10</v>
      </c>
      <c r="S81" s="119">
        <v>10</v>
      </c>
    </row>
    <row r="82" spans="17:21" ht="15.75" thickBot="1" x14ac:dyDescent="0.3">
      <c r="Q82" s="12" t="s">
        <v>13</v>
      </c>
      <c r="R82" s="17">
        <f>SUMPRODUCT((MONTH($L$6:$L$50)=MONTH($Q$76&amp;1))*($M$6:$M$50=Q82))+SUMPRODUCT((MONTH('AOUT 2020'!$L$6:$L$61)=MONTH($Q$76&amp;1))*('AOUT 2020'!$M$6:$M$61=Q82))</f>
        <v>9</v>
      </c>
      <c r="S82" s="119">
        <v>9</v>
      </c>
      <c r="T82" s="14" t="s">
        <v>32</v>
      </c>
      <c r="U82" s="41">
        <f>COUNTIF($N$6:$N$50,"OUI")</f>
        <v>0</v>
      </c>
    </row>
    <row r="83" spans="17:21" x14ac:dyDescent="0.25">
      <c r="Q83" s="12" t="s">
        <v>16</v>
      </c>
      <c r="R83" s="17">
        <f>SUMPRODUCT((MONTH($L$6:$L$50)=MONTH($Q$76&amp;1))*($M$6:$M$50=Q83))+SUMPRODUCT((MONTH('AOUT 2020'!$L$6:$L$61)=MONTH($Q$76&amp;1))*('AOUT 2020'!$M$6:$M$61=Q83))</f>
        <v>3</v>
      </c>
      <c r="S83" s="119">
        <v>3</v>
      </c>
    </row>
    <row r="84" spans="17:21" x14ac:dyDescent="0.25">
      <c r="Q84" s="12" t="s">
        <v>23</v>
      </c>
      <c r="R84" s="17">
        <f>SUMPRODUCT((MONTH($L$6:$L$50)=MONTH($Q$76&amp;1))*($M$6:$M$50=Q84))+SUMPRODUCT((MONTH('AOUT 2020'!$L$6:$L$61)=MONTH($Q$76&amp;1))*('AOUT 2020'!$M$6:$M$61=Q84))</f>
        <v>1</v>
      </c>
      <c r="S84" s="119">
        <v>1</v>
      </c>
    </row>
    <row r="85" spans="17:21" x14ac:dyDescent="0.25">
      <c r="Q85" s="12" t="s">
        <v>21</v>
      </c>
      <c r="R85" s="17">
        <f>SUMPRODUCT((MONTH($L$6:$L$50)=MONTH($Q$76&amp;1))*($M$6:$M$50=Q85))+SUMPRODUCT((MONTH('AOUT 2020'!$L$6:$L$61)=MONTH($Q$76&amp;1))*('AOUT 2020'!$M$6:$M$61=Q85))</f>
        <v>9</v>
      </c>
      <c r="S85" s="119">
        <v>9</v>
      </c>
    </row>
    <row r="86" spans="17:21" x14ac:dyDescent="0.25">
      <c r="Q86" s="12" t="s">
        <v>41</v>
      </c>
      <c r="R86" s="17">
        <f>SUMPRODUCT((MONTH($L$6:$L$50)=MONTH($Q$76&amp;1))*($M$6:$M$50=Q86))+SUMPRODUCT((MONTH('AOUT 2020'!$L$6:$L$61)=MONTH($Q$76&amp;1))*('AOUT 2020'!$M$6:$M$61=Q86))</f>
        <v>0</v>
      </c>
      <c r="S86" s="119">
        <v>0</v>
      </c>
    </row>
    <row r="87" spans="17:21" x14ac:dyDescent="0.25">
      <c r="Q87" s="12" t="s">
        <v>42</v>
      </c>
      <c r="R87" s="17">
        <f>SUMPRODUCT((MONTH($L$6:$L$50)=MONTH($Q$76&amp;1))*($M$6:$M$50=Q87))+SUMPRODUCT((MONTH('AOUT 2020'!$L$6:$L$61)=MONTH($Q$76&amp;1))*('AOUT 2020'!$M$6:$M$61=Q87))</f>
        <v>1</v>
      </c>
      <c r="S87" s="119">
        <v>1</v>
      </c>
    </row>
    <row r="88" spans="17:21" x14ac:dyDescent="0.25">
      <c r="Q88" s="12" t="s">
        <v>43</v>
      </c>
      <c r="R88" s="17">
        <f>SUMPRODUCT((MONTH($L$6:$L$50)=MONTH($Q$76&amp;1))*($M$6:$M$50=Q88))+SUMPRODUCT((MONTH('AOUT 2020'!$L$6:$L$61)=MONTH($Q$76&amp;1))*('AOUT 2020'!$M$6:$M$61=Q88))</f>
        <v>0</v>
      </c>
      <c r="S88" s="119">
        <v>0</v>
      </c>
    </row>
    <row r="89" spans="17:21" x14ac:dyDescent="0.25">
      <c r="Q89" s="12" t="s">
        <v>14</v>
      </c>
      <c r="R89" s="17">
        <f>SUMPRODUCT((MONTH($L$6:$L$50)=MONTH($Q$76&amp;1))*($M$6:$M$50=Q89))+SUMPRODUCT((MONTH('AOUT 2020'!$L$6:$L$61)=MONTH($Q$76&amp;1))*('AOUT 2020'!$M$6:$M$61=Q89))</f>
        <v>0</v>
      </c>
      <c r="S89" s="119">
        <v>0</v>
      </c>
    </row>
    <row r="90" spans="17:21" x14ac:dyDescent="0.25">
      <c r="Q90" s="12" t="s">
        <v>9</v>
      </c>
      <c r="R90" s="17">
        <f>SUMPRODUCT((MONTH($L$6:$L$50)=MONTH($Q$76&amp;1))*($M$6:$M$50=Q90))+SUMPRODUCT((MONTH('AOUT 2020'!$L$6:$L$61)=MONTH($Q$76&amp;1))*('AOUT 2020'!$M$6:$M$61=Q90))</f>
        <v>0</v>
      </c>
      <c r="S90" s="119">
        <v>0</v>
      </c>
    </row>
    <row r="91" spans="17:21" x14ac:dyDescent="0.25">
      <c r="Q91" s="12" t="s">
        <v>44</v>
      </c>
      <c r="R91" s="17">
        <f>SUMPRODUCT((MONTH($L$6:$L$50)=MONTH($Q$76&amp;1))*($M$6:$M$50=Q91))+SUMPRODUCT((MONTH('AOUT 2020'!$L$6:$L$61)=MONTH($Q$76&amp;1))*('AOUT 2020'!$M$6:$M$61=Q91))</f>
        <v>0</v>
      </c>
      <c r="S91" s="119">
        <v>0</v>
      </c>
    </row>
    <row r="92" spans="17:21" ht="15.75" thickBot="1" x14ac:dyDescent="0.3">
      <c r="Q92" s="12" t="s">
        <v>45</v>
      </c>
      <c r="R92" s="17">
        <f>SUMPRODUCT((MONTH($L$6:$L$50)=MONTH($Q$76&amp;1))*($M$6:$M$50=Q92))+SUMPRODUCT((MONTH('AOUT 2020'!$L$6:$L$61)=MONTH($Q$76&amp;1))*('AOUT 2020'!$M$6:$M$61=Q92))</f>
        <v>0</v>
      </c>
      <c r="S92" s="119">
        <v>0</v>
      </c>
    </row>
    <row r="93" spans="17:21" ht="15.75" thickBot="1" x14ac:dyDescent="0.3">
      <c r="Q93" s="69" t="s">
        <v>31</v>
      </c>
      <c r="R93" s="42">
        <f>SUM(R81:R92)</f>
        <v>33</v>
      </c>
      <c r="S93" s="119">
        <f>SUM(S81:S92)</f>
        <v>33</v>
      </c>
    </row>
  </sheetData>
  <mergeCells count="22">
    <mergeCell ref="T52:U52"/>
    <mergeCell ref="C2:P2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Q65:R65"/>
    <mergeCell ref="Q80:R80"/>
    <mergeCell ref="J4:K4"/>
    <mergeCell ref="L4:N4"/>
    <mergeCell ref="O4:O5"/>
    <mergeCell ref="P4:P5"/>
    <mergeCell ref="Q52:R52"/>
    <mergeCell ref="R78:S78"/>
    <mergeCell ref="R75:S75"/>
    <mergeCell ref="R76:S76"/>
    <mergeCell ref="R77:S77"/>
  </mergeCells>
  <dataValidations count="4">
    <dataValidation type="list" allowBlank="1" showInputMessage="1" showErrorMessage="1" sqref="E1 E4 E6:E65485">
      <formula1>"FEMININ,MASCULIN"</formula1>
    </dataValidation>
    <dataValidation type="list" allowBlank="1" showInputMessage="1" showErrorMessage="1" sqref="H1 H4 H6:H65485">
      <formula1>"SL,SDT,SPI,SDTU,SDRE (Maire),SDRE (Juge),SDRE (Préfectoral CP de Varennes),Réintégration PS SDDE,Réintégration PS SDRE,OPP"</formula1>
    </dataValidation>
    <dataValidation type="list" allowBlank="1" showInputMessage="1" showErrorMessage="1" sqref="N1 K1 K6:K65485 N5:N65485">
      <formula1>"OUI"</formula1>
    </dataValidation>
    <dataValidation type="list" allowBlank="1" showInputMessage="1" showErrorMessage="1" sqref="M1:M1048576">
      <formula1>$Q$81:$Q$92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U98"/>
  <sheetViews>
    <sheetView topLeftCell="J1" zoomScale="110" zoomScaleNormal="110" workbookViewId="0">
      <pane ySplit="5" topLeftCell="A78" activePane="bottomLeft" state="frozen"/>
      <selection pane="bottomLeft" activeCell="R86" activeCellId="1" sqref="R86 R86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7109375" style="2" customWidth="1"/>
    <col min="4" max="4" width="8.85546875" style="3" customWidth="1"/>
    <col min="6" max="6" width="12.7109375" style="2" customWidth="1"/>
    <col min="7" max="7" width="11.85546875" customWidth="1"/>
    <col min="8" max="8" width="22.28515625" customWidth="1"/>
    <col min="9" max="9" width="13.85546875" customWidth="1"/>
    <col min="10" max="12" width="12.7109375" style="2" customWidth="1"/>
    <col min="13" max="13" width="18.140625" customWidth="1"/>
    <col min="14" max="14" width="7.42578125" customWidth="1"/>
    <col min="15" max="15" width="10.7109375" customWidth="1"/>
    <col min="16" max="16" width="47.140625" style="8" customWidth="1"/>
    <col min="17" max="17" width="35.7109375" customWidth="1"/>
    <col min="18" max="18" width="9.7109375" style="15" customWidth="1"/>
    <col min="19" max="19" width="9.28515625" customWidth="1"/>
    <col min="20" max="20" width="41.7109375" customWidth="1"/>
    <col min="21" max="21" width="9.7109375" customWidth="1"/>
    <col min="24" max="24" width="15" customWidth="1"/>
  </cols>
  <sheetData>
    <row r="2" spans="1:16" ht="28.5" x14ac:dyDescent="0.45">
      <c r="A2" s="33" t="s">
        <v>50</v>
      </c>
      <c r="B2" s="34">
        <f>U67</f>
        <v>0</v>
      </c>
      <c r="C2" s="185" t="s">
        <v>69</v>
      </c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</row>
    <row r="3" spans="1:16" ht="14.25" customHeight="1" thickBot="1" x14ac:dyDescent="0.5">
      <c r="A3" s="33"/>
      <c r="B3" s="34"/>
      <c r="C3" s="91"/>
      <c r="D3" s="91"/>
      <c r="E3" s="91"/>
      <c r="F3" s="91"/>
      <c r="G3" s="91"/>
      <c r="H3" s="91"/>
      <c r="I3" s="91"/>
      <c r="J3" s="91"/>
      <c r="K3" s="91"/>
      <c r="L3" s="91"/>
      <c r="M3" s="91"/>
      <c r="N3" s="91"/>
      <c r="O3" s="91"/>
      <c r="P3" s="91"/>
    </row>
    <row r="4" spans="1:16" ht="30" customHeight="1" x14ac:dyDescent="0.25">
      <c r="A4" s="174" t="s">
        <v>0</v>
      </c>
      <c r="B4" s="172" t="s">
        <v>1</v>
      </c>
      <c r="C4" s="182" t="s">
        <v>3</v>
      </c>
      <c r="D4" s="190" t="s">
        <v>4</v>
      </c>
      <c r="E4" s="172" t="s">
        <v>7</v>
      </c>
      <c r="F4" s="188" t="s">
        <v>2</v>
      </c>
      <c r="G4" s="172" t="s">
        <v>6</v>
      </c>
      <c r="H4" s="172" t="s">
        <v>8</v>
      </c>
      <c r="I4" s="186" t="s">
        <v>55</v>
      </c>
      <c r="J4" s="180" t="s">
        <v>58</v>
      </c>
      <c r="K4" s="181"/>
      <c r="L4" s="180" t="s">
        <v>61</v>
      </c>
      <c r="M4" s="182"/>
      <c r="N4" s="181"/>
      <c r="O4" s="178" t="s">
        <v>5</v>
      </c>
      <c r="P4" s="176" t="s">
        <v>15</v>
      </c>
    </row>
    <row r="5" spans="1:16" ht="30" customHeight="1" thickBot="1" x14ac:dyDescent="0.3">
      <c r="A5" s="175"/>
      <c r="B5" s="173"/>
      <c r="C5" s="192"/>
      <c r="D5" s="191"/>
      <c r="E5" s="173"/>
      <c r="F5" s="189"/>
      <c r="G5" s="173"/>
      <c r="H5" s="173"/>
      <c r="I5" s="187"/>
      <c r="J5" s="56" t="s">
        <v>59</v>
      </c>
      <c r="K5" s="62" t="s">
        <v>60</v>
      </c>
      <c r="L5" s="56" t="s">
        <v>59</v>
      </c>
      <c r="M5" s="57" t="s">
        <v>40</v>
      </c>
      <c r="N5" s="92" t="s">
        <v>24</v>
      </c>
      <c r="O5" s="179"/>
      <c r="P5" s="177"/>
    </row>
    <row r="6" spans="1:16" x14ac:dyDescent="0.25">
      <c r="A6" s="28"/>
      <c r="B6" s="28"/>
      <c r="C6" s="29"/>
      <c r="D6" s="37" t="str">
        <f t="shared" ref="D6:D37" ca="1" si="0">IF(C6="","",DATEDIF(C6,TODAY(),"y"))</f>
        <v/>
      </c>
      <c r="E6" s="30"/>
      <c r="F6" s="29">
        <v>44105</v>
      </c>
      <c r="G6" s="31"/>
      <c r="H6" s="31" t="s">
        <v>12</v>
      </c>
      <c r="I6" s="59"/>
      <c r="J6" s="48"/>
      <c r="K6" s="63"/>
      <c r="L6" s="48">
        <v>44109</v>
      </c>
      <c r="M6" s="30" t="s">
        <v>21</v>
      </c>
      <c r="N6" s="49"/>
      <c r="O6" s="45">
        <f t="shared" ref="O6:O56" si="1">IFERROR(IF(J6="",DATEDIF(F6,L6,"d"),DATEDIF(F6,J6,"d")),"")</f>
        <v>4</v>
      </c>
      <c r="P6" s="32"/>
    </row>
    <row r="7" spans="1:16" x14ac:dyDescent="0.25">
      <c r="A7" s="1"/>
      <c r="B7" s="1"/>
      <c r="C7" s="4"/>
      <c r="D7" s="37" t="str">
        <f t="shared" ca="1" si="0"/>
        <v/>
      </c>
      <c r="E7" s="5"/>
      <c r="F7" s="4">
        <v>44105</v>
      </c>
      <c r="G7" s="6"/>
      <c r="H7" s="5" t="s">
        <v>12</v>
      </c>
      <c r="I7" s="60"/>
      <c r="J7" s="50">
        <v>44113</v>
      </c>
      <c r="K7" s="64"/>
      <c r="L7" s="50"/>
      <c r="M7" s="5"/>
      <c r="N7" s="51"/>
      <c r="O7" s="46">
        <f t="shared" si="1"/>
        <v>8</v>
      </c>
      <c r="P7" s="7"/>
    </row>
    <row r="8" spans="1:16" x14ac:dyDescent="0.25">
      <c r="A8" s="1"/>
      <c r="B8" s="1"/>
      <c r="C8" s="4"/>
      <c r="D8" s="37" t="str">
        <f t="shared" ca="1" si="0"/>
        <v/>
      </c>
      <c r="E8" s="5"/>
      <c r="F8" s="4">
        <v>44105</v>
      </c>
      <c r="G8" s="6"/>
      <c r="H8" s="6" t="s">
        <v>18</v>
      </c>
      <c r="I8" s="61"/>
      <c r="J8" s="50"/>
      <c r="K8" s="64"/>
      <c r="L8" s="50">
        <v>44107</v>
      </c>
      <c r="M8" s="5" t="s">
        <v>23</v>
      </c>
      <c r="N8" s="51"/>
      <c r="O8" s="46">
        <f t="shared" si="1"/>
        <v>2</v>
      </c>
      <c r="P8" s="7"/>
    </row>
    <row r="9" spans="1:16" x14ac:dyDescent="0.25">
      <c r="A9" s="1"/>
      <c r="B9" s="1"/>
      <c r="C9" s="4"/>
      <c r="D9" s="37" t="str">
        <f t="shared" ca="1" si="0"/>
        <v/>
      </c>
      <c r="E9" s="5"/>
      <c r="F9" s="4">
        <v>44106</v>
      </c>
      <c r="G9" s="6"/>
      <c r="H9" s="6" t="s">
        <v>19</v>
      </c>
      <c r="I9" s="61"/>
      <c r="J9" s="50"/>
      <c r="K9" s="64"/>
      <c r="L9" s="50">
        <v>44106</v>
      </c>
      <c r="M9" s="5" t="s">
        <v>16</v>
      </c>
      <c r="N9" s="51" t="s">
        <v>25</v>
      </c>
      <c r="O9" s="46">
        <f t="shared" si="1"/>
        <v>0</v>
      </c>
      <c r="P9" s="7"/>
    </row>
    <row r="10" spans="1:16" x14ac:dyDescent="0.25">
      <c r="A10" s="1"/>
      <c r="B10" s="1"/>
      <c r="C10" s="4"/>
      <c r="D10" s="37" t="str">
        <f t="shared" ca="1" si="0"/>
        <v/>
      </c>
      <c r="E10" s="5"/>
      <c r="F10" s="4">
        <v>44106</v>
      </c>
      <c r="G10" s="6"/>
      <c r="H10" s="6" t="s">
        <v>12</v>
      </c>
      <c r="I10" s="61"/>
      <c r="J10" s="50"/>
      <c r="K10" s="64"/>
      <c r="L10" s="50">
        <v>44111</v>
      </c>
      <c r="M10" s="5" t="s">
        <v>22</v>
      </c>
      <c r="N10" s="51"/>
      <c r="O10" s="46">
        <f t="shared" si="1"/>
        <v>5</v>
      </c>
      <c r="P10" s="7"/>
    </row>
    <row r="11" spans="1:16" x14ac:dyDescent="0.25">
      <c r="A11" s="1"/>
      <c r="B11" s="1"/>
      <c r="C11" s="4"/>
      <c r="D11" s="37" t="str">
        <f t="shared" ca="1" si="0"/>
        <v/>
      </c>
      <c r="E11" s="5"/>
      <c r="F11" s="4">
        <v>44106</v>
      </c>
      <c r="G11" s="6"/>
      <c r="H11" s="6" t="s">
        <v>12</v>
      </c>
      <c r="I11" s="61"/>
      <c r="J11" s="50"/>
      <c r="K11" s="64"/>
      <c r="L11" s="50">
        <v>44111</v>
      </c>
      <c r="M11" s="5" t="s">
        <v>22</v>
      </c>
      <c r="N11" s="51"/>
      <c r="O11" s="46">
        <f t="shared" si="1"/>
        <v>5</v>
      </c>
      <c r="P11" s="7"/>
    </row>
    <row r="12" spans="1:16" x14ac:dyDescent="0.25">
      <c r="A12" s="1"/>
      <c r="B12" s="1"/>
      <c r="C12" s="4"/>
      <c r="D12" s="37" t="str">
        <f t="shared" ca="1" si="0"/>
        <v/>
      </c>
      <c r="E12" s="5"/>
      <c r="F12" s="4">
        <v>44106</v>
      </c>
      <c r="G12" s="6"/>
      <c r="H12" s="6" t="s">
        <v>18</v>
      </c>
      <c r="I12" s="61"/>
      <c r="J12" s="50"/>
      <c r="K12" s="64"/>
      <c r="L12" s="50">
        <v>44113</v>
      </c>
      <c r="M12" s="5" t="s">
        <v>13</v>
      </c>
      <c r="N12" s="51"/>
      <c r="O12" s="46">
        <f t="shared" si="1"/>
        <v>7</v>
      </c>
      <c r="P12" s="7"/>
    </row>
    <row r="13" spans="1:16" x14ac:dyDescent="0.25">
      <c r="A13" s="1"/>
      <c r="B13" s="1"/>
      <c r="C13" s="4"/>
      <c r="D13" s="37" t="str">
        <f t="shared" ca="1" si="0"/>
        <v/>
      </c>
      <c r="E13" s="5"/>
      <c r="F13" s="4">
        <v>44106</v>
      </c>
      <c r="G13" s="6"/>
      <c r="H13" s="6" t="s">
        <v>18</v>
      </c>
      <c r="I13" s="61"/>
      <c r="J13" s="50"/>
      <c r="K13" s="64"/>
      <c r="L13" s="50">
        <v>44113</v>
      </c>
      <c r="M13" s="5" t="s">
        <v>22</v>
      </c>
      <c r="N13" s="51"/>
      <c r="O13" s="46">
        <f t="shared" si="1"/>
        <v>7</v>
      </c>
      <c r="P13" s="7"/>
    </row>
    <row r="14" spans="1:16" x14ac:dyDescent="0.25">
      <c r="A14" s="1"/>
      <c r="B14" s="1"/>
      <c r="C14" s="4"/>
      <c r="D14" s="37" t="str">
        <f t="shared" ca="1" si="0"/>
        <v/>
      </c>
      <c r="E14" s="5"/>
      <c r="F14" s="4">
        <v>44107</v>
      </c>
      <c r="G14" s="6"/>
      <c r="H14" s="6" t="s">
        <v>12</v>
      </c>
      <c r="I14" s="61"/>
      <c r="J14" s="50">
        <v>44123</v>
      </c>
      <c r="K14" s="64" t="s">
        <v>25</v>
      </c>
      <c r="L14" s="50"/>
      <c r="M14" s="5"/>
      <c r="N14" s="51"/>
      <c r="O14" s="46">
        <f t="shared" si="1"/>
        <v>16</v>
      </c>
      <c r="P14" s="7"/>
    </row>
    <row r="15" spans="1:16" x14ac:dyDescent="0.25">
      <c r="A15" s="1"/>
      <c r="B15" s="1"/>
      <c r="C15" s="4"/>
      <c r="D15" s="37" t="str">
        <f t="shared" ca="1" si="0"/>
        <v/>
      </c>
      <c r="E15" s="5"/>
      <c r="F15" s="4">
        <v>44107</v>
      </c>
      <c r="G15" s="6"/>
      <c r="H15" s="6" t="s">
        <v>19</v>
      </c>
      <c r="I15" s="61"/>
      <c r="J15" s="50">
        <v>44116</v>
      </c>
      <c r="K15" s="64"/>
      <c r="L15" s="50"/>
      <c r="M15" s="5"/>
      <c r="N15" s="51"/>
      <c r="O15" s="46">
        <f t="shared" si="1"/>
        <v>9</v>
      </c>
      <c r="P15" s="7"/>
    </row>
    <row r="16" spans="1:16" x14ac:dyDescent="0.25">
      <c r="A16" s="1"/>
      <c r="B16" s="1"/>
      <c r="C16" s="4"/>
      <c r="D16" s="37" t="str">
        <f t="shared" ca="1" si="0"/>
        <v/>
      </c>
      <c r="E16" s="5"/>
      <c r="F16" s="4">
        <v>44109</v>
      </c>
      <c r="G16" s="6"/>
      <c r="H16" s="6" t="s">
        <v>12</v>
      </c>
      <c r="I16" s="61"/>
      <c r="J16" s="50"/>
      <c r="K16" s="64"/>
      <c r="L16" s="50">
        <v>44113</v>
      </c>
      <c r="M16" s="5" t="s">
        <v>13</v>
      </c>
      <c r="N16" s="51"/>
      <c r="O16" s="46">
        <f t="shared" si="1"/>
        <v>4</v>
      </c>
      <c r="P16" s="7"/>
    </row>
    <row r="17" spans="1:18" x14ac:dyDescent="0.25">
      <c r="A17" s="1"/>
      <c r="B17" s="1"/>
      <c r="C17" s="4"/>
      <c r="D17" s="37" t="str">
        <f t="shared" ca="1" si="0"/>
        <v/>
      </c>
      <c r="E17" s="5"/>
      <c r="F17" s="4">
        <v>44109</v>
      </c>
      <c r="G17" s="6"/>
      <c r="H17" s="6" t="s">
        <v>12</v>
      </c>
      <c r="I17" s="61"/>
      <c r="J17" s="50">
        <v>44111</v>
      </c>
      <c r="K17" s="64"/>
      <c r="L17" s="50"/>
      <c r="M17" s="5"/>
      <c r="N17" s="51"/>
      <c r="O17" s="46">
        <f t="shared" si="1"/>
        <v>2</v>
      </c>
      <c r="P17" s="7"/>
    </row>
    <row r="18" spans="1:18" x14ac:dyDescent="0.25">
      <c r="A18" s="1"/>
      <c r="B18" s="1"/>
      <c r="C18" s="4"/>
      <c r="D18" s="37" t="str">
        <f t="shared" ca="1" si="0"/>
        <v/>
      </c>
      <c r="E18" s="5"/>
      <c r="F18" s="4">
        <v>44109</v>
      </c>
      <c r="G18" s="6"/>
      <c r="H18" s="6" t="s">
        <v>12</v>
      </c>
      <c r="I18" s="61"/>
      <c r="J18" s="50"/>
      <c r="K18" s="64"/>
      <c r="L18" s="50">
        <v>44121</v>
      </c>
      <c r="M18" s="5" t="s">
        <v>13</v>
      </c>
      <c r="N18" s="51"/>
      <c r="O18" s="46">
        <f t="shared" si="1"/>
        <v>12</v>
      </c>
      <c r="P18" s="7"/>
    </row>
    <row r="19" spans="1:18" x14ac:dyDescent="0.25">
      <c r="A19" s="1"/>
      <c r="B19" s="1"/>
      <c r="C19" s="4"/>
      <c r="D19" s="37" t="str">
        <f t="shared" ca="1" si="0"/>
        <v/>
      </c>
      <c r="E19" s="5"/>
      <c r="F19" s="4">
        <v>44111</v>
      </c>
      <c r="G19" s="6"/>
      <c r="H19" s="5" t="s">
        <v>12</v>
      </c>
      <c r="I19" s="60"/>
      <c r="J19" s="50">
        <v>44120</v>
      </c>
      <c r="K19" s="64"/>
      <c r="L19" s="50"/>
      <c r="M19" s="5"/>
      <c r="N19" s="51"/>
      <c r="O19" s="46">
        <f t="shared" si="1"/>
        <v>9</v>
      </c>
      <c r="P19" s="7"/>
    </row>
    <row r="20" spans="1:18" x14ac:dyDescent="0.25">
      <c r="A20" s="1"/>
      <c r="B20" s="1"/>
      <c r="C20" s="4"/>
      <c r="D20" s="37" t="str">
        <f t="shared" ca="1" si="0"/>
        <v/>
      </c>
      <c r="E20" s="5"/>
      <c r="F20" s="4">
        <v>44111</v>
      </c>
      <c r="G20" s="6"/>
      <c r="H20" s="5" t="s">
        <v>12</v>
      </c>
      <c r="I20" s="60"/>
      <c r="J20" s="50"/>
      <c r="K20" s="64"/>
      <c r="L20" s="50">
        <v>44119</v>
      </c>
      <c r="M20" s="5" t="s">
        <v>21</v>
      </c>
      <c r="N20" s="51"/>
      <c r="O20" s="46">
        <f t="shared" si="1"/>
        <v>8</v>
      </c>
      <c r="P20" s="7"/>
    </row>
    <row r="21" spans="1:18" x14ac:dyDescent="0.25">
      <c r="A21" s="1"/>
      <c r="B21" s="1"/>
      <c r="C21" s="4"/>
      <c r="D21" s="37" t="str">
        <f t="shared" ca="1" si="0"/>
        <v/>
      </c>
      <c r="E21" s="5"/>
      <c r="F21" s="4">
        <v>44112</v>
      </c>
      <c r="G21" s="6"/>
      <c r="H21" s="5" t="s">
        <v>12</v>
      </c>
      <c r="I21" s="60"/>
      <c r="J21" s="50"/>
      <c r="K21" s="64"/>
      <c r="L21" s="50">
        <v>44119</v>
      </c>
      <c r="M21" s="5" t="s">
        <v>21</v>
      </c>
      <c r="N21" s="51"/>
      <c r="O21" s="46">
        <f t="shared" si="1"/>
        <v>7</v>
      </c>
      <c r="P21" s="7"/>
    </row>
    <row r="22" spans="1:18" x14ac:dyDescent="0.25">
      <c r="A22" s="1"/>
      <c r="B22" s="1"/>
      <c r="C22" s="4"/>
      <c r="D22" s="37" t="str">
        <f t="shared" ca="1" si="0"/>
        <v/>
      </c>
      <c r="E22" s="5"/>
      <c r="F22" s="4">
        <v>44113</v>
      </c>
      <c r="G22" s="6"/>
      <c r="H22" s="5" t="s">
        <v>12</v>
      </c>
      <c r="I22" s="60"/>
      <c r="J22" s="50"/>
      <c r="K22" s="64"/>
      <c r="L22" s="50">
        <v>44123</v>
      </c>
      <c r="M22" s="5" t="s">
        <v>22</v>
      </c>
      <c r="N22" s="51"/>
      <c r="O22" s="46">
        <f t="shared" si="1"/>
        <v>10</v>
      </c>
      <c r="P22" s="7"/>
    </row>
    <row r="23" spans="1:18" x14ac:dyDescent="0.25">
      <c r="A23" s="75"/>
      <c r="B23" s="75"/>
      <c r="C23" s="84"/>
      <c r="D23" s="85" t="str">
        <f t="shared" ca="1" si="0"/>
        <v/>
      </c>
      <c r="E23" s="86"/>
      <c r="F23" s="84">
        <v>44113</v>
      </c>
      <c r="G23" s="87"/>
      <c r="H23" s="86" t="s">
        <v>12</v>
      </c>
      <c r="I23" s="88"/>
      <c r="J23" s="50"/>
      <c r="K23" s="64"/>
      <c r="L23" s="50">
        <v>44117</v>
      </c>
      <c r="M23" s="5" t="s">
        <v>23</v>
      </c>
      <c r="N23" s="51"/>
      <c r="O23" s="46">
        <f t="shared" si="1"/>
        <v>4</v>
      </c>
      <c r="P23" s="7"/>
    </row>
    <row r="24" spans="1:18" s="97" customFormat="1" x14ac:dyDescent="0.25">
      <c r="A24" s="75"/>
      <c r="B24" s="75"/>
      <c r="C24" s="84"/>
      <c r="D24" s="85" t="str">
        <f t="shared" ca="1" si="0"/>
        <v/>
      </c>
      <c r="E24" s="86"/>
      <c r="F24" s="84">
        <v>44114</v>
      </c>
      <c r="G24" s="87"/>
      <c r="H24" s="86" t="s">
        <v>12</v>
      </c>
      <c r="I24" s="88"/>
      <c r="J24" s="93"/>
      <c r="K24" s="94"/>
      <c r="L24" s="93">
        <v>44114</v>
      </c>
      <c r="M24" s="86" t="s">
        <v>43</v>
      </c>
      <c r="N24" s="95"/>
      <c r="O24" s="47">
        <f t="shared" si="1"/>
        <v>0</v>
      </c>
      <c r="P24" s="96"/>
      <c r="R24" s="98"/>
    </row>
    <row r="25" spans="1:18" x14ac:dyDescent="0.25">
      <c r="A25" s="1"/>
      <c r="B25" s="1"/>
      <c r="C25" s="4"/>
      <c r="D25" s="37" t="str">
        <f t="shared" ca="1" si="0"/>
        <v/>
      </c>
      <c r="E25" s="5"/>
      <c r="F25" s="4">
        <v>44116</v>
      </c>
      <c r="G25" s="6"/>
      <c r="H25" s="5" t="s">
        <v>12</v>
      </c>
      <c r="I25" s="60"/>
      <c r="J25" s="50"/>
      <c r="K25" s="64"/>
      <c r="L25" s="50">
        <v>44126</v>
      </c>
      <c r="M25" s="5" t="s">
        <v>22</v>
      </c>
      <c r="N25" s="51"/>
      <c r="O25" s="46">
        <f t="shared" si="1"/>
        <v>10</v>
      </c>
      <c r="P25" s="7"/>
    </row>
    <row r="26" spans="1:18" x14ac:dyDescent="0.25">
      <c r="A26" s="1"/>
      <c r="B26" s="1"/>
      <c r="C26" s="4"/>
      <c r="D26" s="37" t="str">
        <f t="shared" ca="1" si="0"/>
        <v/>
      </c>
      <c r="E26" s="5"/>
      <c r="F26" s="4">
        <v>44116</v>
      </c>
      <c r="G26" s="6"/>
      <c r="H26" s="5" t="s">
        <v>12</v>
      </c>
      <c r="I26" s="60"/>
      <c r="J26" s="50"/>
      <c r="K26" s="64"/>
      <c r="L26" s="50">
        <v>44120</v>
      </c>
      <c r="M26" s="5" t="s">
        <v>21</v>
      </c>
      <c r="N26" s="51"/>
      <c r="O26" s="46">
        <f t="shared" si="1"/>
        <v>4</v>
      </c>
      <c r="P26" s="7"/>
    </row>
    <row r="27" spans="1:18" x14ac:dyDescent="0.25">
      <c r="A27" s="1"/>
      <c r="B27" s="1"/>
      <c r="C27" s="4"/>
      <c r="D27" s="37" t="str">
        <f t="shared" ca="1" si="0"/>
        <v/>
      </c>
      <c r="E27" s="5"/>
      <c r="F27" s="4">
        <v>44117</v>
      </c>
      <c r="G27" s="6"/>
      <c r="H27" s="5" t="s">
        <v>12</v>
      </c>
      <c r="I27" s="60"/>
      <c r="J27" s="50">
        <v>44123</v>
      </c>
      <c r="K27" s="64"/>
      <c r="L27" s="50"/>
      <c r="M27" s="5"/>
      <c r="N27" s="51"/>
      <c r="O27" s="46">
        <f t="shared" si="1"/>
        <v>6</v>
      </c>
      <c r="P27" s="7"/>
    </row>
    <row r="28" spans="1:18" s="97" customFormat="1" x14ac:dyDescent="0.25">
      <c r="A28" s="75"/>
      <c r="B28" s="75"/>
      <c r="C28" s="84"/>
      <c r="D28" s="85" t="str">
        <f t="shared" ca="1" si="0"/>
        <v/>
      </c>
      <c r="E28" s="86"/>
      <c r="F28" s="84">
        <v>44117</v>
      </c>
      <c r="G28" s="87"/>
      <c r="H28" s="86" t="s">
        <v>12</v>
      </c>
      <c r="I28" s="88"/>
      <c r="J28" s="93"/>
      <c r="K28" s="94"/>
      <c r="L28" s="93">
        <v>44120</v>
      </c>
      <c r="M28" s="86" t="s">
        <v>21</v>
      </c>
      <c r="N28" s="95"/>
      <c r="O28" s="47">
        <f t="shared" si="1"/>
        <v>3</v>
      </c>
      <c r="P28" s="96"/>
      <c r="R28" s="98"/>
    </row>
    <row r="29" spans="1:18" x14ac:dyDescent="0.25">
      <c r="A29" s="1"/>
      <c r="B29" s="1"/>
      <c r="C29" s="4"/>
      <c r="D29" s="37" t="str">
        <f t="shared" ca="1" si="0"/>
        <v/>
      </c>
      <c r="E29" s="5"/>
      <c r="F29" s="4">
        <v>44117</v>
      </c>
      <c r="G29" s="6"/>
      <c r="H29" s="5" t="s">
        <v>19</v>
      </c>
      <c r="I29" s="60"/>
      <c r="J29" s="50"/>
      <c r="K29" s="64"/>
      <c r="L29" s="50">
        <v>44119</v>
      </c>
      <c r="M29" s="5" t="s">
        <v>23</v>
      </c>
      <c r="N29" s="51"/>
      <c r="O29" s="46">
        <f t="shared" si="1"/>
        <v>2</v>
      </c>
      <c r="P29" s="7"/>
    </row>
    <row r="30" spans="1:18" x14ac:dyDescent="0.25">
      <c r="A30" s="1"/>
      <c r="B30" s="1"/>
      <c r="C30" s="4"/>
      <c r="D30" s="37" t="str">
        <f t="shared" ca="1" si="0"/>
        <v/>
      </c>
      <c r="E30" s="5"/>
      <c r="F30" s="4">
        <v>44117</v>
      </c>
      <c r="G30" s="6"/>
      <c r="H30" s="5" t="s">
        <v>12</v>
      </c>
      <c r="I30" s="60"/>
      <c r="J30" s="50"/>
      <c r="K30" s="64"/>
      <c r="L30" s="50">
        <v>44125</v>
      </c>
      <c r="M30" s="5" t="s">
        <v>22</v>
      </c>
      <c r="N30" s="51"/>
      <c r="O30" s="46">
        <f t="shared" si="1"/>
        <v>8</v>
      </c>
      <c r="P30" s="7"/>
    </row>
    <row r="31" spans="1:18" x14ac:dyDescent="0.25">
      <c r="A31" s="1"/>
      <c r="B31" s="1"/>
      <c r="C31" s="4"/>
      <c r="D31" s="37" t="str">
        <f t="shared" ca="1" si="0"/>
        <v/>
      </c>
      <c r="E31" s="5"/>
      <c r="F31" s="4">
        <v>44118</v>
      </c>
      <c r="G31" s="6"/>
      <c r="H31" s="5" t="s">
        <v>12</v>
      </c>
      <c r="I31" s="60"/>
      <c r="J31" s="50">
        <v>44127</v>
      </c>
      <c r="K31" s="64"/>
      <c r="L31" s="50"/>
      <c r="M31" s="5"/>
      <c r="N31" s="51"/>
      <c r="O31" s="46">
        <f t="shared" si="1"/>
        <v>9</v>
      </c>
      <c r="P31" s="7"/>
    </row>
    <row r="32" spans="1:18" x14ac:dyDescent="0.25">
      <c r="A32" s="1"/>
      <c r="B32" s="1"/>
      <c r="C32" s="4"/>
      <c r="D32" s="37" t="str">
        <f t="shared" ca="1" si="0"/>
        <v/>
      </c>
      <c r="E32" s="5"/>
      <c r="F32" s="4">
        <v>44119</v>
      </c>
      <c r="G32" s="6"/>
      <c r="H32" s="5" t="s">
        <v>12</v>
      </c>
      <c r="I32" s="60"/>
      <c r="J32" s="50"/>
      <c r="K32" s="64"/>
      <c r="L32" s="50">
        <v>44126</v>
      </c>
      <c r="M32" s="5" t="s">
        <v>21</v>
      </c>
      <c r="N32" s="51"/>
      <c r="O32" s="46">
        <f t="shared" si="1"/>
        <v>7</v>
      </c>
      <c r="P32" s="7"/>
    </row>
    <row r="33" spans="1:18" x14ac:dyDescent="0.25">
      <c r="A33" s="1"/>
      <c r="B33" s="1"/>
      <c r="C33" s="4"/>
      <c r="D33" s="37" t="str">
        <f t="shared" ca="1" si="0"/>
        <v/>
      </c>
      <c r="E33" s="5"/>
      <c r="F33" s="4">
        <v>44119</v>
      </c>
      <c r="G33" s="6"/>
      <c r="H33" s="5" t="s">
        <v>18</v>
      </c>
      <c r="I33" s="60"/>
      <c r="J33" s="50"/>
      <c r="K33" s="64"/>
      <c r="L33" s="50">
        <v>44127</v>
      </c>
      <c r="M33" s="5" t="s">
        <v>22</v>
      </c>
      <c r="N33" s="51"/>
      <c r="O33" s="46">
        <f t="shared" si="1"/>
        <v>8</v>
      </c>
      <c r="P33" s="7"/>
    </row>
    <row r="34" spans="1:18" x14ac:dyDescent="0.25">
      <c r="A34" s="1"/>
      <c r="B34" s="1"/>
      <c r="C34" s="4"/>
      <c r="D34" s="37" t="str">
        <f t="shared" ca="1" si="0"/>
        <v/>
      </c>
      <c r="E34" s="5"/>
      <c r="F34" s="4">
        <v>44121</v>
      </c>
      <c r="G34" s="6"/>
      <c r="H34" s="5" t="s">
        <v>12</v>
      </c>
      <c r="I34" s="60"/>
      <c r="J34" s="50">
        <v>44134</v>
      </c>
      <c r="K34" s="64"/>
      <c r="L34" s="50"/>
      <c r="M34" s="5"/>
      <c r="N34" s="51"/>
      <c r="O34" s="46">
        <f t="shared" si="1"/>
        <v>13</v>
      </c>
      <c r="P34" s="7"/>
    </row>
    <row r="35" spans="1:18" x14ac:dyDescent="0.25">
      <c r="A35" s="1"/>
      <c r="B35" s="1"/>
      <c r="C35" s="4"/>
      <c r="D35" s="37" t="str">
        <f t="shared" ca="1" si="0"/>
        <v/>
      </c>
      <c r="E35" s="5"/>
      <c r="F35" s="4">
        <v>44120</v>
      </c>
      <c r="G35" s="6"/>
      <c r="H35" s="5" t="s">
        <v>12</v>
      </c>
      <c r="I35" s="60"/>
      <c r="J35" s="50"/>
      <c r="K35" s="64"/>
      <c r="L35" s="50">
        <v>44127</v>
      </c>
      <c r="M35" s="5" t="s">
        <v>21</v>
      </c>
      <c r="N35" s="51"/>
      <c r="O35" s="46">
        <f t="shared" si="1"/>
        <v>7</v>
      </c>
      <c r="P35" s="7"/>
    </row>
    <row r="36" spans="1:18" x14ac:dyDescent="0.25">
      <c r="A36" s="1"/>
      <c r="B36" s="1"/>
      <c r="C36" s="4"/>
      <c r="D36" s="37" t="str">
        <f t="shared" ca="1" si="0"/>
        <v/>
      </c>
      <c r="E36" s="5"/>
      <c r="F36" s="4">
        <v>44120</v>
      </c>
      <c r="G36" s="6"/>
      <c r="H36" s="5" t="s">
        <v>12</v>
      </c>
      <c r="I36" s="60"/>
      <c r="J36" s="50"/>
      <c r="K36" s="64"/>
      <c r="L36" s="50">
        <v>44132</v>
      </c>
      <c r="M36" s="5" t="s">
        <v>21</v>
      </c>
      <c r="N36" s="51"/>
      <c r="O36" s="46">
        <f t="shared" si="1"/>
        <v>12</v>
      </c>
      <c r="P36" s="7"/>
    </row>
    <row r="37" spans="1:18" x14ac:dyDescent="0.25">
      <c r="A37" s="1"/>
      <c r="B37" s="1"/>
      <c r="C37" s="4"/>
      <c r="D37" s="37" t="str">
        <f t="shared" ca="1" si="0"/>
        <v/>
      </c>
      <c r="E37" s="5"/>
      <c r="F37" s="4">
        <v>44120</v>
      </c>
      <c r="G37" s="6"/>
      <c r="H37" s="5" t="s">
        <v>12</v>
      </c>
      <c r="I37" s="60"/>
      <c r="J37" s="50"/>
      <c r="K37" s="64"/>
      <c r="L37" s="50">
        <v>44125</v>
      </c>
      <c r="M37" s="5" t="s">
        <v>21</v>
      </c>
      <c r="N37" s="51"/>
      <c r="O37" s="46">
        <f t="shared" si="1"/>
        <v>5</v>
      </c>
      <c r="P37" s="7"/>
    </row>
    <row r="38" spans="1:18" x14ac:dyDescent="0.25">
      <c r="A38" s="75"/>
      <c r="B38" s="75"/>
      <c r="C38" s="4"/>
      <c r="D38" s="37" t="str">
        <f t="shared" ref="D38:D55" ca="1" si="2">IF(C38="","",DATEDIF(C38,TODAY(),"y"))</f>
        <v/>
      </c>
      <c r="E38" s="5"/>
      <c r="F38" s="4">
        <v>44120</v>
      </c>
      <c r="G38" s="6"/>
      <c r="H38" s="5" t="s">
        <v>12</v>
      </c>
      <c r="I38" s="60"/>
      <c r="J38" s="50"/>
      <c r="K38" s="64"/>
      <c r="L38" s="50">
        <v>44139</v>
      </c>
      <c r="M38" s="5" t="s">
        <v>23</v>
      </c>
      <c r="N38" s="51"/>
      <c r="O38" s="46">
        <f t="shared" si="1"/>
        <v>19</v>
      </c>
      <c r="P38" s="7"/>
    </row>
    <row r="39" spans="1:18" x14ac:dyDescent="0.25">
      <c r="A39" s="75"/>
      <c r="B39" s="75"/>
      <c r="C39" s="4"/>
      <c r="D39" s="37" t="str">
        <f t="shared" ca="1" si="2"/>
        <v/>
      </c>
      <c r="E39" s="5"/>
      <c r="F39" s="4">
        <v>44123</v>
      </c>
      <c r="G39" s="6"/>
      <c r="H39" s="5" t="s">
        <v>12</v>
      </c>
      <c r="I39" s="60"/>
      <c r="J39" s="50"/>
      <c r="K39" s="64"/>
      <c r="L39" s="50">
        <v>44128</v>
      </c>
      <c r="M39" s="5" t="s">
        <v>13</v>
      </c>
      <c r="N39" s="51"/>
      <c r="O39" s="46">
        <f t="shared" si="1"/>
        <v>5</v>
      </c>
      <c r="P39" s="7"/>
    </row>
    <row r="40" spans="1:18" x14ac:dyDescent="0.25">
      <c r="A40" s="75"/>
      <c r="B40" s="75"/>
      <c r="C40" s="4"/>
      <c r="D40" s="37" t="str">
        <f t="shared" ca="1" si="2"/>
        <v/>
      </c>
      <c r="E40" s="5"/>
      <c r="F40" s="4">
        <v>44124</v>
      </c>
      <c r="G40" s="6"/>
      <c r="H40" s="5" t="s">
        <v>12</v>
      </c>
      <c r="I40" s="60"/>
      <c r="J40" s="50"/>
      <c r="K40" s="64"/>
      <c r="L40" s="50">
        <v>44127</v>
      </c>
      <c r="M40" s="5" t="s">
        <v>21</v>
      </c>
      <c r="N40" s="51"/>
      <c r="O40" s="46">
        <f t="shared" si="1"/>
        <v>3</v>
      </c>
      <c r="P40" s="7"/>
    </row>
    <row r="41" spans="1:18" x14ac:dyDescent="0.25">
      <c r="A41" s="75"/>
      <c r="B41" s="75"/>
      <c r="C41" s="4"/>
      <c r="D41" s="37" t="str">
        <f t="shared" ca="1" si="2"/>
        <v/>
      </c>
      <c r="E41" s="5"/>
      <c r="F41" s="4">
        <v>44125</v>
      </c>
      <c r="G41" s="6"/>
      <c r="H41" s="5" t="s">
        <v>12</v>
      </c>
      <c r="I41" s="60"/>
      <c r="J41" s="50">
        <v>44127</v>
      </c>
      <c r="K41" s="64"/>
      <c r="L41" s="50"/>
      <c r="M41" s="5"/>
      <c r="N41" s="51"/>
      <c r="O41" s="46">
        <f t="shared" si="1"/>
        <v>2</v>
      </c>
      <c r="P41" s="7"/>
    </row>
    <row r="42" spans="1:18" s="119" customFormat="1" x14ac:dyDescent="0.25">
      <c r="A42" s="74"/>
      <c r="B42" s="74"/>
      <c r="C42" s="77"/>
      <c r="D42" s="78" t="str">
        <f t="shared" ca="1" si="2"/>
        <v/>
      </c>
      <c r="E42" s="79"/>
      <c r="F42" s="77">
        <v>44125</v>
      </c>
      <c r="G42" s="80"/>
      <c r="H42" s="79" t="s">
        <v>20</v>
      </c>
      <c r="I42" s="81"/>
      <c r="J42" s="82">
        <v>44140</v>
      </c>
      <c r="K42" s="83"/>
      <c r="L42" s="82"/>
      <c r="M42" s="79"/>
      <c r="N42" s="116"/>
      <c r="O42" s="117">
        <f t="shared" si="1"/>
        <v>15</v>
      </c>
      <c r="P42" s="118"/>
      <c r="R42" s="120"/>
    </row>
    <row r="43" spans="1:18" x14ac:dyDescent="0.25">
      <c r="A43" s="75"/>
      <c r="B43" s="75"/>
      <c r="C43" s="4"/>
      <c r="D43" s="37" t="str">
        <f t="shared" ca="1" si="2"/>
        <v/>
      </c>
      <c r="E43" s="5"/>
      <c r="F43" s="4">
        <v>44126</v>
      </c>
      <c r="G43" s="6"/>
      <c r="H43" s="5" t="s">
        <v>12</v>
      </c>
      <c r="I43" s="60"/>
      <c r="J43" s="50">
        <v>44130</v>
      </c>
      <c r="K43" s="64"/>
      <c r="L43" s="50"/>
      <c r="M43" s="5"/>
      <c r="N43" s="51"/>
      <c r="O43" s="46">
        <f t="shared" si="1"/>
        <v>4</v>
      </c>
      <c r="P43" s="7"/>
    </row>
    <row r="44" spans="1:18" x14ac:dyDescent="0.25">
      <c r="A44" s="75"/>
      <c r="B44" s="75"/>
      <c r="C44" s="4"/>
      <c r="D44" s="37" t="str">
        <f t="shared" ca="1" si="2"/>
        <v/>
      </c>
      <c r="E44" s="5"/>
      <c r="F44" s="4">
        <v>44128</v>
      </c>
      <c r="G44" s="6"/>
      <c r="H44" s="5" t="s">
        <v>12</v>
      </c>
      <c r="I44" s="60"/>
      <c r="J44" s="50">
        <v>44148</v>
      </c>
      <c r="K44" s="64"/>
      <c r="L44" s="50"/>
      <c r="M44" s="5"/>
      <c r="N44" s="51"/>
      <c r="O44" s="46">
        <f t="shared" si="1"/>
        <v>20</v>
      </c>
      <c r="P44" s="7"/>
    </row>
    <row r="45" spans="1:18" x14ac:dyDescent="0.25">
      <c r="A45" s="75"/>
      <c r="B45" s="75"/>
      <c r="C45" s="4"/>
      <c r="D45" s="37" t="str">
        <f t="shared" ca="1" si="2"/>
        <v/>
      </c>
      <c r="E45" s="5"/>
      <c r="F45" s="4">
        <v>44127</v>
      </c>
      <c r="G45" s="6"/>
      <c r="H45" s="5" t="s">
        <v>12</v>
      </c>
      <c r="I45" s="60"/>
      <c r="J45" s="50"/>
      <c r="K45" s="64"/>
      <c r="L45" s="50">
        <v>44149</v>
      </c>
      <c r="M45" s="5" t="s">
        <v>21</v>
      </c>
      <c r="N45" s="51"/>
      <c r="O45" s="46">
        <f t="shared" si="1"/>
        <v>22</v>
      </c>
      <c r="P45" s="7"/>
    </row>
    <row r="46" spans="1:18" x14ac:dyDescent="0.25">
      <c r="A46" s="75"/>
      <c r="B46" s="75"/>
      <c r="C46" s="4"/>
      <c r="D46" s="37" t="str">
        <f t="shared" ca="1" si="2"/>
        <v/>
      </c>
      <c r="E46" s="5"/>
      <c r="F46" s="4">
        <v>44129</v>
      </c>
      <c r="G46" s="6"/>
      <c r="H46" s="5" t="s">
        <v>12</v>
      </c>
      <c r="I46" s="60"/>
      <c r="J46" s="50">
        <v>44145</v>
      </c>
      <c r="K46" s="64"/>
      <c r="L46" s="50"/>
      <c r="M46" s="5"/>
      <c r="N46" s="51"/>
      <c r="O46" s="46">
        <f t="shared" si="1"/>
        <v>16</v>
      </c>
      <c r="P46" s="7"/>
    </row>
    <row r="47" spans="1:18" x14ac:dyDescent="0.25">
      <c r="A47" s="75"/>
      <c r="B47" s="75"/>
      <c r="C47" s="4"/>
      <c r="D47" s="37" t="str">
        <f t="shared" ca="1" si="2"/>
        <v/>
      </c>
      <c r="E47" s="5"/>
      <c r="F47" s="4">
        <v>44128</v>
      </c>
      <c r="G47" s="6"/>
      <c r="H47" s="5" t="s">
        <v>12</v>
      </c>
      <c r="I47" s="60"/>
      <c r="J47" s="50">
        <v>44140</v>
      </c>
      <c r="K47" s="64"/>
      <c r="L47" s="50"/>
      <c r="M47" s="5"/>
      <c r="N47" s="51"/>
      <c r="O47" s="46">
        <f t="shared" si="1"/>
        <v>12</v>
      </c>
      <c r="P47" s="7"/>
    </row>
    <row r="48" spans="1:18" x14ac:dyDescent="0.25">
      <c r="A48" s="75"/>
      <c r="B48" s="75"/>
      <c r="C48" s="4"/>
      <c r="D48" s="37" t="str">
        <f t="shared" ca="1" si="2"/>
        <v/>
      </c>
      <c r="E48" s="5"/>
      <c r="F48" s="4">
        <v>44129</v>
      </c>
      <c r="G48" s="6"/>
      <c r="H48" s="5" t="s">
        <v>12</v>
      </c>
      <c r="I48" s="60"/>
      <c r="J48" s="50"/>
      <c r="K48" s="64"/>
      <c r="L48" s="50">
        <v>44158</v>
      </c>
      <c r="M48" s="5" t="s">
        <v>21</v>
      </c>
      <c r="N48" s="51"/>
      <c r="O48" s="46">
        <f t="shared" si="1"/>
        <v>29</v>
      </c>
      <c r="P48" s="7"/>
    </row>
    <row r="49" spans="1:21" x14ac:dyDescent="0.25">
      <c r="A49" s="75"/>
      <c r="B49" s="75"/>
      <c r="C49" s="4"/>
      <c r="D49" s="37" t="str">
        <f t="shared" ca="1" si="2"/>
        <v/>
      </c>
      <c r="E49" s="5"/>
      <c r="F49" s="4">
        <v>44127</v>
      </c>
      <c r="G49" s="6"/>
      <c r="H49" s="5" t="s">
        <v>12</v>
      </c>
      <c r="I49" s="60"/>
      <c r="J49" s="50"/>
      <c r="K49" s="64"/>
      <c r="L49" s="50">
        <v>44140</v>
      </c>
      <c r="M49" s="5" t="s">
        <v>13</v>
      </c>
      <c r="N49" s="51"/>
      <c r="O49" s="46">
        <f t="shared" si="1"/>
        <v>13</v>
      </c>
      <c r="P49" s="7"/>
    </row>
    <row r="50" spans="1:21" x14ac:dyDescent="0.25">
      <c r="A50" s="75"/>
      <c r="B50" s="75"/>
      <c r="C50" s="4"/>
      <c r="D50" s="37" t="str">
        <f t="shared" ca="1" si="2"/>
        <v/>
      </c>
      <c r="E50" s="5"/>
      <c r="F50" s="4">
        <v>44130</v>
      </c>
      <c r="G50" s="6"/>
      <c r="H50" s="5" t="s">
        <v>18</v>
      </c>
      <c r="I50" s="60"/>
      <c r="J50" s="50"/>
      <c r="K50" s="64"/>
      <c r="L50" s="50">
        <v>44139</v>
      </c>
      <c r="M50" s="5" t="s">
        <v>23</v>
      </c>
      <c r="N50" s="51"/>
      <c r="O50" s="46">
        <f t="shared" si="1"/>
        <v>9</v>
      </c>
      <c r="P50" s="7"/>
    </row>
    <row r="51" spans="1:21" x14ac:dyDescent="0.25">
      <c r="A51" s="1"/>
      <c r="B51" s="1"/>
      <c r="C51" s="4"/>
      <c r="D51" s="37" t="str">
        <f t="shared" ca="1" si="2"/>
        <v/>
      </c>
      <c r="E51" s="5"/>
      <c r="F51" s="4">
        <v>44130</v>
      </c>
      <c r="G51" s="6"/>
      <c r="H51" s="5" t="s">
        <v>18</v>
      </c>
      <c r="I51" s="5"/>
      <c r="J51" s="50"/>
      <c r="K51" s="64"/>
      <c r="L51" s="50">
        <v>44140</v>
      </c>
      <c r="M51" s="5" t="s">
        <v>13</v>
      </c>
      <c r="N51" s="51"/>
      <c r="O51" s="46">
        <f t="shared" si="1"/>
        <v>10</v>
      </c>
      <c r="P51" s="7"/>
    </row>
    <row r="52" spans="1:21" x14ac:dyDescent="0.25">
      <c r="A52" s="1"/>
      <c r="B52" s="1"/>
      <c r="C52" s="4"/>
      <c r="D52" s="37" t="str">
        <f t="shared" ca="1" si="2"/>
        <v/>
      </c>
      <c r="E52" s="5"/>
      <c r="F52" s="4">
        <v>44131</v>
      </c>
      <c r="G52" s="6"/>
      <c r="H52" s="5" t="s">
        <v>12</v>
      </c>
      <c r="I52" s="60"/>
      <c r="J52" s="50">
        <v>44138</v>
      </c>
      <c r="K52" s="64" t="s">
        <v>25</v>
      </c>
      <c r="L52" s="50"/>
      <c r="M52" s="5"/>
      <c r="N52" s="51"/>
      <c r="O52" s="46">
        <f t="shared" si="1"/>
        <v>7</v>
      </c>
      <c r="P52" s="7"/>
    </row>
    <row r="53" spans="1:21" x14ac:dyDescent="0.25">
      <c r="A53" s="1"/>
      <c r="B53" s="1"/>
      <c r="C53" s="4"/>
      <c r="D53" s="37" t="str">
        <f t="shared" ca="1" si="2"/>
        <v/>
      </c>
      <c r="E53" s="5"/>
      <c r="F53" s="4">
        <v>44131</v>
      </c>
      <c r="G53" s="6"/>
      <c r="H53" s="5" t="s">
        <v>12</v>
      </c>
      <c r="I53" s="60"/>
      <c r="J53" s="50">
        <v>44139</v>
      </c>
      <c r="K53" s="64"/>
      <c r="L53" s="50"/>
      <c r="M53" s="5"/>
      <c r="N53" s="51"/>
      <c r="O53" s="46">
        <f t="shared" si="1"/>
        <v>8</v>
      </c>
      <c r="P53" s="7"/>
    </row>
    <row r="54" spans="1:21" x14ac:dyDescent="0.25">
      <c r="A54" s="1"/>
      <c r="B54" s="1"/>
      <c r="C54" s="4"/>
      <c r="D54" s="37" t="str">
        <f t="shared" ca="1" si="2"/>
        <v/>
      </c>
      <c r="E54" s="5"/>
      <c r="F54" s="4">
        <v>44131</v>
      </c>
      <c r="G54" s="6"/>
      <c r="H54" s="5" t="s">
        <v>12</v>
      </c>
      <c r="I54" s="60"/>
      <c r="J54" s="50"/>
      <c r="K54" s="64"/>
      <c r="L54" s="50">
        <v>44141</v>
      </c>
      <c r="M54" s="5" t="s">
        <v>16</v>
      </c>
      <c r="N54" s="51"/>
      <c r="O54" s="46">
        <f t="shared" si="1"/>
        <v>10</v>
      </c>
      <c r="P54" s="7"/>
    </row>
    <row r="55" spans="1:21" s="119" customFormat="1" x14ac:dyDescent="0.25">
      <c r="A55" s="75"/>
      <c r="B55" s="75"/>
      <c r="C55" s="84"/>
      <c r="D55" s="85" t="str">
        <f t="shared" ca="1" si="2"/>
        <v/>
      </c>
      <c r="E55" s="86"/>
      <c r="F55" s="84">
        <v>44131</v>
      </c>
      <c r="G55" s="87"/>
      <c r="H55" s="86" t="s">
        <v>18</v>
      </c>
      <c r="I55" s="88"/>
      <c r="J55" s="93"/>
      <c r="K55" s="94"/>
      <c r="L55" s="93">
        <v>44131</v>
      </c>
      <c r="M55" s="86" t="s">
        <v>14</v>
      </c>
      <c r="N55" s="95"/>
      <c r="O55" s="47">
        <f t="shared" si="1"/>
        <v>0</v>
      </c>
      <c r="P55" s="118"/>
      <c r="R55" s="120"/>
    </row>
    <row r="56" spans="1:21" ht="15.75" thickBot="1" x14ac:dyDescent="0.3">
      <c r="A56" s="74"/>
      <c r="B56" s="74"/>
      <c r="C56" s="77"/>
      <c r="D56" s="78" t="str">
        <f t="shared" ref="D56" ca="1" si="3">IF(C56="","",DATEDIF(C56,TODAY(),"y"))</f>
        <v/>
      </c>
      <c r="E56" s="79"/>
      <c r="F56" s="77">
        <v>44131</v>
      </c>
      <c r="G56" s="80"/>
      <c r="H56" s="79" t="s">
        <v>18</v>
      </c>
      <c r="I56" s="79"/>
      <c r="J56" s="77"/>
      <c r="K56" s="77"/>
      <c r="L56" s="77">
        <v>44148</v>
      </c>
      <c r="M56" s="79" t="s">
        <v>13</v>
      </c>
      <c r="N56" s="122"/>
      <c r="O56" s="79">
        <f t="shared" si="1"/>
        <v>17</v>
      </c>
      <c r="P56" s="96"/>
    </row>
    <row r="57" spans="1:21" ht="15" customHeight="1" thickBot="1" x14ac:dyDescent="0.3">
      <c r="A57" s="21"/>
      <c r="B57" s="21"/>
      <c r="C57" s="108"/>
      <c r="D57" s="106" t="str">
        <f ca="1">IF(C57="","",DATEDIF(C57,TODAY(),"y"))</f>
        <v/>
      </c>
      <c r="E57" s="21"/>
      <c r="F57" s="108"/>
      <c r="G57" s="21"/>
      <c r="H57" s="21"/>
      <c r="I57" s="21"/>
      <c r="J57" s="108"/>
      <c r="K57" s="108"/>
      <c r="L57" s="108"/>
      <c r="M57" s="21"/>
      <c r="N57" s="109"/>
      <c r="Q57" s="183" t="s">
        <v>34</v>
      </c>
      <c r="R57" s="184"/>
      <c r="T57" s="183" t="s">
        <v>48</v>
      </c>
      <c r="U57" s="184"/>
    </row>
    <row r="58" spans="1:21" x14ac:dyDescent="0.25">
      <c r="A58" s="21"/>
      <c r="B58" s="21"/>
      <c r="C58" s="108"/>
      <c r="D58" s="106" t="str">
        <f ca="1">IF(C58="","",DATEDIF(C58,TODAY(),"y"))</f>
        <v/>
      </c>
      <c r="E58" s="21"/>
      <c r="F58" s="108"/>
      <c r="G58" s="21"/>
      <c r="H58" s="21"/>
      <c r="I58" s="21"/>
      <c r="J58" s="108"/>
      <c r="K58" s="108"/>
      <c r="L58" s="108"/>
      <c r="M58" s="21"/>
      <c r="N58" s="21"/>
      <c r="Q58" s="11" t="s">
        <v>12</v>
      </c>
      <c r="R58" s="16">
        <f t="shared" ref="R58:R67" si="4">COUNTIF($H$6:$H$55,Q58)</f>
        <v>39</v>
      </c>
      <c r="T58" s="11" t="s">
        <v>51</v>
      </c>
      <c r="U58" s="38">
        <f ca="1">COUNTIF($D$6:$D$55,"&lt;18")</f>
        <v>0</v>
      </c>
    </row>
    <row r="59" spans="1:21" x14ac:dyDescent="0.25">
      <c r="Q59" s="12" t="s">
        <v>17</v>
      </c>
      <c r="R59" s="17">
        <f t="shared" si="4"/>
        <v>0</v>
      </c>
      <c r="T59" s="12" t="s">
        <v>52</v>
      </c>
      <c r="U59" s="39">
        <f ca="1">COUNTIFS($D$6:$D$55,"&gt;=18",$D$6:$D$55,"&lt;30")</f>
        <v>0</v>
      </c>
    </row>
    <row r="60" spans="1:21" x14ac:dyDescent="0.25">
      <c r="Q60" s="12" t="s">
        <v>18</v>
      </c>
      <c r="R60" s="17">
        <f t="shared" si="4"/>
        <v>7</v>
      </c>
      <c r="T60" s="12" t="s">
        <v>53</v>
      </c>
      <c r="U60" s="39">
        <f ca="1">COUNTIFS($D$6:$D$55,"&gt;=30",$D$6:$D$55,"&lt;60")</f>
        <v>0</v>
      </c>
    </row>
    <row r="61" spans="1:21" ht="15.75" thickBot="1" x14ac:dyDescent="0.3">
      <c r="Q61" s="12" t="s">
        <v>19</v>
      </c>
      <c r="R61" s="17">
        <f t="shared" si="4"/>
        <v>3</v>
      </c>
      <c r="T61" s="12" t="s">
        <v>54</v>
      </c>
      <c r="U61" s="40">
        <f ca="1">COUNTIF($D$6:$D$55,"&gt;=60")</f>
        <v>0</v>
      </c>
    </row>
    <row r="62" spans="1:21" ht="15.75" thickBot="1" x14ac:dyDescent="0.3">
      <c r="Q62" s="12" t="s">
        <v>26</v>
      </c>
      <c r="R62" s="17">
        <f t="shared" si="4"/>
        <v>0</v>
      </c>
      <c r="T62" s="10" t="s">
        <v>31</v>
      </c>
      <c r="U62" s="19">
        <f ca="1">SUM(U58:U61)</f>
        <v>0</v>
      </c>
    </row>
    <row r="63" spans="1:21" ht="15.75" thickBot="1" x14ac:dyDescent="0.3">
      <c r="Q63" s="12" t="s">
        <v>27</v>
      </c>
      <c r="R63" s="17">
        <f t="shared" si="4"/>
        <v>0</v>
      </c>
    </row>
    <row r="64" spans="1:21" ht="15.75" thickBot="1" x14ac:dyDescent="0.3">
      <c r="Q64" s="12" t="s">
        <v>28</v>
      </c>
      <c r="R64" s="17">
        <f t="shared" si="4"/>
        <v>0</v>
      </c>
      <c r="T64" s="89" t="s">
        <v>7</v>
      </c>
      <c r="U64" s="90"/>
    </row>
    <row r="65" spans="17:21" x14ac:dyDescent="0.25">
      <c r="Q65" s="12" t="s">
        <v>20</v>
      </c>
      <c r="R65" s="17">
        <f t="shared" si="4"/>
        <v>1</v>
      </c>
      <c r="T65" s="11" t="s">
        <v>10</v>
      </c>
      <c r="U65" s="16">
        <f>COUNTIF($E$6:$E$55,T65)</f>
        <v>0</v>
      </c>
    </row>
    <row r="66" spans="17:21" ht="15.75" thickBot="1" x14ac:dyDescent="0.3">
      <c r="Q66" s="12" t="s">
        <v>29</v>
      </c>
      <c r="R66" s="17">
        <f t="shared" si="4"/>
        <v>0</v>
      </c>
      <c r="T66" s="12" t="s">
        <v>11</v>
      </c>
      <c r="U66" s="20">
        <f>COUNTIF($E$6:$E$55,T66)</f>
        <v>0</v>
      </c>
    </row>
    <row r="67" spans="17:21" ht="15.75" thickBot="1" x14ac:dyDescent="0.3">
      <c r="Q67" s="13" t="s">
        <v>30</v>
      </c>
      <c r="R67" s="18">
        <f t="shared" si="4"/>
        <v>0</v>
      </c>
      <c r="T67" s="10" t="s">
        <v>31</v>
      </c>
      <c r="U67" s="19">
        <f>SUM(U65:U66)</f>
        <v>0</v>
      </c>
    </row>
    <row r="68" spans="17:21" ht="15.75" thickBot="1" x14ac:dyDescent="0.3">
      <c r="Q68" s="10" t="s">
        <v>31</v>
      </c>
      <c r="R68" s="19">
        <f>SUM(R58:R67)</f>
        <v>50</v>
      </c>
    </row>
    <row r="69" spans="17:21" ht="15.75" thickBot="1" x14ac:dyDescent="0.3"/>
    <row r="70" spans="17:21" ht="15.75" thickBot="1" x14ac:dyDescent="0.3">
      <c r="Q70" s="183" t="s">
        <v>49</v>
      </c>
      <c r="R70" s="184"/>
      <c r="T70" s="10" t="s">
        <v>62</v>
      </c>
      <c r="U70" s="68">
        <f>[1]Octobre!$AB$56</f>
        <v>48</v>
      </c>
    </row>
    <row r="71" spans="17:21" x14ac:dyDescent="0.25">
      <c r="Q71" s="11" t="s">
        <v>35</v>
      </c>
      <c r="R71" s="16">
        <f t="shared" ref="R71:R77" si="5">SUMPRODUCT(($G$6:$G$55&lt;&gt;"")*($G$6:$G$55*24&gt;=LEFT(Q71,SEARCH("h",Q71)-1)*1)*($G$6:$G$55*24&lt;=MID(Q71,SEARCH("-",Q71)+2,LEN(Q71)-SEARCH("-",Q71)-2)*1))</f>
        <v>0</v>
      </c>
      <c r="T71" s="76" t="s">
        <v>82</v>
      </c>
    </row>
    <row r="72" spans="17:21" ht="15.75" thickBot="1" x14ac:dyDescent="0.3">
      <c r="Q72" s="12" t="s">
        <v>36</v>
      </c>
      <c r="R72" s="17">
        <f t="shared" si="5"/>
        <v>0</v>
      </c>
    </row>
    <row r="73" spans="17:21" ht="15.75" thickBot="1" x14ac:dyDescent="0.3">
      <c r="Q73" s="12" t="s">
        <v>37</v>
      </c>
      <c r="R73" s="17">
        <f t="shared" si="5"/>
        <v>0</v>
      </c>
      <c r="T73" s="14" t="s">
        <v>73</v>
      </c>
      <c r="U73" s="41">
        <f>AVERAGE(O6:O55)</f>
        <v>8.34</v>
      </c>
    </row>
    <row r="74" spans="17:21" x14ac:dyDescent="0.25">
      <c r="Q74" s="12" t="s">
        <v>38</v>
      </c>
      <c r="R74" s="17">
        <f t="shared" si="5"/>
        <v>0</v>
      </c>
    </row>
    <row r="75" spans="17:21" x14ac:dyDescent="0.25">
      <c r="Q75" s="12" t="s">
        <v>39</v>
      </c>
      <c r="R75" s="17">
        <f t="shared" si="5"/>
        <v>0</v>
      </c>
    </row>
    <row r="76" spans="17:21" x14ac:dyDescent="0.25">
      <c r="Q76" s="12" t="s">
        <v>46</v>
      </c>
      <c r="R76" s="17">
        <f t="shared" si="5"/>
        <v>0</v>
      </c>
    </row>
    <row r="77" spans="17:21" ht="15.75" thickBot="1" x14ac:dyDescent="0.3">
      <c r="Q77" s="12" t="s">
        <v>47</v>
      </c>
      <c r="R77" s="18">
        <f t="shared" si="5"/>
        <v>0</v>
      </c>
    </row>
    <row r="78" spans="17:21" ht="15.75" thickBot="1" x14ac:dyDescent="0.3">
      <c r="Q78" s="10" t="s">
        <v>31</v>
      </c>
      <c r="R78" s="19">
        <f>SUM(R71:R77)</f>
        <v>0</v>
      </c>
    </row>
    <row r="79" spans="17:21" ht="15.75" thickBot="1" x14ac:dyDescent="0.3"/>
    <row r="80" spans="17:21" ht="27.75" customHeight="1" thickBot="1" x14ac:dyDescent="0.3">
      <c r="Q80" s="99" t="s">
        <v>70</v>
      </c>
      <c r="R80" s="195" t="s">
        <v>71</v>
      </c>
      <c r="S80" s="196"/>
      <c r="T80" s="100" t="s">
        <v>72</v>
      </c>
    </row>
    <row r="81" spans="17:21" x14ac:dyDescent="0.25">
      <c r="Q81" s="101" t="s">
        <v>77</v>
      </c>
      <c r="R81" s="197">
        <f>SUMPRODUCT((MONTH($L$6:$L$66)=MONTH(Q81&amp;1))*(1))+'SEPTEMBRE 2020'!R77</f>
        <v>36</v>
      </c>
      <c r="S81" s="198"/>
      <c r="T81" s="102">
        <f>SUMPRODUCT((MONTH($J$6:$J$79)=MONTH(Q81&amp;1))*(1))+'SEPTEMBRE 2020'!T77</f>
        <v>14</v>
      </c>
    </row>
    <row r="82" spans="17:21" ht="15.75" thickBot="1" x14ac:dyDescent="0.3">
      <c r="Q82" s="103" t="s">
        <v>78</v>
      </c>
      <c r="R82" s="201">
        <f>SUMPRODUCT((MONTH($L$6:$L$66)=MONTH(Q82&amp;1))*(1))</f>
        <v>8</v>
      </c>
      <c r="S82" s="202"/>
      <c r="T82" s="104">
        <f>SUMPRODUCT((MONTH($J$6:$J$79)=MONTH(Q82&amp;1))*(1))</f>
        <v>6</v>
      </c>
    </row>
    <row r="83" spans="17:21" ht="15.75" thickBot="1" x14ac:dyDescent="0.3">
      <c r="Q83" s="121"/>
      <c r="R83" s="193"/>
      <c r="S83" s="194"/>
      <c r="T83" s="105">
        <f>SUM(T81:T82)</f>
        <v>20</v>
      </c>
    </row>
    <row r="84" spans="17:21" ht="15.75" thickBot="1" x14ac:dyDescent="0.3"/>
    <row r="85" spans="17:21" ht="15.75" thickBot="1" x14ac:dyDescent="0.3">
      <c r="Q85" s="183" t="s">
        <v>63</v>
      </c>
      <c r="R85" s="184"/>
      <c r="S85" s="119" t="s">
        <v>87</v>
      </c>
      <c r="T85" s="14" t="s">
        <v>33</v>
      </c>
      <c r="U85" s="41">
        <f>COUNTIF($K$6:$K$55,"OUI")</f>
        <v>2</v>
      </c>
    </row>
    <row r="86" spans="17:21" ht="15.75" thickBot="1" x14ac:dyDescent="0.3">
      <c r="Q86" s="11" t="s">
        <v>22</v>
      </c>
      <c r="R86" s="16">
        <f>SUMPRODUCT((MONTH($L$6:$L$56)=MONTH($Q$81&amp;1))*($M$6:$M$56=Q86))+SUMPRODUCT((MONTH('SEPTEMBRE 2020'!$L$6:$L$50)=MONTH($Q$81&amp;1))*('SEPTEMBRE 2020'!$M$6:$M$50=Q86))</f>
        <v>7</v>
      </c>
      <c r="S86" s="120">
        <v>7</v>
      </c>
    </row>
    <row r="87" spans="17:21" ht="15.75" thickBot="1" x14ac:dyDescent="0.3">
      <c r="Q87" s="12" t="s">
        <v>13</v>
      </c>
      <c r="R87" s="17">
        <f>SUMPRODUCT((MONTH($L$6:$L$56)=MONTH($Q$81&amp;1))*($M$6:$M$56=Q87))+SUMPRODUCT((MONTH('SEPTEMBRE 2020'!$L$6:$L$50)=MONTH($Q$81&amp;1))*('SEPTEMBRE 2020'!$M$6:$M$50=Q87))</f>
        <v>6</v>
      </c>
      <c r="S87" s="120">
        <v>6</v>
      </c>
      <c r="T87" s="14" t="s">
        <v>32</v>
      </c>
      <c r="U87" s="41">
        <f>COUNTIF($N$6:$N$55,"OUI")</f>
        <v>1</v>
      </c>
    </row>
    <row r="88" spans="17:21" x14ac:dyDescent="0.25">
      <c r="Q88" s="12" t="s">
        <v>16</v>
      </c>
      <c r="R88" s="17">
        <f>SUMPRODUCT((MONTH($L$6:$L$56)=MONTH($Q$81&amp;1))*($M$6:$M$56=Q88))+SUMPRODUCT((MONTH('SEPTEMBRE 2020'!$L$6:$L$50)=MONTH($Q$81&amp;1))*('SEPTEMBRE 2020'!$M$6:$M$50=Q88))</f>
        <v>2</v>
      </c>
      <c r="S88" s="120">
        <v>2</v>
      </c>
    </row>
    <row r="89" spans="17:21" x14ac:dyDescent="0.25">
      <c r="Q89" s="12" t="s">
        <v>23</v>
      </c>
      <c r="R89" s="17">
        <f>SUMPRODUCT((MONTH($L$6:$L$56)=MONTH($Q$81&amp;1))*($M$6:$M$56=Q89))+SUMPRODUCT((MONTH('SEPTEMBRE 2020'!$L$6:$L$50)=MONTH($Q$81&amp;1))*('SEPTEMBRE 2020'!$M$6:$M$50=Q89))</f>
        <v>5</v>
      </c>
      <c r="S89" s="120">
        <v>5</v>
      </c>
    </row>
    <row r="90" spans="17:21" x14ac:dyDescent="0.25">
      <c r="Q90" s="12" t="s">
        <v>21</v>
      </c>
      <c r="R90" s="17">
        <f>SUMPRODUCT((MONTH($L$6:$L$56)=MONTH($Q$81&amp;1))*($M$6:$M$56=Q90))+SUMPRODUCT((MONTH('SEPTEMBRE 2020'!$L$6:$L$50)=MONTH($Q$81&amp;1))*('SEPTEMBRE 2020'!$M$6:$M$50=Q90))</f>
        <v>14</v>
      </c>
      <c r="S90" s="120">
        <v>14</v>
      </c>
    </row>
    <row r="91" spans="17:21" x14ac:dyDescent="0.25">
      <c r="Q91" s="12" t="s">
        <v>41</v>
      </c>
      <c r="R91" s="17">
        <f>SUMPRODUCT((MONTH($L$6:$L$56)=MONTH($Q$81&amp;1))*($M$6:$M$56=Q91))+SUMPRODUCT((MONTH('SEPTEMBRE 2020'!$L$6:$L$50)=MONTH($Q$81&amp;1))*('SEPTEMBRE 2020'!$M$6:$M$50=Q91))</f>
        <v>0</v>
      </c>
      <c r="S91" s="120">
        <v>0</v>
      </c>
    </row>
    <row r="92" spans="17:21" x14ac:dyDescent="0.25">
      <c r="Q92" s="12" t="s">
        <v>42</v>
      </c>
      <c r="R92" s="17">
        <f>SUMPRODUCT((MONTH($L$6:$L$56)=MONTH($Q$81&amp;1))*($M$6:$M$56=Q92))+SUMPRODUCT((MONTH('SEPTEMBRE 2020'!$L$6:$L$50)=MONTH($Q$81&amp;1))*('SEPTEMBRE 2020'!$M$6:$M$50=Q92))</f>
        <v>0</v>
      </c>
      <c r="S92" s="120">
        <v>0</v>
      </c>
    </row>
    <row r="93" spans="17:21" x14ac:dyDescent="0.25">
      <c r="Q93" s="12" t="s">
        <v>43</v>
      </c>
      <c r="R93" s="17">
        <f>SUMPRODUCT((MONTH($L$6:$L$56)=MONTH($Q$81&amp;1))*($M$6:$M$56=Q93))+SUMPRODUCT((MONTH('SEPTEMBRE 2020'!$L$6:$L$50)=MONTH($Q$81&amp;1))*('SEPTEMBRE 2020'!$M$6:$M$50=Q93))</f>
        <v>1</v>
      </c>
      <c r="S93" s="120">
        <v>1</v>
      </c>
    </row>
    <row r="94" spans="17:21" x14ac:dyDescent="0.25">
      <c r="Q94" s="12" t="s">
        <v>14</v>
      </c>
      <c r="R94" s="17">
        <f>SUMPRODUCT((MONTH($L$6:$L$56)=MONTH($Q$81&amp;1))*($M$6:$M$56=Q94))+SUMPRODUCT((MONTH('SEPTEMBRE 2020'!$L$6:$L$50)=MONTH($Q$81&amp;1))*('SEPTEMBRE 2020'!$M$6:$M$50=Q94))</f>
        <v>1</v>
      </c>
      <c r="S94" s="120">
        <v>1</v>
      </c>
    </row>
    <row r="95" spans="17:21" x14ac:dyDescent="0.25">
      <c r="Q95" s="12" t="s">
        <v>9</v>
      </c>
      <c r="R95" s="17">
        <f>SUMPRODUCT((MONTH($L$6:$L$56)=MONTH($Q$81&amp;1))*($M$6:$M$56=Q95))+SUMPRODUCT((MONTH('SEPTEMBRE 2020'!$L$6:$L$50)=MONTH($Q$81&amp;1))*('SEPTEMBRE 2020'!$M$6:$M$50=Q95))</f>
        <v>0</v>
      </c>
      <c r="S95" s="120">
        <v>0</v>
      </c>
    </row>
    <row r="96" spans="17:21" x14ac:dyDescent="0.25">
      <c r="Q96" s="12" t="s">
        <v>44</v>
      </c>
      <c r="R96" s="17">
        <f>SUMPRODUCT((MONTH($L$6:$L$56)=MONTH($Q$81&amp;1))*($M$6:$M$56=Q96))+SUMPRODUCT((MONTH('SEPTEMBRE 2020'!$L$6:$L$50)=MONTH($Q$81&amp;1))*('SEPTEMBRE 2020'!$M$6:$M$50=Q96))</f>
        <v>0</v>
      </c>
      <c r="S96" s="120">
        <v>0</v>
      </c>
    </row>
    <row r="97" spans="17:19" ht="15.75" thickBot="1" x14ac:dyDescent="0.3">
      <c r="Q97" s="12" t="s">
        <v>45</v>
      </c>
      <c r="R97" s="17">
        <f>SUMPRODUCT((MONTH($L$6:$L$56)=MONTH($Q$81&amp;1))*($M$6:$M$56=Q97))+SUMPRODUCT((MONTH('SEPTEMBRE 2020'!$L$6:$L$50)=MONTH($Q$81&amp;1))*('SEPTEMBRE 2020'!$M$6:$M$50=Q97))</f>
        <v>0</v>
      </c>
      <c r="S97" s="120">
        <v>0</v>
      </c>
    </row>
    <row r="98" spans="17:19" ht="15.75" thickBot="1" x14ac:dyDescent="0.3">
      <c r="Q98" s="69" t="s">
        <v>31</v>
      </c>
      <c r="R98" s="42">
        <f>SUM(R86:R97)</f>
        <v>36</v>
      </c>
      <c r="S98" s="120">
        <f>SUM(S86:S97)</f>
        <v>36</v>
      </c>
    </row>
  </sheetData>
  <mergeCells count="22">
    <mergeCell ref="Q70:R70"/>
    <mergeCell ref="Q85:R85"/>
    <mergeCell ref="J4:K4"/>
    <mergeCell ref="L4:N4"/>
    <mergeCell ref="O4:O5"/>
    <mergeCell ref="P4:P5"/>
    <mergeCell ref="Q57:R57"/>
    <mergeCell ref="R83:S83"/>
    <mergeCell ref="R80:S80"/>
    <mergeCell ref="R81:S81"/>
    <mergeCell ref="R82:S82"/>
    <mergeCell ref="T57:U57"/>
    <mergeCell ref="C2:P2"/>
    <mergeCell ref="A4:A5"/>
    <mergeCell ref="B4:B5"/>
    <mergeCell ref="C4:C5"/>
    <mergeCell ref="D4:D5"/>
    <mergeCell ref="E4:E5"/>
    <mergeCell ref="F4:F5"/>
    <mergeCell ref="G4:G5"/>
    <mergeCell ref="H4:H5"/>
    <mergeCell ref="I4:I5"/>
  </mergeCells>
  <dataValidations count="4">
    <dataValidation type="list" allowBlank="1" showInputMessage="1" showErrorMessage="1" sqref="N1 K1 K6:K65488 N5:N65488">
      <formula1>"OUI"</formula1>
    </dataValidation>
    <dataValidation type="list" allowBlank="1" showInputMessage="1" showErrorMessage="1" sqref="H1 H4 H6:H65488">
      <formula1>"SL,SDT,SPI,SDTU,SDRE (Maire),SDRE (Juge),SDRE (Préfectoral CP de Varennes),Réintégration PS SDDE,Réintégration PS SDRE,OPP"</formula1>
    </dataValidation>
    <dataValidation type="list" allowBlank="1" showInputMessage="1" showErrorMessage="1" sqref="E1 E4 E6:E65488">
      <formula1>"FEMININ,MASCULIN"</formula1>
    </dataValidation>
    <dataValidation type="list" allowBlank="1" showInputMessage="1" showErrorMessage="1" sqref="M1:M1048576">
      <formula1>$Q$86:$Q$97</formula1>
    </dataValidation>
  </dataValidations>
  <pageMargins left="0.70866141732283472" right="0.70866141732283472" top="0.74803149606299213" bottom="0.74803149606299213" header="0.31496062992125984" footer="0.31496062992125984"/>
  <pageSetup paperSize="9" scale="2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U98"/>
  <sheetViews>
    <sheetView topLeftCell="J1" zoomScale="110" zoomScaleNormal="110" workbookViewId="0">
      <pane ySplit="5" topLeftCell="A67" activePane="bottomLeft" state="frozen"/>
      <selection pane="bottomLeft" activeCell="R86" activeCellId="1" sqref="R86 R86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7109375" style="2" customWidth="1"/>
    <col min="4" max="4" width="10.28515625" style="3" customWidth="1"/>
    <col min="6" max="6" width="12.7109375" style="2" customWidth="1"/>
    <col min="7" max="7" width="11.85546875" customWidth="1"/>
    <col min="8" max="8" width="22.28515625" customWidth="1"/>
    <col min="9" max="9" width="13.85546875" customWidth="1"/>
    <col min="10" max="12" width="12.7109375" style="2" customWidth="1"/>
    <col min="13" max="13" width="18.140625" customWidth="1"/>
    <col min="14" max="14" width="7.42578125" customWidth="1"/>
    <col min="15" max="15" width="10.7109375" customWidth="1"/>
    <col min="16" max="16" width="48.5703125" style="8" customWidth="1"/>
    <col min="17" max="17" width="35.7109375" customWidth="1"/>
    <col min="18" max="18" width="9.7109375" style="15" customWidth="1"/>
    <col min="19" max="19" width="9.28515625" customWidth="1"/>
    <col min="20" max="20" width="41.7109375" customWidth="1"/>
    <col min="21" max="21" width="9.7109375" customWidth="1"/>
    <col min="24" max="24" width="15" customWidth="1"/>
  </cols>
  <sheetData>
    <row r="2" spans="1:16" ht="28.5" x14ac:dyDescent="0.45">
      <c r="A2" s="33" t="s">
        <v>50</v>
      </c>
      <c r="B2" s="34">
        <f>U67</f>
        <v>0</v>
      </c>
      <c r="C2" s="185" t="s">
        <v>86</v>
      </c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</row>
    <row r="3" spans="1:16" ht="14.25" customHeight="1" thickBot="1" x14ac:dyDescent="0.5">
      <c r="A3" s="33"/>
      <c r="B3" s="34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  <c r="P3" s="112"/>
    </row>
    <row r="4" spans="1:16" ht="30" customHeight="1" x14ac:dyDescent="0.25">
      <c r="A4" s="174" t="s">
        <v>0</v>
      </c>
      <c r="B4" s="172" t="s">
        <v>1</v>
      </c>
      <c r="C4" s="182" t="s">
        <v>3</v>
      </c>
      <c r="D4" s="190" t="s">
        <v>4</v>
      </c>
      <c r="E4" s="172" t="s">
        <v>7</v>
      </c>
      <c r="F4" s="188" t="s">
        <v>2</v>
      </c>
      <c r="G4" s="172" t="s">
        <v>6</v>
      </c>
      <c r="H4" s="172" t="s">
        <v>12</v>
      </c>
      <c r="I4" s="186" t="s">
        <v>55</v>
      </c>
      <c r="J4" s="180" t="s">
        <v>58</v>
      </c>
      <c r="K4" s="181"/>
      <c r="L4" s="180" t="s">
        <v>61</v>
      </c>
      <c r="M4" s="182"/>
      <c r="N4" s="181"/>
      <c r="O4" s="178" t="s">
        <v>5</v>
      </c>
      <c r="P4" s="176" t="s">
        <v>15</v>
      </c>
    </row>
    <row r="5" spans="1:16" ht="30" customHeight="1" thickBot="1" x14ac:dyDescent="0.3">
      <c r="A5" s="175"/>
      <c r="B5" s="173"/>
      <c r="C5" s="192"/>
      <c r="D5" s="191"/>
      <c r="E5" s="173"/>
      <c r="F5" s="189"/>
      <c r="G5" s="173"/>
      <c r="H5" s="173"/>
      <c r="I5" s="187"/>
      <c r="J5" s="56" t="s">
        <v>59</v>
      </c>
      <c r="K5" s="62" t="s">
        <v>60</v>
      </c>
      <c r="L5" s="56" t="s">
        <v>59</v>
      </c>
      <c r="M5" s="57" t="s">
        <v>40</v>
      </c>
      <c r="N5" s="114" t="s">
        <v>24</v>
      </c>
      <c r="O5" s="179"/>
      <c r="P5" s="177"/>
    </row>
    <row r="6" spans="1:16" x14ac:dyDescent="0.25">
      <c r="A6" s="115"/>
      <c r="B6" s="115"/>
      <c r="C6" s="24"/>
      <c r="D6" s="37" t="str">
        <f ca="1">IF(C6="","",DATEDIF(C6,TODAY(),"y"))</f>
        <v/>
      </c>
      <c r="E6" s="30"/>
      <c r="F6" s="29">
        <v>44139</v>
      </c>
      <c r="G6" s="31"/>
      <c r="H6" s="31" t="s">
        <v>19</v>
      </c>
      <c r="I6" s="59"/>
      <c r="J6" s="48"/>
      <c r="K6" s="63"/>
      <c r="L6" s="48">
        <v>44162</v>
      </c>
      <c r="M6" s="30" t="s">
        <v>22</v>
      </c>
      <c r="N6" s="49"/>
      <c r="O6" s="45">
        <f t="shared" ref="O6:O55" si="0">IFERROR(IF(J6="",DATEDIF(F6,L6,"d"),DATEDIF(F6,J6,"d")),"")</f>
        <v>23</v>
      </c>
      <c r="P6" s="32"/>
    </row>
    <row r="7" spans="1:16" x14ac:dyDescent="0.25">
      <c r="A7" s="1"/>
      <c r="B7" s="1"/>
      <c r="C7" s="4"/>
      <c r="D7" s="37" t="str">
        <f ca="1">IF(C7="","",DATEDIF(C7,TODAY(),"y"))</f>
        <v/>
      </c>
      <c r="E7" s="5"/>
      <c r="F7" s="4">
        <v>44140</v>
      </c>
      <c r="G7" s="6"/>
      <c r="H7" s="5" t="s">
        <v>19</v>
      </c>
      <c r="I7" s="60"/>
      <c r="J7" s="50"/>
      <c r="K7" s="64"/>
      <c r="L7" s="50">
        <v>44144</v>
      </c>
      <c r="M7" s="5" t="s">
        <v>16</v>
      </c>
      <c r="N7" s="51"/>
      <c r="O7" s="46">
        <f t="shared" si="0"/>
        <v>4</v>
      </c>
      <c r="P7" s="7"/>
    </row>
    <row r="8" spans="1:16" x14ac:dyDescent="0.25">
      <c r="A8" s="1"/>
      <c r="B8" s="1"/>
      <c r="C8" s="4"/>
      <c r="D8" s="37" t="str">
        <f ca="1">IF(C8="","",DATEDIF(C8,TODAY(),"y"))</f>
        <v/>
      </c>
      <c r="E8" s="5"/>
      <c r="F8" s="4">
        <v>44140</v>
      </c>
      <c r="G8" s="6"/>
      <c r="H8" s="6" t="s">
        <v>12</v>
      </c>
      <c r="I8" s="61"/>
      <c r="J8" s="50"/>
      <c r="K8" s="64"/>
      <c r="L8" s="50">
        <v>44156</v>
      </c>
      <c r="M8" s="5" t="s">
        <v>16</v>
      </c>
      <c r="N8" s="51"/>
      <c r="O8" s="46">
        <f t="shared" si="0"/>
        <v>16</v>
      </c>
      <c r="P8" s="7"/>
    </row>
    <row r="9" spans="1:16" x14ac:dyDescent="0.25">
      <c r="A9" s="1"/>
      <c r="B9" s="1"/>
      <c r="C9" s="4"/>
      <c r="D9" s="37" t="str">
        <f ca="1">IF(C9="","",DATEDIF(C9,TODAY(),"y"))</f>
        <v/>
      </c>
      <c r="E9" s="5"/>
      <c r="F9" s="4">
        <v>44140</v>
      </c>
      <c r="G9" s="6"/>
      <c r="H9" s="6" t="s">
        <v>12</v>
      </c>
      <c r="I9" s="61"/>
      <c r="J9" s="50"/>
      <c r="K9" s="64"/>
      <c r="L9" s="50">
        <v>44151</v>
      </c>
      <c r="M9" s="5" t="s">
        <v>22</v>
      </c>
      <c r="N9" s="51"/>
      <c r="O9" s="46">
        <f t="shared" si="0"/>
        <v>11</v>
      </c>
      <c r="P9" s="7"/>
    </row>
    <row r="10" spans="1:16" x14ac:dyDescent="0.25">
      <c r="A10" s="1"/>
      <c r="B10" s="1"/>
      <c r="C10" s="4"/>
      <c r="D10" s="37" t="str">
        <f t="shared" ref="D10:D58" ca="1" si="1">IF(C10="","",DATEDIF(C10,TODAY(),"y"))</f>
        <v/>
      </c>
      <c r="E10" s="5"/>
      <c r="F10" s="4">
        <v>44140</v>
      </c>
      <c r="G10" s="6"/>
      <c r="H10" s="6" t="s">
        <v>12</v>
      </c>
      <c r="I10" s="61"/>
      <c r="J10" s="50"/>
      <c r="K10" s="64"/>
      <c r="L10" s="50">
        <v>44141</v>
      </c>
      <c r="M10" s="5" t="s">
        <v>14</v>
      </c>
      <c r="N10" s="51" t="s">
        <v>25</v>
      </c>
      <c r="O10" s="46">
        <f t="shared" si="0"/>
        <v>1</v>
      </c>
      <c r="P10" s="7"/>
    </row>
    <row r="11" spans="1:16" x14ac:dyDescent="0.25">
      <c r="A11" s="1"/>
      <c r="B11" s="1"/>
      <c r="C11" s="4"/>
      <c r="D11" s="37" t="str">
        <f t="shared" ca="1" si="1"/>
        <v/>
      </c>
      <c r="E11" s="5"/>
      <c r="F11" s="4">
        <v>44140</v>
      </c>
      <c r="G11" s="6"/>
      <c r="H11" s="6" t="s">
        <v>17</v>
      </c>
      <c r="I11" s="61"/>
      <c r="J11" s="50"/>
      <c r="K11" s="64"/>
      <c r="L11" s="50">
        <v>44144</v>
      </c>
      <c r="M11" s="5" t="s">
        <v>16</v>
      </c>
      <c r="N11" s="51"/>
      <c r="O11" s="46">
        <f t="shared" si="0"/>
        <v>4</v>
      </c>
      <c r="P11" s="7"/>
    </row>
    <row r="12" spans="1:16" x14ac:dyDescent="0.25">
      <c r="A12" s="1"/>
      <c r="B12" s="1"/>
      <c r="C12" s="4"/>
      <c r="D12" s="37" t="str">
        <f t="shared" ca="1" si="1"/>
        <v/>
      </c>
      <c r="E12" s="5"/>
      <c r="F12" s="4">
        <v>44141</v>
      </c>
      <c r="G12" s="6"/>
      <c r="H12" s="6" t="s">
        <v>12</v>
      </c>
      <c r="I12" s="61"/>
      <c r="J12" s="50"/>
      <c r="K12" s="64"/>
      <c r="L12" s="50">
        <v>44148</v>
      </c>
      <c r="M12" s="5" t="s">
        <v>22</v>
      </c>
      <c r="N12" s="51"/>
      <c r="O12" s="46">
        <f t="shared" si="0"/>
        <v>7</v>
      </c>
      <c r="P12" s="7"/>
    </row>
    <row r="13" spans="1:16" x14ac:dyDescent="0.25">
      <c r="A13" s="1"/>
      <c r="B13" s="1"/>
      <c r="C13" s="4"/>
      <c r="D13" s="37" t="str">
        <f t="shared" ca="1" si="1"/>
        <v/>
      </c>
      <c r="E13" s="5"/>
      <c r="F13" s="4">
        <v>44141</v>
      </c>
      <c r="G13" s="6"/>
      <c r="H13" s="6" t="s">
        <v>12</v>
      </c>
      <c r="I13" s="61"/>
      <c r="J13" s="50"/>
      <c r="K13" s="64"/>
      <c r="L13" s="50">
        <v>44149</v>
      </c>
      <c r="M13" s="5" t="s">
        <v>16</v>
      </c>
      <c r="N13" s="51"/>
      <c r="O13" s="46">
        <f t="shared" si="0"/>
        <v>8</v>
      </c>
      <c r="P13" s="7"/>
    </row>
    <row r="14" spans="1:16" x14ac:dyDescent="0.25">
      <c r="A14" s="1"/>
      <c r="B14" s="1"/>
      <c r="C14" s="4"/>
      <c r="D14" s="37" t="str">
        <f t="shared" ca="1" si="1"/>
        <v/>
      </c>
      <c r="E14" s="5"/>
      <c r="F14" s="4">
        <v>44142</v>
      </c>
      <c r="G14" s="6"/>
      <c r="H14" s="6" t="s">
        <v>12</v>
      </c>
      <c r="I14" s="61"/>
      <c r="J14" s="50">
        <v>44155</v>
      </c>
      <c r="K14" s="64"/>
      <c r="L14" s="50"/>
      <c r="M14" s="5"/>
      <c r="N14" s="51"/>
      <c r="O14" s="46">
        <f t="shared" si="0"/>
        <v>13</v>
      </c>
      <c r="P14" s="7"/>
    </row>
    <row r="15" spans="1:16" x14ac:dyDescent="0.25">
      <c r="A15" s="1"/>
      <c r="B15" s="1"/>
      <c r="C15" s="4"/>
      <c r="D15" s="37" t="str">
        <f t="shared" ca="1" si="1"/>
        <v/>
      </c>
      <c r="E15" s="5"/>
      <c r="F15" s="4">
        <v>44141</v>
      </c>
      <c r="G15" s="6"/>
      <c r="H15" s="6" t="s">
        <v>12</v>
      </c>
      <c r="I15" s="127"/>
      <c r="K15" s="64"/>
      <c r="L15" s="50">
        <v>44146</v>
      </c>
      <c r="M15" s="5" t="s">
        <v>13</v>
      </c>
      <c r="N15" s="51"/>
      <c r="O15" s="46">
        <f>IFERROR(IF(J16="",DATEDIF(F15,L15,"d"),DATEDIF(F15,J16,"d")),"")</f>
        <v>5</v>
      </c>
      <c r="P15" s="7"/>
    </row>
    <row r="16" spans="1:16" x14ac:dyDescent="0.25">
      <c r="A16" s="1"/>
      <c r="B16" s="1"/>
      <c r="C16" s="4"/>
      <c r="D16" s="37" t="str">
        <f t="shared" ca="1" si="1"/>
        <v/>
      </c>
      <c r="E16" s="5"/>
      <c r="F16" s="4">
        <v>44144</v>
      </c>
      <c r="G16" s="6"/>
      <c r="H16" s="6" t="s">
        <v>17</v>
      </c>
      <c r="I16" s="61"/>
      <c r="J16" s="50"/>
      <c r="K16" s="64"/>
      <c r="L16" s="50">
        <v>44153</v>
      </c>
      <c r="M16" s="5" t="s">
        <v>13</v>
      </c>
      <c r="N16" s="51"/>
      <c r="O16" s="46" t="str">
        <f>IFERROR(IF(#REF!="",DATEDIF(F16,L16,"d"),DATEDIF(F16,#REF!,"d")),"")</f>
        <v/>
      </c>
      <c r="P16" s="7"/>
    </row>
    <row r="17" spans="1:18" x14ac:dyDescent="0.25">
      <c r="A17" s="1"/>
      <c r="B17" s="1"/>
      <c r="C17" s="4"/>
      <c r="D17" s="37" t="str">
        <f t="shared" ca="1" si="1"/>
        <v/>
      </c>
      <c r="E17" s="5"/>
      <c r="F17" s="4">
        <v>44144</v>
      </c>
      <c r="G17" s="6"/>
      <c r="H17" s="6" t="s">
        <v>12</v>
      </c>
      <c r="I17" s="61"/>
      <c r="J17" s="50"/>
      <c r="K17" s="64"/>
      <c r="L17" s="50">
        <v>44153</v>
      </c>
      <c r="M17" s="5" t="s">
        <v>21</v>
      </c>
      <c r="N17" s="51"/>
      <c r="O17" s="46">
        <f t="shared" si="0"/>
        <v>9</v>
      </c>
      <c r="P17" s="7"/>
    </row>
    <row r="18" spans="1:18" x14ac:dyDescent="0.25">
      <c r="A18" s="1"/>
      <c r="B18" s="1"/>
      <c r="C18" s="4"/>
      <c r="D18" s="37" t="str">
        <f t="shared" ca="1" si="1"/>
        <v/>
      </c>
      <c r="E18" s="5"/>
      <c r="F18" s="4">
        <v>44144</v>
      </c>
      <c r="G18" s="6"/>
      <c r="H18" s="6" t="s">
        <v>12</v>
      </c>
      <c r="I18" s="61"/>
      <c r="J18" s="50">
        <v>44151</v>
      </c>
      <c r="K18" s="64"/>
      <c r="L18" s="50"/>
      <c r="M18" s="5"/>
      <c r="N18" s="51"/>
      <c r="O18" s="46">
        <f t="shared" si="0"/>
        <v>7</v>
      </c>
      <c r="P18" s="7"/>
    </row>
    <row r="19" spans="1:18" x14ac:dyDescent="0.25">
      <c r="A19" s="1"/>
      <c r="B19" s="1"/>
      <c r="C19" s="4"/>
      <c r="D19" s="37" t="str">
        <f t="shared" ca="1" si="1"/>
        <v/>
      </c>
      <c r="E19" s="5"/>
      <c r="F19" s="4">
        <v>44145</v>
      </c>
      <c r="G19" s="6"/>
      <c r="H19" s="5" t="s">
        <v>20</v>
      </c>
      <c r="I19" s="60"/>
      <c r="J19" s="50"/>
      <c r="K19" s="64"/>
      <c r="L19" s="50">
        <v>44161</v>
      </c>
      <c r="M19" s="5" t="s">
        <v>22</v>
      </c>
      <c r="N19" s="51"/>
      <c r="O19" s="46">
        <f t="shared" si="0"/>
        <v>16</v>
      </c>
      <c r="P19" s="7"/>
    </row>
    <row r="20" spans="1:18" x14ac:dyDescent="0.25">
      <c r="A20" s="1"/>
      <c r="B20" s="1"/>
      <c r="C20" s="4"/>
      <c r="D20" s="37" t="str">
        <f t="shared" ca="1" si="1"/>
        <v/>
      </c>
      <c r="E20" s="5"/>
      <c r="F20" s="4">
        <v>44149</v>
      </c>
      <c r="G20" s="6"/>
      <c r="H20" s="5" t="s">
        <v>17</v>
      </c>
      <c r="I20" s="60"/>
      <c r="J20" s="50"/>
      <c r="K20" s="64"/>
      <c r="L20" s="50">
        <v>44158</v>
      </c>
      <c r="M20" s="5" t="s">
        <v>14</v>
      </c>
      <c r="N20" s="51"/>
      <c r="O20" s="46">
        <f t="shared" si="0"/>
        <v>9</v>
      </c>
      <c r="P20" s="7"/>
    </row>
    <row r="21" spans="1:18" x14ac:dyDescent="0.25">
      <c r="A21" s="1"/>
      <c r="B21" s="1"/>
      <c r="C21" s="4"/>
      <c r="D21" s="37" t="str">
        <f t="shared" ca="1" si="1"/>
        <v/>
      </c>
      <c r="E21" s="5"/>
      <c r="F21" s="4">
        <v>44149</v>
      </c>
      <c r="G21" s="6"/>
      <c r="H21" s="5" t="s">
        <v>12</v>
      </c>
      <c r="I21" s="60"/>
      <c r="J21" s="50"/>
      <c r="K21" s="64"/>
      <c r="L21" s="50">
        <v>44156</v>
      </c>
      <c r="M21" s="5" t="s">
        <v>13</v>
      </c>
      <c r="N21" s="51"/>
      <c r="O21" s="46">
        <f t="shared" si="0"/>
        <v>7</v>
      </c>
      <c r="P21" s="7"/>
    </row>
    <row r="22" spans="1:18" x14ac:dyDescent="0.25">
      <c r="A22" s="1"/>
      <c r="B22" s="1"/>
      <c r="C22" s="4"/>
      <c r="D22" s="37" t="str">
        <f t="shared" ca="1" si="1"/>
        <v/>
      </c>
      <c r="E22" s="5"/>
      <c r="F22" s="4">
        <v>44148</v>
      </c>
      <c r="G22" s="6"/>
      <c r="H22" s="5" t="s">
        <v>12</v>
      </c>
      <c r="I22" s="60"/>
      <c r="J22" s="50"/>
      <c r="K22" s="64"/>
      <c r="L22" s="50">
        <v>44151</v>
      </c>
      <c r="M22" s="5" t="s">
        <v>14</v>
      </c>
      <c r="N22" s="51" t="s">
        <v>25</v>
      </c>
      <c r="O22" s="46">
        <f t="shared" si="0"/>
        <v>3</v>
      </c>
      <c r="P22" s="7"/>
    </row>
    <row r="23" spans="1:18" x14ac:dyDescent="0.25">
      <c r="A23" s="75"/>
      <c r="B23" s="75"/>
      <c r="C23" s="84"/>
      <c r="D23" s="85" t="str">
        <f t="shared" ca="1" si="1"/>
        <v/>
      </c>
      <c r="E23" s="86"/>
      <c r="F23" s="84">
        <v>44148</v>
      </c>
      <c r="G23" s="87"/>
      <c r="H23" s="86" t="s">
        <v>12</v>
      </c>
      <c r="I23" s="88"/>
      <c r="J23" s="50">
        <v>44155</v>
      </c>
      <c r="K23" s="64"/>
      <c r="L23" s="50"/>
      <c r="M23" s="5"/>
      <c r="N23" s="51"/>
      <c r="O23" s="46">
        <f t="shared" si="0"/>
        <v>7</v>
      </c>
      <c r="P23" s="7"/>
    </row>
    <row r="24" spans="1:18" s="97" customFormat="1" x14ac:dyDescent="0.25">
      <c r="A24" s="75"/>
      <c r="B24" s="75"/>
      <c r="C24" s="84"/>
      <c r="D24" s="85" t="str">
        <f t="shared" ca="1" si="1"/>
        <v/>
      </c>
      <c r="E24" s="86"/>
      <c r="F24" s="84">
        <v>44149</v>
      </c>
      <c r="G24" s="87"/>
      <c r="H24" s="86" t="s">
        <v>12</v>
      </c>
      <c r="I24" s="88"/>
      <c r="J24" s="93"/>
      <c r="K24" s="94"/>
      <c r="L24" s="93">
        <v>44154</v>
      </c>
      <c r="M24" s="86" t="s">
        <v>21</v>
      </c>
      <c r="N24" s="95"/>
      <c r="O24" s="47">
        <f t="shared" si="0"/>
        <v>5</v>
      </c>
      <c r="P24" s="96"/>
      <c r="R24" s="98"/>
    </row>
    <row r="25" spans="1:18" x14ac:dyDescent="0.25">
      <c r="A25" s="1"/>
      <c r="B25" s="1"/>
      <c r="C25" s="4"/>
      <c r="D25" s="37" t="str">
        <f t="shared" ca="1" si="1"/>
        <v/>
      </c>
      <c r="E25" s="5"/>
      <c r="F25" s="4">
        <v>44148</v>
      </c>
      <c r="G25" s="6"/>
      <c r="H25" s="5" t="s">
        <v>19</v>
      </c>
      <c r="I25" s="60"/>
      <c r="J25" s="50"/>
      <c r="K25" s="64"/>
      <c r="L25" s="124">
        <v>44148</v>
      </c>
      <c r="M25" s="5" t="s">
        <v>22</v>
      </c>
      <c r="N25" s="51"/>
      <c r="O25" s="46">
        <f t="shared" si="0"/>
        <v>0</v>
      </c>
      <c r="P25" s="7"/>
    </row>
    <row r="26" spans="1:18" x14ac:dyDescent="0.25">
      <c r="A26" s="1"/>
      <c r="B26" s="1"/>
      <c r="C26" s="4"/>
      <c r="D26" s="37" t="str">
        <f t="shared" ca="1" si="1"/>
        <v/>
      </c>
      <c r="E26" s="5"/>
      <c r="F26" s="4">
        <v>44151</v>
      </c>
      <c r="G26" s="6"/>
      <c r="H26" s="5" t="s">
        <v>12</v>
      </c>
      <c r="I26" s="60"/>
      <c r="J26" s="50">
        <v>44187</v>
      </c>
      <c r="K26" s="64"/>
      <c r="L26" s="124"/>
      <c r="M26" s="5"/>
      <c r="N26" s="51"/>
      <c r="O26" s="46">
        <f t="shared" si="0"/>
        <v>36</v>
      </c>
      <c r="P26" s="7"/>
    </row>
    <row r="27" spans="1:18" x14ac:dyDescent="0.25">
      <c r="A27" s="74"/>
      <c r="B27" s="74"/>
      <c r="C27" s="77"/>
      <c r="D27" s="78" t="str">
        <f t="shared" ca="1" si="1"/>
        <v/>
      </c>
      <c r="E27" s="79"/>
      <c r="F27" s="77">
        <v>44151</v>
      </c>
      <c r="G27" s="80"/>
      <c r="H27" s="79" t="s">
        <v>19</v>
      </c>
      <c r="I27" s="81"/>
      <c r="J27" s="82"/>
      <c r="K27" s="83"/>
      <c r="L27" s="126">
        <v>44156</v>
      </c>
      <c r="M27" s="79" t="s">
        <v>16</v>
      </c>
      <c r="N27" s="116"/>
      <c r="O27" s="117">
        <f t="shared" si="0"/>
        <v>5</v>
      </c>
      <c r="P27" s="118"/>
    </row>
    <row r="28" spans="1:18" s="97" customFormat="1" x14ac:dyDescent="0.25">
      <c r="A28" s="75"/>
      <c r="B28" s="75"/>
      <c r="C28" s="84"/>
      <c r="D28" s="85" t="str">
        <f t="shared" ca="1" si="1"/>
        <v/>
      </c>
      <c r="E28" s="86"/>
      <c r="F28" s="84">
        <v>44152</v>
      </c>
      <c r="G28" s="87"/>
      <c r="H28" s="86" t="s">
        <v>12</v>
      </c>
      <c r="I28" s="88"/>
      <c r="J28" s="93"/>
      <c r="K28" s="94"/>
      <c r="L28" s="125">
        <v>44162</v>
      </c>
      <c r="M28" s="86" t="s">
        <v>21</v>
      </c>
      <c r="N28" s="95"/>
      <c r="O28" s="47">
        <f t="shared" si="0"/>
        <v>10</v>
      </c>
      <c r="P28" s="96"/>
      <c r="R28" s="98"/>
    </row>
    <row r="29" spans="1:18" x14ac:dyDescent="0.25">
      <c r="A29" s="1"/>
      <c r="B29" s="1"/>
      <c r="C29" s="4"/>
      <c r="D29" s="37" t="str">
        <f t="shared" ca="1" si="1"/>
        <v/>
      </c>
      <c r="E29" s="5"/>
      <c r="F29" s="4">
        <v>44152</v>
      </c>
      <c r="G29" s="6"/>
      <c r="H29" s="5" t="s">
        <v>17</v>
      </c>
      <c r="I29" s="60"/>
      <c r="J29" s="50"/>
      <c r="K29" s="64"/>
      <c r="L29" s="124">
        <v>44155</v>
      </c>
      <c r="M29" s="5" t="s">
        <v>13</v>
      </c>
      <c r="N29" s="51"/>
      <c r="O29" s="46">
        <f t="shared" si="0"/>
        <v>3</v>
      </c>
      <c r="P29" s="7"/>
    </row>
    <row r="30" spans="1:18" x14ac:dyDescent="0.25">
      <c r="A30" s="1"/>
      <c r="B30" s="1"/>
      <c r="C30" s="4"/>
      <c r="D30" s="37" t="str">
        <f t="shared" ca="1" si="1"/>
        <v/>
      </c>
      <c r="E30" s="5"/>
      <c r="F30" s="4">
        <v>44153</v>
      </c>
      <c r="G30" s="6"/>
      <c r="H30" s="5" t="s">
        <v>12</v>
      </c>
      <c r="I30" s="60"/>
      <c r="J30" s="50"/>
      <c r="K30" s="64"/>
      <c r="L30" s="124">
        <v>44159</v>
      </c>
      <c r="M30" s="5" t="s">
        <v>13</v>
      </c>
      <c r="N30" s="51"/>
      <c r="O30" s="46">
        <f t="shared" si="0"/>
        <v>6</v>
      </c>
      <c r="P30" s="7"/>
    </row>
    <row r="31" spans="1:18" x14ac:dyDescent="0.25">
      <c r="A31" s="1"/>
      <c r="B31" s="1"/>
      <c r="C31" s="4"/>
      <c r="D31" s="37" t="str">
        <f t="shared" ca="1" si="1"/>
        <v/>
      </c>
      <c r="E31" s="5"/>
      <c r="F31" s="4">
        <v>44153</v>
      </c>
      <c r="G31" s="6"/>
      <c r="H31" s="5" t="s">
        <v>12</v>
      </c>
      <c r="I31" s="60"/>
      <c r="J31" s="50"/>
      <c r="K31" s="64"/>
      <c r="L31" s="124">
        <v>44155</v>
      </c>
      <c r="M31" s="5" t="s">
        <v>21</v>
      </c>
      <c r="N31" s="51"/>
      <c r="O31" s="46">
        <f t="shared" si="0"/>
        <v>2</v>
      </c>
      <c r="P31" s="7"/>
    </row>
    <row r="32" spans="1:18" x14ac:dyDescent="0.25">
      <c r="A32" s="1"/>
      <c r="B32" s="1"/>
      <c r="C32" s="4"/>
      <c r="D32" s="37" t="str">
        <f t="shared" ca="1" si="1"/>
        <v/>
      </c>
      <c r="E32" s="5"/>
      <c r="F32" s="4">
        <v>44154</v>
      </c>
      <c r="G32" s="6"/>
      <c r="H32" s="5" t="s">
        <v>12</v>
      </c>
      <c r="I32" s="60"/>
      <c r="J32" s="50"/>
      <c r="K32" s="64"/>
      <c r="L32" s="124">
        <v>44158</v>
      </c>
      <c r="M32" s="5" t="s">
        <v>16</v>
      </c>
      <c r="N32" s="51"/>
      <c r="O32" s="46">
        <f t="shared" si="0"/>
        <v>4</v>
      </c>
      <c r="P32" s="7"/>
    </row>
    <row r="33" spans="1:16" x14ac:dyDescent="0.25">
      <c r="A33" s="1"/>
      <c r="B33" s="1"/>
      <c r="C33" s="4"/>
      <c r="D33" s="37" t="str">
        <f t="shared" ca="1" si="1"/>
        <v/>
      </c>
      <c r="E33" s="5"/>
      <c r="F33" s="4">
        <v>44156</v>
      </c>
      <c r="G33" s="6"/>
      <c r="H33" s="5" t="s">
        <v>17</v>
      </c>
      <c r="I33" s="60"/>
      <c r="J33" s="50">
        <v>44173</v>
      </c>
      <c r="K33" s="64"/>
      <c r="L33" s="124"/>
      <c r="M33" s="5"/>
      <c r="N33" s="51"/>
      <c r="O33" s="46">
        <f t="shared" si="0"/>
        <v>17</v>
      </c>
      <c r="P33" s="7"/>
    </row>
    <row r="34" spans="1:16" x14ac:dyDescent="0.25">
      <c r="A34" s="1"/>
      <c r="B34" s="1"/>
      <c r="C34" s="4"/>
      <c r="D34" s="37" t="str">
        <f t="shared" ca="1" si="1"/>
        <v/>
      </c>
      <c r="E34" s="5"/>
      <c r="F34" s="4">
        <v>44155</v>
      </c>
      <c r="G34" s="6"/>
      <c r="H34" s="5" t="s">
        <v>19</v>
      </c>
      <c r="I34" s="60"/>
      <c r="J34" s="50"/>
      <c r="K34" s="64"/>
      <c r="L34" s="124">
        <v>44162</v>
      </c>
      <c r="M34" s="5" t="s">
        <v>16</v>
      </c>
      <c r="N34" s="51"/>
      <c r="O34" s="46">
        <f t="shared" si="0"/>
        <v>7</v>
      </c>
      <c r="P34" s="7"/>
    </row>
    <row r="35" spans="1:16" x14ac:dyDescent="0.25">
      <c r="A35" s="1"/>
      <c r="B35" s="1"/>
      <c r="C35" s="4"/>
      <c r="D35" s="37" t="str">
        <f t="shared" ca="1" si="1"/>
        <v/>
      </c>
      <c r="E35" s="5"/>
      <c r="F35" s="4">
        <v>44155</v>
      </c>
      <c r="G35" s="6"/>
      <c r="H35" s="5" t="s">
        <v>19</v>
      </c>
      <c r="I35" s="60"/>
      <c r="J35" s="50"/>
      <c r="K35" s="64"/>
      <c r="L35" s="124">
        <v>44169</v>
      </c>
      <c r="M35" s="5" t="s">
        <v>23</v>
      </c>
      <c r="N35" s="51"/>
      <c r="O35" s="46">
        <f t="shared" si="0"/>
        <v>14</v>
      </c>
      <c r="P35" s="7"/>
    </row>
    <row r="36" spans="1:16" x14ac:dyDescent="0.25">
      <c r="A36" s="1"/>
      <c r="B36" s="1"/>
      <c r="C36" s="4"/>
      <c r="D36" s="37" t="str">
        <f t="shared" ca="1" si="1"/>
        <v/>
      </c>
      <c r="E36" s="5"/>
      <c r="F36" s="4">
        <v>44156</v>
      </c>
      <c r="G36" s="6"/>
      <c r="H36" s="5" t="s">
        <v>18</v>
      </c>
      <c r="I36" s="60"/>
      <c r="J36" s="50"/>
      <c r="K36" s="64"/>
      <c r="L36" s="124">
        <v>44169</v>
      </c>
      <c r="M36" s="5" t="s">
        <v>23</v>
      </c>
      <c r="N36" s="51"/>
      <c r="O36" s="46">
        <f t="shared" si="0"/>
        <v>13</v>
      </c>
      <c r="P36" s="7"/>
    </row>
    <row r="37" spans="1:16" x14ac:dyDescent="0.25">
      <c r="A37" s="1"/>
      <c r="B37" s="1"/>
      <c r="C37" s="4"/>
      <c r="D37" s="37" t="str">
        <f t="shared" ca="1" si="1"/>
        <v/>
      </c>
      <c r="E37" s="5"/>
      <c r="F37" s="4">
        <v>44155</v>
      </c>
      <c r="G37" s="6"/>
      <c r="H37" s="5" t="s">
        <v>12</v>
      </c>
      <c r="I37" s="60"/>
      <c r="J37" s="50"/>
      <c r="K37" s="64"/>
      <c r="L37" s="124">
        <v>44160</v>
      </c>
      <c r="M37" s="5" t="s">
        <v>21</v>
      </c>
      <c r="N37" s="51"/>
      <c r="O37" s="46">
        <f t="shared" si="0"/>
        <v>5</v>
      </c>
      <c r="P37" s="7"/>
    </row>
    <row r="38" spans="1:16" x14ac:dyDescent="0.25">
      <c r="A38" s="75"/>
      <c r="B38" s="75"/>
      <c r="C38" s="4"/>
      <c r="D38" s="37" t="str">
        <f t="shared" ca="1" si="1"/>
        <v/>
      </c>
      <c r="E38" s="5"/>
      <c r="F38" s="4">
        <v>44155</v>
      </c>
      <c r="G38" s="6"/>
      <c r="H38" s="5" t="s">
        <v>12</v>
      </c>
      <c r="I38" s="60"/>
      <c r="J38" s="50"/>
      <c r="K38" s="64"/>
      <c r="L38" s="124">
        <v>44160</v>
      </c>
      <c r="M38" s="5" t="s">
        <v>21</v>
      </c>
      <c r="N38" s="51"/>
      <c r="O38" s="46">
        <f t="shared" si="0"/>
        <v>5</v>
      </c>
      <c r="P38" s="7"/>
    </row>
    <row r="39" spans="1:16" x14ac:dyDescent="0.25">
      <c r="A39" s="75"/>
      <c r="B39" s="75"/>
      <c r="C39" s="4"/>
      <c r="D39" s="37" t="str">
        <f t="shared" ca="1" si="1"/>
        <v/>
      </c>
      <c r="E39" s="5"/>
      <c r="F39" s="4">
        <v>44157</v>
      </c>
      <c r="G39" s="6"/>
      <c r="H39" s="5" t="s">
        <v>17</v>
      </c>
      <c r="I39" s="60"/>
      <c r="J39" s="50"/>
      <c r="K39" s="64"/>
      <c r="L39" s="124">
        <v>44163</v>
      </c>
      <c r="M39" s="5" t="s">
        <v>16</v>
      </c>
      <c r="N39" s="51"/>
      <c r="O39" s="46">
        <f t="shared" si="0"/>
        <v>6</v>
      </c>
      <c r="P39" s="7"/>
    </row>
    <row r="40" spans="1:16" x14ac:dyDescent="0.25">
      <c r="A40" s="75"/>
      <c r="B40" s="75"/>
      <c r="C40" s="4"/>
      <c r="D40" s="37" t="str">
        <f t="shared" ca="1" si="1"/>
        <v/>
      </c>
      <c r="E40" s="5"/>
      <c r="F40" s="4">
        <v>44158</v>
      </c>
      <c r="G40" s="6"/>
      <c r="H40" s="5" t="s">
        <v>18</v>
      </c>
      <c r="I40" s="60"/>
      <c r="J40" s="50"/>
      <c r="K40" s="64"/>
      <c r="L40" s="124">
        <v>44166</v>
      </c>
      <c r="M40" s="5" t="s">
        <v>22</v>
      </c>
      <c r="N40" s="51"/>
      <c r="O40" s="46">
        <f t="shared" si="0"/>
        <v>8</v>
      </c>
      <c r="P40" s="7"/>
    </row>
    <row r="41" spans="1:16" x14ac:dyDescent="0.25">
      <c r="A41" s="74"/>
      <c r="B41" s="74"/>
      <c r="C41" s="77"/>
      <c r="D41" s="78" t="str">
        <f t="shared" ca="1" si="1"/>
        <v/>
      </c>
      <c r="E41" s="79"/>
      <c r="F41" s="77">
        <v>44158</v>
      </c>
      <c r="G41" s="80"/>
      <c r="H41" s="79" t="s">
        <v>20</v>
      </c>
      <c r="I41" s="81"/>
      <c r="J41" s="82"/>
      <c r="K41" s="83"/>
      <c r="L41" s="126">
        <v>44165</v>
      </c>
      <c r="M41" s="79" t="s">
        <v>22</v>
      </c>
      <c r="N41" s="116"/>
      <c r="O41" s="117">
        <f t="shared" si="0"/>
        <v>7</v>
      </c>
      <c r="P41" s="118"/>
    </row>
    <row r="42" spans="1:16" x14ac:dyDescent="0.25">
      <c r="A42" s="75"/>
      <c r="B42" s="75"/>
      <c r="C42" s="4"/>
      <c r="D42" s="37" t="str">
        <f t="shared" ca="1" si="1"/>
        <v/>
      </c>
      <c r="E42" s="5"/>
      <c r="F42" s="4">
        <v>44158</v>
      </c>
      <c r="G42" s="6"/>
      <c r="H42" s="5" t="s">
        <v>19</v>
      </c>
      <c r="I42" s="60"/>
      <c r="J42" s="50"/>
      <c r="K42" s="64"/>
      <c r="L42" s="124">
        <v>44169</v>
      </c>
      <c r="M42" s="5" t="s">
        <v>22</v>
      </c>
      <c r="N42" s="51"/>
      <c r="O42" s="46">
        <f t="shared" si="0"/>
        <v>11</v>
      </c>
      <c r="P42" s="7"/>
    </row>
    <row r="43" spans="1:16" x14ac:dyDescent="0.25">
      <c r="A43" s="75"/>
      <c r="B43" s="75"/>
      <c r="C43" s="4"/>
      <c r="D43" s="37" t="str">
        <f t="shared" ca="1" si="1"/>
        <v/>
      </c>
      <c r="E43" s="5"/>
      <c r="F43" s="4">
        <v>44159</v>
      </c>
      <c r="G43" s="6"/>
      <c r="H43" s="5" t="s">
        <v>12</v>
      </c>
      <c r="I43" s="60"/>
      <c r="J43" s="50"/>
      <c r="K43" s="64"/>
      <c r="L43" s="124">
        <v>44162</v>
      </c>
      <c r="M43" s="5" t="s">
        <v>21</v>
      </c>
      <c r="N43" s="51"/>
      <c r="O43" s="46">
        <f t="shared" si="0"/>
        <v>3</v>
      </c>
      <c r="P43" s="7"/>
    </row>
    <row r="44" spans="1:16" x14ac:dyDescent="0.25">
      <c r="A44" s="75"/>
      <c r="B44" s="75"/>
      <c r="C44" s="4"/>
      <c r="D44" s="37" t="str">
        <f t="shared" ca="1" si="1"/>
        <v/>
      </c>
      <c r="E44" s="5"/>
      <c r="F44" s="4">
        <v>44160</v>
      </c>
      <c r="G44" s="6"/>
      <c r="H44" s="5" t="s">
        <v>12</v>
      </c>
      <c r="I44" s="60"/>
      <c r="J44" s="50"/>
      <c r="K44" s="64"/>
      <c r="L44" s="124">
        <v>44166</v>
      </c>
      <c r="M44" s="5" t="s">
        <v>21</v>
      </c>
      <c r="N44" s="51"/>
      <c r="O44" s="46">
        <f t="shared" si="0"/>
        <v>6</v>
      </c>
      <c r="P44" s="7"/>
    </row>
    <row r="45" spans="1:16" x14ac:dyDescent="0.25">
      <c r="A45" s="75"/>
      <c r="B45" s="75"/>
      <c r="C45" s="4"/>
      <c r="D45" s="37" t="str">
        <f t="shared" ca="1" si="1"/>
        <v/>
      </c>
      <c r="E45" s="5"/>
      <c r="F45" s="4">
        <v>44160</v>
      </c>
      <c r="G45" s="6"/>
      <c r="H45" s="5" t="s">
        <v>18</v>
      </c>
      <c r="I45" s="60"/>
      <c r="J45" s="50"/>
      <c r="K45" s="64"/>
      <c r="L45" s="124">
        <v>44167</v>
      </c>
      <c r="M45" s="5" t="s">
        <v>13</v>
      </c>
      <c r="N45" s="51"/>
      <c r="O45" s="46">
        <f t="shared" si="0"/>
        <v>7</v>
      </c>
      <c r="P45" s="7"/>
    </row>
    <row r="46" spans="1:16" x14ac:dyDescent="0.25">
      <c r="A46" s="75"/>
      <c r="B46" s="75"/>
      <c r="C46" s="4"/>
      <c r="D46" s="37" t="str">
        <f t="shared" ca="1" si="1"/>
        <v/>
      </c>
      <c r="E46" s="5"/>
      <c r="F46" s="4">
        <v>44161</v>
      </c>
      <c r="G46" s="6"/>
      <c r="H46" s="5" t="s">
        <v>17</v>
      </c>
      <c r="I46" s="60"/>
      <c r="J46" s="50"/>
      <c r="K46" s="64"/>
      <c r="L46" s="124">
        <v>44167</v>
      </c>
      <c r="M46" s="5" t="s">
        <v>22</v>
      </c>
      <c r="N46" s="51"/>
      <c r="O46" s="46">
        <f t="shared" si="0"/>
        <v>6</v>
      </c>
      <c r="P46" s="7"/>
    </row>
    <row r="47" spans="1:16" x14ac:dyDescent="0.25">
      <c r="A47" s="75"/>
      <c r="B47" s="75"/>
      <c r="C47" s="4"/>
      <c r="D47" s="37" t="str">
        <f t="shared" ca="1" si="1"/>
        <v/>
      </c>
      <c r="E47" s="5"/>
      <c r="F47" s="4">
        <v>44162</v>
      </c>
      <c r="G47" s="6"/>
      <c r="H47" s="5" t="s">
        <v>18</v>
      </c>
      <c r="I47" s="60"/>
      <c r="J47" s="50"/>
      <c r="K47" s="64"/>
      <c r="L47" s="124">
        <v>44165</v>
      </c>
      <c r="M47" s="5" t="s">
        <v>22</v>
      </c>
      <c r="N47" s="51"/>
      <c r="O47" s="46">
        <f t="shared" si="0"/>
        <v>3</v>
      </c>
      <c r="P47" s="7"/>
    </row>
    <row r="48" spans="1:16" x14ac:dyDescent="0.25">
      <c r="A48" s="75"/>
      <c r="B48" s="75"/>
      <c r="C48" s="4"/>
      <c r="D48" s="37" t="str">
        <f t="shared" ca="1" si="1"/>
        <v/>
      </c>
      <c r="E48" s="5"/>
      <c r="F48" s="4">
        <v>44162</v>
      </c>
      <c r="G48" s="6"/>
      <c r="H48" s="5" t="s">
        <v>12</v>
      </c>
      <c r="I48" s="60"/>
      <c r="J48" s="50"/>
      <c r="K48" s="64"/>
      <c r="L48" s="124">
        <v>44173</v>
      </c>
      <c r="M48" s="5" t="s">
        <v>13</v>
      </c>
      <c r="N48" s="51"/>
      <c r="O48" s="46">
        <f t="shared" si="0"/>
        <v>11</v>
      </c>
      <c r="P48" s="7"/>
    </row>
    <row r="49" spans="1:21" x14ac:dyDescent="0.25">
      <c r="A49" s="75"/>
      <c r="B49" s="75"/>
      <c r="C49" s="4"/>
      <c r="D49" s="37" t="str">
        <f t="shared" ca="1" si="1"/>
        <v/>
      </c>
      <c r="E49" s="5"/>
      <c r="F49" s="4">
        <v>44162</v>
      </c>
      <c r="G49" s="6"/>
      <c r="H49" s="5" t="s">
        <v>17</v>
      </c>
      <c r="I49" s="60"/>
      <c r="J49" s="50"/>
      <c r="K49" s="64"/>
      <c r="L49" s="124">
        <v>44169</v>
      </c>
      <c r="M49" s="5" t="s">
        <v>21</v>
      </c>
      <c r="N49" s="51"/>
      <c r="O49" s="46">
        <f t="shared" si="0"/>
        <v>7</v>
      </c>
      <c r="P49" s="7"/>
    </row>
    <row r="50" spans="1:21" x14ac:dyDescent="0.25">
      <c r="A50" s="75"/>
      <c r="B50" s="75"/>
      <c r="C50" s="4"/>
      <c r="D50" s="37" t="str">
        <f t="shared" ca="1" si="1"/>
        <v/>
      </c>
      <c r="E50" s="5"/>
      <c r="F50" s="4">
        <v>44163</v>
      </c>
      <c r="G50" s="6"/>
      <c r="H50" s="5" t="s">
        <v>17</v>
      </c>
      <c r="I50" s="60"/>
      <c r="J50" s="50"/>
      <c r="K50" s="64"/>
      <c r="L50" s="124">
        <v>44167</v>
      </c>
      <c r="M50" s="5" t="s">
        <v>13</v>
      </c>
      <c r="N50" s="51"/>
      <c r="O50" s="46">
        <f t="shared" si="0"/>
        <v>4</v>
      </c>
      <c r="P50" s="7"/>
    </row>
    <row r="51" spans="1:21" x14ac:dyDescent="0.25">
      <c r="A51" s="74"/>
      <c r="B51" s="74"/>
      <c r="C51" s="77"/>
      <c r="D51" s="78" t="str">
        <f t="shared" ca="1" si="1"/>
        <v/>
      </c>
      <c r="E51" s="79"/>
      <c r="F51" s="77">
        <v>44162</v>
      </c>
      <c r="G51" s="80"/>
      <c r="H51" s="79" t="s">
        <v>17</v>
      </c>
      <c r="I51" s="81"/>
      <c r="J51" s="82"/>
      <c r="K51" s="83"/>
      <c r="L51" s="126">
        <v>44165</v>
      </c>
      <c r="M51" s="79" t="s">
        <v>16</v>
      </c>
      <c r="N51" s="116"/>
      <c r="O51" s="117">
        <f t="shared" si="0"/>
        <v>3</v>
      </c>
      <c r="P51" s="118"/>
    </row>
    <row r="52" spans="1:21" x14ac:dyDescent="0.25">
      <c r="A52" s="1"/>
      <c r="B52" s="1"/>
      <c r="C52" s="4"/>
      <c r="D52" s="37" t="str">
        <f t="shared" ca="1" si="1"/>
        <v/>
      </c>
      <c r="E52" s="5"/>
      <c r="F52" s="4">
        <v>44165</v>
      </c>
      <c r="G52" s="6"/>
      <c r="H52" s="5" t="s">
        <v>17</v>
      </c>
      <c r="I52" s="60"/>
      <c r="J52" s="50"/>
      <c r="K52" s="64"/>
      <c r="L52" s="124">
        <v>44173</v>
      </c>
      <c r="M52" s="5" t="s">
        <v>13</v>
      </c>
      <c r="N52" s="51"/>
      <c r="O52" s="46">
        <f t="shared" si="0"/>
        <v>8</v>
      </c>
      <c r="P52" s="7"/>
    </row>
    <row r="53" spans="1:21" x14ac:dyDescent="0.25">
      <c r="A53" s="1"/>
      <c r="B53" s="1"/>
      <c r="C53" s="4"/>
      <c r="D53" s="37" t="str">
        <f t="shared" ca="1" si="1"/>
        <v/>
      </c>
      <c r="E53" s="5"/>
      <c r="F53" s="4">
        <v>44165</v>
      </c>
      <c r="G53" s="6"/>
      <c r="H53" s="5" t="s">
        <v>12</v>
      </c>
      <c r="I53" s="60"/>
      <c r="J53" s="50">
        <v>44180</v>
      </c>
      <c r="K53" s="64"/>
      <c r="L53" s="124"/>
      <c r="M53" s="5"/>
      <c r="N53" s="51"/>
      <c r="O53" s="46">
        <f t="shared" si="0"/>
        <v>15</v>
      </c>
      <c r="P53" s="7"/>
    </row>
    <row r="54" spans="1:21" x14ac:dyDescent="0.25">
      <c r="A54" s="1"/>
      <c r="B54" s="1"/>
      <c r="C54" s="4"/>
      <c r="D54" s="37" t="str">
        <f t="shared" ca="1" si="1"/>
        <v/>
      </c>
      <c r="E54" s="5"/>
      <c r="F54" s="4">
        <v>44165</v>
      </c>
      <c r="G54" s="6"/>
      <c r="H54" s="5" t="s">
        <v>18</v>
      </c>
      <c r="I54" s="60"/>
      <c r="J54" s="50"/>
      <c r="K54" s="64"/>
      <c r="L54" s="124">
        <v>44169</v>
      </c>
      <c r="M54" s="5" t="s">
        <v>22</v>
      </c>
      <c r="N54" s="51"/>
      <c r="O54" s="46">
        <f t="shared" si="0"/>
        <v>4</v>
      </c>
      <c r="P54" s="7"/>
    </row>
    <row r="55" spans="1:21" x14ac:dyDescent="0.25">
      <c r="A55" s="1"/>
      <c r="B55" s="1"/>
      <c r="C55" s="4"/>
      <c r="D55" s="37" t="str">
        <f t="shared" ca="1" si="1"/>
        <v/>
      </c>
      <c r="E55" s="5"/>
      <c r="F55" s="4">
        <v>44147</v>
      </c>
      <c r="G55" s="6"/>
      <c r="H55" s="5" t="s">
        <v>12</v>
      </c>
      <c r="I55" s="60"/>
      <c r="J55" s="50"/>
      <c r="K55" s="64"/>
      <c r="L55" s="124">
        <v>44152</v>
      </c>
      <c r="M55" s="5" t="s">
        <v>13</v>
      </c>
      <c r="N55" s="51"/>
      <c r="O55" s="46">
        <f t="shared" si="0"/>
        <v>5</v>
      </c>
      <c r="P55" s="7"/>
    </row>
    <row r="56" spans="1:21" ht="15.75" thickBot="1" x14ac:dyDescent="0.3">
      <c r="A56" s="21"/>
      <c r="B56" s="21"/>
      <c r="C56" s="24"/>
      <c r="D56" s="106" t="str">
        <f t="shared" ca="1" si="1"/>
        <v/>
      </c>
      <c r="E56" s="22"/>
      <c r="F56" s="24"/>
      <c r="G56" s="107"/>
      <c r="H56" s="22"/>
      <c r="I56" s="22"/>
      <c r="J56" s="24"/>
      <c r="K56" s="25"/>
      <c r="L56" s="24"/>
      <c r="M56" s="22"/>
      <c r="N56" s="26"/>
      <c r="O56" s="22"/>
      <c r="P56" s="27"/>
    </row>
    <row r="57" spans="1:21" ht="15" customHeight="1" thickBot="1" x14ac:dyDescent="0.3">
      <c r="A57" s="21"/>
      <c r="B57" s="21"/>
      <c r="C57" s="108"/>
      <c r="D57" s="106" t="str">
        <f t="shared" ca="1" si="1"/>
        <v/>
      </c>
      <c r="E57" s="21"/>
      <c r="F57" s="108"/>
      <c r="G57" s="21"/>
      <c r="H57" s="21"/>
      <c r="I57" s="21"/>
      <c r="J57" s="108"/>
      <c r="K57" s="108"/>
      <c r="L57" s="108"/>
      <c r="M57" s="21"/>
      <c r="N57" s="109"/>
      <c r="Q57" s="183" t="s">
        <v>34</v>
      </c>
      <c r="R57" s="184"/>
      <c r="T57" s="183" t="s">
        <v>48</v>
      </c>
      <c r="U57" s="184"/>
    </row>
    <row r="58" spans="1:21" x14ac:dyDescent="0.25">
      <c r="A58" s="21"/>
      <c r="B58" s="21"/>
      <c r="C58" s="108"/>
      <c r="D58" s="106" t="str">
        <f t="shared" ca="1" si="1"/>
        <v/>
      </c>
      <c r="E58" s="21"/>
      <c r="F58" s="108"/>
      <c r="G58" s="21"/>
      <c r="H58" s="21"/>
      <c r="I58" s="21"/>
      <c r="J58" s="108"/>
      <c r="K58" s="108"/>
      <c r="L58" s="108"/>
      <c r="M58" s="21"/>
      <c r="N58" s="21"/>
      <c r="Q58" s="11" t="s">
        <v>12</v>
      </c>
      <c r="R58" s="16">
        <f t="shared" ref="R58:R67" si="2">COUNTIF($H$6:$H$55,Q58)</f>
        <v>25</v>
      </c>
      <c r="T58" s="11" t="s">
        <v>51</v>
      </c>
      <c r="U58" s="38">
        <f ca="1">COUNTIF($D$6:$D$55,"&lt;18")</f>
        <v>0</v>
      </c>
    </row>
    <row r="59" spans="1:21" x14ac:dyDescent="0.25">
      <c r="Q59" s="12" t="s">
        <v>17</v>
      </c>
      <c r="R59" s="17">
        <f t="shared" si="2"/>
        <v>11</v>
      </c>
      <c r="T59" s="12" t="s">
        <v>52</v>
      </c>
      <c r="U59" s="39">
        <f ca="1">COUNTIFS($D$6:$D$55,"&gt;=18",$D$6:$D$55,"&lt;30")</f>
        <v>0</v>
      </c>
    </row>
    <row r="60" spans="1:21" x14ac:dyDescent="0.25">
      <c r="Q60" s="12" t="s">
        <v>18</v>
      </c>
      <c r="R60" s="17">
        <f t="shared" si="2"/>
        <v>5</v>
      </c>
      <c r="T60" s="12" t="s">
        <v>53</v>
      </c>
      <c r="U60" s="39">
        <f ca="1">COUNTIFS($D$6:$D$55,"&gt;=30",$D$6:$D$55,"&lt;60")</f>
        <v>0</v>
      </c>
    </row>
    <row r="61" spans="1:21" ht="15.75" thickBot="1" x14ac:dyDescent="0.3">
      <c r="Q61" s="12" t="s">
        <v>19</v>
      </c>
      <c r="R61" s="17">
        <f t="shared" si="2"/>
        <v>7</v>
      </c>
      <c r="T61" s="12" t="s">
        <v>54</v>
      </c>
      <c r="U61" s="40">
        <f ca="1">COUNTIF($D$6:$D$55,"&gt;=60")</f>
        <v>0</v>
      </c>
    </row>
    <row r="62" spans="1:21" ht="15.75" thickBot="1" x14ac:dyDescent="0.3">
      <c r="Q62" s="12" t="s">
        <v>26</v>
      </c>
      <c r="R62" s="17">
        <f t="shared" si="2"/>
        <v>0</v>
      </c>
      <c r="T62" s="10" t="s">
        <v>31</v>
      </c>
      <c r="U62" s="19">
        <f ca="1">SUM(U58:U61)</f>
        <v>0</v>
      </c>
    </row>
    <row r="63" spans="1:21" ht="15.75" thickBot="1" x14ac:dyDescent="0.3">
      <c r="Q63" s="12" t="s">
        <v>27</v>
      </c>
      <c r="R63" s="17">
        <f t="shared" si="2"/>
        <v>0</v>
      </c>
    </row>
    <row r="64" spans="1:21" ht="15.75" thickBot="1" x14ac:dyDescent="0.3">
      <c r="Q64" s="12" t="s">
        <v>28</v>
      </c>
      <c r="R64" s="17">
        <f t="shared" si="2"/>
        <v>0</v>
      </c>
      <c r="T64" s="110" t="s">
        <v>7</v>
      </c>
      <c r="U64" s="111"/>
    </row>
    <row r="65" spans="17:21" x14ac:dyDescent="0.25">
      <c r="Q65" s="12" t="s">
        <v>20</v>
      </c>
      <c r="R65" s="17">
        <f t="shared" si="2"/>
        <v>2</v>
      </c>
      <c r="T65" s="11" t="s">
        <v>10</v>
      </c>
      <c r="U65" s="16">
        <f>COUNTIF($E$6:$E$55,T65)</f>
        <v>0</v>
      </c>
    </row>
    <row r="66" spans="17:21" ht="15.75" thickBot="1" x14ac:dyDescent="0.3">
      <c r="Q66" s="12" t="s">
        <v>29</v>
      </c>
      <c r="R66" s="17">
        <f t="shared" si="2"/>
        <v>0</v>
      </c>
      <c r="T66" s="12" t="s">
        <v>11</v>
      </c>
      <c r="U66" s="20">
        <f>COUNTIF($E$6:$E$55,T66)</f>
        <v>0</v>
      </c>
    </row>
    <row r="67" spans="17:21" ht="15.75" thickBot="1" x14ac:dyDescent="0.3">
      <c r="Q67" s="13" t="s">
        <v>30</v>
      </c>
      <c r="R67" s="18">
        <f t="shared" si="2"/>
        <v>0</v>
      </c>
      <c r="T67" s="10" t="s">
        <v>31</v>
      </c>
      <c r="U67" s="19">
        <f>SUM(U65:U66)</f>
        <v>0</v>
      </c>
    </row>
    <row r="68" spans="17:21" ht="15.75" thickBot="1" x14ac:dyDescent="0.3">
      <c r="Q68" s="10" t="s">
        <v>31</v>
      </c>
      <c r="R68" s="19">
        <f>SUM(R58:R67)</f>
        <v>50</v>
      </c>
    </row>
    <row r="69" spans="17:21" ht="15.75" thickBot="1" x14ac:dyDescent="0.3"/>
    <row r="70" spans="17:21" ht="15.75" thickBot="1" x14ac:dyDescent="0.3">
      <c r="Q70" s="183" t="s">
        <v>49</v>
      </c>
      <c r="R70" s="184"/>
      <c r="T70" s="10" t="s">
        <v>62</v>
      </c>
      <c r="U70" s="68">
        <f>[1]Novembre!$AB$56</f>
        <v>47</v>
      </c>
    </row>
    <row r="71" spans="17:21" x14ac:dyDescent="0.25">
      <c r="Q71" s="11" t="s">
        <v>35</v>
      </c>
      <c r="R71" s="16">
        <f t="shared" ref="R71:R77" si="3">SUMPRODUCT(($G$6:$G$55&lt;&gt;"")*($G$6:$G$55*24&gt;=LEFT(Q71,SEARCH("h",Q71)-1)*1)*($G$6:$G$55*24&lt;=MID(Q71,SEARCH("-",Q71)+2,LEN(Q71)-SEARCH("-",Q71)-2)*1))</f>
        <v>0</v>
      </c>
      <c r="T71" s="76" t="s">
        <v>83</v>
      </c>
    </row>
    <row r="72" spans="17:21" ht="15.75" thickBot="1" x14ac:dyDescent="0.3">
      <c r="Q72" s="12" t="s">
        <v>36</v>
      </c>
      <c r="R72" s="17">
        <f t="shared" si="3"/>
        <v>0</v>
      </c>
    </row>
    <row r="73" spans="17:21" ht="15.75" thickBot="1" x14ac:dyDescent="0.3">
      <c r="Q73" s="12" t="s">
        <v>37</v>
      </c>
      <c r="R73" s="17">
        <f t="shared" si="3"/>
        <v>0</v>
      </c>
      <c r="T73" s="14" t="s">
        <v>73</v>
      </c>
      <c r="U73" s="41">
        <f>AVERAGE(O6:O55)</f>
        <v>8.0816326530612237</v>
      </c>
    </row>
    <row r="74" spans="17:21" x14ac:dyDescent="0.25">
      <c r="Q74" s="12" t="s">
        <v>38</v>
      </c>
      <c r="R74" s="17">
        <f>SUMPRODUCT(($G$6:$G$55&lt;&gt;"")*($G$6:$G$55*24&gt;=LEFT(Q74,SEARCH("h",Q74)-1)*1)*($G$6:$G$55*24&lt;MID(Q74,SEARCH("-",Q74)+2,LEN(Q74)-SEARCH("-",Q74)-2)*1))</f>
        <v>0</v>
      </c>
    </row>
    <row r="75" spans="17:21" x14ac:dyDescent="0.25">
      <c r="Q75" s="12" t="s">
        <v>39</v>
      </c>
      <c r="R75" s="17">
        <f t="shared" si="3"/>
        <v>0</v>
      </c>
    </row>
    <row r="76" spans="17:21" x14ac:dyDescent="0.25">
      <c r="Q76" s="12" t="s">
        <v>46</v>
      </c>
      <c r="R76" s="17">
        <f t="shared" si="3"/>
        <v>0</v>
      </c>
    </row>
    <row r="77" spans="17:21" ht="15.75" thickBot="1" x14ac:dyDescent="0.3">
      <c r="Q77" s="12" t="s">
        <v>47</v>
      </c>
      <c r="R77" s="18">
        <f t="shared" si="3"/>
        <v>0</v>
      </c>
    </row>
    <row r="78" spans="17:21" ht="15.75" thickBot="1" x14ac:dyDescent="0.3">
      <c r="Q78" s="10" t="s">
        <v>31</v>
      </c>
      <c r="R78" s="19">
        <f>SUM(R71:R77)</f>
        <v>0</v>
      </c>
    </row>
    <row r="79" spans="17:21" ht="15.75" thickBot="1" x14ac:dyDescent="0.3"/>
    <row r="80" spans="17:21" ht="27.75" customHeight="1" thickBot="1" x14ac:dyDescent="0.3">
      <c r="Q80" s="113" t="s">
        <v>70</v>
      </c>
      <c r="R80" s="195" t="s">
        <v>71</v>
      </c>
      <c r="S80" s="196"/>
      <c r="T80" s="100" t="s">
        <v>72</v>
      </c>
    </row>
    <row r="81" spans="17:21" x14ac:dyDescent="0.25">
      <c r="Q81" s="101" t="s">
        <v>78</v>
      </c>
      <c r="R81" s="197">
        <f>SUMPRODUCT((MONTH($L$6:$L$66)=MONTH(Q81&amp;1))*(1))+'OCTOBRE 2020'!R82:S82</f>
        <v>40</v>
      </c>
      <c r="S81" s="198"/>
      <c r="T81" s="102">
        <f>SUMPRODUCT((MONTH($J$6:$J$79)=MONTH(Q81&amp;1))*(1))+'OCTOBRE 2020'!T82</f>
        <v>9</v>
      </c>
    </row>
    <row r="82" spans="17:21" ht="15.75" thickBot="1" x14ac:dyDescent="0.3">
      <c r="Q82" s="103" t="s">
        <v>79</v>
      </c>
      <c r="R82" s="199">
        <f>SUMPRODUCT((MONTH($L$6:$L$66)=MONTH(Q82&amp;1))*(1))</f>
        <v>12</v>
      </c>
      <c r="S82" s="200"/>
      <c r="T82" s="104">
        <f>SUMPRODUCT((MONTH($J$6:$J$79)=MONTH(Q82&amp;1))*(1))</f>
        <v>3</v>
      </c>
    </row>
    <row r="83" spans="17:21" ht="15.75" thickBot="1" x14ac:dyDescent="0.3">
      <c r="Q83" s="121"/>
      <c r="R83" s="193"/>
      <c r="S83" s="194"/>
      <c r="T83" s="105">
        <f>SUM(T81:T82)</f>
        <v>12</v>
      </c>
    </row>
    <row r="84" spans="17:21" ht="15.75" thickBot="1" x14ac:dyDescent="0.3"/>
    <row r="85" spans="17:21" ht="15.75" thickBot="1" x14ac:dyDescent="0.3">
      <c r="Q85" s="183" t="s">
        <v>63</v>
      </c>
      <c r="R85" s="184"/>
      <c r="S85" s="119" t="s">
        <v>89</v>
      </c>
      <c r="T85" s="14" t="s">
        <v>33</v>
      </c>
      <c r="U85" s="41">
        <f>COUNTIF($K$6:$K$55,"OUI")</f>
        <v>0</v>
      </c>
    </row>
    <row r="86" spans="17:21" ht="15.75" thickBot="1" x14ac:dyDescent="0.3">
      <c r="Q86" s="11" t="s">
        <v>22</v>
      </c>
      <c r="R86" s="16">
        <f>SUMPRODUCT((MONTH($L$6:$L$55)=MONTH($Q$81&amp;1))*($M$6:$M$55=Q86))+SUMPRODUCT((MONTH('OCTOBRE 2020'!$L$6:$L$56)=MONTH($Q$81&amp;1))*('OCTOBRE 2020'!$M$6:$M$56=Q86))</f>
        <v>7</v>
      </c>
      <c r="S86" s="120">
        <v>7</v>
      </c>
    </row>
    <row r="87" spans="17:21" ht="15.75" thickBot="1" x14ac:dyDescent="0.3">
      <c r="Q87" s="12" t="s">
        <v>13</v>
      </c>
      <c r="R87" s="17">
        <f>SUMPRODUCT((MONTH($L$6:$L$55)=MONTH($Q$81&amp;1))*($M$6:$M$55=Q87))+SUMPRODUCT((MONTH('OCTOBRE 2020'!$L$6:$L$56)=MONTH($Q$81&amp;1))*('OCTOBRE 2020'!$M$6:$M$56=Q87))</f>
        <v>9</v>
      </c>
      <c r="S87" s="120">
        <v>9</v>
      </c>
      <c r="T87" s="14" t="s">
        <v>32</v>
      </c>
      <c r="U87" s="41">
        <f>COUNTIF($N$6:$N$55,"OUI")</f>
        <v>2</v>
      </c>
    </row>
    <row r="88" spans="17:21" x14ac:dyDescent="0.25">
      <c r="Q88" s="12" t="s">
        <v>16</v>
      </c>
      <c r="R88" s="17">
        <f>SUMPRODUCT((MONTH($L$6:$L$55)=MONTH($Q$81&amp;1))*($M$6:$M$55=Q88))+SUMPRODUCT((MONTH('OCTOBRE 2020'!$L$6:$L$56)=MONTH($Q$81&amp;1))*('OCTOBRE 2020'!$M$6:$M$56=Q88))</f>
        <v>10</v>
      </c>
      <c r="S88" s="120">
        <v>10</v>
      </c>
    </row>
    <row r="89" spans="17:21" x14ac:dyDescent="0.25">
      <c r="Q89" s="12" t="s">
        <v>23</v>
      </c>
      <c r="R89" s="17">
        <f>SUMPRODUCT((MONTH($L$6:$L$55)=MONTH($Q$81&amp;1))*($M$6:$M$55=Q89))+SUMPRODUCT((MONTH('OCTOBRE 2020'!$L$6:$L$56)=MONTH($Q$81&amp;1))*('OCTOBRE 2020'!$M$6:$M$56=Q89))</f>
        <v>2</v>
      </c>
      <c r="S89" s="120">
        <v>2</v>
      </c>
    </row>
    <row r="90" spans="17:21" x14ac:dyDescent="0.25">
      <c r="Q90" s="12" t="s">
        <v>21</v>
      </c>
      <c r="R90" s="17">
        <f>SUMPRODUCT((MONTH($L$6:$L$55)=MONTH($Q$81&amp;1))*($M$6:$M$55=Q90))+SUMPRODUCT((MONTH('OCTOBRE 2020'!$L$6:$L$56)=MONTH($Q$81&amp;1))*('OCTOBRE 2020'!$M$6:$M$56=Q90))</f>
        <v>9</v>
      </c>
      <c r="S90" s="120">
        <v>9</v>
      </c>
    </row>
    <row r="91" spans="17:21" x14ac:dyDescent="0.25">
      <c r="Q91" s="12" t="s">
        <v>41</v>
      </c>
      <c r="R91" s="17">
        <f>SUMPRODUCT((MONTH($L$6:$L$55)=MONTH($Q$81&amp;1))*($M$6:$M$55=Q91))+SUMPRODUCT((MONTH('OCTOBRE 2020'!$L$6:$L$56)=MONTH($Q$81&amp;1))*('OCTOBRE 2020'!$M$6:$M$56=Q91))</f>
        <v>0</v>
      </c>
      <c r="S91" s="120">
        <v>0</v>
      </c>
    </row>
    <row r="92" spans="17:21" x14ac:dyDescent="0.25">
      <c r="Q92" s="12" t="s">
        <v>42</v>
      </c>
      <c r="R92" s="17">
        <f>SUMPRODUCT((MONTH($L$6:$L$55)=MONTH($Q$81&amp;1))*($M$6:$M$55=Q92))+SUMPRODUCT((MONTH('OCTOBRE 2020'!$L$6:$L$56)=MONTH($Q$81&amp;1))*('OCTOBRE 2020'!$M$6:$M$56=Q92))</f>
        <v>0</v>
      </c>
      <c r="S92" s="120">
        <v>0</v>
      </c>
    </row>
    <row r="93" spans="17:21" x14ac:dyDescent="0.25">
      <c r="Q93" s="12" t="s">
        <v>43</v>
      </c>
      <c r="R93" s="17">
        <f>SUMPRODUCT((MONTH($L$6:$L$55)=MONTH($Q$81&amp;1))*($M$6:$M$55=Q93))+SUMPRODUCT((MONTH('OCTOBRE 2020'!$L$6:$L$56)=MONTH($Q$81&amp;1))*('OCTOBRE 2020'!$M$6:$M$56=Q93))</f>
        <v>0</v>
      </c>
      <c r="S93" s="120">
        <v>0</v>
      </c>
    </row>
    <row r="94" spans="17:21" x14ac:dyDescent="0.25">
      <c r="Q94" s="12" t="s">
        <v>14</v>
      </c>
      <c r="R94" s="17">
        <f>SUMPRODUCT((MONTH($L$6:$L$55)=MONTH($Q$81&amp;1))*($M$6:$M$55=Q94))+SUMPRODUCT((MONTH('OCTOBRE 2020'!$L$6:$L$56)=MONTH($Q$81&amp;1))*('OCTOBRE 2020'!$M$6:$M$56=Q94))</f>
        <v>3</v>
      </c>
      <c r="S94" s="120">
        <v>3</v>
      </c>
    </row>
    <row r="95" spans="17:21" x14ac:dyDescent="0.25">
      <c r="Q95" s="12" t="s">
        <v>9</v>
      </c>
      <c r="R95" s="17">
        <f>SUMPRODUCT((MONTH($L$6:$L$55)=MONTH($Q$81&amp;1))*($M$6:$M$55=Q95))+SUMPRODUCT((MONTH('OCTOBRE 2020'!$L$6:$L$56)=MONTH($Q$81&amp;1))*('OCTOBRE 2020'!$M$6:$M$56=Q95))</f>
        <v>0</v>
      </c>
      <c r="S95" s="120">
        <v>0</v>
      </c>
    </row>
    <row r="96" spans="17:21" x14ac:dyDescent="0.25">
      <c r="Q96" s="12" t="s">
        <v>44</v>
      </c>
      <c r="R96" s="17">
        <f>SUMPRODUCT((MONTH($L$6:$L$55)=MONTH($Q$81&amp;1))*($M$6:$M$55=Q96))+SUMPRODUCT((MONTH('OCTOBRE 2020'!$L$6:$L$56)=MONTH($Q$81&amp;1))*('OCTOBRE 2020'!$M$6:$M$56=Q96))</f>
        <v>0</v>
      </c>
      <c r="S96" s="120">
        <v>0</v>
      </c>
    </row>
    <row r="97" spans="17:19" ht="15.75" thickBot="1" x14ac:dyDescent="0.3">
      <c r="Q97" s="12" t="s">
        <v>45</v>
      </c>
      <c r="R97" s="17">
        <f>SUMPRODUCT((MONTH($L$6:$L$55)=MONTH($Q$81&amp;1))*($M$6:$M$55=Q97))+SUMPRODUCT((MONTH('OCTOBRE 2020'!$L$6:$L$56)=MONTH($Q$81&amp;1))*('OCTOBRE 2020'!$M$6:$M$56=Q97))</f>
        <v>0</v>
      </c>
      <c r="S97" s="120">
        <v>0</v>
      </c>
    </row>
    <row r="98" spans="17:19" ht="15.75" thickBot="1" x14ac:dyDescent="0.3">
      <c r="Q98" s="69" t="s">
        <v>31</v>
      </c>
      <c r="R98" s="42">
        <f>SUM(R86:R97)</f>
        <v>40</v>
      </c>
      <c r="S98" s="120">
        <f>SUM(S86:S97)</f>
        <v>40</v>
      </c>
    </row>
  </sheetData>
  <autoFilter ref="A4:R68">
    <filterColumn colId="9" showButton="0"/>
    <filterColumn colId="11" showButton="0"/>
    <filterColumn colId="12" showButton="0"/>
  </autoFilter>
  <mergeCells count="22">
    <mergeCell ref="R83:S83"/>
    <mergeCell ref="Q85:R85"/>
    <mergeCell ref="Q70:R70"/>
    <mergeCell ref="R80:S80"/>
    <mergeCell ref="R81:S81"/>
    <mergeCell ref="R82:S82"/>
    <mergeCell ref="T57:U57"/>
    <mergeCell ref="C2:P2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J4:K4"/>
    <mergeCell ref="L4:N4"/>
    <mergeCell ref="O4:O5"/>
    <mergeCell ref="P4:P5"/>
    <mergeCell ref="Q57:R57"/>
  </mergeCells>
  <dataValidations count="4">
    <dataValidation type="list" allowBlank="1" showInputMessage="1" showErrorMessage="1" sqref="M1:M1048576">
      <formula1>$Q$86:$Q$97</formula1>
    </dataValidation>
    <dataValidation type="list" allowBlank="1" showInputMessage="1" showErrorMessage="1" sqref="E1 E6:E65488">
      <formula1>"FEMININ,MASCULIN"</formula1>
    </dataValidation>
    <dataValidation type="list" allowBlank="1" showInputMessage="1" showErrorMessage="1" sqref="H1 H4 H6:H65488">
      <formula1>"SL,SDT,SPI,SDTU,SDRE (Maire),SDRE (Juge),SDRE (Préfectoral CP de Varennes),Réintégration PS SDDE,Réintégration PS SDRE,OPP"</formula1>
    </dataValidation>
    <dataValidation type="list" allowBlank="1" showInputMessage="1" showErrorMessage="1" sqref="N1 K1 K6:K65488 N5:N65488">
      <formula1>"OUI"</formula1>
    </dataValidation>
  </dataValidations>
  <pageMargins left="0.70866141732283472" right="0.70866141732283472" top="0.74803149606299213" bottom="0.74803149606299213" header="0.31496062992125984" footer="0.31496062992125984"/>
  <pageSetup paperSize="9" scale="28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U109"/>
  <sheetViews>
    <sheetView tabSelected="1" topLeftCell="J1" zoomScaleNormal="100" workbookViewId="0">
      <pane ySplit="5" topLeftCell="A86" activePane="bottomLeft" state="frozen"/>
      <selection pane="bottomLeft" activeCell="R97" sqref="R97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5703125" style="138" customWidth="1"/>
    <col min="4" max="4" width="8.85546875" style="3" customWidth="1"/>
    <col min="5" max="5" width="11.42578125" style="15"/>
    <col min="6" max="6" width="12.7109375" style="138" customWidth="1"/>
    <col min="7" max="7" width="11.85546875" style="15" customWidth="1"/>
    <col min="8" max="8" width="22.28515625" style="15" customWidth="1"/>
    <col min="9" max="9" width="13.85546875" style="15" customWidth="1"/>
    <col min="10" max="12" width="12.7109375" style="138" customWidth="1"/>
    <col min="13" max="13" width="18.140625" style="15" customWidth="1"/>
    <col min="14" max="14" width="7.42578125" style="15" customWidth="1"/>
    <col min="15" max="15" width="10.7109375" customWidth="1"/>
    <col min="16" max="16" width="52.28515625" style="8" customWidth="1"/>
    <col min="17" max="17" width="35.7109375" customWidth="1"/>
    <col min="18" max="18" width="9.7109375" style="15" customWidth="1"/>
    <col min="19" max="19" width="10.28515625" customWidth="1"/>
    <col min="20" max="20" width="41.7109375" customWidth="1"/>
    <col min="21" max="21" width="9.7109375" customWidth="1"/>
    <col min="24" max="24" width="15" customWidth="1"/>
  </cols>
  <sheetData>
    <row r="2" spans="1:16" ht="28.5" x14ac:dyDescent="0.45">
      <c r="A2" s="33" t="s">
        <v>50</v>
      </c>
      <c r="B2" s="34">
        <f>U78</f>
        <v>0</v>
      </c>
      <c r="C2" s="185" t="s">
        <v>80</v>
      </c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</row>
    <row r="3" spans="1:16" ht="14.25" customHeight="1" thickBot="1" x14ac:dyDescent="0.5">
      <c r="A3" s="33"/>
      <c r="B3" s="34"/>
      <c r="C3" s="130"/>
      <c r="D3" s="112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12"/>
      <c r="P3" s="112"/>
    </row>
    <row r="4" spans="1:16" ht="30" customHeight="1" x14ac:dyDescent="0.25">
      <c r="A4" s="174" t="s">
        <v>0</v>
      </c>
      <c r="B4" s="172" t="s">
        <v>1</v>
      </c>
      <c r="C4" s="182" t="s">
        <v>3</v>
      </c>
      <c r="D4" s="190" t="s">
        <v>4</v>
      </c>
      <c r="E4" s="172" t="s">
        <v>7</v>
      </c>
      <c r="F4" s="188" t="s">
        <v>2</v>
      </c>
      <c r="G4" s="172" t="s">
        <v>6</v>
      </c>
      <c r="H4" s="172" t="s">
        <v>8</v>
      </c>
      <c r="I4" s="186" t="s">
        <v>55</v>
      </c>
      <c r="J4" s="180" t="s">
        <v>58</v>
      </c>
      <c r="K4" s="181"/>
      <c r="L4" s="180" t="s">
        <v>61</v>
      </c>
      <c r="M4" s="182"/>
      <c r="N4" s="181"/>
      <c r="O4" s="178" t="s">
        <v>5</v>
      </c>
      <c r="P4" s="176" t="s">
        <v>15</v>
      </c>
    </row>
    <row r="5" spans="1:16" ht="30" customHeight="1" thickBot="1" x14ac:dyDescent="0.3">
      <c r="A5" s="175"/>
      <c r="B5" s="173"/>
      <c r="C5" s="192"/>
      <c r="D5" s="191"/>
      <c r="E5" s="173"/>
      <c r="F5" s="189"/>
      <c r="G5" s="173"/>
      <c r="H5" s="173"/>
      <c r="I5" s="187"/>
      <c r="J5" s="56" t="s">
        <v>59</v>
      </c>
      <c r="K5" s="62" t="s">
        <v>60</v>
      </c>
      <c r="L5" s="56" t="s">
        <v>59</v>
      </c>
      <c r="M5" s="57" t="s">
        <v>40</v>
      </c>
      <c r="N5" s="134" t="s">
        <v>24</v>
      </c>
      <c r="O5" s="179"/>
      <c r="P5" s="177"/>
    </row>
    <row r="6" spans="1:16" x14ac:dyDescent="0.25">
      <c r="A6" s="28"/>
      <c r="B6" s="28"/>
      <c r="C6" s="29"/>
      <c r="D6" s="37" t="str">
        <f ca="1">IF(C6="","",DATEDIF(C6,TODAY(),"y"))</f>
        <v/>
      </c>
      <c r="E6" s="30"/>
      <c r="F6" s="29">
        <v>44166</v>
      </c>
      <c r="G6" s="31"/>
      <c r="H6" s="31" t="s">
        <v>12</v>
      </c>
      <c r="I6" s="59"/>
      <c r="J6" s="48"/>
      <c r="K6" s="63"/>
      <c r="L6" s="123">
        <v>44170</v>
      </c>
      <c r="M6" s="30" t="s">
        <v>16</v>
      </c>
      <c r="N6" s="49"/>
      <c r="O6" s="45">
        <f t="shared" ref="O6:O66" si="0">IFERROR(IF(J6="",DATEDIF(F6,L6,"d"),DATEDIF(F6,J6,"d")),"")</f>
        <v>4</v>
      </c>
      <c r="P6" s="32"/>
    </row>
    <row r="7" spans="1:16" x14ac:dyDescent="0.25">
      <c r="A7" s="1"/>
      <c r="B7" s="1"/>
      <c r="C7" s="4"/>
      <c r="D7" s="37" t="str">
        <f ca="1">IF(C7="","",DATEDIF(C7,TODAY(),"y"))</f>
        <v/>
      </c>
      <c r="E7" s="5"/>
      <c r="F7" s="4">
        <v>44166</v>
      </c>
      <c r="G7" s="6"/>
      <c r="H7" s="5" t="s">
        <v>19</v>
      </c>
      <c r="I7" s="60"/>
      <c r="J7" s="50"/>
      <c r="K7" s="64"/>
      <c r="L7" s="124">
        <v>44177</v>
      </c>
      <c r="M7" s="5" t="s">
        <v>22</v>
      </c>
      <c r="N7" s="51"/>
      <c r="O7" s="46">
        <f t="shared" si="0"/>
        <v>11</v>
      </c>
      <c r="P7" s="7"/>
    </row>
    <row r="8" spans="1:16" x14ac:dyDescent="0.25">
      <c r="A8" s="1"/>
      <c r="B8" s="1"/>
      <c r="C8" s="4"/>
      <c r="D8" s="37" t="str">
        <f ca="1">IF(C8="","",DATEDIF(C8,TODAY(),"y"))</f>
        <v/>
      </c>
      <c r="E8" s="5"/>
      <c r="F8" s="4">
        <v>44167</v>
      </c>
      <c r="G8" s="6"/>
      <c r="H8" s="6" t="s">
        <v>12</v>
      </c>
      <c r="I8" s="61"/>
      <c r="J8" s="50">
        <v>44173</v>
      </c>
      <c r="K8" s="64"/>
      <c r="L8" s="124"/>
      <c r="M8" s="5"/>
      <c r="N8" s="51"/>
      <c r="O8" s="46">
        <f t="shared" si="0"/>
        <v>6</v>
      </c>
      <c r="P8" s="7"/>
    </row>
    <row r="9" spans="1:16" x14ac:dyDescent="0.25">
      <c r="A9" s="1"/>
      <c r="B9" s="1"/>
      <c r="C9" s="4"/>
      <c r="D9" s="37" t="str">
        <f ca="1">IF(C9="","",DATEDIF(C9,TODAY(),"y"))</f>
        <v/>
      </c>
      <c r="E9" s="5"/>
      <c r="F9" s="4">
        <v>44167</v>
      </c>
      <c r="G9" s="6"/>
      <c r="H9" s="6" t="s">
        <v>18</v>
      </c>
      <c r="I9" s="61"/>
      <c r="J9" s="50"/>
      <c r="K9" s="64"/>
      <c r="L9" s="124">
        <v>44174</v>
      </c>
      <c r="M9" s="5" t="s">
        <v>22</v>
      </c>
      <c r="N9" s="51"/>
      <c r="O9" s="46">
        <f t="shared" si="0"/>
        <v>7</v>
      </c>
      <c r="P9" s="7"/>
    </row>
    <row r="10" spans="1:16" x14ac:dyDescent="0.25">
      <c r="A10" s="1"/>
      <c r="B10" s="1"/>
      <c r="C10" s="4"/>
      <c r="D10" s="37" t="str">
        <f t="shared" ref="D10:D66" ca="1" si="1">IF(C10="","",DATEDIF(C10,TODAY(),"y"))</f>
        <v/>
      </c>
      <c r="E10" s="5"/>
      <c r="F10" s="4">
        <v>44167</v>
      </c>
      <c r="G10" s="6"/>
      <c r="H10" s="6" t="s">
        <v>12</v>
      </c>
      <c r="I10" s="61"/>
      <c r="J10" s="50">
        <v>44176</v>
      </c>
      <c r="K10" s="64"/>
      <c r="L10" s="124"/>
      <c r="M10" s="5"/>
      <c r="N10" s="51"/>
      <c r="O10" s="46">
        <f t="shared" si="0"/>
        <v>9</v>
      </c>
      <c r="P10" s="7"/>
    </row>
    <row r="11" spans="1:16" x14ac:dyDescent="0.25">
      <c r="A11" s="1"/>
      <c r="B11" s="1"/>
      <c r="C11" s="4"/>
      <c r="D11" s="37" t="str">
        <f t="shared" ca="1" si="1"/>
        <v/>
      </c>
      <c r="E11" s="5"/>
      <c r="F11" s="4">
        <v>44169</v>
      </c>
      <c r="G11" s="6"/>
      <c r="H11" s="6" t="s">
        <v>12</v>
      </c>
      <c r="I11" s="61"/>
      <c r="J11" s="50"/>
      <c r="K11" s="64"/>
      <c r="L11" s="124">
        <v>44175</v>
      </c>
      <c r="M11" s="5" t="s">
        <v>21</v>
      </c>
      <c r="N11" s="51"/>
      <c r="O11" s="46">
        <f t="shared" si="0"/>
        <v>6</v>
      </c>
      <c r="P11" s="7"/>
    </row>
    <row r="12" spans="1:16" x14ac:dyDescent="0.25">
      <c r="A12" s="1"/>
      <c r="B12" s="1"/>
      <c r="C12" s="4"/>
      <c r="D12" s="37" t="str">
        <f t="shared" ca="1" si="1"/>
        <v/>
      </c>
      <c r="E12" s="5"/>
      <c r="F12" s="4">
        <v>44169</v>
      </c>
      <c r="G12" s="6"/>
      <c r="H12" s="6" t="s">
        <v>17</v>
      </c>
      <c r="I12" s="61"/>
      <c r="J12" s="50"/>
      <c r="K12" s="64"/>
      <c r="L12" s="124">
        <v>44181</v>
      </c>
      <c r="M12" s="5" t="s">
        <v>16</v>
      </c>
      <c r="N12" s="51"/>
      <c r="O12" s="46">
        <f t="shared" si="0"/>
        <v>12</v>
      </c>
      <c r="P12" s="7"/>
    </row>
    <row r="13" spans="1:16" x14ac:dyDescent="0.25">
      <c r="A13" s="1"/>
      <c r="B13" s="1"/>
      <c r="C13" s="4"/>
      <c r="D13" s="37" t="str">
        <f t="shared" ca="1" si="1"/>
        <v/>
      </c>
      <c r="E13" s="5"/>
      <c r="F13" s="4">
        <v>44170</v>
      </c>
      <c r="G13" s="6"/>
      <c r="H13" s="6" t="s">
        <v>12</v>
      </c>
      <c r="I13" s="61"/>
      <c r="J13" s="50"/>
      <c r="K13" s="64"/>
      <c r="L13" s="124">
        <v>44175</v>
      </c>
      <c r="M13" s="5" t="s">
        <v>21</v>
      </c>
      <c r="N13" s="51"/>
      <c r="O13" s="46">
        <f t="shared" si="0"/>
        <v>5</v>
      </c>
      <c r="P13" s="7"/>
    </row>
    <row r="14" spans="1:16" x14ac:dyDescent="0.25">
      <c r="A14" s="1"/>
      <c r="B14" s="1"/>
      <c r="C14" s="4"/>
      <c r="D14" s="37" t="str">
        <f t="shared" ca="1" si="1"/>
        <v/>
      </c>
      <c r="E14" s="5"/>
      <c r="F14" s="4">
        <v>44169</v>
      </c>
      <c r="G14" s="6"/>
      <c r="H14" s="6" t="s">
        <v>17</v>
      </c>
      <c r="I14" s="61"/>
      <c r="J14" s="50"/>
      <c r="K14" s="64"/>
      <c r="L14" s="124">
        <v>44174</v>
      </c>
      <c r="M14" s="5" t="s">
        <v>13</v>
      </c>
      <c r="N14" s="51"/>
      <c r="O14" s="46">
        <f t="shared" si="0"/>
        <v>5</v>
      </c>
      <c r="P14" s="7"/>
    </row>
    <row r="15" spans="1:16" x14ac:dyDescent="0.25">
      <c r="A15" s="1"/>
      <c r="B15" s="1"/>
      <c r="C15" s="4"/>
      <c r="D15" s="37" t="str">
        <f t="shared" ca="1" si="1"/>
        <v/>
      </c>
      <c r="E15" s="5"/>
      <c r="F15" s="4">
        <v>44170</v>
      </c>
      <c r="G15" s="6"/>
      <c r="H15" s="6" t="s">
        <v>18</v>
      </c>
      <c r="I15" s="61"/>
      <c r="J15" s="50"/>
      <c r="K15" s="64"/>
      <c r="L15" s="124">
        <v>44174</v>
      </c>
      <c r="M15" s="5" t="s">
        <v>13</v>
      </c>
      <c r="N15" s="51"/>
      <c r="O15" s="46">
        <f t="shared" si="0"/>
        <v>4</v>
      </c>
      <c r="P15" s="7"/>
    </row>
    <row r="16" spans="1:16" x14ac:dyDescent="0.25">
      <c r="A16" s="1"/>
      <c r="B16" s="1"/>
      <c r="C16" s="4"/>
      <c r="D16" s="37" t="str">
        <f t="shared" ca="1" si="1"/>
        <v/>
      </c>
      <c r="E16" s="5"/>
      <c r="F16" s="4">
        <v>44169</v>
      </c>
      <c r="G16" s="6"/>
      <c r="H16" s="6" t="s">
        <v>12</v>
      </c>
      <c r="I16" s="61"/>
      <c r="J16" s="50"/>
      <c r="K16" s="64"/>
      <c r="L16" s="124">
        <v>44174</v>
      </c>
      <c r="M16" s="5" t="s">
        <v>23</v>
      </c>
      <c r="N16" s="51"/>
      <c r="O16" s="46">
        <f t="shared" si="0"/>
        <v>5</v>
      </c>
      <c r="P16" s="7"/>
    </row>
    <row r="17" spans="1:18" x14ac:dyDescent="0.25">
      <c r="A17" s="1"/>
      <c r="B17" s="1"/>
      <c r="C17" s="4"/>
      <c r="D17" s="37" t="str">
        <f t="shared" ca="1" si="1"/>
        <v/>
      </c>
      <c r="E17" s="5"/>
      <c r="F17" s="4">
        <v>44173</v>
      </c>
      <c r="G17" s="6"/>
      <c r="H17" s="6" t="s">
        <v>12</v>
      </c>
      <c r="I17" s="61"/>
      <c r="J17" s="50">
        <v>44180</v>
      </c>
      <c r="K17" s="64"/>
      <c r="L17" s="124"/>
      <c r="M17" s="5"/>
      <c r="N17" s="51"/>
      <c r="O17" s="46">
        <f t="shared" si="0"/>
        <v>7</v>
      </c>
      <c r="P17" s="7"/>
    </row>
    <row r="18" spans="1:18" x14ac:dyDescent="0.25">
      <c r="A18" s="1"/>
      <c r="B18" s="1"/>
      <c r="C18" s="4"/>
      <c r="D18" s="37" t="str">
        <f t="shared" ca="1" si="1"/>
        <v/>
      </c>
      <c r="E18" s="5"/>
      <c r="F18" s="4">
        <v>44173</v>
      </c>
      <c r="G18" s="6"/>
      <c r="H18" s="6" t="s">
        <v>12</v>
      </c>
      <c r="I18" s="61"/>
      <c r="J18" s="50"/>
      <c r="K18" s="64"/>
      <c r="L18" s="124">
        <v>44173</v>
      </c>
      <c r="M18" s="5" t="s">
        <v>42</v>
      </c>
      <c r="N18" s="51"/>
      <c r="O18" s="46">
        <f t="shared" si="0"/>
        <v>0</v>
      </c>
      <c r="P18" s="7"/>
    </row>
    <row r="19" spans="1:18" x14ac:dyDescent="0.25">
      <c r="A19" s="1"/>
      <c r="B19" s="1"/>
      <c r="C19" s="4"/>
      <c r="D19" s="37" t="str">
        <f t="shared" ca="1" si="1"/>
        <v/>
      </c>
      <c r="E19" s="5"/>
      <c r="F19" s="4">
        <v>44173</v>
      </c>
      <c r="G19" s="6"/>
      <c r="H19" s="5" t="s">
        <v>12</v>
      </c>
      <c r="I19" s="60"/>
      <c r="J19" s="50"/>
      <c r="K19" s="64"/>
      <c r="L19" s="124">
        <v>44180</v>
      </c>
      <c r="M19" s="5" t="s">
        <v>21</v>
      </c>
      <c r="N19" s="51"/>
      <c r="O19" s="46">
        <f t="shared" si="0"/>
        <v>7</v>
      </c>
      <c r="P19" s="7"/>
    </row>
    <row r="20" spans="1:18" x14ac:dyDescent="0.25">
      <c r="A20" s="1"/>
      <c r="B20" s="1"/>
      <c r="C20" s="4"/>
      <c r="D20" s="37" t="str">
        <f t="shared" ca="1" si="1"/>
        <v/>
      </c>
      <c r="E20" s="5"/>
      <c r="F20" s="4">
        <v>44173</v>
      </c>
      <c r="G20" s="6"/>
      <c r="H20" s="5" t="s">
        <v>18</v>
      </c>
      <c r="I20" s="60"/>
      <c r="J20" s="50"/>
      <c r="K20" s="64"/>
      <c r="L20" s="124">
        <v>44181</v>
      </c>
      <c r="M20" s="5" t="s">
        <v>13</v>
      </c>
      <c r="N20" s="51"/>
      <c r="O20" s="46">
        <f t="shared" si="0"/>
        <v>8</v>
      </c>
      <c r="P20" s="7"/>
    </row>
    <row r="21" spans="1:18" x14ac:dyDescent="0.25">
      <c r="A21" s="1"/>
      <c r="B21" s="1"/>
      <c r="C21" s="4"/>
      <c r="D21" s="37" t="str">
        <f t="shared" ca="1" si="1"/>
        <v/>
      </c>
      <c r="E21" s="5"/>
      <c r="F21" s="4">
        <v>44174</v>
      </c>
      <c r="G21" s="6"/>
      <c r="H21" s="5" t="s">
        <v>12</v>
      </c>
      <c r="I21" s="60"/>
      <c r="J21" s="50"/>
      <c r="K21" s="64"/>
      <c r="L21" s="124">
        <v>44183</v>
      </c>
      <c r="M21" s="5" t="s">
        <v>22</v>
      </c>
      <c r="N21" s="51"/>
      <c r="O21" s="46">
        <f t="shared" si="0"/>
        <v>9</v>
      </c>
      <c r="P21" s="7"/>
    </row>
    <row r="22" spans="1:18" x14ac:dyDescent="0.25">
      <c r="A22" s="1"/>
      <c r="B22" s="1"/>
      <c r="C22" s="4"/>
      <c r="D22" s="37" t="str">
        <f t="shared" ca="1" si="1"/>
        <v/>
      </c>
      <c r="E22" s="5"/>
      <c r="F22" s="4">
        <v>44174</v>
      </c>
      <c r="G22" s="6"/>
      <c r="H22" s="5" t="s">
        <v>12</v>
      </c>
      <c r="I22" s="60"/>
      <c r="J22" s="50">
        <v>44179</v>
      </c>
      <c r="K22" s="64"/>
      <c r="L22" s="124"/>
      <c r="M22" s="5"/>
      <c r="N22" s="51"/>
      <c r="O22" s="46">
        <f t="shared" si="0"/>
        <v>5</v>
      </c>
      <c r="P22" s="7"/>
    </row>
    <row r="23" spans="1:18" x14ac:dyDescent="0.25">
      <c r="A23" s="75"/>
      <c r="B23" s="75"/>
      <c r="C23" s="84"/>
      <c r="D23" s="85" t="str">
        <f t="shared" ca="1" si="1"/>
        <v/>
      </c>
      <c r="E23" s="86"/>
      <c r="F23" s="84">
        <v>44175</v>
      </c>
      <c r="G23" s="87"/>
      <c r="H23" s="86" t="s">
        <v>12</v>
      </c>
      <c r="I23" s="88"/>
      <c r="J23" s="50"/>
      <c r="K23" s="64"/>
      <c r="L23" s="124">
        <v>44175</v>
      </c>
      <c r="M23" s="5" t="s">
        <v>22</v>
      </c>
      <c r="N23" s="51"/>
      <c r="O23" s="46">
        <f t="shared" si="0"/>
        <v>0</v>
      </c>
      <c r="P23" s="7"/>
    </row>
    <row r="24" spans="1:18" s="97" customFormat="1" x14ac:dyDescent="0.25">
      <c r="A24" s="75"/>
      <c r="B24" s="75"/>
      <c r="C24" s="84"/>
      <c r="D24" s="85" t="str">
        <f t="shared" ca="1" si="1"/>
        <v/>
      </c>
      <c r="E24" s="86"/>
      <c r="F24" s="84">
        <v>44175</v>
      </c>
      <c r="G24" s="87"/>
      <c r="H24" s="86" t="s">
        <v>18</v>
      </c>
      <c r="I24" s="88"/>
      <c r="J24" s="93"/>
      <c r="K24" s="94"/>
      <c r="L24" s="125">
        <v>44183</v>
      </c>
      <c r="M24" s="86" t="s">
        <v>22</v>
      </c>
      <c r="N24" s="95"/>
      <c r="O24" s="47">
        <f t="shared" si="0"/>
        <v>8</v>
      </c>
      <c r="P24" s="96"/>
      <c r="R24" s="98"/>
    </row>
    <row r="25" spans="1:18" x14ac:dyDescent="0.25">
      <c r="A25" s="1"/>
      <c r="B25" s="1"/>
      <c r="C25" s="4"/>
      <c r="D25" s="37" t="str">
        <f t="shared" ca="1" si="1"/>
        <v/>
      </c>
      <c r="E25" s="5"/>
      <c r="F25" s="4">
        <v>44175</v>
      </c>
      <c r="G25" s="6"/>
      <c r="H25" s="5" t="s">
        <v>12</v>
      </c>
      <c r="I25" s="60"/>
      <c r="J25" s="50"/>
      <c r="K25" s="64"/>
      <c r="L25" s="124">
        <v>44184</v>
      </c>
      <c r="M25" s="5" t="s">
        <v>22</v>
      </c>
      <c r="N25" s="51"/>
      <c r="O25" s="46">
        <f t="shared" si="0"/>
        <v>9</v>
      </c>
      <c r="P25" s="7"/>
    </row>
    <row r="26" spans="1:18" s="119" customFormat="1" x14ac:dyDescent="0.25">
      <c r="A26" s="74"/>
      <c r="B26" s="74"/>
      <c r="C26" s="77"/>
      <c r="D26" s="78" t="str">
        <f t="shared" ref="D26" ca="1" si="2">IF(C26="","",DATEDIF(C26,TODAY(),"y"))</f>
        <v/>
      </c>
      <c r="E26" s="79"/>
      <c r="F26" s="77">
        <v>44175</v>
      </c>
      <c r="G26" s="80"/>
      <c r="H26" s="79" t="s">
        <v>12</v>
      </c>
      <c r="I26" s="81"/>
      <c r="J26" s="82"/>
      <c r="K26" s="83"/>
      <c r="L26" s="126">
        <v>44182</v>
      </c>
      <c r="M26" s="79" t="s">
        <v>21</v>
      </c>
      <c r="N26" s="116"/>
      <c r="O26" s="117">
        <f t="shared" si="0"/>
        <v>7</v>
      </c>
      <c r="P26" s="118"/>
      <c r="R26" s="120"/>
    </row>
    <row r="27" spans="1:18" s="119" customFormat="1" x14ac:dyDescent="0.25">
      <c r="A27" s="74"/>
      <c r="B27" s="74"/>
      <c r="C27" s="77"/>
      <c r="D27" s="78" t="str">
        <f t="shared" ca="1" si="1"/>
        <v/>
      </c>
      <c r="E27" s="79"/>
      <c r="F27" s="77">
        <v>44176</v>
      </c>
      <c r="G27" s="80"/>
      <c r="H27" s="79" t="s">
        <v>12</v>
      </c>
      <c r="I27" s="81"/>
      <c r="J27" s="82"/>
      <c r="K27" s="83"/>
      <c r="L27" s="126">
        <v>44181</v>
      </c>
      <c r="M27" s="79" t="s">
        <v>21</v>
      </c>
      <c r="N27" s="116"/>
      <c r="O27" s="117">
        <f t="shared" si="0"/>
        <v>5</v>
      </c>
      <c r="P27" s="118"/>
      <c r="R27" s="120"/>
    </row>
    <row r="28" spans="1:18" s="97" customFormat="1" x14ac:dyDescent="0.25">
      <c r="A28" s="75"/>
      <c r="B28" s="75"/>
      <c r="C28" s="84"/>
      <c r="D28" s="85" t="str">
        <f t="shared" ca="1" si="1"/>
        <v/>
      </c>
      <c r="E28" s="86"/>
      <c r="F28" s="84">
        <v>44176</v>
      </c>
      <c r="G28" s="87"/>
      <c r="H28" s="86" t="s">
        <v>12</v>
      </c>
      <c r="I28" s="88"/>
      <c r="J28" s="93"/>
      <c r="K28" s="94"/>
      <c r="L28" s="125">
        <v>44184</v>
      </c>
      <c r="M28" s="86" t="s">
        <v>16</v>
      </c>
      <c r="N28" s="95"/>
      <c r="O28" s="47">
        <f t="shared" si="0"/>
        <v>8</v>
      </c>
      <c r="P28" s="96"/>
      <c r="R28" s="98"/>
    </row>
    <row r="29" spans="1:18" x14ac:dyDescent="0.25">
      <c r="A29" s="1"/>
      <c r="B29" s="1"/>
      <c r="C29" s="4"/>
      <c r="D29" s="37" t="str">
        <f t="shared" ca="1" si="1"/>
        <v/>
      </c>
      <c r="E29" s="5"/>
      <c r="F29" s="4">
        <v>44177</v>
      </c>
      <c r="G29" s="6"/>
      <c r="H29" s="5" t="s">
        <v>12</v>
      </c>
      <c r="I29" s="60"/>
      <c r="J29" s="50"/>
      <c r="K29" s="64"/>
      <c r="L29" s="124">
        <v>44183</v>
      </c>
      <c r="M29" s="5" t="s">
        <v>21</v>
      </c>
      <c r="N29" s="51"/>
      <c r="O29" s="46">
        <f t="shared" si="0"/>
        <v>6</v>
      </c>
      <c r="P29" s="7"/>
    </row>
    <row r="30" spans="1:18" x14ac:dyDescent="0.25">
      <c r="A30" s="1"/>
      <c r="B30" s="1"/>
      <c r="C30" s="4"/>
      <c r="D30" s="37" t="str">
        <f t="shared" ca="1" si="1"/>
        <v/>
      </c>
      <c r="E30" s="5"/>
      <c r="F30" s="4">
        <v>44179</v>
      </c>
      <c r="G30" s="6"/>
      <c r="H30" s="5" t="s">
        <v>20</v>
      </c>
      <c r="I30" s="60"/>
      <c r="J30" s="50"/>
      <c r="K30" s="64"/>
      <c r="L30" s="124">
        <v>44186</v>
      </c>
      <c r="M30" s="5" t="s">
        <v>16</v>
      </c>
      <c r="N30" s="51"/>
      <c r="O30" s="46">
        <f t="shared" si="0"/>
        <v>7</v>
      </c>
      <c r="P30" s="7"/>
    </row>
    <row r="31" spans="1:18" x14ac:dyDescent="0.25">
      <c r="A31" s="74"/>
      <c r="B31" s="74"/>
      <c r="C31" s="77"/>
      <c r="D31" s="78" t="str">
        <f t="shared" ca="1" si="1"/>
        <v/>
      </c>
      <c r="E31" s="79"/>
      <c r="F31" s="77">
        <v>44179</v>
      </c>
      <c r="G31" s="80"/>
      <c r="H31" s="79" t="s">
        <v>19</v>
      </c>
      <c r="I31" s="81"/>
      <c r="J31" s="82"/>
      <c r="K31" s="83"/>
      <c r="L31" s="126">
        <v>44182</v>
      </c>
      <c r="M31" s="79" t="s">
        <v>44</v>
      </c>
      <c r="N31" s="116"/>
      <c r="O31" s="117">
        <f t="shared" si="0"/>
        <v>3</v>
      </c>
      <c r="P31" s="118"/>
    </row>
    <row r="32" spans="1:18" x14ac:dyDescent="0.25">
      <c r="A32" s="74"/>
      <c r="B32" s="74"/>
      <c r="C32" s="77"/>
      <c r="D32" s="78" t="str">
        <f t="shared" ca="1" si="1"/>
        <v/>
      </c>
      <c r="E32" s="79"/>
      <c r="F32" s="77">
        <v>44180</v>
      </c>
      <c r="G32" s="80"/>
      <c r="H32" s="79" t="s">
        <v>18</v>
      </c>
      <c r="I32" s="81"/>
      <c r="J32" s="82"/>
      <c r="K32" s="83"/>
      <c r="L32" s="126">
        <v>44195</v>
      </c>
      <c r="M32" s="79" t="s">
        <v>22</v>
      </c>
      <c r="N32" s="116"/>
      <c r="O32" s="117">
        <f t="shared" si="0"/>
        <v>15</v>
      </c>
      <c r="P32" s="118"/>
    </row>
    <row r="33" spans="1:16" x14ac:dyDescent="0.25">
      <c r="A33" s="1"/>
      <c r="B33" s="1"/>
      <c r="C33" s="4"/>
      <c r="D33" s="37" t="str">
        <f t="shared" ca="1" si="1"/>
        <v/>
      </c>
      <c r="E33" s="5"/>
      <c r="F33" s="4">
        <v>44180</v>
      </c>
      <c r="G33" s="6"/>
      <c r="H33" s="5" t="s">
        <v>20</v>
      </c>
      <c r="I33" s="60"/>
      <c r="J33" s="50"/>
      <c r="K33" s="64"/>
      <c r="L33" s="50">
        <v>44195</v>
      </c>
      <c r="M33" s="5" t="s">
        <v>16</v>
      </c>
      <c r="N33" s="51"/>
      <c r="O33" s="46">
        <f t="shared" si="0"/>
        <v>15</v>
      </c>
      <c r="P33" s="7"/>
    </row>
    <row r="34" spans="1:16" x14ac:dyDescent="0.25">
      <c r="A34" s="1"/>
      <c r="B34" s="1"/>
      <c r="C34" s="4"/>
      <c r="D34" s="37" t="str">
        <f t="shared" ca="1" si="1"/>
        <v/>
      </c>
      <c r="E34" s="5"/>
      <c r="F34" s="4">
        <v>44181</v>
      </c>
      <c r="G34" s="6"/>
      <c r="H34" s="5" t="s">
        <v>12</v>
      </c>
      <c r="I34" s="60"/>
      <c r="J34" s="50"/>
      <c r="K34" s="64"/>
      <c r="L34" s="50">
        <v>44195</v>
      </c>
      <c r="M34" s="5" t="s">
        <v>9</v>
      </c>
      <c r="N34" s="51"/>
      <c r="O34" s="46">
        <f t="shared" si="0"/>
        <v>14</v>
      </c>
      <c r="P34" s="7"/>
    </row>
    <row r="35" spans="1:16" x14ac:dyDescent="0.25">
      <c r="A35" s="1"/>
      <c r="B35" s="1"/>
      <c r="C35" s="4"/>
      <c r="D35" s="37" t="str">
        <f t="shared" ca="1" si="1"/>
        <v/>
      </c>
      <c r="E35" s="5"/>
      <c r="F35" s="4">
        <v>44182</v>
      </c>
      <c r="G35" s="6"/>
      <c r="H35" s="5" t="s">
        <v>12</v>
      </c>
      <c r="I35" s="60"/>
      <c r="J35" s="50"/>
      <c r="K35" s="64"/>
      <c r="L35" s="50">
        <v>44195</v>
      </c>
      <c r="M35" s="5" t="s">
        <v>16</v>
      </c>
      <c r="N35" s="51"/>
      <c r="O35" s="46">
        <f t="shared" si="0"/>
        <v>13</v>
      </c>
      <c r="P35" s="7"/>
    </row>
    <row r="36" spans="1:16" x14ac:dyDescent="0.25">
      <c r="A36" s="1"/>
      <c r="B36" s="1"/>
      <c r="C36" s="4"/>
      <c r="D36" s="37" t="str">
        <f t="shared" ca="1" si="1"/>
        <v/>
      </c>
      <c r="E36" s="5"/>
      <c r="F36" s="4">
        <v>44182</v>
      </c>
      <c r="G36" s="6"/>
      <c r="H36" s="5" t="s">
        <v>12</v>
      </c>
      <c r="I36" s="60"/>
      <c r="J36" s="50"/>
      <c r="K36" s="64"/>
      <c r="L36" s="50">
        <v>44187</v>
      </c>
      <c r="M36" s="5" t="s">
        <v>22</v>
      </c>
      <c r="N36" s="51"/>
      <c r="O36" s="46">
        <f t="shared" si="0"/>
        <v>5</v>
      </c>
      <c r="P36" s="7"/>
    </row>
    <row r="37" spans="1:16" x14ac:dyDescent="0.25">
      <c r="A37" s="1"/>
      <c r="B37" s="1"/>
      <c r="C37" s="4"/>
      <c r="D37" s="37" t="str">
        <f t="shared" ca="1" si="1"/>
        <v/>
      </c>
      <c r="E37" s="5"/>
      <c r="F37" s="4">
        <v>44182</v>
      </c>
      <c r="G37" s="6"/>
      <c r="H37" s="5" t="s">
        <v>12</v>
      </c>
      <c r="I37" s="60"/>
      <c r="J37" s="50"/>
      <c r="K37" s="64"/>
      <c r="L37" s="50">
        <v>44186</v>
      </c>
      <c r="M37" s="5" t="s">
        <v>21</v>
      </c>
      <c r="N37" s="51"/>
      <c r="O37" s="46">
        <f t="shared" si="0"/>
        <v>4</v>
      </c>
      <c r="P37" s="7"/>
    </row>
    <row r="38" spans="1:16" x14ac:dyDescent="0.25">
      <c r="A38" s="75"/>
      <c r="B38" s="75"/>
      <c r="C38" s="4"/>
      <c r="D38" s="37" t="str">
        <f t="shared" ca="1" si="1"/>
        <v/>
      </c>
      <c r="E38" s="5"/>
      <c r="F38" s="4">
        <v>44183</v>
      </c>
      <c r="G38" s="6"/>
      <c r="H38" s="5" t="s">
        <v>12</v>
      </c>
      <c r="I38" s="60"/>
      <c r="J38" s="50"/>
      <c r="K38" s="64"/>
      <c r="L38" s="50">
        <v>44195</v>
      </c>
      <c r="M38" s="5" t="s">
        <v>21</v>
      </c>
      <c r="N38" s="51"/>
      <c r="O38" s="46">
        <f t="shared" si="0"/>
        <v>12</v>
      </c>
      <c r="P38" s="7"/>
    </row>
    <row r="39" spans="1:16" x14ac:dyDescent="0.25">
      <c r="A39" s="75"/>
      <c r="B39" s="75"/>
      <c r="C39" s="4"/>
      <c r="D39" s="37" t="str">
        <f t="shared" ca="1" si="1"/>
        <v/>
      </c>
      <c r="E39" s="5"/>
      <c r="F39" s="4">
        <v>44183</v>
      </c>
      <c r="G39" s="6"/>
      <c r="H39" s="5" t="s">
        <v>12</v>
      </c>
      <c r="I39" s="60"/>
      <c r="J39" s="50"/>
      <c r="K39" s="64"/>
      <c r="L39" s="50">
        <v>44195</v>
      </c>
      <c r="M39" s="5" t="s">
        <v>21</v>
      </c>
      <c r="N39" s="51"/>
      <c r="O39" s="46">
        <f t="shared" si="0"/>
        <v>12</v>
      </c>
      <c r="P39" s="7"/>
    </row>
    <row r="40" spans="1:16" x14ac:dyDescent="0.25">
      <c r="A40" s="75"/>
      <c r="B40" s="75"/>
      <c r="C40" s="4"/>
      <c r="D40" s="37" t="str">
        <f t="shared" ca="1" si="1"/>
        <v/>
      </c>
      <c r="E40" s="5"/>
      <c r="F40" s="4">
        <v>44185</v>
      </c>
      <c r="G40" s="6"/>
      <c r="H40" s="5" t="s">
        <v>12</v>
      </c>
      <c r="I40" s="60"/>
      <c r="J40" s="50">
        <v>44187</v>
      </c>
      <c r="K40" s="64"/>
      <c r="L40" s="50"/>
      <c r="M40" s="5"/>
      <c r="N40" s="51"/>
      <c r="O40" s="46">
        <f t="shared" si="0"/>
        <v>2</v>
      </c>
      <c r="P40" s="7"/>
    </row>
    <row r="41" spans="1:16" x14ac:dyDescent="0.25">
      <c r="A41" s="75"/>
      <c r="B41" s="75"/>
      <c r="C41" s="4"/>
      <c r="D41" s="37" t="str">
        <f t="shared" ca="1" si="1"/>
        <v/>
      </c>
      <c r="E41" s="5"/>
      <c r="F41" s="4">
        <v>44186</v>
      </c>
      <c r="G41" s="6"/>
      <c r="H41" s="5" t="s">
        <v>12</v>
      </c>
      <c r="I41" s="60"/>
      <c r="J41" s="50">
        <v>44195</v>
      </c>
      <c r="K41" s="64"/>
      <c r="L41" s="50"/>
      <c r="M41" s="5"/>
      <c r="N41" s="51"/>
      <c r="O41" s="46">
        <f t="shared" si="0"/>
        <v>9</v>
      </c>
      <c r="P41" s="7"/>
    </row>
    <row r="42" spans="1:16" x14ac:dyDescent="0.25">
      <c r="A42" s="75"/>
      <c r="B42" s="75"/>
      <c r="C42" s="4"/>
      <c r="D42" s="37" t="str">
        <f t="shared" ca="1" si="1"/>
        <v/>
      </c>
      <c r="E42" s="5"/>
      <c r="F42" s="4">
        <v>44186</v>
      </c>
      <c r="G42" s="6"/>
      <c r="H42" s="5" t="s">
        <v>19</v>
      </c>
      <c r="I42" s="60"/>
      <c r="J42" s="50"/>
      <c r="K42" s="64"/>
      <c r="L42" s="50">
        <v>44195</v>
      </c>
      <c r="M42" s="5" t="s">
        <v>9</v>
      </c>
      <c r="N42" s="51"/>
      <c r="O42" s="46">
        <f t="shared" si="0"/>
        <v>9</v>
      </c>
      <c r="P42" s="7"/>
    </row>
    <row r="43" spans="1:16" x14ac:dyDescent="0.25">
      <c r="A43" s="75"/>
      <c r="B43" s="75"/>
      <c r="C43" s="4"/>
      <c r="D43" s="37" t="str">
        <f t="shared" ca="1" si="1"/>
        <v/>
      </c>
      <c r="E43" s="5"/>
      <c r="F43" s="4">
        <v>44186</v>
      </c>
      <c r="G43" s="6"/>
      <c r="H43" s="5" t="s">
        <v>12</v>
      </c>
      <c r="I43" s="60"/>
      <c r="J43" s="50"/>
      <c r="K43" s="64"/>
      <c r="L43" s="50">
        <v>44195</v>
      </c>
      <c r="M43" s="5" t="s">
        <v>21</v>
      </c>
      <c r="N43" s="51"/>
      <c r="O43" s="46">
        <f t="shared" si="0"/>
        <v>9</v>
      </c>
      <c r="P43" s="7"/>
    </row>
    <row r="44" spans="1:16" x14ac:dyDescent="0.25">
      <c r="A44" s="75"/>
      <c r="B44" s="75"/>
      <c r="C44" s="4"/>
      <c r="D44" s="37" t="str">
        <f t="shared" ca="1" si="1"/>
        <v/>
      </c>
      <c r="E44" s="5"/>
      <c r="F44" s="4">
        <v>44186</v>
      </c>
      <c r="G44" s="6"/>
      <c r="H44" s="5" t="s">
        <v>12</v>
      </c>
      <c r="I44" s="60"/>
      <c r="J44" s="50"/>
      <c r="K44" s="64"/>
      <c r="L44" s="50">
        <v>44195</v>
      </c>
      <c r="M44" s="5" t="s">
        <v>16</v>
      </c>
      <c r="N44" s="51"/>
      <c r="O44" s="46">
        <f t="shared" si="0"/>
        <v>9</v>
      </c>
      <c r="P44" s="7"/>
    </row>
    <row r="45" spans="1:16" x14ac:dyDescent="0.25">
      <c r="A45" s="75"/>
      <c r="B45" s="75"/>
      <c r="C45" s="4"/>
      <c r="D45" s="37" t="str">
        <f t="shared" ca="1" si="1"/>
        <v/>
      </c>
      <c r="E45" s="5"/>
      <c r="F45" s="4">
        <v>44186</v>
      </c>
      <c r="G45" s="6"/>
      <c r="H45" s="5" t="s">
        <v>17</v>
      </c>
      <c r="I45" s="60"/>
      <c r="J45" s="50"/>
      <c r="K45" s="64"/>
      <c r="L45" s="50">
        <v>44195</v>
      </c>
      <c r="M45" s="5" t="s">
        <v>13</v>
      </c>
      <c r="N45" s="51"/>
      <c r="O45" s="46">
        <f t="shared" si="0"/>
        <v>9</v>
      </c>
      <c r="P45" s="7"/>
    </row>
    <row r="46" spans="1:16" x14ac:dyDescent="0.25">
      <c r="A46" s="75"/>
      <c r="B46" s="75"/>
      <c r="C46" s="4"/>
      <c r="D46" s="37" t="str">
        <f t="shared" ca="1" si="1"/>
        <v/>
      </c>
      <c r="E46" s="5"/>
      <c r="F46" s="4">
        <v>44187</v>
      </c>
      <c r="G46" s="6"/>
      <c r="H46" s="5" t="s">
        <v>12</v>
      </c>
      <c r="I46" s="60"/>
      <c r="J46" s="50"/>
      <c r="K46" s="64"/>
      <c r="L46" s="50">
        <v>44195</v>
      </c>
      <c r="M46" s="5" t="s">
        <v>21</v>
      </c>
      <c r="N46" s="51"/>
      <c r="O46" s="46">
        <f t="shared" si="0"/>
        <v>8</v>
      </c>
      <c r="P46" s="7"/>
    </row>
    <row r="47" spans="1:16" x14ac:dyDescent="0.25">
      <c r="A47" s="75"/>
      <c r="B47" s="75"/>
      <c r="C47" s="4"/>
      <c r="D47" s="37" t="str">
        <f t="shared" ca="1" si="1"/>
        <v/>
      </c>
      <c r="E47" s="5"/>
      <c r="F47" s="4">
        <v>44187</v>
      </c>
      <c r="G47" s="6"/>
      <c r="H47" s="5" t="s">
        <v>12</v>
      </c>
      <c r="I47" s="60"/>
      <c r="J47" s="50"/>
      <c r="K47" s="64"/>
      <c r="L47" s="50">
        <v>44195</v>
      </c>
      <c r="M47" s="5" t="s">
        <v>13</v>
      </c>
      <c r="N47" s="51"/>
      <c r="O47" s="46">
        <f t="shared" si="0"/>
        <v>8</v>
      </c>
      <c r="P47" s="7"/>
    </row>
    <row r="48" spans="1:16" x14ac:dyDescent="0.25">
      <c r="A48" s="75"/>
      <c r="B48" s="75"/>
      <c r="C48" s="4"/>
      <c r="D48" s="37" t="str">
        <f t="shared" ca="1" si="1"/>
        <v/>
      </c>
      <c r="E48" s="5"/>
      <c r="F48" s="4">
        <v>44189</v>
      </c>
      <c r="G48" s="6"/>
      <c r="H48" s="5" t="s">
        <v>12</v>
      </c>
      <c r="I48" s="60"/>
      <c r="J48" s="50">
        <v>44195</v>
      </c>
      <c r="K48" s="64"/>
      <c r="L48" s="50"/>
      <c r="M48" s="5"/>
      <c r="N48" s="51"/>
      <c r="O48" s="46">
        <f t="shared" si="0"/>
        <v>6</v>
      </c>
      <c r="P48" s="7"/>
    </row>
    <row r="49" spans="1:18" x14ac:dyDescent="0.25">
      <c r="A49" s="74"/>
      <c r="B49" s="74"/>
      <c r="C49" s="77"/>
      <c r="D49" s="78" t="str">
        <f t="shared" ca="1" si="1"/>
        <v/>
      </c>
      <c r="E49" s="79"/>
      <c r="F49" s="77">
        <v>44193</v>
      </c>
      <c r="G49" s="80"/>
      <c r="H49" s="79" t="s">
        <v>12</v>
      </c>
      <c r="I49" s="81"/>
      <c r="J49" s="82"/>
      <c r="K49" s="83"/>
      <c r="L49" s="82">
        <v>44195</v>
      </c>
      <c r="M49" s="79" t="s">
        <v>9</v>
      </c>
      <c r="N49" s="116"/>
      <c r="O49" s="117">
        <f t="shared" si="0"/>
        <v>2</v>
      </c>
      <c r="P49" s="118"/>
    </row>
    <row r="50" spans="1:18" s="119" customFormat="1" x14ac:dyDescent="0.25">
      <c r="A50" s="74"/>
      <c r="B50" s="74"/>
      <c r="C50" s="77"/>
      <c r="D50" s="78" t="str">
        <f t="shared" ca="1" si="1"/>
        <v/>
      </c>
      <c r="E50" s="79"/>
      <c r="F50" s="77">
        <v>44196</v>
      </c>
      <c r="G50" s="80"/>
      <c r="H50" s="79" t="s">
        <v>18</v>
      </c>
      <c r="I50" s="81"/>
      <c r="J50" s="82"/>
      <c r="K50" s="164"/>
      <c r="L50" s="82">
        <v>44202</v>
      </c>
      <c r="M50" s="79" t="s">
        <v>23</v>
      </c>
      <c r="N50" s="116"/>
      <c r="O50" s="117">
        <f t="shared" si="0"/>
        <v>6</v>
      </c>
      <c r="P50" s="118"/>
      <c r="R50" s="120"/>
    </row>
    <row r="51" spans="1:18" x14ac:dyDescent="0.25">
      <c r="A51" s="74"/>
      <c r="B51" s="74"/>
      <c r="C51" s="77"/>
      <c r="D51" s="78" t="str">
        <f t="shared" ca="1" si="1"/>
        <v/>
      </c>
      <c r="E51" s="79"/>
      <c r="F51" s="77">
        <v>44196</v>
      </c>
      <c r="G51" s="80"/>
      <c r="H51" s="79" t="s">
        <v>12</v>
      </c>
      <c r="I51" s="81"/>
      <c r="J51" s="82"/>
      <c r="K51" s="83"/>
      <c r="L51" s="82">
        <v>44196</v>
      </c>
      <c r="M51" s="79" t="s">
        <v>23</v>
      </c>
      <c r="N51" s="116"/>
      <c r="O51" s="117">
        <f t="shared" si="0"/>
        <v>0</v>
      </c>
      <c r="P51" s="118"/>
    </row>
    <row r="52" spans="1:18" s="148" customFormat="1" x14ac:dyDescent="0.25">
      <c r="A52" s="139"/>
      <c r="B52" s="139"/>
      <c r="C52" s="140"/>
      <c r="D52" s="141" t="str">
        <f t="shared" ca="1" si="1"/>
        <v/>
      </c>
      <c r="E52" s="142"/>
      <c r="F52" s="140">
        <v>44196</v>
      </c>
      <c r="G52" s="143"/>
      <c r="H52" s="142" t="s">
        <v>12</v>
      </c>
      <c r="I52" s="144"/>
      <c r="J52" s="126"/>
      <c r="K52" s="145"/>
      <c r="L52" s="126">
        <v>44199</v>
      </c>
      <c r="M52" s="142" t="s">
        <v>16</v>
      </c>
      <c r="N52" s="116"/>
      <c r="O52" s="146">
        <f t="shared" si="0"/>
        <v>3</v>
      </c>
      <c r="P52" s="147"/>
      <c r="R52" s="149"/>
    </row>
    <row r="53" spans="1:18" s="148" customFormat="1" x14ac:dyDescent="0.25">
      <c r="A53" s="139"/>
      <c r="B53" s="139"/>
      <c r="C53" s="140"/>
      <c r="D53" s="141" t="str">
        <f t="shared" ca="1" si="1"/>
        <v/>
      </c>
      <c r="E53" s="142"/>
      <c r="F53" s="140">
        <v>44196</v>
      </c>
      <c r="G53" s="143"/>
      <c r="H53" s="142" t="s">
        <v>12</v>
      </c>
      <c r="I53" s="144"/>
      <c r="J53" s="126"/>
      <c r="K53" s="145"/>
      <c r="L53" s="126">
        <v>44200</v>
      </c>
      <c r="M53" s="142" t="s">
        <v>13</v>
      </c>
      <c r="N53" s="116"/>
      <c r="O53" s="146">
        <f t="shared" si="0"/>
        <v>4</v>
      </c>
      <c r="P53" s="147"/>
      <c r="R53" s="149"/>
    </row>
    <row r="54" spans="1:18" s="9" customFormat="1" x14ac:dyDescent="0.25">
      <c r="A54" s="150"/>
      <c r="B54" s="150"/>
      <c r="C54" s="151"/>
      <c r="D54" s="152" t="str">
        <f t="shared" ca="1" si="1"/>
        <v/>
      </c>
      <c r="E54" s="153"/>
      <c r="F54" s="151">
        <v>44196</v>
      </c>
      <c r="G54" s="154"/>
      <c r="H54" s="153" t="s">
        <v>12</v>
      </c>
      <c r="I54" s="155"/>
      <c r="J54" s="124"/>
      <c r="K54" s="156"/>
      <c r="L54" s="124"/>
      <c r="M54" s="153"/>
      <c r="N54" s="51"/>
      <c r="O54" s="157" t="str">
        <f t="shared" si="0"/>
        <v/>
      </c>
      <c r="P54" s="158"/>
      <c r="R54" s="159"/>
    </row>
    <row r="55" spans="1:18" s="148" customFormat="1" x14ac:dyDescent="0.25">
      <c r="A55" s="139"/>
      <c r="B55" s="139"/>
      <c r="C55" s="140"/>
      <c r="D55" s="141" t="str">
        <f t="shared" ca="1" si="1"/>
        <v/>
      </c>
      <c r="E55" s="142"/>
      <c r="F55" s="140">
        <v>44196</v>
      </c>
      <c r="G55" s="143"/>
      <c r="H55" s="142" t="s">
        <v>18</v>
      </c>
      <c r="I55" s="144"/>
      <c r="J55" s="126"/>
      <c r="K55" s="145"/>
      <c r="L55" s="126"/>
      <c r="M55" s="142"/>
      <c r="N55" s="116"/>
      <c r="O55" s="146" t="str">
        <f t="shared" si="0"/>
        <v/>
      </c>
      <c r="P55" s="147"/>
      <c r="R55" s="149"/>
    </row>
    <row r="56" spans="1:18" s="9" customFormat="1" x14ac:dyDescent="0.25">
      <c r="A56" s="150"/>
      <c r="B56" s="150"/>
      <c r="C56" s="151"/>
      <c r="D56" s="160" t="str">
        <f t="shared" ca="1" si="1"/>
        <v/>
      </c>
      <c r="E56" s="153"/>
      <c r="F56" s="151">
        <v>44196</v>
      </c>
      <c r="G56" s="154"/>
      <c r="H56" s="153" t="s">
        <v>18</v>
      </c>
      <c r="I56" s="155"/>
      <c r="J56" s="124">
        <v>44198</v>
      </c>
      <c r="K56" s="156"/>
      <c r="L56" s="124"/>
      <c r="M56" s="153"/>
      <c r="N56" s="51"/>
      <c r="O56" s="157">
        <f t="shared" si="0"/>
        <v>2</v>
      </c>
      <c r="P56" s="158"/>
      <c r="R56" s="159"/>
    </row>
    <row r="57" spans="1:18" s="148" customFormat="1" ht="15" customHeight="1" x14ac:dyDescent="0.25">
      <c r="A57" s="139"/>
      <c r="B57" s="139"/>
      <c r="C57" s="140"/>
      <c r="D57" s="161" t="str">
        <f t="shared" ca="1" si="1"/>
        <v/>
      </c>
      <c r="E57" s="142"/>
      <c r="F57" s="140">
        <v>44196</v>
      </c>
      <c r="G57" s="143"/>
      <c r="H57" s="142" t="s">
        <v>18</v>
      </c>
      <c r="I57" s="144"/>
      <c r="J57" s="126"/>
      <c r="K57" s="145"/>
      <c r="L57" s="126">
        <v>44203</v>
      </c>
      <c r="M57" s="142" t="s">
        <v>21</v>
      </c>
      <c r="N57" s="162"/>
      <c r="O57" s="146">
        <f t="shared" si="0"/>
        <v>7</v>
      </c>
      <c r="P57" s="147"/>
      <c r="R57" s="149"/>
    </row>
    <row r="58" spans="1:18" s="148" customFormat="1" x14ac:dyDescent="0.25">
      <c r="A58" s="139"/>
      <c r="B58" s="139"/>
      <c r="C58" s="140"/>
      <c r="D58" s="161" t="str">
        <f t="shared" ca="1" si="1"/>
        <v/>
      </c>
      <c r="E58" s="142"/>
      <c r="F58" s="140">
        <v>44196</v>
      </c>
      <c r="G58" s="143"/>
      <c r="H58" s="142" t="s">
        <v>12</v>
      </c>
      <c r="I58" s="144"/>
      <c r="J58" s="126"/>
      <c r="K58" s="145"/>
      <c r="L58" s="126">
        <v>44201</v>
      </c>
      <c r="M58" s="142" t="s">
        <v>13</v>
      </c>
      <c r="N58" s="162"/>
      <c r="O58" s="146">
        <f t="shared" si="0"/>
        <v>5</v>
      </c>
      <c r="P58" s="147"/>
      <c r="R58" s="149"/>
    </row>
    <row r="59" spans="1:18" s="148" customFormat="1" x14ac:dyDescent="0.25">
      <c r="A59" s="139"/>
      <c r="B59" s="139"/>
      <c r="C59" s="140"/>
      <c r="D59" s="161" t="str">
        <f t="shared" ca="1" si="1"/>
        <v/>
      </c>
      <c r="E59" s="142"/>
      <c r="F59" s="140">
        <v>44196</v>
      </c>
      <c r="G59" s="143"/>
      <c r="H59" s="142" t="s">
        <v>12</v>
      </c>
      <c r="I59" s="144"/>
      <c r="J59" s="126"/>
      <c r="K59" s="145"/>
      <c r="L59" s="126">
        <v>44198</v>
      </c>
      <c r="M59" s="142" t="s">
        <v>13</v>
      </c>
      <c r="N59" s="162"/>
      <c r="O59" s="146">
        <f t="shared" si="0"/>
        <v>2</v>
      </c>
      <c r="P59" s="147"/>
      <c r="R59" s="149"/>
    </row>
    <row r="60" spans="1:18" s="148" customFormat="1" x14ac:dyDescent="0.25">
      <c r="A60" s="139"/>
      <c r="B60" s="139"/>
      <c r="C60" s="140"/>
      <c r="D60" s="161" t="str">
        <f t="shared" ca="1" si="1"/>
        <v/>
      </c>
      <c r="E60" s="142"/>
      <c r="F60" s="140">
        <v>44196</v>
      </c>
      <c r="G60" s="143"/>
      <c r="H60" s="142" t="s">
        <v>18</v>
      </c>
      <c r="I60" s="144"/>
      <c r="J60" s="126"/>
      <c r="K60" s="145"/>
      <c r="L60" s="126">
        <v>44202</v>
      </c>
      <c r="M60" s="142" t="s">
        <v>13</v>
      </c>
      <c r="N60" s="162"/>
      <c r="O60" s="146">
        <f t="shared" si="0"/>
        <v>6</v>
      </c>
      <c r="P60" s="147"/>
      <c r="R60" s="149"/>
    </row>
    <row r="61" spans="1:18" s="148" customFormat="1" x14ac:dyDescent="0.25">
      <c r="A61" s="139"/>
      <c r="B61" s="139"/>
      <c r="C61" s="140"/>
      <c r="D61" s="161" t="str">
        <f t="shared" ca="1" si="1"/>
        <v/>
      </c>
      <c r="E61" s="142"/>
      <c r="F61" s="140">
        <v>44196</v>
      </c>
      <c r="G61" s="143"/>
      <c r="H61" s="142" t="s">
        <v>18</v>
      </c>
      <c r="I61" s="144"/>
      <c r="J61" s="126"/>
      <c r="K61" s="145"/>
      <c r="L61" s="126">
        <v>44198</v>
      </c>
      <c r="M61" s="142" t="s">
        <v>16</v>
      </c>
      <c r="N61" s="162"/>
      <c r="O61" s="146">
        <f t="shared" si="0"/>
        <v>2</v>
      </c>
      <c r="P61" s="147"/>
      <c r="R61" s="149"/>
    </row>
    <row r="62" spans="1:18" s="148" customFormat="1" x14ac:dyDescent="0.25">
      <c r="A62" s="139"/>
      <c r="B62" s="139"/>
      <c r="C62" s="140"/>
      <c r="D62" s="161" t="str">
        <f t="shared" ca="1" si="1"/>
        <v/>
      </c>
      <c r="E62" s="142"/>
      <c r="F62" s="140">
        <v>44196</v>
      </c>
      <c r="G62" s="143"/>
      <c r="H62" s="142" t="s">
        <v>17</v>
      </c>
      <c r="I62" s="144"/>
      <c r="J62" s="126"/>
      <c r="K62" s="145"/>
      <c r="L62" s="126">
        <v>44196</v>
      </c>
      <c r="M62" s="142" t="s">
        <v>13</v>
      </c>
      <c r="N62" s="162"/>
      <c r="O62" s="146">
        <f t="shared" si="0"/>
        <v>0</v>
      </c>
      <c r="P62" s="147"/>
      <c r="R62" s="149"/>
    </row>
    <row r="63" spans="1:18" s="148" customFormat="1" x14ac:dyDescent="0.25">
      <c r="A63" s="139"/>
      <c r="B63" s="139"/>
      <c r="C63" s="140"/>
      <c r="D63" s="161" t="str">
        <f t="shared" ca="1" si="1"/>
        <v/>
      </c>
      <c r="E63" s="142"/>
      <c r="F63" s="140">
        <v>44196</v>
      </c>
      <c r="G63" s="163"/>
      <c r="H63" s="142" t="s">
        <v>12</v>
      </c>
      <c r="I63" s="144"/>
      <c r="J63" s="126"/>
      <c r="K63" s="145"/>
      <c r="L63" s="126"/>
      <c r="M63" s="142"/>
      <c r="N63" s="162"/>
      <c r="O63" s="146" t="str">
        <f t="shared" si="0"/>
        <v/>
      </c>
      <c r="P63" s="147"/>
      <c r="R63" s="149"/>
    </row>
    <row r="64" spans="1:18" s="148" customFormat="1" x14ac:dyDescent="0.25">
      <c r="A64" s="139"/>
      <c r="B64" s="139"/>
      <c r="C64" s="140"/>
      <c r="D64" s="161" t="str">
        <f t="shared" ca="1" si="1"/>
        <v/>
      </c>
      <c r="E64" s="142"/>
      <c r="F64" s="140">
        <v>44196</v>
      </c>
      <c r="G64" s="143"/>
      <c r="H64" s="142" t="s">
        <v>12</v>
      </c>
      <c r="I64" s="144"/>
      <c r="J64" s="126">
        <v>44200</v>
      </c>
      <c r="K64" s="145"/>
      <c r="L64" s="126"/>
      <c r="M64" s="142"/>
      <c r="N64" s="162"/>
      <c r="O64" s="146">
        <f t="shared" si="0"/>
        <v>4</v>
      </c>
      <c r="P64" s="147"/>
      <c r="R64" s="149"/>
    </row>
    <row r="65" spans="1:21" s="148" customFormat="1" x14ac:dyDescent="0.25">
      <c r="A65" s="139"/>
      <c r="B65" s="139"/>
      <c r="C65" s="140"/>
      <c r="D65" s="161" t="str">
        <f t="shared" ca="1" si="1"/>
        <v/>
      </c>
      <c r="E65" s="142"/>
      <c r="F65" s="140">
        <v>44196</v>
      </c>
      <c r="G65" s="143"/>
      <c r="H65" s="142" t="s">
        <v>12</v>
      </c>
      <c r="I65" s="144"/>
      <c r="J65" s="126"/>
      <c r="K65" s="145"/>
      <c r="L65" s="126">
        <v>44200</v>
      </c>
      <c r="M65" s="142" t="s">
        <v>16</v>
      </c>
      <c r="N65" s="162"/>
      <c r="O65" s="146">
        <f t="shared" si="0"/>
        <v>4</v>
      </c>
      <c r="P65" s="147"/>
      <c r="R65" s="149"/>
    </row>
    <row r="66" spans="1:21" x14ac:dyDescent="0.25">
      <c r="A66" s="1"/>
      <c r="B66" s="1"/>
      <c r="C66" s="4"/>
      <c r="D66" s="135" t="str">
        <f t="shared" ca="1" si="1"/>
        <v/>
      </c>
      <c r="E66" s="5"/>
      <c r="F66" s="4"/>
      <c r="G66" s="5"/>
      <c r="H66" s="5"/>
      <c r="I66" s="60"/>
      <c r="J66" s="50"/>
      <c r="K66" s="136"/>
      <c r="L66" s="50"/>
      <c r="M66" s="5"/>
      <c r="N66" s="137"/>
      <c r="O66" s="46">
        <f t="shared" si="0"/>
        <v>0</v>
      </c>
      <c r="P66" s="7"/>
    </row>
    <row r="67" spans="1:21" ht="15.75" thickBot="1" x14ac:dyDescent="0.3"/>
    <row r="68" spans="1:21" ht="15" customHeight="1" thickBot="1" x14ac:dyDescent="0.3">
      <c r="Q68" s="183" t="s">
        <v>34</v>
      </c>
      <c r="R68" s="184"/>
      <c r="T68" s="183" t="s">
        <v>48</v>
      </c>
      <c r="U68" s="184"/>
    </row>
    <row r="69" spans="1:21" ht="15" customHeight="1" x14ac:dyDescent="0.25">
      <c r="Q69" s="11" t="s">
        <v>12</v>
      </c>
      <c r="R69" s="16">
        <f>COUNTIF($H$6:$H$66,Q69)</f>
        <v>40</v>
      </c>
      <c r="T69" s="11" t="s">
        <v>51</v>
      </c>
      <c r="U69" s="38">
        <f ca="1">COUNTIF($D$6:$D$66,"&lt;18")</f>
        <v>0</v>
      </c>
    </row>
    <row r="70" spans="1:21" ht="15" customHeight="1" x14ac:dyDescent="0.25">
      <c r="Q70" s="12" t="s">
        <v>17</v>
      </c>
      <c r="R70" s="17">
        <f t="shared" ref="R70:R78" si="3">COUNTIF($H$6:$H$66,Q70)</f>
        <v>4</v>
      </c>
      <c r="T70" s="12" t="s">
        <v>52</v>
      </c>
      <c r="U70" s="39">
        <f ca="1">COUNTIFS($D$6:$D$66,"&gt;=18",$D$6:$D$66,"&lt;30")</f>
        <v>0</v>
      </c>
    </row>
    <row r="71" spans="1:21" ht="14.45" customHeight="1" x14ac:dyDescent="0.25">
      <c r="Q71" s="12" t="s">
        <v>18</v>
      </c>
      <c r="R71" s="17">
        <f t="shared" si="3"/>
        <v>11</v>
      </c>
      <c r="T71" s="12" t="s">
        <v>53</v>
      </c>
      <c r="U71" s="39">
        <f ca="1">COUNTIFS($D$6:$D$66,"&gt;=30",$D$6:$D$66,"&lt;60")</f>
        <v>0</v>
      </c>
    </row>
    <row r="72" spans="1:21" ht="15" customHeight="1" thickBot="1" x14ac:dyDescent="0.3">
      <c r="Q72" s="12" t="s">
        <v>19</v>
      </c>
      <c r="R72" s="17">
        <f t="shared" si="3"/>
        <v>3</v>
      </c>
      <c r="T72" s="12" t="s">
        <v>54</v>
      </c>
      <c r="U72" s="40">
        <f ca="1">COUNTIF($D$6:$D$66,"&gt;=60")</f>
        <v>0</v>
      </c>
    </row>
    <row r="73" spans="1:21" ht="15" customHeight="1" thickBot="1" x14ac:dyDescent="0.3">
      <c r="Q73" s="12" t="s">
        <v>26</v>
      </c>
      <c r="R73" s="17">
        <f t="shared" si="3"/>
        <v>0</v>
      </c>
      <c r="T73" s="10" t="s">
        <v>31</v>
      </c>
      <c r="U73" s="19">
        <f ca="1">SUM(U69:U72)</f>
        <v>0</v>
      </c>
    </row>
    <row r="74" spans="1:21" ht="14.45" customHeight="1" thickBot="1" x14ac:dyDescent="0.3">
      <c r="Q74" s="12" t="s">
        <v>27</v>
      </c>
      <c r="R74" s="17">
        <f t="shared" si="3"/>
        <v>0</v>
      </c>
    </row>
    <row r="75" spans="1:21" ht="14.45" customHeight="1" thickBot="1" x14ac:dyDescent="0.3">
      <c r="Q75" s="12" t="s">
        <v>28</v>
      </c>
      <c r="R75" s="17">
        <f t="shared" si="3"/>
        <v>0</v>
      </c>
      <c r="T75" s="110" t="s">
        <v>7</v>
      </c>
      <c r="U75" s="111"/>
    </row>
    <row r="76" spans="1:21" ht="14.45" customHeight="1" x14ac:dyDescent="0.25">
      <c r="Q76" s="12" t="s">
        <v>20</v>
      </c>
      <c r="R76" s="17">
        <f t="shared" si="3"/>
        <v>2</v>
      </c>
      <c r="T76" s="11" t="s">
        <v>10</v>
      </c>
      <c r="U76" s="16">
        <f>COUNTIF($E$6:$E$66,T76)</f>
        <v>0</v>
      </c>
    </row>
    <row r="77" spans="1:21" ht="15" customHeight="1" thickBot="1" x14ac:dyDescent="0.3">
      <c r="Q77" s="12" t="s">
        <v>29</v>
      </c>
      <c r="R77" s="17">
        <f t="shared" si="3"/>
        <v>0</v>
      </c>
      <c r="T77" s="12" t="s">
        <v>11</v>
      </c>
      <c r="U77" s="20">
        <f>COUNTIF($E$6:$E$66,T77)</f>
        <v>0</v>
      </c>
    </row>
    <row r="78" spans="1:21" ht="15" customHeight="1" thickBot="1" x14ac:dyDescent="0.3">
      <c r="Q78" s="13" t="s">
        <v>30</v>
      </c>
      <c r="R78" s="18">
        <f t="shared" si="3"/>
        <v>0</v>
      </c>
      <c r="T78" s="10" t="s">
        <v>31</v>
      </c>
      <c r="U78" s="19">
        <f>SUM(U76:U77)</f>
        <v>0</v>
      </c>
    </row>
    <row r="79" spans="1:21" ht="15" customHeight="1" thickBot="1" x14ac:dyDescent="0.3">
      <c r="Q79" s="10" t="s">
        <v>31</v>
      </c>
      <c r="R79" s="19">
        <f>SUM(R69:R78)</f>
        <v>60</v>
      </c>
    </row>
    <row r="80" spans="1:21" ht="27.75" customHeight="1" thickBot="1" x14ac:dyDescent="0.3"/>
    <row r="81" spans="17:21" ht="15.75" thickBot="1" x14ac:dyDescent="0.3">
      <c r="Q81" s="128" t="s">
        <v>49</v>
      </c>
      <c r="R81" s="129"/>
      <c r="T81" s="10" t="s">
        <v>62</v>
      </c>
      <c r="U81" s="68">
        <f>[1]Décembre!$AB$56</f>
        <v>41</v>
      </c>
    </row>
    <row r="82" spans="17:21" ht="15" customHeight="1" x14ac:dyDescent="0.25">
      <c r="Q82" s="11" t="s">
        <v>35</v>
      </c>
      <c r="R82" s="16">
        <f>SUMPRODUCT(($G$6:$G$66&lt;&gt;"")*($G$6:$G$66*24&gt;=LEFT(Q82,SEARCH("h",Q82)-1)*1)*($G$6:$G$66*24&lt;=MID(Q82,SEARCH("-",Q82)+2,LEN(Q82)-SEARCH("-",Q82)-2)*1))</f>
        <v>0</v>
      </c>
      <c r="T82" s="76" t="s">
        <v>84</v>
      </c>
    </row>
    <row r="83" spans="17:21" ht="15" customHeight="1" thickBot="1" x14ac:dyDescent="0.3">
      <c r="Q83" s="12" t="s">
        <v>36</v>
      </c>
      <c r="R83" s="17">
        <f>SUMPRODUCT(($G$6:$G$66&lt;&gt;"")*($G$6:$G$66*24&gt;=LEFT(Q83,SEARCH("h",Q83)-1)*1)*($G$6:$G$66*24&lt;=MID(Q83,SEARCH("-",Q83)+2,LEN(Q83)-SEARCH("-",Q83)-2)*1))</f>
        <v>0</v>
      </c>
    </row>
    <row r="84" spans="17:21" ht="15" customHeight="1" thickBot="1" x14ac:dyDescent="0.3">
      <c r="Q84" s="12" t="s">
        <v>37</v>
      </c>
      <c r="R84" s="17">
        <f>SUMPRODUCT(($G$6:$G$66&lt;&gt;"")*($G$6:$G$66*24&gt;=LEFT(Q84,SEARCH("h",Q84)-1)*1)*($G$6:$G$66*24&lt;=MID(Q84,SEARCH("-",Q84)+2,LEN(Q84)-SEARCH("-",Q84)-2)*1))</f>
        <v>0</v>
      </c>
      <c r="T84" s="14" t="s">
        <v>73</v>
      </c>
      <c r="U84" s="41">
        <f>AVERAGE(O6:O66)</f>
        <v>6.3620689655172411</v>
      </c>
    </row>
    <row r="85" spans="17:21" ht="15" customHeight="1" x14ac:dyDescent="0.25">
      <c r="Q85" s="12" t="s">
        <v>38</v>
      </c>
      <c r="R85" s="17">
        <f>SUMPRODUCT(($G$6:$G$66&lt;&gt;"")*($G$6:$G$66*24&gt;=LEFT(Q85,SEARCH("h",Q85)-1)*1)*($G$6:$G$66*24&lt;MID(Q85,SEARCH("-",Q85)+2,LEN(Q85)-SEARCH("-",Q85)-2)*1))</f>
        <v>0</v>
      </c>
    </row>
    <row r="86" spans="17:21" ht="15" customHeight="1" x14ac:dyDescent="0.25">
      <c r="Q86" s="12" t="s">
        <v>39</v>
      </c>
      <c r="R86" s="17">
        <f>SUMPRODUCT(($G$6:$G$66&lt;&gt;"")*($G$6:$G$66*24&gt;=LEFT(Q86,SEARCH("h",Q86)-1)*1)*($G$6:$G$66*24&lt;=MID(Q86,SEARCH("-",Q86)+2,LEN(Q86)-SEARCH("-",Q86)-2)*1))</f>
        <v>0</v>
      </c>
    </row>
    <row r="87" spans="17:21" ht="15" customHeight="1" x14ac:dyDescent="0.25">
      <c r="Q87" s="12" t="s">
        <v>46</v>
      </c>
      <c r="R87" s="17">
        <f>SUMPRODUCT(($G$6:$G$66&lt;&gt;"")*($G$6:$G$66*24&gt;=LEFT(Q87,SEARCH("h",Q87)-1)*1)*($G$6:$G$66*24&lt;=MID(Q87,SEARCH("-",Q87)+2,LEN(Q87)-SEARCH("-",Q87)-2)*1))</f>
        <v>0</v>
      </c>
    </row>
    <row r="88" spans="17:21" ht="14.45" customHeight="1" thickBot="1" x14ac:dyDescent="0.3">
      <c r="Q88" s="12" t="s">
        <v>47</v>
      </c>
      <c r="R88" s="18">
        <f>SUMPRODUCT(($G$6:$G$66&lt;&gt;"")*($G$6:$G$66*24&gt;=LEFT(Q88,SEARCH("h",Q88)-1)*1)*($G$6:$G$66*24&lt;=MID(Q88,SEARCH("-",Q88)+2,LEN(Q88)-SEARCH("-",Q88)-2)*1))</f>
        <v>0</v>
      </c>
    </row>
    <row r="89" spans="17:21" ht="14.45" customHeight="1" thickBot="1" x14ac:dyDescent="0.3">
      <c r="Q89" s="10" t="s">
        <v>31</v>
      </c>
      <c r="R89" s="19">
        <f>SUM(R82:R88)</f>
        <v>0</v>
      </c>
    </row>
    <row r="90" spans="17:21" ht="14.45" customHeight="1" thickBot="1" x14ac:dyDescent="0.3"/>
    <row r="91" spans="17:21" ht="14.45" customHeight="1" thickBot="1" x14ac:dyDescent="0.3">
      <c r="Q91" s="133" t="s">
        <v>70</v>
      </c>
      <c r="R91" s="195" t="s">
        <v>71</v>
      </c>
      <c r="S91" s="196"/>
      <c r="T91" s="100" t="s">
        <v>72</v>
      </c>
    </row>
    <row r="92" spans="17:21" ht="14.45" customHeight="1" x14ac:dyDescent="0.25">
      <c r="Q92" s="101" t="s">
        <v>79</v>
      </c>
      <c r="R92" s="197">
        <f>SUMPRODUCT((MONTH($L$6:$L$66)=MONTH(Q92&amp;1))*(1))+'NOVEMBRE 2020'!R82:S82</f>
        <v>51</v>
      </c>
      <c r="S92" s="198"/>
      <c r="T92" s="102">
        <f>SUMPRODUCT((MONTH($J$6:$J$79)=MONTH(Q92&amp;1))*(1))+'NOVEMBRE 2020'!T82</f>
        <v>10</v>
      </c>
    </row>
    <row r="93" spans="17:21" ht="14.45" customHeight="1" thickBot="1" x14ac:dyDescent="0.3">
      <c r="Q93" s="103" t="s">
        <v>81</v>
      </c>
      <c r="R93" s="201">
        <f>SUMPRODUCT((MONTH($L$6:$L$55)=MONTH(Q93&amp;1))*(0))</f>
        <v>0</v>
      </c>
      <c r="S93" s="202"/>
      <c r="T93" s="104">
        <f>SUMPRODUCT((MONTH($J$6:$J$79)=MONTH(Q93&amp;1))*(0))</f>
        <v>0</v>
      </c>
    </row>
    <row r="94" spans="17:21" ht="14.45" customHeight="1" thickBot="1" x14ac:dyDescent="0.3">
      <c r="Q94" s="121"/>
      <c r="R94" s="131"/>
      <c r="S94" s="132"/>
      <c r="T94" s="105">
        <f>SUM(T92:T93)</f>
        <v>10</v>
      </c>
    </row>
    <row r="95" spans="17:21" ht="14.45" customHeight="1" thickBot="1" x14ac:dyDescent="0.3"/>
    <row r="96" spans="17:21" ht="15.75" thickBot="1" x14ac:dyDescent="0.3">
      <c r="Q96" s="128" t="s">
        <v>63</v>
      </c>
      <c r="R96" s="129"/>
      <c r="S96" s="120" t="s">
        <v>90</v>
      </c>
      <c r="T96" s="14" t="s">
        <v>33</v>
      </c>
      <c r="U96" s="41">
        <f>COUNTIF($K$6:$K$55,"OUI")</f>
        <v>0</v>
      </c>
    </row>
    <row r="97" spans="17:21" ht="15.75" thickBot="1" x14ac:dyDescent="0.3">
      <c r="Q97" s="11" t="s">
        <v>22</v>
      </c>
      <c r="R97" s="16">
        <f>SUMPRODUCT((MONTH($L$6:$L$66)=MONTH($Q$92&amp;1))*($M$6:$M$66=Q97))+SUMPRODUCT((MONTH('NOVEMBRE 2020'!$L$6:$L$55)=MONTH($Q$92&amp;1))*('NOVEMBRE 2020'!$M$6:$M$55=Q97))</f>
        <v>12</v>
      </c>
      <c r="S97" s="120">
        <v>12</v>
      </c>
    </row>
    <row r="98" spans="17:21" ht="15.75" thickBot="1" x14ac:dyDescent="0.3">
      <c r="Q98" s="12" t="s">
        <v>13</v>
      </c>
      <c r="R98" s="17">
        <f>SUMPRODUCT((MONTH($L$6:$L$66)=MONTH($Q$92&amp;1))*($M$6:$M$66=Q98))+SUMPRODUCT((MONTH('NOVEMBRE 2020'!$L$6:$L$55)=MONTH($Q$92&amp;1))*('NOVEMBRE 2020'!$M$6:$M$55=Q98))</f>
        <v>10</v>
      </c>
      <c r="S98" s="120">
        <v>10</v>
      </c>
      <c r="T98" s="14" t="s">
        <v>32</v>
      </c>
      <c r="U98" s="41">
        <f>COUNTIF($N$6:$N$55,"OUI")</f>
        <v>0</v>
      </c>
    </row>
    <row r="99" spans="17:21" x14ac:dyDescent="0.25">
      <c r="Q99" s="12" t="s">
        <v>16</v>
      </c>
      <c r="R99" s="17">
        <f>SUMPRODUCT((MONTH($L$6:$L$66)=MONTH($Q$92&amp;1))*($M$6:$M$66=Q99))+SUMPRODUCT((MONTH('NOVEMBRE 2020'!$L$6:$L$55)=MONTH($Q$92&amp;1))*('NOVEMBRE 2020'!$M$6:$M$55=Q99))</f>
        <v>7</v>
      </c>
      <c r="S99" s="120">
        <v>7</v>
      </c>
    </row>
    <row r="100" spans="17:21" x14ac:dyDescent="0.25">
      <c r="Q100" s="12" t="s">
        <v>23</v>
      </c>
      <c r="R100" s="17">
        <f>SUMPRODUCT((MONTH($L$6:$L$66)=MONTH($Q$92&amp;1))*($M$6:$M$66=Q100))+SUMPRODUCT((MONTH('NOVEMBRE 2020'!$L$6:$L$55)=MONTH($Q$92&amp;1))*('NOVEMBRE 2020'!$M$6:$M$55=Q100))</f>
        <v>4</v>
      </c>
      <c r="S100" s="120">
        <v>4</v>
      </c>
    </row>
    <row r="101" spans="17:21" x14ac:dyDescent="0.25">
      <c r="Q101" s="12" t="s">
        <v>21</v>
      </c>
      <c r="R101" s="17">
        <f>SUMPRODUCT((MONTH($L$6:$L$66)=MONTH($Q$92&amp;1))*($M$6:$M$66=Q101))+SUMPRODUCT((MONTH('NOVEMBRE 2020'!$L$6:$L$55)=MONTH($Q$92&amp;1))*('NOVEMBRE 2020'!$M$6:$M$55=Q101))</f>
        <v>13</v>
      </c>
      <c r="S101" s="120">
        <v>13</v>
      </c>
    </row>
    <row r="102" spans="17:21" x14ac:dyDescent="0.25">
      <c r="Q102" s="12" t="s">
        <v>41</v>
      </c>
      <c r="R102" s="17">
        <f>SUMPRODUCT((MONTH($L$6:$L$66)=MONTH($Q$92&amp;1))*($M$6:$M$66=Q102))+SUMPRODUCT((MONTH('NOVEMBRE 2020'!$L$6:$L$55)=MONTH($Q$92&amp;1))*('NOVEMBRE 2020'!$M$6:$M$55=Q102))</f>
        <v>0</v>
      </c>
      <c r="S102" s="120">
        <v>0</v>
      </c>
    </row>
    <row r="103" spans="17:21" x14ac:dyDescent="0.25">
      <c r="Q103" s="12" t="s">
        <v>42</v>
      </c>
      <c r="R103" s="17">
        <f>SUMPRODUCT((MONTH($L$6:$L$66)=MONTH($Q$92&amp;1))*($M$6:$M$66=Q103))+SUMPRODUCT((MONTH('NOVEMBRE 2020'!$L$6:$L$55)=MONTH($Q$92&amp;1))*('NOVEMBRE 2020'!$M$6:$M$55=Q103))</f>
        <v>1</v>
      </c>
      <c r="S103" s="120">
        <v>1</v>
      </c>
    </row>
    <row r="104" spans="17:21" x14ac:dyDescent="0.25">
      <c r="Q104" s="12" t="s">
        <v>43</v>
      </c>
      <c r="R104" s="17">
        <f>SUMPRODUCT((MONTH($L$6:$L$66)=MONTH($Q$92&amp;1))*($M$6:$M$66=Q104))+SUMPRODUCT((MONTH('NOVEMBRE 2020'!$L$6:$L$55)=MONTH($Q$92&amp;1))*('NOVEMBRE 2020'!$M$6:$M$55=Q104))</f>
        <v>0</v>
      </c>
      <c r="S104" s="120">
        <v>0</v>
      </c>
    </row>
    <row r="105" spans="17:21" x14ac:dyDescent="0.25">
      <c r="Q105" s="12" t="s">
        <v>14</v>
      </c>
      <c r="R105" s="17">
        <f>SUMPRODUCT((MONTH($L$6:$L$66)=MONTH($Q$92&amp;1))*($M$6:$M$66=Q105))+SUMPRODUCT((MONTH('NOVEMBRE 2020'!$L$6:$L$55)=MONTH($Q$92&amp;1))*('NOVEMBRE 2020'!$M$6:$M$55=Q105))</f>
        <v>0</v>
      </c>
      <c r="S105" s="120">
        <v>0</v>
      </c>
    </row>
    <row r="106" spans="17:21" x14ac:dyDescent="0.25">
      <c r="Q106" s="12" t="s">
        <v>9</v>
      </c>
      <c r="R106" s="17">
        <f>SUMPRODUCT((MONTH($L$6:$L$66)=MONTH($Q$92&amp;1))*($M$6:$M$66=Q106))+SUMPRODUCT((MONTH('NOVEMBRE 2020'!$L$6:$L$55)=MONTH($Q$92&amp;1))*('NOVEMBRE 2020'!$M$6:$M$55=Q106))</f>
        <v>3</v>
      </c>
      <c r="S106" s="120">
        <v>3</v>
      </c>
    </row>
    <row r="107" spans="17:21" x14ac:dyDescent="0.25">
      <c r="Q107" s="12" t="s">
        <v>44</v>
      </c>
      <c r="R107" s="17">
        <f>SUMPRODUCT((MONTH($L$6:$L$66)=MONTH($Q$92&amp;1))*($M$6:$M$66=Q107))+SUMPRODUCT((MONTH('NOVEMBRE 2020'!$L$6:$L$55)=MONTH($Q$92&amp;1))*('NOVEMBRE 2020'!$M$6:$M$55=Q107))</f>
        <v>1</v>
      </c>
      <c r="S107" s="120">
        <v>1</v>
      </c>
    </row>
    <row r="108" spans="17:21" ht="15.75" thickBot="1" x14ac:dyDescent="0.3">
      <c r="Q108" s="12" t="s">
        <v>45</v>
      </c>
      <c r="R108" s="17">
        <f>SUMPRODUCT((MONTH($L$6:$L$66)=MONTH($Q$92&amp;1))*($M$6:$M$66=Q108))+SUMPRODUCT((MONTH('NOVEMBRE 2020'!$L$6:$L$55)=MONTH($Q$92&amp;1))*('NOVEMBRE 2020'!$M$6:$M$55=Q108))</f>
        <v>0</v>
      </c>
      <c r="S108" s="120">
        <v>0</v>
      </c>
    </row>
    <row r="109" spans="17:21" ht="15.75" thickBot="1" x14ac:dyDescent="0.3">
      <c r="Q109" s="69" t="s">
        <v>31</v>
      </c>
      <c r="R109" s="42">
        <f>SUM(R97:R108)</f>
        <v>51</v>
      </c>
      <c r="S109" s="120">
        <f>SUM(S97:S108)</f>
        <v>51</v>
      </c>
    </row>
  </sheetData>
  <mergeCells count="19">
    <mergeCell ref="R91:S91"/>
    <mergeCell ref="R93:S93"/>
    <mergeCell ref="R92:S92"/>
    <mergeCell ref="T68:U68"/>
    <mergeCell ref="C2:P2"/>
    <mergeCell ref="F4:F5"/>
    <mergeCell ref="G4:G5"/>
    <mergeCell ref="H4:H5"/>
    <mergeCell ref="I4:I5"/>
    <mergeCell ref="J4:K4"/>
    <mergeCell ref="L4:N4"/>
    <mergeCell ref="O4:O5"/>
    <mergeCell ref="P4:P5"/>
    <mergeCell ref="Q68:R68"/>
    <mergeCell ref="A4:A5"/>
    <mergeCell ref="B4:B5"/>
    <mergeCell ref="C4:C5"/>
    <mergeCell ref="D4:D5"/>
    <mergeCell ref="E4:E5"/>
  </mergeCells>
  <dataValidations count="4">
    <dataValidation type="list" allowBlank="1" showInputMessage="1" showErrorMessage="1" sqref="N1 K1 K6:K65488 N5:N65488">
      <formula1>"OUI"</formula1>
    </dataValidation>
    <dataValidation type="list" allowBlank="1" showInputMessage="1" showErrorMessage="1" sqref="H1 H4 H6:H65488">
      <formula1>"SL,SDT,SPI,SDTU,SDRE (Maire),SDRE (Juge),SDRE (Préfectoral CP de Varennes),Réintégration PS SDDE,Réintégration PS SDRE,OPP"</formula1>
    </dataValidation>
    <dataValidation type="list" allowBlank="1" showInputMessage="1" showErrorMessage="1" sqref="E1 E4 E6:E65488">
      <formula1>"FEMININ,MASCULIN"</formula1>
    </dataValidation>
    <dataValidation type="list" allowBlank="1" showInputMessage="1" showErrorMessage="1" sqref="M1:M1048576">
      <formula1>$Q$97:$Q$108</formula1>
    </dataValidation>
  </dataValidations>
  <pageMargins left="0.70866141732283472" right="0.70866141732283472" top="0.74803149606299213" bottom="0.74803149606299213" header="0.31496062992125984" footer="0.31496062992125984"/>
  <pageSetup paperSize="9" scale="28" orientation="landscape" r:id="rId1"/>
  <ignoredErrors>
    <ignoredError sqref="R85" formula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P84"/>
  <sheetViews>
    <sheetView zoomScale="110" zoomScaleNormal="110" workbookViewId="0">
      <pane ySplit="3" topLeftCell="A18" activePane="bottomLeft" state="frozen"/>
      <selection pane="bottomLeft" activeCell="D32" sqref="D32"/>
    </sheetView>
  </sheetViews>
  <sheetFormatPr baseColWidth="10" defaultRowHeight="15" x14ac:dyDescent="0.25"/>
  <cols>
    <col min="1" max="1" width="23.5703125" customWidth="1"/>
    <col min="2" max="2" width="35.28515625" customWidth="1"/>
    <col min="3" max="3" width="12.7109375" customWidth="1"/>
    <col min="4" max="4" width="9.7109375" style="15" customWidth="1"/>
    <col min="5" max="5" width="40.7109375" customWidth="1"/>
    <col min="6" max="6" width="12.7109375" customWidth="1"/>
    <col min="7" max="7" width="9.7109375" customWidth="1"/>
    <col min="10" max="10" width="15" customWidth="1"/>
  </cols>
  <sheetData>
    <row r="2" spans="1:16" ht="28.5" x14ac:dyDescent="0.45">
      <c r="A2" s="33" t="s">
        <v>50</v>
      </c>
      <c r="B2" s="34">
        <f>'JUILLET 2020'!B2+'AOUT 2020'!B2+'SEPTEMBRE 2020'!B2+'OCTOBRE 2020'!B2+'NOVEMBRE 2020'!B2+'DECEMBRE 2020'!B2</f>
        <v>0</v>
      </c>
      <c r="C2" s="167" t="s">
        <v>85</v>
      </c>
      <c r="D2" s="167"/>
      <c r="E2" s="167"/>
      <c r="F2" s="167"/>
      <c r="G2" s="167"/>
      <c r="H2" s="167"/>
      <c r="I2" s="167"/>
      <c r="J2" s="167"/>
      <c r="K2" s="167"/>
      <c r="L2" s="167"/>
      <c r="M2" s="167"/>
      <c r="N2" s="167"/>
      <c r="O2" s="167"/>
      <c r="P2" s="167"/>
    </row>
    <row r="3" spans="1:16" ht="14.25" customHeight="1" x14ac:dyDescent="0.25">
      <c r="A3" s="33"/>
      <c r="B3" s="34"/>
    </row>
    <row r="4" spans="1:16" ht="15.75" thickBot="1" x14ac:dyDescent="0.3">
      <c r="C4" s="15"/>
      <c r="D4"/>
    </row>
    <row r="5" spans="1:16" ht="15" customHeight="1" thickBot="1" x14ac:dyDescent="0.3">
      <c r="B5" s="183" t="s">
        <v>34</v>
      </c>
      <c r="C5" s="184"/>
      <c r="D5"/>
      <c r="E5" s="183" t="s">
        <v>48</v>
      </c>
      <c r="F5" s="184"/>
    </row>
    <row r="6" spans="1:16" ht="15" customHeight="1" x14ac:dyDescent="0.25">
      <c r="B6" s="11" t="s">
        <v>12</v>
      </c>
      <c r="C6" s="16">
        <f>'JUILLET 2020'!R91+'AOUT 2020'!R64+'SEPTEMBRE 2020'!R53+'OCTOBRE 2020'!R58+'NOVEMBRE 2020'!R58+'DECEMBRE 2020'!R69</f>
        <v>218</v>
      </c>
      <c r="D6"/>
      <c r="E6" s="11" t="s">
        <v>51</v>
      </c>
      <c r="F6" s="38">
        <f ca="1">'JUILLET 2020'!U91+'AOUT 2020'!U64+'SEPTEMBRE 2020'!U53+'OCTOBRE 2020'!U58+'NOVEMBRE 2020'!U58+'DECEMBRE 2020'!U69</f>
        <v>0</v>
      </c>
    </row>
    <row r="7" spans="1:16" ht="15" customHeight="1" x14ac:dyDescent="0.25">
      <c r="B7" s="12" t="s">
        <v>17</v>
      </c>
      <c r="C7" s="17">
        <f>'JUILLET 2020'!R92+'AOUT 2020'!R65+'SEPTEMBRE 2020'!R54+'OCTOBRE 2020'!R59+'NOVEMBRE 2020'!R59+'DECEMBRE 2020'!R70</f>
        <v>35</v>
      </c>
      <c r="D7"/>
      <c r="E7" s="12" t="s">
        <v>52</v>
      </c>
      <c r="F7" s="39">
        <f ca="1">'JUILLET 2020'!U92+'AOUT 2020'!U65+'SEPTEMBRE 2020'!U54+'OCTOBRE 2020'!U59+'NOVEMBRE 2020'!U59+'DECEMBRE 2020'!U70</f>
        <v>0</v>
      </c>
    </row>
    <row r="8" spans="1:16" ht="14.45" customHeight="1" x14ac:dyDescent="0.25">
      <c r="B8" s="12" t="s">
        <v>18</v>
      </c>
      <c r="C8" s="17">
        <f>'JUILLET 2020'!R93+'AOUT 2020'!R66+'SEPTEMBRE 2020'!R55+'OCTOBRE 2020'!R60+'NOVEMBRE 2020'!R60+'DECEMBRE 2020'!R71</f>
        <v>49</v>
      </c>
      <c r="D8"/>
      <c r="E8" s="12" t="s">
        <v>53</v>
      </c>
      <c r="F8" s="39">
        <f ca="1">'JUILLET 2020'!U93+'AOUT 2020'!U66+'SEPTEMBRE 2020'!U55+'OCTOBRE 2020'!U60+'NOVEMBRE 2020'!U60+'DECEMBRE 2020'!U71</f>
        <v>0</v>
      </c>
    </row>
    <row r="9" spans="1:16" ht="15" customHeight="1" thickBot="1" x14ac:dyDescent="0.3">
      <c r="B9" s="12" t="s">
        <v>19</v>
      </c>
      <c r="C9" s="17">
        <f>'JUILLET 2020'!R94+'AOUT 2020'!R67+'SEPTEMBRE 2020'!R56+'OCTOBRE 2020'!R61+'NOVEMBRE 2020'!R61+'DECEMBRE 2020'!R72</f>
        <v>33</v>
      </c>
      <c r="D9"/>
      <c r="E9" s="12" t="s">
        <v>54</v>
      </c>
      <c r="F9" s="40">
        <f ca="1">'JUILLET 2020'!U94+'AOUT 2020'!U67+'SEPTEMBRE 2020'!U56+'OCTOBRE 2020'!U61+'NOVEMBRE 2020'!U61+'DECEMBRE 2020'!U72</f>
        <v>0</v>
      </c>
    </row>
    <row r="10" spans="1:16" ht="15" customHeight="1" thickBot="1" x14ac:dyDescent="0.3">
      <c r="B10" s="12" t="s">
        <v>26</v>
      </c>
      <c r="C10" s="17">
        <f>'JUILLET 2020'!R95+'AOUT 2020'!R68+'SEPTEMBRE 2020'!R57+'OCTOBRE 2020'!R62+'NOVEMBRE 2020'!R62+'DECEMBRE 2020'!R73</f>
        <v>1</v>
      </c>
      <c r="D10"/>
      <c r="E10" s="10" t="s">
        <v>31</v>
      </c>
      <c r="F10" s="19">
        <f ca="1">SUM(F6:F9)</f>
        <v>0</v>
      </c>
    </row>
    <row r="11" spans="1:16" ht="14.45" customHeight="1" thickBot="1" x14ac:dyDescent="0.3">
      <c r="B11" s="12" t="s">
        <v>27</v>
      </c>
      <c r="C11" s="17">
        <f>'JUILLET 2020'!R96+'AOUT 2020'!R69+'SEPTEMBRE 2020'!R58+'OCTOBRE 2020'!R63+'NOVEMBRE 2020'!R63+'DECEMBRE 2020'!R74</f>
        <v>1</v>
      </c>
      <c r="D11"/>
    </row>
    <row r="12" spans="1:16" ht="14.45" customHeight="1" thickBot="1" x14ac:dyDescent="0.3">
      <c r="B12" s="12" t="s">
        <v>28</v>
      </c>
      <c r="C12" s="17">
        <f>'JUILLET 2020'!R97+'AOUT 2020'!R70+'SEPTEMBRE 2020'!R59+'OCTOBRE 2020'!R64+'NOVEMBRE 2020'!R64+'DECEMBRE 2020'!R75</f>
        <v>0</v>
      </c>
      <c r="D12"/>
      <c r="E12" s="165" t="s">
        <v>7</v>
      </c>
      <c r="F12" s="166"/>
    </row>
    <row r="13" spans="1:16" ht="14.45" customHeight="1" x14ac:dyDescent="0.25">
      <c r="B13" s="12" t="s">
        <v>20</v>
      </c>
      <c r="C13" s="17">
        <f>'JUILLET 2020'!R98+'AOUT 2020'!R71+'SEPTEMBRE 2020'!R60+'OCTOBRE 2020'!R65+'NOVEMBRE 2020'!R65+'DECEMBRE 2020'!R76</f>
        <v>7</v>
      </c>
      <c r="D13"/>
      <c r="E13" s="11" t="s">
        <v>10</v>
      </c>
      <c r="F13" s="16">
        <f>'JUILLET 2020'!U98+'AOUT 2020'!U71+'SEPTEMBRE 2020'!U60+'OCTOBRE 2020'!U65+'NOVEMBRE 2020'!U65+'DECEMBRE 2020'!U76</f>
        <v>0</v>
      </c>
    </row>
    <row r="14" spans="1:16" ht="15" customHeight="1" thickBot="1" x14ac:dyDescent="0.3">
      <c r="B14" s="12" t="s">
        <v>29</v>
      </c>
      <c r="C14" s="17">
        <f>'JUILLET 2020'!R99+'AOUT 2020'!R72+'SEPTEMBRE 2020'!R61+'OCTOBRE 2020'!R66+'NOVEMBRE 2020'!R66+'DECEMBRE 2020'!R77</f>
        <v>0</v>
      </c>
      <c r="D14"/>
      <c r="E14" s="12" t="s">
        <v>11</v>
      </c>
      <c r="F14" s="20">
        <f>'JUILLET 2020'!U99+'AOUT 2020'!U72+'SEPTEMBRE 2020'!U61+'OCTOBRE 2020'!U66+'NOVEMBRE 2020'!U66+'DECEMBRE 2020'!U77</f>
        <v>0</v>
      </c>
    </row>
    <row r="15" spans="1:16" ht="15" customHeight="1" thickBot="1" x14ac:dyDescent="0.3">
      <c r="B15" s="13" t="s">
        <v>30</v>
      </c>
      <c r="C15" s="17">
        <f>'JUILLET 2020'!R100+'AOUT 2020'!R73+'SEPTEMBRE 2020'!R62+'OCTOBRE 2020'!R67+'NOVEMBRE 2020'!R67+'DECEMBRE 2020'!R78</f>
        <v>0</v>
      </c>
      <c r="D15"/>
      <c r="E15" s="10" t="s">
        <v>31</v>
      </c>
      <c r="F15" s="19">
        <f>SUM(F13:F14)</f>
        <v>0</v>
      </c>
    </row>
    <row r="16" spans="1:16" ht="15" customHeight="1" thickBot="1" x14ac:dyDescent="0.3">
      <c r="B16" s="10" t="s">
        <v>31</v>
      </c>
      <c r="C16" s="19">
        <f>SUM(C6:C15)</f>
        <v>344</v>
      </c>
      <c r="D16"/>
    </row>
    <row r="17" spans="2:6" ht="27.75" customHeight="1" thickBot="1" x14ac:dyDescent="0.3">
      <c r="C17" s="15"/>
      <c r="D17"/>
    </row>
    <row r="18" spans="2:6" ht="15.75" thickBot="1" x14ac:dyDescent="0.3">
      <c r="B18" s="165" t="s">
        <v>49</v>
      </c>
      <c r="C18" s="166"/>
      <c r="D18"/>
      <c r="E18" s="10" t="s">
        <v>62</v>
      </c>
      <c r="F18" s="68">
        <f>'JUILLET 2020'!U103+'AOUT 2020'!U76+'SEPTEMBRE 2020'!U65+'OCTOBRE 2020'!U70+'NOVEMBRE 2020'!U70+'DECEMBRE 2020'!U81</f>
        <v>314</v>
      </c>
    </row>
    <row r="19" spans="2:6" ht="15" customHeight="1" x14ac:dyDescent="0.25">
      <c r="B19" s="11" t="s">
        <v>35</v>
      </c>
      <c r="C19" s="16">
        <f>'JUILLET 2020'!R104+'AOUT 2020'!R77+'SEPTEMBRE 2020'!R66+'OCTOBRE 2020'!R71+'NOVEMBRE 2020'!R71+'DECEMBRE 2020'!R82</f>
        <v>0</v>
      </c>
      <c r="D19"/>
      <c r="E19" s="76" t="s">
        <v>88</v>
      </c>
    </row>
    <row r="20" spans="2:6" ht="15" customHeight="1" thickBot="1" x14ac:dyDescent="0.3">
      <c r="B20" s="12" t="s">
        <v>36</v>
      </c>
      <c r="C20" s="17">
        <f>'JUILLET 2020'!R105+'AOUT 2020'!R78+'SEPTEMBRE 2020'!R67+'OCTOBRE 2020'!R72+'NOVEMBRE 2020'!R72+'DECEMBRE 2020'!R83</f>
        <v>0</v>
      </c>
      <c r="D20"/>
    </row>
    <row r="21" spans="2:6" ht="15" customHeight="1" thickBot="1" x14ac:dyDescent="0.3">
      <c r="B21" s="12" t="s">
        <v>37</v>
      </c>
      <c r="C21" s="17">
        <f>'JUILLET 2020'!R106+'AOUT 2020'!R79+'SEPTEMBRE 2020'!R68+'OCTOBRE 2020'!R73+'NOVEMBRE 2020'!R73+'DECEMBRE 2020'!R84</f>
        <v>0</v>
      </c>
      <c r="D21"/>
      <c r="E21" s="14" t="s">
        <v>73</v>
      </c>
      <c r="F21" s="41">
        <f>AVERAGE('JUILLET 2020'!U106,'AOUT 2020'!U79,'SEPTEMBRE 2020'!U68,'OCTOBRE 2020'!U73,'NOVEMBRE 2020'!U73,'DECEMBRE 2020'!U84)</f>
        <v>7.7730214752198235</v>
      </c>
    </row>
    <row r="22" spans="2:6" ht="15" customHeight="1" thickBot="1" x14ac:dyDescent="0.3">
      <c r="B22" s="12" t="s">
        <v>38</v>
      </c>
      <c r="C22" s="17">
        <f>'JUILLET 2020'!R107+'AOUT 2020'!R80+'SEPTEMBRE 2020'!R69+'OCTOBRE 2020'!R74+'NOVEMBRE 2020'!R74+'DECEMBRE 2020'!R85</f>
        <v>0</v>
      </c>
      <c r="D22"/>
    </row>
    <row r="23" spans="2:6" ht="15" customHeight="1" thickBot="1" x14ac:dyDescent="0.3">
      <c r="B23" s="12" t="s">
        <v>39</v>
      </c>
      <c r="C23" s="17">
        <f>'JUILLET 2020'!R108+'AOUT 2020'!R81+'SEPTEMBRE 2020'!R70+'OCTOBRE 2020'!R75+'NOVEMBRE 2020'!R75+'DECEMBRE 2020'!R86</f>
        <v>0</v>
      </c>
      <c r="D23"/>
      <c r="E23" s="14" t="s">
        <v>33</v>
      </c>
      <c r="F23" s="41">
        <f>'JUILLET 2020'!U118+'AOUT 2020'!U91+'SEPTEMBRE 2020'!U80+'OCTOBRE 2020'!U85+'NOVEMBRE 2020'!U85+'DECEMBRE 2020'!U96</f>
        <v>9</v>
      </c>
    </row>
    <row r="24" spans="2:6" ht="15" customHeight="1" thickBot="1" x14ac:dyDescent="0.3">
      <c r="B24" s="12" t="s">
        <v>46</v>
      </c>
      <c r="C24" s="17">
        <f>'JUILLET 2020'!R109+'AOUT 2020'!R82+'SEPTEMBRE 2020'!R71+'OCTOBRE 2020'!R76+'NOVEMBRE 2020'!R76+'DECEMBRE 2020'!R87</f>
        <v>0</v>
      </c>
      <c r="D24"/>
    </row>
    <row r="25" spans="2:6" ht="14.45" customHeight="1" thickBot="1" x14ac:dyDescent="0.3">
      <c r="B25" s="12" t="s">
        <v>47</v>
      </c>
      <c r="C25" s="18">
        <f>'JUILLET 2020'!R110+'AOUT 2020'!R83+'SEPTEMBRE 2020'!R72+'OCTOBRE 2020'!R77+'NOVEMBRE 2020'!R77+'DECEMBRE 2020'!R88</f>
        <v>0</v>
      </c>
      <c r="D25"/>
      <c r="E25" s="14" t="s">
        <v>32</v>
      </c>
      <c r="F25" s="41">
        <f>+'JUILLET 2020'!U120+'AOUT 2020'!U93+'SEPTEMBRE 2020'!U82+'OCTOBRE 2020'!U87+'NOVEMBRE 2020'!U87+'DECEMBRE 2020'!U98</f>
        <v>5</v>
      </c>
    </row>
    <row r="26" spans="2:6" ht="14.45" customHeight="1" thickBot="1" x14ac:dyDescent="0.3">
      <c r="B26" s="10" t="s">
        <v>31</v>
      </c>
      <c r="C26" s="19">
        <f>SUM(C19:C25)</f>
        <v>0</v>
      </c>
      <c r="D26"/>
    </row>
    <row r="27" spans="2:6" ht="14.45" customHeight="1" thickBot="1" x14ac:dyDescent="0.3">
      <c r="C27" s="15"/>
      <c r="D27"/>
    </row>
    <row r="28" spans="2:6" ht="14.45" customHeight="1" thickBot="1" x14ac:dyDescent="0.3">
      <c r="B28" s="168"/>
      <c r="C28" s="195" t="s">
        <v>71</v>
      </c>
      <c r="D28" s="196"/>
      <c r="E28" s="100" t="s">
        <v>72</v>
      </c>
    </row>
    <row r="29" spans="2:6" ht="14.45" customHeight="1" thickBot="1" x14ac:dyDescent="0.3">
      <c r="B29" s="169"/>
      <c r="C29" s="203">
        <f>'JUILLET 2020'!R114+'AOUT 2020'!R87+'SEPTEMBRE 2020'!R76+'OCTOBRE 2020'!R81+'NOVEMBRE 2020'!R81+'DECEMBRE 2020'!R92</f>
        <v>260</v>
      </c>
      <c r="D29" s="204"/>
      <c r="E29" s="170">
        <f>'JUILLET 2020'!T114+'AOUT 2020'!T87+'SEPTEMBRE 2020'!T76+'OCTOBRE 2020'!T81+'NOVEMBRE 2020'!T81+'DECEMBRE 2020'!T92</f>
        <v>70</v>
      </c>
    </row>
    <row r="30" spans="2:6" ht="14.45" customHeight="1" thickBot="1" x14ac:dyDescent="0.3">
      <c r="C30" s="15"/>
      <c r="D30"/>
    </row>
    <row r="31" spans="2:6" ht="15.75" thickBot="1" x14ac:dyDescent="0.3">
      <c r="B31" s="165" t="s">
        <v>63</v>
      </c>
      <c r="C31" s="166"/>
      <c r="D31"/>
    </row>
    <row r="32" spans="2:6" x14ac:dyDescent="0.25">
      <c r="B32" s="11" t="s">
        <v>22</v>
      </c>
      <c r="C32" s="16">
        <f>'JUILLET 2020'!R119+'AOUT 2020'!R92+'SEPTEMBRE 2020'!R81+'OCTOBRE 2020'!R86+'NOVEMBRE 2020'!R86+'DECEMBRE 2020'!R97</f>
        <v>56</v>
      </c>
      <c r="D32"/>
    </row>
    <row r="33" spans="2:4" x14ac:dyDescent="0.25">
      <c r="B33" s="12" t="s">
        <v>13</v>
      </c>
      <c r="C33" s="17">
        <f>'JUILLET 2020'!R120+'AOUT 2020'!R93+'SEPTEMBRE 2020'!R82+'OCTOBRE 2020'!R87+'NOVEMBRE 2020'!R87+'DECEMBRE 2020'!R98</f>
        <v>58</v>
      </c>
      <c r="D33"/>
    </row>
    <row r="34" spans="2:4" x14ac:dyDescent="0.25">
      <c r="B34" s="12" t="s">
        <v>16</v>
      </c>
      <c r="C34" s="17">
        <f>'JUILLET 2020'!R121+'AOUT 2020'!R94+'SEPTEMBRE 2020'!R83+'OCTOBRE 2020'!R88+'NOVEMBRE 2020'!R88+'DECEMBRE 2020'!R99</f>
        <v>36</v>
      </c>
      <c r="D34"/>
    </row>
    <row r="35" spans="2:4" x14ac:dyDescent="0.25">
      <c r="B35" s="12" t="s">
        <v>23</v>
      </c>
      <c r="C35" s="17">
        <f>'JUILLET 2020'!R122+'AOUT 2020'!R95+'SEPTEMBRE 2020'!R84+'OCTOBRE 2020'!R89+'NOVEMBRE 2020'!R89+'DECEMBRE 2020'!R100</f>
        <v>22</v>
      </c>
      <c r="D35"/>
    </row>
    <row r="36" spans="2:4" x14ac:dyDescent="0.25">
      <c r="B36" s="12" t="s">
        <v>21</v>
      </c>
      <c r="C36" s="17">
        <f>'JUILLET 2020'!R123+'AOUT 2020'!R96+'SEPTEMBRE 2020'!R85+'OCTOBRE 2020'!R90+'NOVEMBRE 2020'!R90+'DECEMBRE 2020'!R101</f>
        <v>72</v>
      </c>
      <c r="D36"/>
    </row>
    <row r="37" spans="2:4" x14ac:dyDescent="0.25">
      <c r="B37" s="12" t="s">
        <v>41</v>
      </c>
      <c r="C37" s="17">
        <f>'JUILLET 2020'!R124+'AOUT 2020'!R97+'SEPTEMBRE 2020'!R86+'OCTOBRE 2020'!R91+'NOVEMBRE 2020'!R91+'DECEMBRE 2020'!R102</f>
        <v>0</v>
      </c>
      <c r="D37"/>
    </row>
    <row r="38" spans="2:4" x14ac:dyDescent="0.25">
      <c r="B38" s="12" t="s">
        <v>42</v>
      </c>
      <c r="C38" s="17">
        <f>'JUILLET 2020'!R125+'AOUT 2020'!R98+'SEPTEMBRE 2020'!R87+'OCTOBRE 2020'!R92+'NOVEMBRE 2020'!R92+'DECEMBRE 2020'!R103</f>
        <v>2</v>
      </c>
      <c r="D38"/>
    </row>
    <row r="39" spans="2:4" x14ac:dyDescent="0.25">
      <c r="B39" s="12" t="s">
        <v>43</v>
      </c>
      <c r="C39" s="17">
        <f>'JUILLET 2020'!R126+'AOUT 2020'!R99+'SEPTEMBRE 2020'!R88+'OCTOBRE 2020'!R93+'NOVEMBRE 2020'!R93+'DECEMBRE 2020'!R104</f>
        <v>1</v>
      </c>
      <c r="D39"/>
    </row>
    <row r="40" spans="2:4" x14ac:dyDescent="0.25">
      <c r="B40" s="12" t="s">
        <v>14</v>
      </c>
      <c r="C40" s="17">
        <f>'JUILLET 2020'!R127+'AOUT 2020'!R100+'SEPTEMBRE 2020'!R89+'OCTOBRE 2020'!R94+'NOVEMBRE 2020'!R94+'DECEMBRE 2020'!R105</f>
        <v>5</v>
      </c>
      <c r="D40"/>
    </row>
    <row r="41" spans="2:4" x14ac:dyDescent="0.25">
      <c r="B41" s="12" t="s">
        <v>9</v>
      </c>
      <c r="C41" s="17">
        <f>'JUILLET 2020'!R128+'AOUT 2020'!R101+'SEPTEMBRE 2020'!R90+'OCTOBRE 2020'!R95+'NOVEMBRE 2020'!R95+'DECEMBRE 2020'!R106</f>
        <v>7</v>
      </c>
      <c r="D41"/>
    </row>
    <row r="42" spans="2:4" x14ac:dyDescent="0.25">
      <c r="B42" s="12" t="s">
        <v>44</v>
      </c>
      <c r="C42" s="17">
        <f>'JUILLET 2020'!R129+'AOUT 2020'!R102+'SEPTEMBRE 2020'!R91+'OCTOBRE 2020'!R96+'NOVEMBRE 2020'!R96+'DECEMBRE 2020'!R107</f>
        <v>1</v>
      </c>
      <c r="D42"/>
    </row>
    <row r="43" spans="2:4" ht="15.75" thickBot="1" x14ac:dyDescent="0.3">
      <c r="B43" s="12" t="s">
        <v>45</v>
      </c>
      <c r="C43" s="18">
        <f>'JUILLET 2020'!R130+'AOUT 2020'!R103+'SEPTEMBRE 2020'!R92+'OCTOBRE 2020'!R97+'NOVEMBRE 2020'!R97+'DECEMBRE 2020'!R108</f>
        <v>0</v>
      </c>
      <c r="D43"/>
    </row>
    <row r="44" spans="2:4" ht="15.75" thickBot="1" x14ac:dyDescent="0.3">
      <c r="B44" s="69" t="s">
        <v>31</v>
      </c>
      <c r="C44" s="171">
        <f>SUM(C32:C43)</f>
        <v>260</v>
      </c>
      <c r="D44"/>
    </row>
    <row r="45" spans="2:4" x14ac:dyDescent="0.25">
      <c r="C45" s="15"/>
      <c r="D45"/>
    </row>
    <row r="46" spans="2:4" x14ac:dyDescent="0.25">
      <c r="C46" s="15"/>
      <c r="D46"/>
    </row>
    <row r="47" spans="2:4" x14ac:dyDescent="0.25">
      <c r="C47" s="15"/>
      <c r="D47"/>
    </row>
    <row r="48" spans="2:4" x14ac:dyDescent="0.25">
      <c r="C48" s="15"/>
      <c r="D48"/>
    </row>
    <row r="49" spans="3:4" x14ac:dyDescent="0.25">
      <c r="C49" s="15"/>
      <c r="D49"/>
    </row>
    <row r="50" spans="3:4" x14ac:dyDescent="0.25">
      <c r="C50" s="15"/>
      <c r="D50"/>
    </row>
    <row r="51" spans="3:4" x14ac:dyDescent="0.25">
      <c r="C51" s="15"/>
      <c r="D51"/>
    </row>
    <row r="52" spans="3:4" x14ac:dyDescent="0.25">
      <c r="C52" s="15"/>
      <c r="D52"/>
    </row>
    <row r="53" spans="3:4" x14ac:dyDescent="0.25">
      <c r="C53" s="15"/>
      <c r="D53"/>
    </row>
    <row r="54" spans="3:4" x14ac:dyDescent="0.25">
      <c r="C54" s="15"/>
      <c r="D54"/>
    </row>
    <row r="55" spans="3:4" x14ac:dyDescent="0.25">
      <c r="C55" s="15"/>
      <c r="D55"/>
    </row>
    <row r="56" spans="3:4" x14ac:dyDescent="0.25">
      <c r="C56" s="15"/>
      <c r="D56"/>
    </row>
    <row r="57" spans="3:4" x14ac:dyDescent="0.25">
      <c r="C57" s="15"/>
      <c r="D57"/>
    </row>
    <row r="58" spans="3:4" x14ac:dyDescent="0.25">
      <c r="C58" s="15"/>
      <c r="D58"/>
    </row>
    <row r="59" spans="3:4" x14ac:dyDescent="0.25">
      <c r="C59" s="15"/>
      <c r="D59"/>
    </row>
    <row r="60" spans="3:4" x14ac:dyDescent="0.25">
      <c r="C60" s="15"/>
      <c r="D60"/>
    </row>
    <row r="61" spans="3:4" x14ac:dyDescent="0.25">
      <c r="C61" s="15"/>
      <c r="D61"/>
    </row>
    <row r="62" spans="3:4" x14ac:dyDescent="0.25">
      <c r="C62" s="15"/>
      <c r="D62"/>
    </row>
    <row r="63" spans="3:4" x14ac:dyDescent="0.25">
      <c r="C63" s="15"/>
      <c r="D63"/>
    </row>
    <row r="64" spans="3:4" x14ac:dyDescent="0.25">
      <c r="C64" s="15"/>
      <c r="D64"/>
    </row>
    <row r="65" spans="3:4" x14ac:dyDescent="0.25">
      <c r="C65" s="15"/>
      <c r="D65"/>
    </row>
    <row r="66" spans="3:4" x14ac:dyDescent="0.25">
      <c r="C66" s="15"/>
      <c r="D66"/>
    </row>
    <row r="67" spans="3:4" x14ac:dyDescent="0.25">
      <c r="C67" s="15"/>
      <c r="D67"/>
    </row>
    <row r="68" spans="3:4" x14ac:dyDescent="0.25">
      <c r="C68" s="15"/>
      <c r="D68"/>
    </row>
    <row r="69" spans="3:4" x14ac:dyDescent="0.25">
      <c r="C69" s="15"/>
      <c r="D69"/>
    </row>
    <row r="70" spans="3:4" x14ac:dyDescent="0.25">
      <c r="C70" s="15"/>
      <c r="D70"/>
    </row>
    <row r="71" spans="3:4" x14ac:dyDescent="0.25">
      <c r="C71" s="15"/>
      <c r="D71"/>
    </row>
    <row r="72" spans="3:4" x14ac:dyDescent="0.25">
      <c r="C72" s="15"/>
      <c r="D72"/>
    </row>
    <row r="73" spans="3:4" x14ac:dyDescent="0.25">
      <c r="C73" s="15"/>
      <c r="D73"/>
    </row>
    <row r="74" spans="3:4" x14ac:dyDescent="0.25">
      <c r="C74" s="15"/>
      <c r="D74"/>
    </row>
    <row r="75" spans="3:4" x14ac:dyDescent="0.25">
      <c r="C75" s="15"/>
      <c r="D75"/>
    </row>
    <row r="76" spans="3:4" x14ac:dyDescent="0.25">
      <c r="C76" s="15"/>
      <c r="D76"/>
    </row>
    <row r="77" spans="3:4" x14ac:dyDescent="0.25">
      <c r="C77" s="15"/>
      <c r="D77"/>
    </row>
    <row r="78" spans="3:4" x14ac:dyDescent="0.25">
      <c r="C78" s="15"/>
      <c r="D78"/>
    </row>
    <row r="79" spans="3:4" x14ac:dyDescent="0.25">
      <c r="C79" s="15"/>
      <c r="D79"/>
    </row>
    <row r="80" spans="3:4" x14ac:dyDescent="0.25">
      <c r="C80" s="15"/>
      <c r="D80"/>
    </row>
    <row r="81" spans="3:4" x14ac:dyDescent="0.25">
      <c r="C81" s="15"/>
      <c r="D81"/>
    </row>
    <row r="82" spans="3:4" x14ac:dyDescent="0.25">
      <c r="C82" s="15"/>
      <c r="D82"/>
    </row>
    <row r="83" spans="3:4" x14ac:dyDescent="0.25">
      <c r="C83" s="15"/>
      <c r="D83"/>
    </row>
    <row r="84" spans="3:4" x14ac:dyDescent="0.25">
      <c r="C84" s="15"/>
      <c r="D84"/>
    </row>
  </sheetData>
  <mergeCells count="4">
    <mergeCell ref="C28:D28"/>
    <mergeCell ref="C29:D29"/>
    <mergeCell ref="B5:C5"/>
    <mergeCell ref="E5:F5"/>
  </mergeCells>
  <dataValidations count="1">
    <dataValidation type="list" allowBlank="1" showInputMessage="1" showErrorMessage="1" sqref="M2">
      <formula1>$B$32:$B$43</formula1>
    </dataValidation>
  </dataValidations>
  <pageMargins left="0.70866141732283472" right="0.70866141732283472" top="0.74803149606299213" bottom="0.74803149606299213" header="0.31496062992125984" footer="0.31496062992125984"/>
  <pageSetup paperSize="9" scale="7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JUILLET 2020</vt:lpstr>
      <vt:lpstr>AOUT 2020</vt:lpstr>
      <vt:lpstr>SEPTEMBRE 2020</vt:lpstr>
      <vt:lpstr>OCTOBRE 2020</vt:lpstr>
      <vt:lpstr>NOVEMBRE 2020</vt:lpstr>
      <vt:lpstr>DECEMBRE 2020</vt:lpstr>
      <vt:lpstr>BILAN DU 01.07.20 AU 31.12.20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tatreaux</dc:creator>
  <cp:lastModifiedBy>Michel</cp:lastModifiedBy>
  <cp:lastPrinted>2021-01-06T15:43:39Z</cp:lastPrinted>
  <dcterms:created xsi:type="dcterms:W3CDTF">2020-07-03T14:31:42Z</dcterms:created>
  <dcterms:modified xsi:type="dcterms:W3CDTF">2021-01-09T07:12:03Z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