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825" yWindow="495" windowWidth="27240" windowHeight="15000"/>
  </bookViews>
  <sheets>
    <sheet name="Évaluation" sheetId="1" r:id="rId1"/>
    <sheet name="Barèm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" i="1" l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G7" i="1"/>
  <c r="G8" i="1"/>
  <c r="G9" i="1"/>
  <c r="G10" i="1"/>
  <c r="G11" i="1"/>
  <c r="H11" i="1" s="1"/>
  <c r="G12" i="1"/>
  <c r="H12" i="1" s="1"/>
  <c r="G13" i="1"/>
  <c r="H13" i="1" s="1"/>
  <c r="G14" i="1"/>
  <c r="H14" i="1" s="1"/>
  <c r="G15" i="1"/>
  <c r="G16" i="1"/>
  <c r="G17" i="1"/>
  <c r="G18" i="1"/>
  <c r="G19" i="1"/>
  <c r="H19" i="1" s="1"/>
  <c r="G20" i="1"/>
  <c r="H20" i="1" s="1"/>
  <c r="G21" i="1"/>
  <c r="H21" i="1" s="1"/>
  <c r="G22" i="1"/>
  <c r="H22" i="1" s="1"/>
  <c r="G23" i="1"/>
  <c r="G24" i="1"/>
  <c r="G25" i="1"/>
  <c r="G26" i="1"/>
  <c r="G27" i="1"/>
  <c r="H27" i="1" s="1"/>
  <c r="G28" i="1"/>
  <c r="H28" i="1" s="1"/>
  <c r="G29" i="1"/>
  <c r="H29" i="1" s="1"/>
  <c r="G30" i="1"/>
  <c r="H30" i="1" s="1"/>
  <c r="G31" i="1"/>
  <c r="G32" i="1"/>
  <c r="G33" i="1"/>
  <c r="G34" i="1"/>
  <c r="G35" i="1"/>
  <c r="H35" i="1" s="1"/>
  <c r="G36" i="1"/>
  <c r="H36" i="1" s="1"/>
  <c r="G37" i="1"/>
  <c r="H37" i="1" s="1"/>
  <c r="G38" i="1"/>
  <c r="H38" i="1" s="1"/>
  <c r="G39" i="1"/>
  <c r="G40" i="1"/>
  <c r="G41" i="1"/>
  <c r="G42" i="1"/>
  <c r="G43" i="1"/>
  <c r="H43" i="1" s="1"/>
  <c r="G44" i="1"/>
  <c r="H44" i="1" s="1"/>
  <c r="H7" i="1"/>
  <c r="H8" i="1"/>
  <c r="H9" i="1"/>
  <c r="H10" i="1"/>
  <c r="H15" i="1"/>
  <c r="H16" i="1"/>
  <c r="H17" i="1"/>
  <c r="H18" i="1"/>
  <c r="H23" i="1"/>
  <c r="H24" i="1"/>
  <c r="H25" i="1"/>
  <c r="H26" i="1"/>
  <c r="H31" i="1"/>
  <c r="H32" i="1"/>
  <c r="H33" i="1"/>
  <c r="H34" i="1"/>
  <c r="H39" i="1"/>
  <c r="H40" i="1"/>
  <c r="H41" i="1"/>
  <c r="H42" i="1"/>
  <c r="U11" i="1" l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T8" i="1" l="1"/>
  <c r="U8" i="1" s="1"/>
  <c r="T9" i="1"/>
  <c r="U9" i="1" s="1"/>
  <c r="T10" i="1"/>
  <c r="U10" i="1" s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7" i="1"/>
  <c r="U7" i="1" s="1"/>
  <c r="O8" i="1"/>
  <c r="P8" i="1" s="1"/>
  <c r="O9" i="1"/>
  <c r="P9" i="1" s="1"/>
  <c r="O10" i="1"/>
  <c r="P10" i="1" s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7" i="1"/>
  <c r="P7" i="1" s="1"/>
  <c r="K15" i="1"/>
  <c r="K17" i="1"/>
  <c r="K19" i="1"/>
  <c r="K21" i="1"/>
  <c r="K23" i="1"/>
  <c r="K25" i="1"/>
  <c r="K27" i="1"/>
  <c r="K29" i="1"/>
  <c r="K31" i="1"/>
  <c r="K33" i="1"/>
  <c r="K35" i="1"/>
  <c r="K37" i="1"/>
  <c r="K39" i="1"/>
  <c r="K41" i="1"/>
  <c r="K43" i="1"/>
  <c r="K7" i="1"/>
  <c r="J15" i="1"/>
  <c r="J17" i="1"/>
  <c r="J19" i="1"/>
  <c r="J21" i="1"/>
  <c r="J23" i="1"/>
  <c r="J25" i="1"/>
  <c r="J27" i="1"/>
  <c r="J29" i="1"/>
  <c r="J31" i="1"/>
  <c r="J33" i="1"/>
  <c r="J35" i="1"/>
  <c r="J37" i="1"/>
  <c r="J39" i="1"/>
  <c r="J41" i="1"/>
  <c r="J43" i="1"/>
  <c r="J7" i="1"/>
  <c r="I11" i="1"/>
  <c r="K11" i="1" s="1"/>
  <c r="I13" i="1"/>
  <c r="K13" i="1" s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9" i="1"/>
  <c r="K9" i="1" s="1"/>
  <c r="I7" i="1"/>
  <c r="J13" i="1" l="1"/>
  <c r="J11" i="1"/>
  <c r="J9" i="1"/>
  <c r="F21" i="2"/>
  <c r="F22" i="2" s="1"/>
  <c r="F23" i="2" s="1"/>
  <c r="F24" i="2" s="1"/>
  <c r="F25" i="2" s="1"/>
  <c r="F26" i="2" s="1"/>
  <c r="F27" i="2" s="1"/>
  <c r="F28" i="2" s="1"/>
  <c r="F29" i="2" s="1"/>
  <c r="F30" i="2" s="1"/>
  <c r="B18" i="2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A18" i="2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B17" i="2"/>
  <c r="A17" i="2"/>
  <c r="B9" i="2"/>
  <c r="B10" i="2" s="1"/>
  <c r="B11" i="2" s="1"/>
  <c r="B12" i="2" s="1"/>
  <c r="B13" i="2" s="1"/>
  <c r="B14" i="2" s="1"/>
  <c r="B15" i="2" s="1"/>
  <c r="B8" i="2"/>
  <c r="A8" i="2"/>
  <c r="A9" i="2" s="1"/>
  <c r="A10" i="2" s="1"/>
  <c r="A11" i="2" s="1"/>
  <c r="A12" i="2" s="1"/>
  <c r="A13" i="2" s="1"/>
  <c r="A14" i="2" s="1"/>
  <c r="A15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J7" i="2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B7" i="2"/>
  <c r="A7" i="2"/>
  <c r="M6" i="2"/>
  <c r="J6" i="2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A9" i="1" l="1"/>
  <c r="A11" i="1" s="1"/>
  <c r="A13" i="1" s="1"/>
  <c r="A15" i="1" s="1"/>
  <c r="A17" i="1" s="1"/>
  <c r="A19" i="1" s="1"/>
  <c r="A21" i="1" s="1"/>
  <c r="A23" i="1" s="1"/>
  <c r="A25" i="1" s="1"/>
  <c r="A27" i="1" s="1"/>
  <c r="A29" i="1" s="1"/>
  <c r="A31" i="1" s="1"/>
  <c r="A33" i="1" s="1"/>
  <c r="A35" i="1" s="1"/>
  <c r="A37" i="1" s="1"/>
  <c r="A39" i="1" s="1"/>
  <c r="A41" i="1" s="1"/>
  <c r="A43" i="1" s="1"/>
</calcChain>
</file>

<file path=xl/sharedStrings.xml><?xml version="1.0" encoding="utf-8"?>
<sst xmlns="http://schemas.openxmlformats.org/spreadsheetml/2006/main" count="169" uniqueCount="43">
  <si>
    <t>Nom</t>
  </si>
  <si>
    <t>Prénom</t>
  </si>
  <si>
    <t>Sexe</t>
  </si>
  <si>
    <t>Perf 2x50m</t>
  </si>
  <si>
    <t>Tps</t>
  </si>
  <si>
    <t>Pts</t>
  </si>
  <si>
    <t>Perf. Individuelle 50m / 4 pts</t>
  </si>
  <si>
    <t>Perf. Collective / 4 pts</t>
  </si>
  <si>
    <t>Efficacité de Transmission / 6 pts</t>
  </si>
  <si>
    <t>D 1.4 t D 2</t>
  </si>
  <si>
    <t xml:space="preserve"> - Je connais la partie du couloir ou je cours (en rapport à la main)                              - Je donne le témoin à vite max                                 - Je sais quand annoncer "hop"</t>
  </si>
  <si>
    <t>Donneur / 2 pts</t>
  </si>
  <si>
    <t>Receveur / 2 pts</t>
  </si>
  <si>
    <t>Transmission / 2 pts</t>
  </si>
  <si>
    <t>Je réalise la meilleur performance sur mon 50 mètres</t>
  </si>
  <si>
    <t>Investissement dans le travail de groupe</t>
  </si>
  <si>
    <t>Respects des consignes, des règles, des partenaires</t>
  </si>
  <si>
    <t>Connaitre et appliqué les grands principes de l'échauffement</t>
  </si>
  <si>
    <t>Gpe</t>
  </si>
  <si>
    <t>TOTAL</t>
  </si>
  <si>
    <t>Sur 20</t>
  </si>
  <si>
    <t>Sur 2 pts</t>
  </si>
  <si>
    <t>Evaluation Vitesse                                                          Relais 50 mètres et 2x50 mètres                            Barème de 4ème</t>
  </si>
  <si>
    <t>CMS / Investissement pdt le cycle / 6 pts</t>
  </si>
  <si>
    <t xml:space="preserve"> - Indice de réussite de transmission                                                                                                                                                             - Différence entre la perforance collective sur 2x50m et l'addition des deux performances individuelles sur 50m.</t>
  </si>
  <si>
    <t>Compétence</t>
  </si>
  <si>
    <t>Compétences</t>
  </si>
  <si>
    <t xml:space="preserve"> - J'utilise la marque comme signal de départ                                  - Je pars vite sans me retourné (regard vers l'avant)                                    - Je connais mon bras de réception et tend le bras au signal</t>
  </si>
  <si>
    <t xml:space="preserve"> - La zone de transmission est respectée et le passage s'effectue dans la zone</t>
  </si>
  <si>
    <t>50 mètres Perf Indiv /4pts</t>
  </si>
  <si>
    <t>Barème  Perf Collective / 4pts</t>
  </si>
  <si>
    <t>Efficacité Transmision / 6pts</t>
  </si>
  <si>
    <t>Investissement / 6pts</t>
  </si>
  <si>
    <t>Garçons</t>
  </si>
  <si>
    <t>Filles</t>
  </si>
  <si>
    <t>Gain de temps</t>
  </si>
  <si>
    <t>A</t>
  </si>
  <si>
    <t>PA</t>
  </si>
  <si>
    <t>ECA</t>
  </si>
  <si>
    <t>DA</t>
  </si>
  <si>
    <t>Compét.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</si>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</sst>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B8F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2" borderId="20" xfId="0" applyFill="1" applyBorder="1" applyAlignment="1">
      <alignment wrapText="1"/>
    </xf>
    <xf numFmtId="0" fontId="0" fillId="0" borderId="20" xfId="0" applyBorder="1" applyAlignment="1">
      <alignment wrapText="1"/>
    </xf>
    <xf numFmtId="0" fontId="0" fillId="2" borderId="21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8" borderId="37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1" fillId="7" borderId="37" xfId="0" applyFont="1" applyFill="1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7" borderId="46" xfId="0" applyFont="1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/>
    </xf>
    <xf numFmtId="0" fontId="0" fillId="10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1" fillId="9" borderId="46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0" fontId="1" fillId="3" borderId="46" xfId="0" applyFon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1" fillId="10" borderId="21" xfId="0" applyFont="1" applyFill="1" applyBorder="1" applyAlignment="1">
      <alignment horizontal="center"/>
    </xf>
    <xf numFmtId="0" fontId="1" fillId="10" borderId="46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textRotation="255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37" xfId="0" applyFont="1" applyFill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 vertical="center" wrapText="1"/>
    </xf>
    <xf numFmtId="0" fontId="1" fillId="12" borderId="21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180" wrapText="1"/>
    </xf>
    <xf numFmtId="0" fontId="4" fillId="0" borderId="5" xfId="0" applyFont="1" applyFill="1" applyBorder="1" applyAlignment="1">
      <alignment horizontal="center" vertical="center" textRotation="180" wrapText="1"/>
    </xf>
    <xf numFmtId="0" fontId="4" fillId="0" borderId="7" xfId="0" applyFont="1" applyFill="1" applyBorder="1" applyAlignment="1">
      <alignment horizontal="center" vertical="center" textRotation="180" wrapText="1"/>
    </xf>
    <xf numFmtId="0" fontId="4" fillId="0" borderId="41" xfId="0" applyFont="1" applyFill="1" applyBorder="1" applyAlignment="1">
      <alignment horizontal="center" vertical="center" textRotation="180" wrapText="1"/>
    </xf>
    <xf numFmtId="0" fontId="4" fillId="0" borderId="42" xfId="0" applyFont="1" applyFill="1" applyBorder="1" applyAlignment="1">
      <alignment horizontal="center" vertical="center" textRotation="180" wrapText="1"/>
    </xf>
    <xf numFmtId="0" fontId="4" fillId="0" borderId="33" xfId="0" applyFont="1" applyFill="1" applyBorder="1" applyAlignment="1">
      <alignment horizontal="center" vertical="center" textRotation="180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textRotation="180" wrapText="1"/>
    </xf>
    <xf numFmtId="0" fontId="4" fillId="0" borderId="44" xfId="0" applyFont="1" applyFill="1" applyBorder="1" applyAlignment="1">
      <alignment horizontal="center" vertical="center" textRotation="180" wrapText="1"/>
    </xf>
    <xf numFmtId="0" fontId="4" fillId="0" borderId="31" xfId="0" applyFont="1" applyFill="1" applyBorder="1" applyAlignment="1">
      <alignment horizontal="center" vertical="center" textRotation="180" wrapText="1"/>
    </xf>
    <xf numFmtId="0" fontId="4" fillId="0" borderId="4" xfId="0" applyFont="1" applyFill="1" applyBorder="1" applyAlignment="1">
      <alignment horizontal="center" vertical="center" textRotation="180" wrapText="1"/>
    </xf>
    <xf numFmtId="0" fontId="4" fillId="0" borderId="6" xfId="0" applyFont="1" applyFill="1" applyBorder="1" applyAlignment="1">
      <alignment horizontal="center" vertical="center" textRotation="180" wrapText="1"/>
    </xf>
    <xf numFmtId="0" fontId="4" fillId="0" borderId="9" xfId="0" applyFont="1" applyFill="1" applyBorder="1" applyAlignment="1">
      <alignment horizontal="center" vertical="center" textRotation="180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32"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99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tabSelected="1" topLeftCell="A6" zoomScale="60" zoomScaleNormal="60" workbookViewId="0">
      <selection activeCell="U7" sqref="U7:U44"/>
    </sheetView>
  </sheetViews>
  <sheetFormatPr baseColWidth="10" defaultColWidth="10.875" defaultRowHeight="15.75" x14ac:dyDescent="0.25"/>
  <cols>
    <col min="1" max="1" width="6.375" style="1" customWidth="1"/>
    <col min="2" max="2" width="15.375" style="1" customWidth="1"/>
    <col min="3" max="3" width="10.875" style="1"/>
    <col min="4" max="4" width="7.875" style="1" customWidth="1"/>
    <col min="5" max="5" width="11.625" style="1" customWidth="1"/>
    <col min="6" max="11" width="11" style="1" customWidth="1"/>
    <col min="12" max="14" width="21.875" style="1" customWidth="1"/>
    <col min="15" max="21" width="11" style="1" customWidth="1"/>
    <col min="22" max="22" width="7.375" style="1" customWidth="1"/>
    <col min="23" max="16384" width="10.875" style="1"/>
  </cols>
  <sheetData>
    <row r="1" spans="1:25" ht="16.5" thickBot="1" x14ac:dyDescent="0.3"/>
    <row r="2" spans="1:25" s="3" customFormat="1" ht="21" customHeight="1" thickBot="1" x14ac:dyDescent="0.3">
      <c r="A2" s="110" t="s">
        <v>22</v>
      </c>
      <c r="B2" s="111"/>
      <c r="C2" s="111"/>
      <c r="D2" s="111"/>
      <c r="E2" s="112"/>
      <c r="F2" s="104" t="s">
        <v>6</v>
      </c>
      <c r="G2" s="105"/>
      <c r="H2" s="106"/>
      <c r="I2" s="104" t="s">
        <v>7</v>
      </c>
      <c r="J2" s="105"/>
      <c r="K2" s="106"/>
      <c r="L2" s="104" t="s">
        <v>8</v>
      </c>
      <c r="M2" s="105"/>
      <c r="N2" s="105"/>
      <c r="O2" s="105"/>
      <c r="P2" s="106"/>
      <c r="Q2" s="104" t="s">
        <v>23</v>
      </c>
      <c r="R2" s="105"/>
      <c r="S2" s="105"/>
      <c r="T2" s="105"/>
      <c r="U2" s="106"/>
    </row>
    <row r="3" spans="1:25" s="2" customFormat="1" ht="20.100000000000001" customHeight="1" thickBot="1" x14ac:dyDescent="0.3">
      <c r="A3" s="113"/>
      <c r="B3" s="114"/>
      <c r="C3" s="114"/>
      <c r="D3" s="114"/>
      <c r="E3" s="115"/>
      <c r="F3" s="107" t="s">
        <v>9</v>
      </c>
      <c r="G3" s="108"/>
      <c r="H3" s="109"/>
      <c r="I3" s="107"/>
      <c r="J3" s="108"/>
      <c r="K3" s="109"/>
      <c r="L3" s="153"/>
      <c r="M3" s="154"/>
      <c r="N3" s="155"/>
      <c r="O3" s="121" t="s">
        <v>19</v>
      </c>
      <c r="P3" s="124" t="s">
        <v>26</v>
      </c>
      <c r="Q3" s="127"/>
      <c r="R3" s="128"/>
      <c r="S3" s="129"/>
      <c r="T3" s="130" t="s">
        <v>19</v>
      </c>
      <c r="U3" s="133" t="s">
        <v>26</v>
      </c>
    </row>
    <row r="4" spans="1:25" ht="23.1" customHeight="1" thickBot="1" x14ac:dyDescent="0.3">
      <c r="A4" s="113"/>
      <c r="B4" s="114"/>
      <c r="C4" s="114"/>
      <c r="D4" s="114"/>
      <c r="E4" s="115"/>
      <c r="F4" s="156" t="s">
        <v>14</v>
      </c>
      <c r="G4" s="157"/>
      <c r="H4" s="158"/>
      <c r="I4" s="162" t="s">
        <v>24</v>
      </c>
      <c r="J4" s="163"/>
      <c r="K4" s="164"/>
      <c r="L4" s="9" t="s">
        <v>11</v>
      </c>
      <c r="M4" s="10" t="s">
        <v>12</v>
      </c>
      <c r="N4" s="11" t="s">
        <v>13</v>
      </c>
      <c r="O4" s="122"/>
      <c r="P4" s="125"/>
      <c r="Q4" s="9" t="s">
        <v>21</v>
      </c>
      <c r="R4" s="10" t="s">
        <v>21</v>
      </c>
      <c r="S4" s="11" t="s">
        <v>21</v>
      </c>
      <c r="T4" s="131"/>
      <c r="U4" s="134"/>
    </row>
    <row r="5" spans="1:25" ht="135" customHeight="1" thickBot="1" x14ac:dyDescent="0.3">
      <c r="A5" s="116"/>
      <c r="B5" s="117"/>
      <c r="C5" s="117"/>
      <c r="D5" s="117"/>
      <c r="E5" s="118"/>
      <c r="F5" s="159"/>
      <c r="G5" s="160"/>
      <c r="H5" s="161"/>
      <c r="I5" s="165"/>
      <c r="J5" s="166"/>
      <c r="K5" s="167"/>
      <c r="L5" s="12" t="s">
        <v>10</v>
      </c>
      <c r="M5" s="13" t="s">
        <v>27</v>
      </c>
      <c r="N5" s="14" t="s">
        <v>28</v>
      </c>
      <c r="O5" s="122"/>
      <c r="P5" s="125"/>
      <c r="Q5" s="15" t="s">
        <v>17</v>
      </c>
      <c r="R5" s="16" t="s">
        <v>16</v>
      </c>
      <c r="S5" s="17" t="s">
        <v>15</v>
      </c>
      <c r="T5" s="131"/>
      <c r="U5" s="134"/>
      <c r="V5" s="77" t="s">
        <v>19</v>
      </c>
    </row>
    <row r="6" spans="1:25" s="4" customFormat="1" ht="26.1" customHeight="1" thickBot="1" x14ac:dyDescent="0.3">
      <c r="A6" s="18" t="s">
        <v>18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18" t="s">
        <v>5</v>
      </c>
      <c r="H6" s="18" t="s">
        <v>40</v>
      </c>
      <c r="I6" s="18" t="s">
        <v>4</v>
      </c>
      <c r="J6" s="18" t="s">
        <v>5</v>
      </c>
      <c r="K6" s="18" t="s">
        <v>40</v>
      </c>
      <c r="L6" s="19" t="s">
        <v>5</v>
      </c>
      <c r="M6" s="19" t="s">
        <v>5</v>
      </c>
      <c r="N6" s="19" t="s">
        <v>5</v>
      </c>
      <c r="O6" s="123"/>
      <c r="P6" s="126"/>
      <c r="Q6" s="19" t="s">
        <v>5</v>
      </c>
      <c r="R6" s="19" t="s">
        <v>5</v>
      </c>
      <c r="S6" s="19" t="s">
        <v>5</v>
      </c>
      <c r="T6" s="132"/>
      <c r="U6" s="135"/>
      <c r="V6" s="78" t="s">
        <v>20</v>
      </c>
    </row>
    <row r="7" spans="1:25" ht="20.100000000000001" customHeight="1" x14ac:dyDescent="0.25">
      <c r="A7" s="119">
        <v>1</v>
      </c>
      <c r="B7" s="8"/>
      <c r="C7" s="8"/>
      <c r="D7" s="55" t="s">
        <v>41</v>
      </c>
      <c r="E7" s="98">
        <v>16</v>
      </c>
      <c r="F7" s="82">
        <v>8</v>
      </c>
      <c r="G7" s="84">
        <f>IF(Évaluation!D7="M",VLOOKUP(F7,Barème!A$5:C$51,3),IF(Évaluation!D7="F",VLOOKUP(F7,Barème!B$5:C$51,2),""))</f>
        <v>3</v>
      </c>
      <c r="H7" s="86" t="str">
        <f t="shared" ref="H7:H44" si="0">IF(G7=0,"DA",IF(G7=0.5,"DA",IF(G7=1,"DA",IF(G7=1.5,"ECA",IF(G7=2,"ECA",IF(G7=2.5,"PA",IF(G7=3,"PA",IF(G7=3.5,"A",IF(G7=4,"A","")))))))))</f>
        <v>PA</v>
      </c>
      <c r="I7" s="100">
        <f>E7-(F7+F8)</f>
        <v>-1</v>
      </c>
      <c r="J7" s="102">
        <f>VLOOKUP(I7,Barème!F$5:G$30,2)</f>
        <v>3.5</v>
      </c>
      <c r="K7" s="92" t="str">
        <f>VLOOKUP(I7,Barème!F$5:H$30,3)</f>
        <v>A</v>
      </c>
      <c r="L7" s="57">
        <v>1</v>
      </c>
      <c r="M7" s="58"/>
      <c r="N7" s="58"/>
      <c r="O7" s="71">
        <f>L7+M7+N7</f>
        <v>1</v>
      </c>
      <c r="P7" s="92" t="str">
        <f>IF(O7=0,"DA",IF(O7=0.5,"DA",IF(O7=1,"DA",IF(O7=1.5,"ECA",IF(O7=2,"ECA",IF(O7=2.5,"PA",IF(O7=3,"PA",IF(O7=3.5,"A",IF(O7=4,"A",IF(O7=4.5,"A",IF(O7=5,"A",IF(O7=5.5,"A",IF(O7=6,"A")))))))))))))</f>
        <v>DA</v>
      </c>
      <c r="Q7" s="57">
        <v>1</v>
      </c>
      <c r="R7" s="58"/>
      <c r="S7" s="58"/>
      <c r="T7" s="71">
        <f>Q7+R7+S7</f>
        <v>1</v>
      </c>
      <c r="U7" s="92" t="str">
        <f>IF(T7=0,"DA",IF(T7=0.5,"DA",IF(T7=1,"DA",IF(T7=1.5,"ECA",IF(T7=2,"ECA",IF(T7=2.5,"PA",IF(T7=3,"PA",IF(T7=3.5,"A",IF(T7=4,"A",IF(T7=4.5,"A",IF(T7=5,"A",IF(T7=5.5,"A",IF(T7=6,"A")))))))))))))</f>
        <v>DA</v>
      </c>
      <c r="V7" s="79">
        <f t="shared" ref="V7:V44" si="1">IFERROR(T7+O7+J7+G7,"")</f>
        <v>8.5</v>
      </c>
    </row>
    <row r="8" spans="1:25" ht="20.100000000000001" customHeight="1" x14ac:dyDescent="0.25">
      <c r="A8" s="120"/>
      <c r="B8" s="5"/>
      <c r="C8" s="5"/>
      <c r="D8" s="59" t="s">
        <v>42</v>
      </c>
      <c r="E8" s="99"/>
      <c r="F8" s="83">
        <v>9</v>
      </c>
      <c r="G8" s="88">
        <f>IF(Évaluation!D8="M",VLOOKUP(F8,Barème!A$5:C$51,3),IF(Évaluation!D8="F",VLOOKUP(F8,Barème!B$5:C$51,2),""))</f>
        <v>3</v>
      </c>
      <c r="H8" s="89" t="str">
        <f t="shared" si="0"/>
        <v>PA</v>
      </c>
      <c r="I8" s="101"/>
      <c r="J8" s="103"/>
      <c r="K8" s="91"/>
      <c r="L8" s="60">
        <v>2</v>
      </c>
      <c r="M8" s="61"/>
      <c r="N8" s="61"/>
      <c r="O8" s="72">
        <f t="shared" ref="O8:O44" si="2">L8+M8+N8</f>
        <v>2</v>
      </c>
      <c r="P8" s="91" t="str">
        <f t="shared" ref="P8:P44" si="3">IF(O8=0,"DA",IF(O8=0.5,"DA",IF(O8=1,"DA",IF(O8=1.5,"ECA",IF(O8=2,"ECA",IF(O8=2.5,"PA",IF(O8=3,"PA",IF(O8=3.5,"A",IF(O8=4,"A",IF(O8=4.5,"A",IF(O8=5,"A",IF(O8=5.5,"A",IF(O8=6,"A")))))))))))))</f>
        <v>ECA</v>
      </c>
      <c r="Q8" s="60">
        <v>2</v>
      </c>
      <c r="R8" s="61"/>
      <c r="S8" s="61"/>
      <c r="T8" s="72">
        <f t="shared" ref="T8:T44" si="4">Q8+R8+S8</f>
        <v>2</v>
      </c>
      <c r="U8" s="91" t="str">
        <f t="shared" ref="U8:U44" si="5">IF(T8=0,"DA",IF(T8=0.5,"DA",IF(T8=1,"DA",IF(T8=1.5,"ECA",IF(T8=2,"ECA",IF(T8=2.5,"PA",IF(T8=3,"PA",IF(T8=3.5,"A",IF(T8=4,"A",IF(T8=4.5,"A",IF(T8=5,"A",IF(T8=5.5,"A",IF(T8=6,"A")))))))))))))</f>
        <v>ECA</v>
      </c>
      <c r="V8" s="80">
        <f t="shared" si="1"/>
        <v>7</v>
      </c>
    </row>
    <row r="9" spans="1:25" ht="20.100000000000001" customHeight="1" x14ac:dyDescent="0.25">
      <c r="A9" s="136">
        <f>A7+1</f>
        <v>2</v>
      </c>
      <c r="B9" s="6"/>
      <c r="C9" s="6"/>
      <c r="D9" s="62" t="s">
        <v>41</v>
      </c>
      <c r="E9" s="140">
        <v>18</v>
      </c>
      <c r="F9" s="63">
        <v>7</v>
      </c>
      <c r="G9" s="76">
        <f>IF(Évaluation!D9="M",VLOOKUP(F9,Barème!A$5:C$51,3),IF(Évaluation!D9="F",VLOOKUP(F9,Barème!B$5:C$51,2),""))</f>
        <v>4</v>
      </c>
      <c r="H9" s="69" t="str">
        <f t="shared" si="0"/>
        <v>A</v>
      </c>
      <c r="I9" s="142">
        <f>E9-(F9+F10)</f>
        <v>0</v>
      </c>
      <c r="J9" s="146">
        <f>VLOOKUP(I9,Barème!F$5:G$30,2)</f>
        <v>2</v>
      </c>
      <c r="K9" s="69" t="str">
        <f>VLOOKUP(I9,Barème!F$5:H$30,3)</f>
        <v>PA</v>
      </c>
      <c r="L9" s="63">
        <v>4</v>
      </c>
      <c r="M9" s="64"/>
      <c r="N9" s="64"/>
      <c r="O9" s="73">
        <f t="shared" si="2"/>
        <v>4</v>
      </c>
      <c r="P9" s="69" t="str">
        <f t="shared" si="3"/>
        <v>A</v>
      </c>
      <c r="Q9" s="63">
        <v>3</v>
      </c>
      <c r="R9" s="64"/>
      <c r="S9" s="64"/>
      <c r="T9" s="73">
        <f t="shared" si="4"/>
        <v>3</v>
      </c>
      <c r="U9" s="69" t="str">
        <f t="shared" si="5"/>
        <v>PA</v>
      </c>
      <c r="V9" s="80">
        <f t="shared" si="1"/>
        <v>13</v>
      </c>
    </row>
    <row r="10" spans="1:25" ht="20.100000000000001" customHeight="1" x14ac:dyDescent="0.25">
      <c r="A10" s="137"/>
      <c r="B10" s="6"/>
      <c r="C10" s="6"/>
      <c r="D10" s="62" t="s">
        <v>41</v>
      </c>
      <c r="E10" s="141"/>
      <c r="F10" s="63">
        <v>11</v>
      </c>
      <c r="G10" s="76">
        <f>IF(Évaluation!D10="M",VLOOKUP(F10,Barème!A$5:C$51,3),IF(Évaluation!D10="F",VLOOKUP(F10,Barème!B$5:C$51,2),""))</f>
        <v>0</v>
      </c>
      <c r="H10" s="69" t="str">
        <f t="shared" si="0"/>
        <v>DA</v>
      </c>
      <c r="I10" s="143"/>
      <c r="J10" s="147"/>
      <c r="K10" s="69"/>
      <c r="L10" s="63">
        <v>3</v>
      </c>
      <c r="M10" s="64"/>
      <c r="N10" s="64"/>
      <c r="O10" s="73">
        <f t="shared" si="2"/>
        <v>3</v>
      </c>
      <c r="P10" s="69" t="str">
        <f t="shared" si="3"/>
        <v>PA</v>
      </c>
      <c r="Q10" s="63">
        <v>4</v>
      </c>
      <c r="R10" s="64"/>
      <c r="S10" s="64"/>
      <c r="T10" s="73">
        <f t="shared" si="4"/>
        <v>4</v>
      </c>
      <c r="U10" s="69" t="str">
        <f t="shared" si="5"/>
        <v>A</v>
      </c>
      <c r="V10" s="80">
        <f t="shared" si="1"/>
        <v>7</v>
      </c>
    </row>
    <row r="11" spans="1:25" ht="20.100000000000001" customHeight="1" x14ac:dyDescent="0.25">
      <c r="A11" s="138">
        <f>A9+1</f>
        <v>3</v>
      </c>
      <c r="B11" s="5"/>
      <c r="C11" s="5"/>
      <c r="D11" s="59" t="s">
        <v>41</v>
      </c>
      <c r="E11" s="139">
        <v>19.5</v>
      </c>
      <c r="F11" s="83">
        <v>9</v>
      </c>
      <c r="G11" s="88">
        <f>IF(Évaluation!D11="M",VLOOKUP(F11,Barème!A$5:C$51,3),IF(Évaluation!D11="F",VLOOKUP(F11,Barème!B$5:C$51,2),""))</f>
        <v>2</v>
      </c>
      <c r="H11" s="87" t="str">
        <f t="shared" si="0"/>
        <v>ECA</v>
      </c>
      <c r="I11" s="144">
        <f>E11-(F11+F12)</f>
        <v>0.5</v>
      </c>
      <c r="J11" s="150">
        <f>VLOOKUP(I11,Barème!F$5:G$30,2)</f>
        <v>1</v>
      </c>
      <c r="K11" s="93" t="str">
        <f>VLOOKUP(I11,Barème!F$5:H$30,3)</f>
        <v>ECA</v>
      </c>
      <c r="L11" s="60"/>
      <c r="M11" s="61"/>
      <c r="N11" s="61"/>
      <c r="O11" s="72">
        <f t="shared" si="2"/>
        <v>0</v>
      </c>
      <c r="P11" s="93" t="str">
        <f t="shared" si="3"/>
        <v>DA</v>
      </c>
      <c r="Q11" s="60"/>
      <c r="R11" s="61"/>
      <c r="S11" s="61"/>
      <c r="T11" s="72">
        <f t="shared" si="4"/>
        <v>0</v>
      </c>
      <c r="U11" s="93" t="str">
        <f t="shared" si="5"/>
        <v>DA</v>
      </c>
      <c r="V11" s="80">
        <f t="shared" si="1"/>
        <v>3</v>
      </c>
      <c r="Y11" s="95" t="s">
        <v>36</v>
      </c>
    </row>
    <row r="12" spans="1:25" ht="20.100000000000001" customHeight="1" x14ac:dyDescent="0.25">
      <c r="A12" s="120"/>
      <c r="B12" s="5"/>
      <c r="C12" s="5"/>
      <c r="D12" s="59" t="s">
        <v>41</v>
      </c>
      <c r="E12" s="98"/>
      <c r="F12" s="83">
        <v>10</v>
      </c>
      <c r="G12" s="88">
        <f>IF(Évaluation!D12="M",VLOOKUP(F12,Barème!A$5:C$51,3),IF(Évaluation!D12="F",VLOOKUP(F12,Barème!B$5:C$51,2),""))</f>
        <v>0.5</v>
      </c>
      <c r="H12" s="87" t="str">
        <f t="shared" si="0"/>
        <v>DA</v>
      </c>
      <c r="I12" s="145"/>
      <c r="J12" s="151"/>
      <c r="K12" s="93"/>
      <c r="L12" s="60"/>
      <c r="M12" s="61"/>
      <c r="N12" s="61"/>
      <c r="O12" s="72">
        <f t="shared" si="2"/>
        <v>0</v>
      </c>
      <c r="P12" s="93" t="str">
        <f t="shared" si="3"/>
        <v>DA</v>
      </c>
      <c r="Q12" s="60"/>
      <c r="R12" s="61"/>
      <c r="S12" s="61"/>
      <c r="T12" s="72">
        <f t="shared" si="4"/>
        <v>0</v>
      </c>
      <c r="U12" s="93" t="str">
        <f t="shared" si="5"/>
        <v>DA</v>
      </c>
      <c r="V12" s="80">
        <f t="shared" si="1"/>
        <v>0.5</v>
      </c>
      <c r="Y12" s="96" t="s">
        <v>37</v>
      </c>
    </row>
    <row r="13" spans="1:25" ht="20.100000000000001" customHeight="1" x14ac:dyDescent="0.25">
      <c r="A13" s="136">
        <f>A11+1</f>
        <v>4</v>
      </c>
      <c r="B13" s="6"/>
      <c r="C13" s="6"/>
      <c r="D13" s="62" t="s">
        <v>41</v>
      </c>
      <c r="E13" s="140">
        <v>18</v>
      </c>
      <c r="F13" s="63">
        <v>9.1999999999999993</v>
      </c>
      <c r="G13" s="76">
        <f>IF(Évaluation!D13="M",VLOOKUP(F13,Barème!A$5:C$51,3),IF(Évaluation!D13="F",VLOOKUP(F13,Barème!B$5:C$51,2),""))</f>
        <v>1.5</v>
      </c>
      <c r="H13" s="69" t="str">
        <f t="shared" si="0"/>
        <v>ECA</v>
      </c>
      <c r="I13" s="142">
        <f>E13-(F13+F14)</f>
        <v>0.80000000000000071</v>
      </c>
      <c r="J13" s="146">
        <f>VLOOKUP(I13,Barème!F$5:G$30,2)</f>
        <v>0.5</v>
      </c>
      <c r="K13" s="69" t="str">
        <f>VLOOKUP(I13,Barème!F$5:H$30,3)</f>
        <v>DA</v>
      </c>
      <c r="L13" s="63"/>
      <c r="M13" s="64"/>
      <c r="N13" s="64"/>
      <c r="O13" s="73">
        <f t="shared" si="2"/>
        <v>0</v>
      </c>
      <c r="P13" s="69" t="str">
        <f t="shared" si="3"/>
        <v>DA</v>
      </c>
      <c r="Q13" s="63"/>
      <c r="R13" s="64"/>
      <c r="S13" s="64"/>
      <c r="T13" s="73">
        <f t="shared" si="4"/>
        <v>0</v>
      </c>
      <c r="U13" s="69" t="str">
        <f t="shared" si="5"/>
        <v>DA</v>
      </c>
      <c r="V13" s="80">
        <f t="shared" si="1"/>
        <v>2</v>
      </c>
      <c r="Y13" s="94" t="s">
        <v>38</v>
      </c>
    </row>
    <row r="14" spans="1:25" ht="20.100000000000001" customHeight="1" x14ac:dyDescent="0.25">
      <c r="A14" s="137"/>
      <c r="B14" s="6"/>
      <c r="C14" s="6"/>
      <c r="D14" s="62" t="s">
        <v>41</v>
      </c>
      <c r="E14" s="141"/>
      <c r="F14" s="63">
        <v>8</v>
      </c>
      <c r="G14" s="76">
        <f>IF(Évaluation!D14="M",VLOOKUP(F14,Barème!A$5:C$51,3),IF(Évaluation!D14="F",VLOOKUP(F14,Barème!B$5:C$51,2),""))</f>
        <v>3</v>
      </c>
      <c r="H14" s="69" t="str">
        <f t="shared" si="0"/>
        <v>PA</v>
      </c>
      <c r="I14" s="143"/>
      <c r="J14" s="147"/>
      <c r="K14" s="69"/>
      <c r="L14" s="63"/>
      <c r="M14" s="64"/>
      <c r="N14" s="64"/>
      <c r="O14" s="73">
        <f t="shared" si="2"/>
        <v>0</v>
      </c>
      <c r="P14" s="69" t="str">
        <f t="shared" si="3"/>
        <v>DA</v>
      </c>
      <c r="Q14" s="63"/>
      <c r="R14" s="64"/>
      <c r="S14" s="64"/>
      <c r="T14" s="73">
        <f t="shared" si="4"/>
        <v>0</v>
      </c>
      <c r="U14" s="69" t="str">
        <f t="shared" si="5"/>
        <v>DA</v>
      </c>
      <c r="V14" s="80">
        <f t="shared" si="1"/>
        <v>3</v>
      </c>
      <c r="Y14" s="97" t="s">
        <v>39</v>
      </c>
    </row>
    <row r="15" spans="1:25" ht="20.100000000000001" customHeight="1" x14ac:dyDescent="0.25">
      <c r="A15" s="138">
        <f>A13+1</f>
        <v>5</v>
      </c>
      <c r="B15" s="5"/>
      <c r="C15" s="5"/>
      <c r="D15" s="59"/>
      <c r="E15" s="139"/>
      <c r="F15" s="83"/>
      <c r="G15" s="85" t="str">
        <f>IF(Évaluation!D15="M",VLOOKUP(F15,Barème!A$5:C$51,3),IF(Évaluation!D15="F",VLOOKUP(F15,Barème!B$5:C$51,2),""))</f>
        <v/>
      </c>
      <c r="H15" s="87" t="str">
        <f t="shared" si="0"/>
        <v/>
      </c>
      <c r="I15" s="144">
        <f>E15-(F15+F16)</f>
        <v>0</v>
      </c>
      <c r="J15" s="150">
        <f>VLOOKUP(I15,Barème!F$5:G$30,2)</f>
        <v>2</v>
      </c>
      <c r="K15" s="93" t="str">
        <f>VLOOKUP(I15,Barème!F$5:H$30,3)</f>
        <v>PA</v>
      </c>
      <c r="L15" s="60"/>
      <c r="M15" s="61"/>
      <c r="N15" s="61"/>
      <c r="O15" s="72">
        <f t="shared" si="2"/>
        <v>0</v>
      </c>
      <c r="P15" s="93" t="str">
        <f t="shared" si="3"/>
        <v>DA</v>
      </c>
      <c r="Q15" s="60"/>
      <c r="R15" s="61"/>
      <c r="S15" s="61"/>
      <c r="T15" s="72">
        <f t="shared" si="4"/>
        <v>0</v>
      </c>
      <c r="U15" s="93" t="str">
        <f t="shared" si="5"/>
        <v>DA</v>
      </c>
      <c r="V15" s="80" t="str">
        <f t="shared" si="1"/>
        <v/>
      </c>
    </row>
    <row r="16" spans="1:25" ht="20.100000000000001" customHeight="1" x14ac:dyDescent="0.25">
      <c r="A16" s="120"/>
      <c r="B16" s="5"/>
      <c r="C16" s="5"/>
      <c r="D16" s="59"/>
      <c r="E16" s="98"/>
      <c r="F16" s="83"/>
      <c r="G16" s="85" t="str">
        <f>IF(Évaluation!D16="M",VLOOKUP(F16,Barème!A$5:C$51,3),IF(Évaluation!D16="F",VLOOKUP(F16,Barème!B$5:C$51,2),""))</f>
        <v/>
      </c>
      <c r="H16" s="87" t="str">
        <f t="shared" si="0"/>
        <v/>
      </c>
      <c r="I16" s="145"/>
      <c r="J16" s="151"/>
      <c r="K16" s="93"/>
      <c r="L16" s="60"/>
      <c r="M16" s="61"/>
      <c r="N16" s="61"/>
      <c r="O16" s="72">
        <f t="shared" si="2"/>
        <v>0</v>
      </c>
      <c r="P16" s="93" t="str">
        <f t="shared" si="3"/>
        <v>DA</v>
      </c>
      <c r="Q16" s="60"/>
      <c r="R16" s="61"/>
      <c r="S16" s="61"/>
      <c r="T16" s="72">
        <f t="shared" si="4"/>
        <v>0</v>
      </c>
      <c r="U16" s="93" t="str">
        <f t="shared" si="5"/>
        <v>DA</v>
      </c>
      <c r="V16" s="80" t="str">
        <f t="shared" si="1"/>
        <v/>
      </c>
    </row>
    <row r="17" spans="1:22" ht="20.100000000000001" customHeight="1" x14ac:dyDescent="0.25">
      <c r="A17" s="136">
        <f>A15+1</f>
        <v>6</v>
      </c>
      <c r="B17" s="6"/>
      <c r="C17" s="6"/>
      <c r="D17" s="62"/>
      <c r="E17" s="140"/>
      <c r="F17" s="63"/>
      <c r="G17" s="73" t="str">
        <f>IF(Évaluation!D17="M",VLOOKUP(F17,Barème!A$5:C$51,3),IF(Évaluation!D17="F",VLOOKUP(F17,Barème!B$5:C$51,2),""))</f>
        <v/>
      </c>
      <c r="H17" s="69" t="str">
        <f t="shared" si="0"/>
        <v/>
      </c>
      <c r="I17" s="142">
        <f>E17-(F17+F18)</f>
        <v>0</v>
      </c>
      <c r="J17" s="146">
        <f>VLOOKUP(I17,Barème!F$5:G$30,2)</f>
        <v>2</v>
      </c>
      <c r="K17" s="69" t="str">
        <f>VLOOKUP(I17,Barème!F$5:H$30,3)</f>
        <v>PA</v>
      </c>
      <c r="L17" s="63"/>
      <c r="M17" s="64"/>
      <c r="N17" s="64"/>
      <c r="O17" s="73">
        <f t="shared" si="2"/>
        <v>0</v>
      </c>
      <c r="P17" s="69" t="str">
        <f t="shared" si="3"/>
        <v>DA</v>
      </c>
      <c r="Q17" s="63"/>
      <c r="R17" s="64"/>
      <c r="S17" s="64"/>
      <c r="T17" s="73">
        <f t="shared" si="4"/>
        <v>0</v>
      </c>
      <c r="U17" s="69" t="str">
        <f t="shared" si="5"/>
        <v>DA</v>
      </c>
      <c r="V17" s="80" t="str">
        <f t="shared" si="1"/>
        <v/>
      </c>
    </row>
    <row r="18" spans="1:22" ht="20.100000000000001" customHeight="1" x14ac:dyDescent="0.25">
      <c r="A18" s="137"/>
      <c r="B18" s="6"/>
      <c r="C18" s="6"/>
      <c r="D18" s="62"/>
      <c r="E18" s="141"/>
      <c r="F18" s="63"/>
      <c r="G18" s="73" t="str">
        <f>IF(Évaluation!D18="M",VLOOKUP(F18,Barème!A$5:C$51,3),IF(Évaluation!D18="F",VLOOKUP(F18,Barème!B$5:C$51,2),""))</f>
        <v/>
      </c>
      <c r="H18" s="69" t="str">
        <f t="shared" si="0"/>
        <v/>
      </c>
      <c r="I18" s="143"/>
      <c r="J18" s="147"/>
      <c r="K18" s="69"/>
      <c r="L18" s="63"/>
      <c r="M18" s="64"/>
      <c r="N18" s="64"/>
      <c r="O18" s="73">
        <f t="shared" si="2"/>
        <v>0</v>
      </c>
      <c r="P18" s="69" t="str">
        <f t="shared" si="3"/>
        <v>DA</v>
      </c>
      <c r="Q18" s="63"/>
      <c r="R18" s="64"/>
      <c r="S18" s="64"/>
      <c r="T18" s="73">
        <f t="shared" si="4"/>
        <v>0</v>
      </c>
      <c r="U18" s="69" t="str">
        <f t="shared" si="5"/>
        <v>DA</v>
      </c>
      <c r="V18" s="80" t="str">
        <f t="shared" si="1"/>
        <v/>
      </c>
    </row>
    <row r="19" spans="1:22" ht="20.100000000000001" customHeight="1" x14ac:dyDescent="0.25">
      <c r="A19" s="138">
        <f>A17+1</f>
        <v>7</v>
      </c>
      <c r="B19" s="5"/>
      <c r="C19" s="5"/>
      <c r="D19" s="59"/>
      <c r="E19" s="139"/>
      <c r="F19" s="83"/>
      <c r="G19" s="85" t="str">
        <f>IF(Évaluation!D19="M",VLOOKUP(F19,Barème!A$5:C$51,3),IF(Évaluation!D19="F",VLOOKUP(F19,Barème!B$5:C$51,2),""))</f>
        <v/>
      </c>
      <c r="H19" s="87" t="str">
        <f t="shared" si="0"/>
        <v/>
      </c>
      <c r="I19" s="144">
        <f>E19-(F19+F20)</f>
        <v>0</v>
      </c>
      <c r="J19" s="150">
        <f>VLOOKUP(I19,Barème!F$5:G$30,2)</f>
        <v>2</v>
      </c>
      <c r="K19" s="93" t="str">
        <f>VLOOKUP(I19,Barème!F$5:H$30,3)</f>
        <v>PA</v>
      </c>
      <c r="L19" s="60"/>
      <c r="M19" s="61"/>
      <c r="N19" s="61"/>
      <c r="O19" s="72">
        <f t="shared" si="2"/>
        <v>0</v>
      </c>
      <c r="P19" s="93" t="str">
        <f t="shared" si="3"/>
        <v>DA</v>
      </c>
      <c r="Q19" s="60"/>
      <c r="R19" s="61"/>
      <c r="S19" s="61"/>
      <c r="T19" s="72">
        <f t="shared" si="4"/>
        <v>0</v>
      </c>
      <c r="U19" s="93" t="str">
        <f t="shared" si="5"/>
        <v>DA</v>
      </c>
      <c r="V19" s="80" t="str">
        <f t="shared" si="1"/>
        <v/>
      </c>
    </row>
    <row r="20" spans="1:22" ht="20.100000000000001" customHeight="1" x14ac:dyDescent="0.25">
      <c r="A20" s="120"/>
      <c r="B20" s="5"/>
      <c r="C20" s="5"/>
      <c r="D20" s="59"/>
      <c r="E20" s="98"/>
      <c r="F20" s="83"/>
      <c r="G20" s="85" t="str">
        <f>IF(Évaluation!D20="M",VLOOKUP(F20,Barème!A$5:C$51,3),IF(Évaluation!D20="F",VLOOKUP(F20,Barème!B$5:C$51,2),""))</f>
        <v/>
      </c>
      <c r="H20" s="87" t="str">
        <f t="shared" si="0"/>
        <v/>
      </c>
      <c r="I20" s="145"/>
      <c r="J20" s="151"/>
      <c r="K20" s="93"/>
      <c r="L20" s="60"/>
      <c r="M20" s="61"/>
      <c r="N20" s="61"/>
      <c r="O20" s="72">
        <f t="shared" si="2"/>
        <v>0</v>
      </c>
      <c r="P20" s="93" t="str">
        <f t="shared" si="3"/>
        <v>DA</v>
      </c>
      <c r="Q20" s="60"/>
      <c r="R20" s="61"/>
      <c r="S20" s="61"/>
      <c r="T20" s="72">
        <f t="shared" si="4"/>
        <v>0</v>
      </c>
      <c r="U20" s="93" t="str">
        <f t="shared" si="5"/>
        <v>DA</v>
      </c>
      <c r="V20" s="80" t="str">
        <f t="shared" si="1"/>
        <v/>
      </c>
    </row>
    <row r="21" spans="1:22" ht="20.100000000000001" customHeight="1" x14ac:dyDescent="0.25">
      <c r="A21" s="136">
        <f>A19+1</f>
        <v>8</v>
      </c>
      <c r="B21" s="6"/>
      <c r="C21" s="6"/>
      <c r="D21" s="62"/>
      <c r="E21" s="140"/>
      <c r="F21" s="63"/>
      <c r="G21" s="73" t="str">
        <f>IF(Évaluation!D21="M",VLOOKUP(F21,Barème!A$5:C$51,3),IF(Évaluation!D21="F",VLOOKUP(F21,Barème!B$5:C$51,2),""))</f>
        <v/>
      </c>
      <c r="H21" s="69" t="str">
        <f t="shared" si="0"/>
        <v/>
      </c>
      <c r="I21" s="142">
        <f>E21-(F21+F22)</f>
        <v>0</v>
      </c>
      <c r="J21" s="146">
        <f>VLOOKUP(I21,Barème!F$5:G$30,2)</f>
        <v>2</v>
      </c>
      <c r="K21" s="69" t="str">
        <f>VLOOKUP(I21,Barème!F$5:H$30,3)</f>
        <v>PA</v>
      </c>
      <c r="L21" s="63"/>
      <c r="M21" s="64"/>
      <c r="N21" s="64"/>
      <c r="O21" s="73">
        <f t="shared" si="2"/>
        <v>0</v>
      </c>
      <c r="P21" s="69" t="str">
        <f t="shared" si="3"/>
        <v>DA</v>
      </c>
      <c r="Q21" s="63"/>
      <c r="R21" s="64"/>
      <c r="S21" s="64"/>
      <c r="T21" s="73">
        <f t="shared" si="4"/>
        <v>0</v>
      </c>
      <c r="U21" s="69" t="str">
        <f t="shared" si="5"/>
        <v>DA</v>
      </c>
      <c r="V21" s="80" t="str">
        <f t="shared" si="1"/>
        <v/>
      </c>
    </row>
    <row r="22" spans="1:22" ht="20.100000000000001" customHeight="1" x14ac:dyDescent="0.25">
      <c r="A22" s="137"/>
      <c r="B22" s="6"/>
      <c r="C22" s="6"/>
      <c r="D22" s="62"/>
      <c r="E22" s="141"/>
      <c r="F22" s="63"/>
      <c r="G22" s="73" t="str">
        <f>IF(Évaluation!D22="M",VLOOKUP(F22,Barème!A$5:C$51,3),IF(Évaluation!D22="F",VLOOKUP(F22,Barème!B$5:C$51,2),""))</f>
        <v/>
      </c>
      <c r="H22" s="69" t="str">
        <f t="shared" si="0"/>
        <v/>
      </c>
      <c r="I22" s="143"/>
      <c r="J22" s="147"/>
      <c r="K22" s="69"/>
      <c r="L22" s="63"/>
      <c r="M22" s="64"/>
      <c r="N22" s="64"/>
      <c r="O22" s="73">
        <f t="shared" si="2"/>
        <v>0</v>
      </c>
      <c r="P22" s="69" t="str">
        <f t="shared" si="3"/>
        <v>DA</v>
      </c>
      <c r="Q22" s="63"/>
      <c r="R22" s="64"/>
      <c r="S22" s="64"/>
      <c r="T22" s="73">
        <f t="shared" si="4"/>
        <v>0</v>
      </c>
      <c r="U22" s="69" t="str">
        <f t="shared" si="5"/>
        <v>DA</v>
      </c>
      <c r="V22" s="80" t="str">
        <f t="shared" si="1"/>
        <v/>
      </c>
    </row>
    <row r="23" spans="1:22" ht="20.100000000000001" customHeight="1" x14ac:dyDescent="0.25">
      <c r="A23" s="138">
        <f>A21+1</f>
        <v>9</v>
      </c>
      <c r="B23" s="5"/>
      <c r="C23" s="5"/>
      <c r="D23" s="59"/>
      <c r="E23" s="139"/>
      <c r="F23" s="83"/>
      <c r="G23" s="85" t="str">
        <f>IF(Évaluation!D23="M",VLOOKUP(F23,Barème!A$5:C$51,3),IF(Évaluation!D23="F",VLOOKUP(F23,Barème!B$5:C$51,2),""))</f>
        <v/>
      </c>
      <c r="H23" s="87" t="str">
        <f t="shared" si="0"/>
        <v/>
      </c>
      <c r="I23" s="144">
        <f>E23-(F23+F24)</f>
        <v>0</v>
      </c>
      <c r="J23" s="150">
        <f>VLOOKUP(I23,Barème!F$5:G$30,2)</f>
        <v>2</v>
      </c>
      <c r="K23" s="93" t="str">
        <f>VLOOKUP(I23,Barème!F$5:H$30,3)</f>
        <v>PA</v>
      </c>
      <c r="L23" s="60"/>
      <c r="M23" s="61"/>
      <c r="N23" s="61"/>
      <c r="O23" s="72">
        <f t="shared" si="2"/>
        <v>0</v>
      </c>
      <c r="P23" s="93" t="str">
        <f t="shared" si="3"/>
        <v>DA</v>
      </c>
      <c r="Q23" s="60"/>
      <c r="R23" s="61"/>
      <c r="S23" s="61"/>
      <c r="T23" s="72">
        <f t="shared" si="4"/>
        <v>0</v>
      </c>
      <c r="U23" s="93" t="str">
        <f t="shared" si="5"/>
        <v>DA</v>
      </c>
      <c r="V23" s="80" t="str">
        <f t="shared" si="1"/>
        <v/>
      </c>
    </row>
    <row r="24" spans="1:22" ht="20.100000000000001" customHeight="1" x14ac:dyDescent="0.25">
      <c r="A24" s="120"/>
      <c r="B24" s="5"/>
      <c r="C24" s="5"/>
      <c r="D24" s="59"/>
      <c r="E24" s="98"/>
      <c r="F24" s="83"/>
      <c r="G24" s="85" t="str">
        <f>IF(Évaluation!D24="M",VLOOKUP(F24,Barème!A$5:C$51,3),IF(Évaluation!D24="F",VLOOKUP(F24,Barème!B$5:C$51,2),""))</f>
        <v/>
      </c>
      <c r="H24" s="87" t="str">
        <f t="shared" si="0"/>
        <v/>
      </c>
      <c r="I24" s="145"/>
      <c r="J24" s="151"/>
      <c r="K24" s="93"/>
      <c r="L24" s="60"/>
      <c r="M24" s="61"/>
      <c r="N24" s="61"/>
      <c r="O24" s="72">
        <f t="shared" si="2"/>
        <v>0</v>
      </c>
      <c r="P24" s="93" t="str">
        <f t="shared" si="3"/>
        <v>DA</v>
      </c>
      <c r="Q24" s="60"/>
      <c r="R24" s="61"/>
      <c r="S24" s="61"/>
      <c r="T24" s="72">
        <f t="shared" si="4"/>
        <v>0</v>
      </c>
      <c r="U24" s="93" t="str">
        <f t="shared" si="5"/>
        <v>DA</v>
      </c>
      <c r="V24" s="80" t="str">
        <f t="shared" si="1"/>
        <v/>
      </c>
    </row>
    <row r="25" spans="1:22" ht="20.100000000000001" customHeight="1" x14ac:dyDescent="0.25">
      <c r="A25" s="136">
        <f>A23+1</f>
        <v>10</v>
      </c>
      <c r="B25" s="6"/>
      <c r="C25" s="6"/>
      <c r="D25" s="62"/>
      <c r="E25" s="140"/>
      <c r="F25" s="63"/>
      <c r="G25" s="73" t="str">
        <f>IF(Évaluation!D25="M",VLOOKUP(F25,Barème!A$5:C$51,3),IF(Évaluation!D25="F",VLOOKUP(F25,Barème!B$5:C$51,2),""))</f>
        <v/>
      </c>
      <c r="H25" s="69" t="str">
        <f t="shared" si="0"/>
        <v/>
      </c>
      <c r="I25" s="142">
        <f>E25-(F25+F26)</f>
        <v>0</v>
      </c>
      <c r="J25" s="146">
        <f>VLOOKUP(I25,Barème!F$5:G$30,2)</f>
        <v>2</v>
      </c>
      <c r="K25" s="69" t="str">
        <f>VLOOKUP(I25,Barème!F$5:H$30,3)</f>
        <v>PA</v>
      </c>
      <c r="L25" s="63"/>
      <c r="M25" s="64"/>
      <c r="N25" s="64"/>
      <c r="O25" s="73">
        <f t="shared" si="2"/>
        <v>0</v>
      </c>
      <c r="P25" s="69" t="str">
        <f t="shared" si="3"/>
        <v>DA</v>
      </c>
      <c r="Q25" s="63"/>
      <c r="R25" s="64"/>
      <c r="S25" s="64"/>
      <c r="T25" s="73">
        <f t="shared" si="4"/>
        <v>0</v>
      </c>
      <c r="U25" s="69" t="str">
        <f t="shared" si="5"/>
        <v>DA</v>
      </c>
      <c r="V25" s="80" t="str">
        <f t="shared" si="1"/>
        <v/>
      </c>
    </row>
    <row r="26" spans="1:22" ht="20.100000000000001" customHeight="1" x14ac:dyDescent="0.25">
      <c r="A26" s="137"/>
      <c r="B26" s="6"/>
      <c r="C26" s="6"/>
      <c r="D26" s="62"/>
      <c r="E26" s="141"/>
      <c r="F26" s="63"/>
      <c r="G26" s="73" t="str">
        <f>IF(Évaluation!D26="M",VLOOKUP(F26,Barème!A$5:C$51,3),IF(Évaluation!D26="F",VLOOKUP(F26,Barème!B$5:C$51,2),""))</f>
        <v/>
      </c>
      <c r="H26" s="69" t="str">
        <f t="shared" si="0"/>
        <v/>
      </c>
      <c r="I26" s="143"/>
      <c r="J26" s="147"/>
      <c r="K26" s="69"/>
      <c r="L26" s="63"/>
      <c r="M26" s="64"/>
      <c r="N26" s="64"/>
      <c r="O26" s="73">
        <f t="shared" si="2"/>
        <v>0</v>
      </c>
      <c r="P26" s="69" t="str">
        <f t="shared" si="3"/>
        <v>DA</v>
      </c>
      <c r="Q26" s="63"/>
      <c r="R26" s="64"/>
      <c r="S26" s="64"/>
      <c r="T26" s="73">
        <f t="shared" si="4"/>
        <v>0</v>
      </c>
      <c r="U26" s="69" t="str">
        <f t="shared" si="5"/>
        <v>DA</v>
      </c>
      <c r="V26" s="80" t="str">
        <f t="shared" si="1"/>
        <v/>
      </c>
    </row>
    <row r="27" spans="1:22" ht="20.100000000000001" customHeight="1" x14ac:dyDescent="0.25">
      <c r="A27" s="138">
        <f>A25+1</f>
        <v>11</v>
      </c>
      <c r="B27" s="5"/>
      <c r="C27" s="5"/>
      <c r="D27" s="59"/>
      <c r="E27" s="139"/>
      <c r="F27" s="83"/>
      <c r="G27" s="85" t="str">
        <f>IF(Évaluation!D27="M",VLOOKUP(F27,Barème!A$5:C$51,3),IF(Évaluation!D27="F",VLOOKUP(F27,Barème!B$5:C$51,2),""))</f>
        <v/>
      </c>
      <c r="H27" s="87" t="str">
        <f t="shared" si="0"/>
        <v/>
      </c>
      <c r="I27" s="144">
        <f>E27-(F27+F28)</f>
        <v>0</v>
      </c>
      <c r="J27" s="150">
        <f>VLOOKUP(I27,Barème!F$5:G$30,2)</f>
        <v>2</v>
      </c>
      <c r="K27" s="93" t="str">
        <f>VLOOKUP(I27,Barème!F$5:H$30,3)</f>
        <v>PA</v>
      </c>
      <c r="L27" s="60"/>
      <c r="M27" s="61"/>
      <c r="N27" s="61"/>
      <c r="O27" s="72">
        <f t="shared" si="2"/>
        <v>0</v>
      </c>
      <c r="P27" s="93" t="str">
        <f t="shared" si="3"/>
        <v>DA</v>
      </c>
      <c r="Q27" s="60"/>
      <c r="R27" s="61"/>
      <c r="S27" s="61"/>
      <c r="T27" s="72">
        <f t="shared" si="4"/>
        <v>0</v>
      </c>
      <c r="U27" s="93" t="str">
        <f t="shared" si="5"/>
        <v>DA</v>
      </c>
      <c r="V27" s="80" t="str">
        <f t="shared" si="1"/>
        <v/>
      </c>
    </row>
    <row r="28" spans="1:22" ht="20.100000000000001" customHeight="1" x14ac:dyDescent="0.25">
      <c r="A28" s="120"/>
      <c r="B28" s="5"/>
      <c r="C28" s="5"/>
      <c r="D28" s="59"/>
      <c r="E28" s="98"/>
      <c r="F28" s="83"/>
      <c r="G28" s="85" t="str">
        <f>IF(Évaluation!D28="M",VLOOKUP(F28,Barème!A$5:C$51,3),IF(Évaluation!D28="F",VLOOKUP(F28,Barème!B$5:C$51,2),""))</f>
        <v/>
      </c>
      <c r="H28" s="87" t="str">
        <f t="shared" si="0"/>
        <v/>
      </c>
      <c r="I28" s="145"/>
      <c r="J28" s="151"/>
      <c r="K28" s="93"/>
      <c r="L28" s="60"/>
      <c r="M28" s="61"/>
      <c r="N28" s="61"/>
      <c r="O28" s="72">
        <f t="shared" si="2"/>
        <v>0</v>
      </c>
      <c r="P28" s="93" t="str">
        <f t="shared" si="3"/>
        <v>DA</v>
      </c>
      <c r="Q28" s="60"/>
      <c r="R28" s="61"/>
      <c r="S28" s="61"/>
      <c r="T28" s="72">
        <f t="shared" si="4"/>
        <v>0</v>
      </c>
      <c r="U28" s="93" t="str">
        <f t="shared" si="5"/>
        <v>DA</v>
      </c>
      <c r="V28" s="80" t="str">
        <f t="shared" si="1"/>
        <v/>
      </c>
    </row>
    <row r="29" spans="1:22" ht="20.100000000000001" customHeight="1" x14ac:dyDescent="0.25">
      <c r="A29" s="136">
        <f>A27+1</f>
        <v>12</v>
      </c>
      <c r="B29" s="6"/>
      <c r="C29" s="6"/>
      <c r="D29" s="62"/>
      <c r="E29" s="140"/>
      <c r="F29" s="63"/>
      <c r="G29" s="73" t="str">
        <f>IF(Évaluation!D29="M",VLOOKUP(F29,Barème!A$5:C$51,3),IF(Évaluation!D29="F",VLOOKUP(F29,Barème!B$5:C$51,2),""))</f>
        <v/>
      </c>
      <c r="H29" s="69" t="str">
        <f t="shared" si="0"/>
        <v/>
      </c>
      <c r="I29" s="142">
        <f>E29-(F29+F30)</f>
        <v>0</v>
      </c>
      <c r="J29" s="146">
        <f>VLOOKUP(I29,Barème!F$5:G$30,2)</f>
        <v>2</v>
      </c>
      <c r="K29" s="69" t="str">
        <f>VLOOKUP(I29,Barème!F$5:H$30,3)</f>
        <v>PA</v>
      </c>
      <c r="L29" s="63"/>
      <c r="M29" s="64"/>
      <c r="N29" s="64"/>
      <c r="O29" s="73">
        <f t="shared" si="2"/>
        <v>0</v>
      </c>
      <c r="P29" s="69" t="str">
        <f t="shared" si="3"/>
        <v>DA</v>
      </c>
      <c r="Q29" s="63"/>
      <c r="R29" s="64"/>
      <c r="S29" s="64"/>
      <c r="T29" s="73">
        <f t="shared" si="4"/>
        <v>0</v>
      </c>
      <c r="U29" s="69" t="str">
        <f t="shared" si="5"/>
        <v>DA</v>
      </c>
      <c r="V29" s="80" t="str">
        <f t="shared" si="1"/>
        <v/>
      </c>
    </row>
    <row r="30" spans="1:22" ht="20.100000000000001" customHeight="1" x14ac:dyDescent="0.25">
      <c r="A30" s="137"/>
      <c r="B30" s="6"/>
      <c r="C30" s="6"/>
      <c r="D30" s="62"/>
      <c r="E30" s="141"/>
      <c r="F30" s="63"/>
      <c r="G30" s="73" t="str">
        <f>IF(Évaluation!D30="M",VLOOKUP(F30,Barème!A$5:C$51,3),IF(Évaluation!D30="F",VLOOKUP(F30,Barème!B$5:C$51,2),""))</f>
        <v/>
      </c>
      <c r="H30" s="69" t="str">
        <f t="shared" si="0"/>
        <v/>
      </c>
      <c r="I30" s="143"/>
      <c r="J30" s="147"/>
      <c r="K30" s="69"/>
      <c r="L30" s="63"/>
      <c r="M30" s="64"/>
      <c r="N30" s="64"/>
      <c r="O30" s="73">
        <f t="shared" si="2"/>
        <v>0</v>
      </c>
      <c r="P30" s="69" t="str">
        <f t="shared" si="3"/>
        <v>DA</v>
      </c>
      <c r="Q30" s="63"/>
      <c r="R30" s="64"/>
      <c r="S30" s="64"/>
      <c r="T30" s="73">
        <f t="shared" si="4"/>
        <v>0</v>
      </c>
      <c r="U30" s="69" t="str">
        <f t="shared" si="5"/>
        <v>DA</v>
      </c>
      <c r="V30" s="80" t="str">
        <f t="shared" si="1"/>
        <v/>
      </c>
    </row>
    <row r="31" spans="1:22" ht="20.100000000000001" customHeight="1" x14ac:dyDescent="0.25">
      <c r="A31" s="138">
        <f>A29+1</f>
        <v>13</v>
      </c>
      <c r="B31" s="5"/>
      <c r="C31" s="5"/>
      <c r="D31" s="59"/>
      <c r="E31" s="139"/>
      <c r="F31" s="83"/>
      <c r="G31" s="85" t="str">
        <f>IF(Évaluation!D31="M",VLOOKUP(F31,Barème!A$5:C$51,3),IF(Évaluation!D31="F",VLOOKUP(F31,Barème!B$5:C$51,2),""))</f>
        <v/>
      </c>
      <c r="H31" s="87" t="str">
        <f t="shared" si="0"/>
        <v/>
      </c>
      <c r="I31" s="144">
        <f>E31-(F31+F32)</f>
        <v>0</v>
      </c>
      <c r="J31" s="150">
        <f>VLOOKUP(I31,Barème!F$5:G$30,2)</f>
        <v>2</v>
      </c>
      <c r="K31" s="93" t="str">
        <f>VLOOKUP(I31,Barème!F$5:H$30,3)</f>
        <v>PA</v>
      </c>
      <c r="L31" s="60"/>
      <c r="M31" s="61"/>
      <c r="N31" s="61"/>
      <c r="O31" s="72">
        <f t="shared" si="2"/>
        <v>0</v>
      </c>
      <c r="P31" s="93" t="str">
        <f t="shared" si="3"/>
        <v>DA</v>
      </c>
      <c r="Q31" s="60"/>
      <c r="R31" s="61"/>
      <c r="S31" s="61"/>
      <c r="T31" s="72">
        <f t="shared" si="4"/>
        <v>0</v>
      </c>
      <c r="U31" s="93" t="str">
        <f t="shared" si="5"/>
        <v>DA</v>
      </c>
      <c r="V31" s="80" t="str">
        <f t="shared" si="1"/>
        <v/>
      </c>
    </row>
    <row r="32" spans="1:22" ht="20.100000000000001" customHeight="1" x14ac:dyDescent="0.25">
      <c r="A32" s="120"/>
      <c r="B32" s="5"/>
      <c r="C32" s="5"/>
      <c r="D32" s="59"/>
      <c r="E32" s="98"/>
      <c r="F32" s="83"/>
      <c r="G32" s="85" t="str">
        <f>IF(Évaluation!D32="M",VLOOKUP(F32,Barème!A$5:C$51,3),IF(Évaluation!D32="F",VLOOKUP(F32,Barème!B$5:C$51,2),""))</f>
        <v/>
      </c>
      <c r="H32" s="87" t="str">
        <f t="shared" si="0"/>
        <v/>
      </c>
      <c r="I32" s="145"/>
      <c r="J32" s="151"/>
      <c r="K32" s="93"/>
      <c r="L32" s="60"/>
      <c r="M32" s="61"/>
      <c r="N32" s="61"/>
      <c r="O32" s="72">
        <f t="shared" si="2"/>
        <v>0</v>
      </c>
      <c r="P32" s="93" t="str">
        <f t="shared" si="3"/>
        <v>DA</v>
      </c>
      <c r="Q32" s="60"/>
      <c r="R32" s="61"/>
      <c r="S32" s="61"/>
      <c r="T32" s="72">
        <f t="shared" si="4"/>
        <v>0</v>
      </c>
      <c r="U32" s="93" t="str">
        <f t="shared" si="5"/>
        <v>DA</v>
      </c>
      <c r="V32" s="80" t="str">
        <f t="shared" si="1"/>
        <v/>
      </c>
    </row>
    <row r="33" spans="1:22" ht="20.100000000000001" customHeight="1" x14ac:dyDescent="0.25">
      <c r="A33" s="136">
        <f>A31+1</f>
        <v>14</v>
      </c>
      <c r="B33" s="6"/>
      <c r="C33" s="6"/>
      <c r="D33" s="62"/>
      <c r="E33" s="140"/>
      <c r="F33" s="63"/>
      <c r="G33" s="73" t="str">
        <f>IF(Évaluation!D33="M",VLOOKUP(F33,Barème!A$5:C$51,3),IF(Évaluation!D33="F",VLOOKUP(F33,Barème!B$5:C$51,2),""))</f>
        <v/>
      </c>
      <c r="H33" s="69" t="str">
        <f t="shared" si="0"/>
        <v/>
      </c>
      <c r="I33" s="142">
        <f>E33-(F33+F34)</f>
        <v>0</v>
      </c>
      <c r="J33" s="146">
        <f>VLOOKUP(I33,Barème!F$5:G$30,2)</f>
        <v>2</v>
      </c>
      <c r="K33" s="69" t="str">
        <f>VLOOKUP(I33,Barème!F$5:H$30,3)</f>
        <v>PA</v>
      </c>
      <c r="L33" s="63"/>
      <c r="M33" s="64"/>
      <c r="N33" s="64"/>
      <c r="O33" s="73">
        <f t="shared" si="2"/>
        <v>0</v>
      </c>
      <c r="P33" s="69" t="str">
        <f t="shared" si="3"/>
        <v>DA</v>
      </c>
      <c r="Q33" s="63"/>
      <c r="R33" s="64"/>
      <c r="S33" s="64"/>
      <c r="T33" s="73">
        <f t="shared" si="4"/>
        <v>0</v>
      </c>
      <c r="U33" s="69" t="str">
        <f t="shared" si="5"/>
        <v>DA</v>
      </c>
      <c r="V33" s="80" t="str">
        <f t="shared" si="1"/>
        <v/>
      </c>
    </row>
    <row r="34" spans="1:22" ht="20.100000000000001" customHeight="1" x14ac:dyDescent="0.25">
      <c r="A34" s="137"/>
      <c r="B34" s="6"/>
      <c r="C34" s="6"/>
      <c r="D34" s="62"/>
      <c r="E34" s="141"/>
      <c r="F34" s="63"/>
      <c r="G34" s="73" t="str">
        <f>IF(Évaluation!D34="M",VLOOKUP(F34,Barème!A$5:C$51,3),IF(Évaluation!D34="F",VLOOKUP(F34,Barème!B$5:C$51,2),""))</f>
        <v/>
      </c>
      <c r="H34" s="69" t="str">
        <f t="shared" si="0"/>
        <v/>
      </c>
      <c r="I34" s="143"/>
      <c r="J34" s="147"/>
      <c r="K34" s="69"/>
      <c r="L34" s="63"/>
      <c r="M34" s="64"/>
      <c r="N34" s="64"/>
      <c r="O34" s="73">
        <f t="shared" si="2"/>
        <v>0</v>
      </c>
      <c r="P34" s="69" t="str">
        <f t="shared" si="3"/>
        <v>DA</v>
      </c>
      <c r="Q34" s="63"/>
      <c r="R34" s="64"/>
      <c r="S34" s="64"/>
      <c r="T34" s="73">
        <f t="shared" si="4"/>
        <v>0</v>
      </c>
      <c r="U34" s="69" t="str">
        <f t="shared" si="5"/>
        <v>DA</v>
      </c>
      <c r="V34" s="80" t="str">
        <f t="shared" si="1"/>
        <v/>
      </c>
    </row>
    <row r="35" spans="1:22" ht="20.100000000000001" customHeight="1" x14ac:dyDescent="0.25">
      <c r="A35" s="138">
        <f>A33+1</f>
        <v>15</v>
      </c>
      <c r="B35" s="5"/>
      <c r="C35" s="5"/>
      <c r="D35" s="59"/>
      <c r="E35" s="139"/>
      <c r="F35" s="83"/>
      <c r="G35" s="85" t="str">
        <f>IF(Évaluation!D35="M",VLOOKUP(F35,Barème!A$5:C$51,3),IF(Évaluation!D35="F",VLOOKUP(F35,Barème!B$5:C$51,2),""))</f>
        <v/>
      </c>
      <c r="H35" s="87" t="str">
        <f t="shared" si="0"/>
        <v/>
      </c>
      <c r="I35" s="144">
        <f>E35-(F35+F36)</f>
        <v>0</v>
      </c>
      <c r="J35" s="150">
        <f>VLOOKUP(I35,Barème!F$5:G$30,2)</f>
        <v>2</v>
      </c>
      <c r="K35" s="93" t="str">
        <f>VLOOKUP(I35,Barème!F$5:H$30,3)</f>
        <v>PA</v>
      </c>
      <c r="L35" s="60"/>
      <c r="M35" s="61"/>
      <c r="N35" s="61"/>
      <c r="O35" s="72">
        <f t="shared" si="2"/>
        <v>0</v>
      </c>
      <c r="P35" s="93" t="str">
        <f t="shared" si="3"/>
        <v>DA</v>
      </c>
      <c r="Q35" s="60"/>
      <c r="R35" s="61"/>
      <c r="S35" s="61"/>
      <c r="T35" s="72">
        <f t="shared" si="4"/>
        <v>0</v>
      </c>
      <c r="U35" s="93" t="str">
        <f t="shared" si="5"/>
        <v>DA</v>
      </c>
      <c r="V35" s="80" t="str">
        <f t="shared" si="1"/>
        <v/>
      </c>
    </row>
    <row r="36" spans="1:22" ht="20.100000000000001" customHeight="1" x14ac:dyDescent="0.25">
      <c r="A36" s="120"/>
      <c r="B36" s="5"/>
      <c r="C36" s="5"/>
      <c r="D36" s="59"/>
      <c r="E36" s="98"/>
      <c r="F36" s="83"/>
      <c r="G36" s="85" t="str">
        <f>IF(Évaluation!D36="M",VLOOKUP(F36,Barème!A$5:C$51,3),IF(Évaluation!D36="F",VLOOKUP(F36,Barème!B$5:C$51,2),""))</f>
        <v/>
      </c>
      <c r="H36" s="87" t="str">
        <f t="shared" si="0"/>
        <v/>
      </c>
      <c r="I36" s="145"/>
      <c r="J36" s="151"/>
      <c r="K36" s="93"/>
      <c r="L36" s="60"/>
      <c r="M36" s="61"/>
      <c r="N36" s="61"/>
      <c r="O36" s="72">
        <f t="shared" si="2"/>
        <v>0</v>
      </c>
      <c r="P36" s="93" t="str">
        <f t="shared" si="3"/>
        <v>DA</v>
      </c>
      <c r="Q36" s="60"/>
      <c r="R36" s="61"/>
      <c r="S36" s="61"/>
      <c r="T36" s="72">
        <f t="shared" si="4"/>
        <v>0</v>
      </c>
      <c r="U36" s="93" t="str">
        <f t="shared" si="5"/>
        <v>DA</v>
      </c>
      <c r="V36" s="80" t="str">
        <f t="shared" si="1"/>
        <v/>
      </c>
    </row>
    <row r="37" spans="1:22" ht="20.100000000000001" customHeight="1" x14ac:dyDescent="0.25">
      <c r="A37" s="136">
        <f>A35+1</f>
        <v>16</v>
      </c>
      <c r="B37" s="6"/>
      <c r="C37" s="6"/>
      <c r="D37" s="62"/>
      <c r="E37" s="140"/>
      <c r="F37" s="63"/>
      <c r="G37" s="73" t="str">
        <f>IF(Évaluation!D37="M",VLOOKUP(F37,Barème!A$5:C$51,3),IF(Évaluation!D37="F",VLOOKUP(F37,Barème!B$5:C$51,2),""))</f>
        <v/>
      </c>
      <c r="H37" s="69" t="str">
        <f t="shared" si="0"/>
        <v/>
      </c>
      <c r="I37" s="142">
        <f>E37-(F37+F38)</f>
        <v>0</v>
      </c>
      <c r="J37" s="146">
        <f>VLOOKUP(I37,Barème!F$5:G$30,2)</f>
        <v>2</v>
      </c>
      <c r="K37" s="69" t="str">
        <f>VLOOKUP(I37,Barème!F$5:H$30,3)</f>
        <v>PA</v>
      </c>
      <c r="L37" s="63"/>
      <c r="M37" s="64"/>
      <c r="N37" s="64"/>
      <c r="O37" s="73">
        <f t="shared" si="2"/>
        <v>0</v>
      </c>
      <c r="P37" s="69" t="str">
        <f t="shared" si="3"/>
        <v>DA</v>
      </c>
      <c r="Q37" s="63"/>
      <c r="R37" s="64"/>
      <c r="S37" s="64"/>
      <c r="T37" s="73">
        <f t="shared" si="4"/>
        <v>0</v>
      </c>
      <c r="U37" s="69" t="str">
        <f t="shared" si="5"/>
        <v>DA</v>
      </c>
      <c r="V37" s="80" t="str">
        <f t="shared" si="1"/>
        <v/>
      </c>
    </row>
    <row r="38" spans="1:22" ht="20.100000000000001" customHeight="1" x14ac:dyDescent="0.25">
      <c r="A38" s="137"/>
      <c r="B38" s="6"/>
      <c r="C38" s="6"/>
      <c r="D38" s="62"/>
      <c r="E38" s="141"/>
      <c r="F38" s="63"/>
      <c r="G38" s="73" t="str">
        <f>IF(Évaluation!D38="M",VLOOKUP(F38,Barème!A$5:C$51,3),IF(Évaluation!D38="F",VLOOKUP(F38,Barème!B$5:C$51,2),""))</f>
        <v/>
      </c>
      <c r="H38" s="69" t="str">
        <f t="shared" si="0"/>
        <v/>
      </c>
      <c r="I38" s="143"/>
      <c r="J38" s="147"/>
      <c r="K38" s="69"/>
      <c r="L38" s="63"/>
      <c r="M38" s="64"/>
      <c r="N38" s="64"/>
      <c r="O38" s="73">
        <f t="shared" si="2"/>
        <v>0</v>
      </c>
      <c r="P38" s="69" t="str">
        <f t="shared" si="3"/>
        <v>DA</v>
      </c>
      <c r="Q38" s="63"/>
      <c r="R38" s="64"/>
      <c r="S38" s="64"/>
      <c r="T38" s="73">
        <f t="shared" si="4"/>
        <v>0</v>
      </c>
      <c r="U38" s="69" t="str">
        <f t="shared" si="5"/>
        <v>DA</v>
      </c>
      <c r="V38" s="80" t="str">
        <f t="shared" si="1"/>
        <v/>
      </c>
    </row>
    <row r="39" spans="1:22" ht="20.100000000000001" customHeight="1" x14ac:dyDescent="0.25">
      <c r="A39" s="138">
        <f>A37+1</f>
        <v>17</v>
      </c>
      <c r="B39" s="5"/>
      <c r="C39" s="5"/>
      <c r="D39" s="59"/>
      <c r="E39" s="139"/>
      <c r="F39" s="83"/>
      <c r="G39" s="85" t="str">
        <f>IF(Évaluation!D39="M",VLOOKUP(F39,Barème!A$5:C$51,3),IF(Évaluation!D39="F",VLOOKUP(F39,Barème!B$5:C$51,2),""))</f>
        <v/>
      </c>
      <c r="H39" s="87" t="str">
        <f t="shared" si="0"/>
        <v/>
      </c>
      <c r="I39" s="144">
        <f>E39-(F39+F40)</f>
        <v>0</v>
      </c>
      <c r="J39" s="150">
        <f>VLOOKUP(I39,Barème!F$5:G$30,2)</f>
        <v>2</v>
      </c>
      <c r="K39" s="93" t="str">
        <f>VLOOKUP(I39,Barème!F$5:H$30,3)</f>
        <v>PA</v>
      </c>
      <c r="L39" s="60"/>
      <c r="M39" s="61"/>
      <c r="N39" s="61"/>
      <c r="O39" s="72">
        <f t="shared" si="2"/>
        <v>0</v>
      </c>
      <c r="P39" s="93" t="str">
        <f t="shared" si="3"/>
        <v>DA</v>
      </c>
      <c r="Q39" s="60"/>
      <c r="R39" s="61"/>
      <c r="S39" s="61"/>
      <c r="T39" s="72">
        <f t="shared" si="4"/>
        <v>0</v>
      </c>
      <c r="U39" s="93" t="str">
        <f t="shared" si="5"/>
        <v>DA</v>
      </c>
      <c r="V39" s="80" t="str">
        <f t="shared" si="1"/>
        <v/>
      </c>
    </row>
    <row r="40" spans="1:22" ht="20.100000000000001" customHeight="1" x14ac:dyDescent="0.25">
      <c r="A40" s="120"/>
      <c r="B40" s="5"/>
      <c r="C40" s="5"/>
      <c r="D40" s="59"/>
      <c r="E40" s="98"/>
      <c r="F40" s="83"/>
      <c r="G40" s="85" t="str">
        <f>IF(Évaluation!D40="M",VLOOKUP(F40,Barème!A$5:C$51,3),IF(Évaluation!D40="F",VLOOKUP(F40,Barème!B$5:C$51,2),""))</f>
        <v/>
      </c>
      <c r="H40" s="87" t="str">
        <f t="shared" si="0"/>
        <v/>
      </c>
      <c r="I40" s="145"/>
      <c r="J40" s="151"/>
      <c r="K40" s="93"/>
      <c r="L40" s="60"/>
      <c r="M40" s="61"/>
      <c r="N40" s="61"/>
      <c r="O40" s="72">
        <f t="shared" si="2"/>
        <v>0</v>
      </c>
      <c r="P40" s="93" t="str">
        <f t="shared" si="3"/>
        <v>DA</v>
      </c>
      <c r="Q40" s="60"/>
      <c r="R40" s="61"/>
      <c r="S40" s="61"/>
      <c r="T40" s="72">
        <f t="shared" si="4"/>
        <v>0</v>
      </c>
      <c r="U40" s="93" t="str">
        <f t="shared" si="5"/>
        <v>DA</v>
      </c>
      <c r="V40" s="80" t="str">
        <f t="shared" si="1"/>
        <v/>
      </c>
    </row>
    <row r="41" spans="1:22" ht="20.100000000000001" customHeight="1" x14ac:dyDescent="0.25">
      <c r="A41" s="136">
        <f>A39+1</f>
        <v>18</v>
      </c>
      <c r="B41" s="6"/>
      <c r="C41" s="6"/>
      <c r="D41" s="62"/>
      <c r="E41" s="140"/>
      <c r="F41" s="63"/>
      <c r="G41" s="73" t="str">
        <f>IF(Évaluation!D41="M",VLOOKUP(F41,Barème!A$5:C$51,3),IF(Évaluation!D41="F",VLOOKUP(F41,Barème!B$5:C$51,2),""))</f>
        <v/>
      </c>
      <c r="H41" s="69" t="str">
        <f t="shared" si="0"/>
        <v/>
      </c>
      <c r="I41" s="142">
        <f>E41-(F41+F42)</f>
        <v>0</v>
      </c>
      <c r="J41" s="146">
        <f>VLOOKUP(I41,Barème!F$5:G$30,2)</f>
        <v>2</v>
      </c>
      <c r="K41" s="69" t="str">
        <f>VLOOKUP(I41,Barème!F$5:H$30,3)</f>
        <v>PA</v>
      </c>
      <c r="L41" s="63"/>
      <c r="M41" s="64"/>
      <c r="N41" s="64"/>
      <c r="O41" s="73">
        <f t="shared" si="2"/>
        <v>0</v>
      </c>
      <c r="P41" s="69" t="str">
        <f t="shared" si="3"/>
        <v>DA</v>
      </c>
      <c r="Q41" s="63"/>
      <c r="R41" s="64"/>
      <c r="S41" s="64"/>
      <c r="T41" s="73">
        <f t="shared" si="4"/>
        <v>0</v>
      </c>
      <c r="U41" s="69" t="str">
        <f t="shared" si="5"/>
        <v>DA</v>
      </c>
      <c r="V41" s="80" t="str">
        <f t="shared" si="1"/>
        <v/>
      </c>
    </row>
    <row r="42" spans="1:22" ht="20.100000000000001" customHeight="1" x14ac:dyDescent="0.25">
      <c r="A42" s="137"/>
      <c r="B42" s="6"/>
      <c r="C42" s="6"/>
      <c r="D42" s="62"/>
      <c r="E42" s="141"/>
      <c r="F42" s="63"/>
      <c r="G42" s="73" t="str">
        <f>IF(Évaluation!D42="M",VLOOKUP(F42,Barème!A$5:C$51,3),IF(Évaluation!D42="F",VLOOKUP(F42,Barème!B$5:C$51,2),""))</f>
        <v/>
      </c>
      <c r="H42" s="69" t="str">
        <f t="shared" si="0"/>
        <v/>
      </c>
      <c r="I42" s="143"/>
      <c r="J42" s="147"/>
      <c r="K42" s="69"/>
      <c r="L42" s="63"/>
      <c r="M42" s="64"/>
      <c r="N42" s="64"/>
      <c r="O42" s="73">
        <f t="shared" si="2"/>
        <v>0</v>
      </c>
      <c r="P42" s="69" t="str">
        <f t="shared" si="3"/>
        <v>DA</v>
      </c>
      <c r="Q42" s="63"/>
      <c r="R42" s="64"/>
      <c r="S42" s="64"/>
      <c r="T42" s="73">
        <f t="shared" si="4"/>
        <v>0</v>
      </c>
      <c r="U42" s="69" t="str">
        <f t="shared" si="5"/>
        <v>DA</v>
      </c>
      <c r="V42" s="80" t="str">
        <f t="shared" si="1"/>
        <v/>
      </c>
    </row>
    <row r="43" spans="1:22" ht="20.100000000000001" customHeight="1" x14ac:dyDescent="0.25">
      <c r="A43" s="138">
        <f>A41+1</f>
        <v>19</v>
      </c>
      <c r="B43" s="5"/>
      <c r="C43" s="5"/>
      <c r="D43" s="59"/>
      <c r="E43" s="139"/>
      <c r="F43" s="83"/>
      <c r="G43" s="85" t="str">
        <f>IF(Évaluation!D43="M",VLOOKUP(F43,Barème!A$5:C$51,3),IF(Évaluation!D43="F",VLOOKUP(F43,Barème!B$5:C$51,2),""))</f>
        <v/>
      </c>
      <c r="H43" s="87" t="str">
        <f t="shared" si="0"/>
        <v/>
      </c>
      <c r="I43" s="144">
        <f>E43-(F43+F44)</f>
        <v>0</v>
      </c>
      <c r="J43" s="150">
        <f>VLOOKUP(I43,Barème!F$5:G$30,2)</f>
        <v>2</v>
      </c>
      <c r="K43" s="93" t="str">
        <f>VLOOKUP(I43,Barème!F$5:H$30,3)</f>
        <v>PA</v>
      </c>
      <c r="L43" s="65"/>
      <c r="M43" s="56"/>
      <c r="N43" s="56"/>
      <c r="O43" s="74">
        <f t="shared" si="2"/>
        <v>0</v>
      </c>
      <c r="P43" s="93" t="str">
        <f t="shared" si="3"/>
        <v>DA</v>
      </c>
      <c r="Q43" s="60"/>
      <c r="R43" s="61"/>
      <c r="S43" s="61"/>
      <c r="T43" s="72">
        <f t="shared" si="4"/>
        <v>0</v>
      </c>
      <c r="U43" s="93" t="str">
        <f t="shared" si="5"/>
        <v>DA</v>
      </c>
      <c r="V43" s="80" t="str">
        <f t="shared" si="1"/>
        <v/>
      </c>
    </row>
    <row r="44" spans="1:22" ht="20.100000000000001" customHeight="1" thickBot="1" x14ac:dyDescent="0.3">
      <c r="A44" s="148"/>
      <c r="B44" s="7"/>
      <c r="C44" s="7"/>
      <c r="D44" s="66"/>
      <c r="E44" s="149"/>
      <c r="F44" s="67"/>
      <c r="G44" s="75" t="str">
        <f>IF(Évaluation!D44="M",VLOOKUP(F44,Barème!A$5:C$51,3),IF(Évaluation!D44="F",VLOOKUP(F44,Barème!B$5:C$51,2),""))</f>
        <v/>
      </c>
      <c r="H44" s="70" t="str">
        <f t="shared" si="0"/>
        <v/>
      </c>
      <c r="I44" s="152"/>
      <c r="J44" s="168"/>
      <c r="K44" s="70"/>
      <c r="L44" s="67"/>
      <c r="M44" s="68"/>
      <c r="N44" s="68"/>
      <c r="O44" s="75">
        <f t="shared" si="2"/>
        <v>0</v>
      </c>
      <c r="P44" s="70" t="str">
        <f t="shared" si="3"/>
        <v>DA</v>
      </c>
      <c r="Q44" s="67"/>
      <c r="R44" s="68"/>
      <c r="S44" s="68"/>
      <c r="T44" s="75">
        <f t="shared" si="4"/>
        <v>0</v>
      </c>
      <c r="U44" s="70" t="str">
        <f t="shared" si="5"/>
        <v>DA</v>
      </c>
      <c r="V44" s="81" t="str">
        <f t="shared" si="1"/>
        <v/>
      </c>
    </row>
    <row r="46" spans="1:22" x14ac:dyDescent="0.25">
      <c r="H46" s="90"/>
      <c r="K46" s="90"/>
      <c r="P46" s="90"/>
      <c r="U46" s="90"/>
    </row>
    <row r="47" spans="1:22" x14ac:dyDescent="0.25">
      <c r="H47" s="90"/>
      <c r="K47" s="90"/>
      <c r="P47" s="90"/>
      <c r="U47" s="90"/>
    </row>
    <row r="48" spans="1:22" x14ac:dyDescent="0.25">
      <c r="H48" s="90"/>
      <c r="K48" s="90"/>
      <c r="P48" s="90"/>
      <c r="U48" s="90"/>
    </row>
  </sheetData>
  <mergeCells count="91">
    <mergeCell ref="I43:I44"/>
    <mergeCell ref="I41:I42"/>
    <mergeCell ref="I39:I40"/>
    <mergeCell ref="I37:I38"/>
    <mergeCell ref="L3:N3"/>
    <mergeCell ref="F4:H5"/>
    <mergeCell ref="I4:K5"/>
    <mergeCell ref="J43:J44"/>
    <mergeCell ref="J41:J42"/>
    <mergeCell ref="J39:J40"/>
    <mergeCell ref="J37:J38"/>
    <mergeCell ref="J27:J28"/>
    <mergeCell ref="J25:J26"/>
    <mergeCell ref="J23:J24"/>
    <mergeCell ref="J21:J22"/>
    <mergeCell ref="J11:J12"/>
    <mergeCell ref="A43:A44"/>
    <mergeCell ref="A41:A42"/>
    <mergeCell ref="A39:A40"/>
    <mergeCell ref="A37:A38"/>
    <mergeCell ref="E43:E44"/>
    <mergeCell ref="E41:E42"/>
    <mergeCell ref="E39:E40"/>
    <mergeCell ref="E37:E38"/>
    <mergeCell ref="J13:J14"/>
    <mergeCell ref="J35:J36"/>
    <mergeCell ref="J33:J34"/>
    <mergeCell ref="J31:J32"/>
    <mergeCell ref="J29:J30"/>
    <mergeCell ref="J19:J20"/>
    <mergeCell ref="J17:J18"/>
    <mergeCell ref="J15:J16"/>
    <mergeCell ref="J9:J10"/>
    <mergeCell ref="I9:I10"/>
    <mergeCell ref="I35:I36"/>
    <mergeCell ref="I33:I34"/>
    <mergeCell ref="I31:I32"/>
    <mergeCell ref="I29:I30"/>
    <mergeCell ref="I27:I28"/>
    <mergeCell ref="E35:E36"/>
    <mergeCell ref="E33:E34"/>
    <mergeCell ref="E31:E32"/>
    <mergeCell ref="E29:E30"/>
    <mergeCell ref="E27:E28"/>
    <mergeCell ref="E25:E26"/>
    <mergeCell ref="E11:E12"/>
    <mergeCell ref="E9:E10"/>
    <mergeCell ref="I25:I26"/>
    <mergeCell ref="I23:I24"/>
    <mergeCell ref="I21:I22"/>
    <mergeCell ref="I19:I20"/>
    <mergeCell ref="I17:I18"/>
    <mergeCell ref="I15:I16"/>
    <mergeCell ref="I13:I14"/>
    <mergeCell ref="I11:I12"/>
    <mergeCell ref="E23:E24"/>
    <mergeCell ref="E21:E22"/>
    <mergeCell ref="E19:E20"/>
    <mergeCell ref="E17:E18"/>
    <mergeCell ref="E15:E16"/>
    <mergeCell ref="E13:E14"/>
    <mergeCell ref="A9:A10"/>
    <mergeCell ref="A11:A12"/>
    <mergeCell ref="A13:A14"/>
    <mergeCell ref="A35:A36"/>
    <mergeCell ref="A33:A34"/>
    <mergeCell ref="A31:A32"/>
    <mergeCell ref="A29:A30"/>
    <mergeCell ref="A27:A28"/>
    <mergeCell ref="A25:A26"/>
    <mergeCell ref="A23:A24"/>
    <mergeCell ref="A21:A22"/>
    <mergeCell ref="A19:A20"/>
    <mergeCell ref="A17:A18"/>
    <mergeCell ref="A15:A16"/>
    <mergeCell ref="E7:E8"/>
    <mergeCell ref="I7:I8"/>
    <mergeCell ref="J7:J8"/>
    <mergeCell ref="Q2:U2"/>
    <mergeCell ref="I3:K3"/>
    <mergeCell ref="A2:E5"/>
    <mergeCell ref="A7:A8"/>
    <mergeCell ref="F2:H2"/>
    <mergeCell ref="F3:H3"/>
    <mergeCell ref="I2:K2"/>
    <mergeCell ref="L2:P2"/>
    <mergeCell ref="O3:O6"/>
    <mergeCell ref="P3:P6"/>
    <mergeCell ref="Q3:S3"/>
    <mergeCell ref="T3:T6"/>
    <mergeCell ref="U3:U6"/>
  </mergeCells>
  <conditionalFormatting sqref="M14">
    <cfRule type="beginsWith" dxfId="30" priority="17" operator="beginsWith" text="DA">
      <formula>LEFT(M14,LEN("DA"))="DA"</formula>
    </cfRule>
  </conditionalFormatting>
  <conditionalFormatting sqref="H7:H44">
    <cfRule type="cellIs" dxfId="27" priority="16" operator="equal">
      <formula>"A"</formula>
    </cfRule>
    <cfRule type="cellIs" dxfId="28" priority="15" operator="equal">
      <formula>"PA"</formula>
    </cfRule>
    <cfRule type="cellIs" dxfId="29" priority="14" operator="equal">
      <formula>"ECA"</formula>
    </cfRule>
    <cfRule type="cellIs" dxfId="26" priority="13" operator="equal">
      <formula>"DA"</formula>
    </cfRule>
  </conditionalFormatting>
  <conditionalFormatting sqref="P7:P44">
    <cfRule type="cellIs" dxfId="20" priority="9" operator="equal">
      <formula>"DA"</formula>
    </cfRule>
    <cfRule type="cellIs" dxfId="21" priority="10" operator="equal">
      <formula>"ECA"</formula>
    </cfRule>
    <cfRule type="cellIs" dxfId="22" priority="11" operator="equal">
      <formula>"PA"</formula>
    </cfRule>
    <cfRule type="cellIs" dxfId="23" priority="12" operator="equal">
      <formula>"A"</formula>
    </cfRule>
  </conditionalFormatting>
  <conditionalFormatting sqref="K7:K44">
    <cfRule type="cellIs" dxfId="15" priority="5" operator="equal">
      <formula>"DA"</formula>
    </cfRule>
    <cfRule type="cellIs" dxfId="14" priority="6" operator="equal">
      <formula>"ECA"</formula>
    </cfRule>
    <cfRule type="cellIs" dxfId="13" priority="7" operator="equal">
      <formula>"PA"</formula>
    </cfRule>
    <cfRule type="cellIs" dxfId="12" priority="8" operator="equal">
      <formula>"A"</formula>
    </cfRule>
  </conditionalFormatting>
  <conditionalFormatting sqref="U7:U44">
    <cfRule type="cellIs" dxfId="7" priority="1" operator="equal">
      <formula>"DA"</formula>
    </cfRule>
    <cfRule type="cellIs" dxfId="6" priority="2" operator="equal">
      <formula>"ECA"</formula>
    </cfRule>
    <cfRule type="cellIs" dxfId="5" priority="3" operator="equal">
      <formula>"PA"</formula>
    </cfRule>
    <cfRule type="cellIs" dxfId="4" priority="4" operator="equal">
      <formula>"A"</formula>
    </cfRule>
  </conditionalFormatting>
  <pageMargins left="0.1111111111111111" right="0.1388888888888889" top="0.29166666666666669" bottom="0.22222222222222221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workbookViewId="0">
      <selection activeCell="D21" sqref="D21"/>
    </sheetView>
  </sheetViews>
  <sheetFormatPr baseColWidth="10" defaultRowHeight="15.75" x14ac:dyDescent="0.25"/>
  <cols>
    <col min="4" max="4" width="13.375" customWidth="1"/>
    <col min="5" max="5" width="4.625" customWidth="1"/>
    <col min="6" max="6" width="17" customWidth="1"/>
    <col min="8" max="8" width="17" customWidth="1"/>
    <col min="9" max="9" width="4.625" customWidth="1"/>
    <col min="10" max="11" width="16" customWidth="1"/>
    <col min="12" max="12" width="4.625" customWidth="1"/>
    <col min="13" max="13" width="11.625" customWidth="1"/>
    <col min="14" max="14" width="16" customWidth="1"/>
  </cols>
  <sheetData>
    <row r="1" spans="1:14" ht="16.5" thickBot="1" x14ac:dyDescent="0.3"/>
    <row r="2" spans="1:14" x14ac:dyDescent="0.25">
      <c r="A2" s="169" t="s">
        <v>29</v>
      </c>
      <c r="B2" s="170"/>
      <c r="C2" s="170"/>
      <c r="D2" s="171"/>
      <c r="F2" s="169" t="s">
        <v>30</v>
      </c>
      <c r="G2" s="170"/>
      <c r="H2" s="171"/>
      <c r="J2" s="175" t="s">
        <v>31</v>
      </c>
      <c r="K2" s="176"/>
      <c r="M2" s="169" t="s">
        <v>32</v>
      </c>
      <c r="N2" s="171"/>
    </row>
    <row r="3" spans="1:14" ht="16.5" thickBot="1" x14ac:dyDescent="0.3">
      <c r="A3" s="172"/>
      <c r="B3" s="173"/>
      <c r="C3" s="173"/>
      <c r="D3" s="174"/>
      <c r="F3" s="172"/>
      <c r="G3" s="173"/>
      <c r="H3" s="174"/>
      <c r="J3" s="177"/>
      <c r="K3" s="178"/>
      <c r="M3" s="172"/>
      <c r="N3" s="174"/>
    </row>
    <row r="4" spans="1:14" ht="19.5" thickBot="1" x14ac:dyDescent="0.3">
      <c r="A4" s="20" t="s">
        <v>33</v>
      </c>
      <c r="B4" s="21" t="s">
        <v>34</v>
      </c>
      <c r="C4" s="22" t="s">
        <v>5</v>
      </c>
      <c r="D4" s="23" t="s">
        <v>25</v>
      </c>
      <c r="F4" s="20" t="s">
        <v>35</v>
      </c>
      <c r="G4" s="22" t="s">
        <v>5</v>
      </c>
      <c r="H4" s="23" t="s">
        <v>25</v>
      </c>
      <c r="J4" s="22" t="s">
        <v>5</v>
      </c>
      <c r="K4" s="23" t="s">
        <v>25</v>
      </c>
      <c r="M4" s="22" t="s">
        <v>5</v>
      </c>
      <c r="N4" s="23" t="s">
        <v>25</v>
      </c>
    </row>
    <row r="5" spans="1:14" x14ac:dyDescent="0.25">
      <c r="A5" s="24">
        <v>0</v>
      </c>
      <c r="B5" s="25">
        <v>0</v>
      </c>
      <c r="C5" s="26">
        <v>4</v>
      </c>
      <c r="D5" s="27" t="s">
        <v>36</v>
      </c>
      <c r="F5" s="28">
        <v>-1.5</v>
      </c>
      <c r="G5" s="29">
        <v>4</v>
      </c>
      <c r="H5" s="30" t="s">
        <v>36</v>
      </c>
      <c r="J5" s="31">
        <v>6</v>
      </c>
      <c r="K5" s="32" t="s">
        <v>36</v>
      </c>
      <c r="M5" s="31">
        <v>6</v>
      </c>
      <c r="N5" s="32" t="s">
        <v>36</v>
      </c>
    </row>
    <row r="6" spans="1:14" x14ac:dyDescent="0.25">
      <c r="A6" s="33">
        <v>6.5</v>
      </c>
      <c r="B6" s="34">
        <v>7.5</v>
      </c>
      <c r="C6" s="35">
        <v>4</v>
      </c>
      <c r="D6" s="36" t="s">
        <v>36</v>
      </c>
      <c r="F6" s="37">
        <f>F5+0.1</f>
        <v>-1.4</v>
      </c>
      <c r="G6" s="35">
        <v>4</v>
      </c>
      <c r="H6" s="38" t="s">
        <v>36</v>
      </c>
      <c r="J6" s="39">
        <f>J5-0.5</f>
        <v>5.5</v>
      </c>
      <c r="K6" s="40" t="s">
        <v>36</v>
      </c>
      <c r="M6" s="39">
        <f>M5-0.5</f>
        <v>5.5</v>
      </c>
      <c r="N6" s="40" t="s">
        <v>36</v>
      </c>
    </row>
    <row r="7" spans="1:14" x14ac:dyDescent="0.25">
      <c r="A7" s="33">
        <f>A6+0.1</f>
        <v>6.6</v>
      </c>
      <c r="B7" s="34">
        <f>B6+0.1</f>
        <v>7.6</v>
      </c>
      <c r="C7" s="35">
        <v>4</v>
      </c>
      <c r="D7" s="36" t="s">
        <v>36</v>
      </c>
      <c r="F7" s="37">
        <f t="shared" ref="F7:F12" si="0">F6+0.1</f>
        <v>-1.2999999999999998</v>
      </c>
      <c r="G7" s="35">
        <v>4</v>
      </c>
      <c r="H7" s="38" t="s">
        <v>36</v>
      </c>
      <c r="J7" s="39">
        <f t="shared" ref="J7:J17" si="1">J6-0.5</f>
        <v>5</v>
      </c>
      <c r="K7" s="40" t="s">
        <v>36</v>
      </c>
      <c r="M7" s="39">
        <f t="shared" ref="M7:M17" si="2">M6-0.5</f>
        <v>5</v>
      </c>
      <c r="N7" s="40" t="s">
        <v>36</v>
      </c>
    </row>
    <row r="8" spans="1:14" x14ac:dyDescent="0.25">
      <c r="A8" s="33">
        <f t="shared" ref="A8:B23" si="3">A7+0.1</f>
        <v>6.6999999999999993</v>
      </c>
      <c r="B8" s="34">
        <f t="shared" si="3"/>
        <v>7.6999999999999993</v>
      </c>
      <c r="C8" s="35">
        <v>4</v>
      </c>
      <c r="D8" s="36" t="s">
        <v>36</v>
      </c>
      <c r="F8" s="37">
        <f t="shared" si="0"/>
        <v>-1.1999999999999997</v>
      </c>
      <c r="G8" s="35">
        <v>4</v>
      </c>
      <c r="H8" s="38" t="s">
        <v>36</v>
      </c>
      <c r="J8" s="39">
        <f t="shared" si="1"/>
        <v>4.5</v>
      </c>
      <c r="K8" s="40" t="s">
        <v>36</v>
      </c>
      <c r="M8" s="39">
        <f t="shared" si="2"/>
        <v>4.5</v>
      </c>
      <c r="N8" s="40" t="s">
        <v>36</v>
      </c>
    </row>
    <row r="9" spans="1:14" x14ac:dyDescent="0.25">
      <c r="A9" s="33">
        <f t="shared" si="3"/>
        <v>6.7999999999999989</v>
      </c>
      <c r="B9" s="34">
        <f t="shared" si="3"/>
        <v>7.7999999999999989</v>
      </c>
      <c r="C9" s="35">
        <v>4</v>
      </c>
      <c r="D9" s="36" t="s">
        <v>36</v>
      </c>
      <c r="F9" s="37">
        <f t="shared" si="0"/>
        <v>-1.0999999999999996</v>
      </c>
      <c r="G9" s="35">
        <v>3.5</v>
      </c>
      <c r="H9" s="38" t="s">
        <v>36</v>
      </c>
      <c r="J9" s="39">
        <f t="shared" si="1"/>
        <v>4</v>
      </c>
      <c r="K9" s="41" t="s">
        <v>37</v>
      </c>
      <c r="M9" s="39">
        <f t="shared" si="2"/>
        <v>4</v>
      </c>
      <c r="N9" s="41" t="s">
        <v>37</v>
      </c>
    </row>
    <row r="10" spans="1:14" x14ac:dyDescent="0.25">
      <c r="A10" s="33">
        <f t="shared" si="3"/>
        <v>6.8999999999999986</v>
      </c>
      <c r="B10" s="34">
        <f t="shared" si="3"/>
        <v>7.8999999999999986</v>
      </c>
      <c r="C10" s="35">
        <v>4</v>
      </c>
      <c r="D10" s="36" t="s">
        <v>36</v>
      </c>
      <c r="F10" s="37">
        <f t="shared" si="0"/>
        <v>-0.99999999999999967</v>
      </c>
      <c r="G10" s="35">
        <v>3.5</v>
      </c>
      <c r="H10" s="38" t="s">
        <v>36</v>
      </c>
      <c r="J10" s="39">
        <f t="shared" si="1"/>
        <v>3.5</v>
      </c>
      <c r="K10" s="41" t="s">
        <v>37</v>
      </c>
      <c r="M10" s="39">
        <f t="shared" si="2"/>
        <v>3.5</v>
      </c>
      <c r="N10" s="41" t="s">
        <v>37</v>
      </c>
    </row>
    <row r="11" spans="1:14" x14ac:dyDescent="0.25">
      <c r="A11" s="33">
        <f t="shared" si="3"/>
        <v>6.9999999999999982</v>
      </c>
      <c r="B11" s="34">
        <f t="shared" si="3"/>
        <v>7.9999999999999982</v>
      </c>
      <c r="C11" s="35">
        <v>4</v>
      </c>
      <c r="D11" s="36" t="s">
        <v>36</v>
      </c>
      <c r="F11" s="37">
        <f t="shared" si="0"/>
        <v>-0.89999999999999969</v>
      </c>
      <c r="G11" s="35">
        <v>3.5</v>
      </c>
      <c r="H11" s="38" t="s">
        <v>36</v>
      </c>
      <c r="J11" s="39">
        <f t="shared" si="1"/>
        <v>3</v>
      </c>
      <c r="K11" s="41" t="s">
        <v>37</v>
      </c>
      <c r="M11" s="39">
        <f t="shared" si="2"/>
        <v>3</v>
      </c>
      <c r="N11" s="41" t="s">
        <v>37</v>
      </c>
    </row>
    <row r="12" spans="1:14" x14ac:dyDescent="0.25">
      <c r="A12" s="33">
        <f>A11+0.1</f>
        <v>7.0999999999999979</v>
      </c>
      <c r="B12" s="34">
        <f t="shared" si="3"/>
        <v>8.0999999999999979</v>
      </c>
      <c r="C12" s="35">
        <v>4</v>
      </c>
      <c r="D12" s="36" t="s">
        <v>36</v>
      </c>
      <c r="F12" s="37">
        <f t="shared" si="0"/>
        <v>-0.79999999999999971</v>
      </c>
      <c r="G12" s="35">
        <v>3.5</v>
      </c>
      <c r="H12" s="38" t="s">
        <v>36</v>
      </c>
      <c r="J12" s="39">
        <f t="shared" si="1"/>
        <v>2.5</v>
      </c>
      <c r="K12" s="42" t="s">
        <v>38</v>
      </c>
      <c r="M12" s="39">
        <f t="shared" si="2"/>
        <v>2.5</v>
      </c>
      <c r="N12" s="42" t="s">
        <v>38</v>
      </c>
    </row>
    <row r="13" spans="1:14" x14ac:dyDescent="0.25">
      <c r="A13" s="33">
        <f t="shared" si="3"/>
        <v>7.1999999999999975</v>
      </c>
      <c r="B13" s="34">
        <f t="shared" si="3"/>
        <v>8.1999999999999975</v>
      </c>
      <c r="C13" s="35">
        <v>4</v>
      </c>
      <c r="D13" s="36" t="s">
        <v>36</v>
      </c>
      <c r="F13" s="37">
        <f>F12+0.1</f>
        <v>-0.69999999999999973</v>
      </c>
      <c r="G13" s="35">
        <v>3</v>
      </c>
      <c r="H13" s="43" t="s">
        <v>37</v>
      </c>
      <c r="J13" s="39">
        <f t="shared" si="1"/>
        <v>2</v>
      </c>
      <c r="K13" s="42" t="s">
        <v>38</v>
      </c>
      <c r="M13" s="39">
        <f t="shared" si="2"/>
        <v>2</v>
      </c>
      <c r="N13" s="42" t="s">
        <v>38</v>
      </c>
    </row>
    <row r="14" spans="1:14" x14ac:dyDescent="0.25">
      <c r="A14" s="33">
        <f t="shared" si="3"/>
        <v>7.2999999999999972</v>
      </c>
      <c r="B14" s="34">
        <f t="shared" si="3"/>
        <v>8.2999999999999972</v>
      </c>
      <c r="C14" s="35">
        <v>4</v>
      </c>
      <c r="D14" s="36" t="s">
        <v>36</v>
      </c>
      <c r="F14" s="37">
        <f t="shared" ref="F14:F19" si="4">F13+0.1</f>
        <v>-0.59999999999999976</v>
      </c>
      <c r="G14" s="35">
        <v>3</v>
      </c>
      <c r="H14" s="43" t="s">
        <v>37</v>
      </c>
      <c r="J14" s="39">
        <f t="shared" si="1"/>
        <v>1.5</v>
      </c>
      <c r="K14" s="42" t="s">
        <v>38</v>
      </c>
      <c r="M14" s="39">
        <f t="shared" si="2"/>
        <v>1.5</v>
      </c>
      <c r="N14" s="42" t="s">
        <v>38</v>
      </c>
    </row>
    <row r="15" spans="1:14" x14ac:dyDescent="0.25">
      <c r="A15" s="33">
        <f t="shared" si="3"/>
        <v>7.3999999999999968</v>
      </c>
      <c r="B15" s="34">
        <f t="shared" si="3"/>
        <v>8.3999999999999968</v>
      </c>
      <c r="C15" s="35">
        <v>4</v>
      </c>
      <c r="D15" s="36" t="s">
        <v>36</v>
      </c>
      <c r="F15" s="37">
        <f t="shared" si="4"/>
        <v>-0.49999999999999978</v>
      </c>
      <c r="G15" s="35">
        <v>3</v>
      </c>
      <c r="H15" s="43" t="s">
        <v>37</v>
      </c>
      <c r="J15" s="39">
        <f t="shared" si="1"/>
        <v>1</v>
      </c>
      <c r="K15" s="44" t="s">
        <v>39</v>
      </c>
      <c r="M15" s="39">
        <f t="shared" si="2"/>
        <v>1</v>
      </c>
      <c r="N15" s="44" t="s">
        <v>39</v>
      </c>
    </row>
    <row r="16" spans="1:14" x14ac:dyDescent="0.25">
      <c r="A16" s="33">
        <v>7.5</v>
      </c>
      <c r="B16" s="34">
        <v>8.5</v>
      </c>
      <c r="C16" s="35">
        <v>4</v>
      </c>
      <c r="D16" s="36" t="s">
        <v>36</v>
      </c>
      <c r="F16" s="37">
        <f t="shared" si="4"/>
        <v>-0.3999999999999998</v>
      </c>
      <c r="G16" s="35">
        <v>3</v>
      </c>
      <c r="H16" s="43" t="s">
        <v>37</v>
      </c>
      <c r="J16" s="39">
        <f t="shared" si="1"/>
        <v>0.5</v>
      </c>
      <c r="K16" s="44" t="s">
        <v>39</v>
      </c>
      <c r="M16" s="39">
        <f t="shared" si="2"/>
        <v>0.5</v>
      </c>
      <c r="N16" s="44" t="s">
        <v>39</v>
      </c>
    </row>
    <row r="17" spans="1:14" ht="16.5" thickBot="1" x14ac:dyDescent="0.3">
      <c r="A17" s="33">
        <f>A16+0.1</f>
        <v>7.6</v>
      </c>
      <c r="B17" s="34">
        <f>B16+0.1</f>
        <v>8.6</v>
      </c>
      <c r="C17" s="35">
        <v>3.5</v>
      </c>
      <c r="D17" s="36" t="s">
        <v>36</v>
      </c>
      <c r="F17" s="37">
        <f t="shared" si="4"/>
        <v>-0.29999999999999982</v>
      </c>
      <c r="G17" s="35">
        <v>2.5</v>
      </c>
      <c r="H17" s="43" t="s">
        <v>37</v>
      </c>
      <c r="J17" s="45">
        <f t="shared" si="1"/>
        <v>0</v>
      </c>
      <c r="K17" s="46" t="s">
        <v>39</v>
      </c>
      <c r="M17" s="45">
        <f t="shared" si="2"/>
        <v>0</v>
      </c>
      <c r="N17" s="46" t="s">
        <v>39</v>
      </c>
    </row>
    <row r="18" spans="1:14" x14ac:dyDescent="0.25">
      <c r="A18" s="33">
        <f t="shared" ref="A18:A51" si="5">A17+0.1</f>
        <v>7.6999999999999993</v>
      </c>
      <c r="B18" s="34">
        <f t="shared" si="3"/>
        <v>8.6999999999999993</v>
      </c>
      <c r="C18" s="35">
        <v>3.5</v>
      </c>
      <c r="D18" s="36" t="s">
        <v>36</v>
      </c>
      <c r="F18" s="37">
        <f t="shared" si="4"/>
        <v>-0.19999999999999982</v>
      </c>
      <c r="G18" s="35">
        <v>2.5</v>
      </c>
      <c r="H18" s="43" t="s">
        <v>37</v>
      </c>
    </row>
    <row r="19" spans="1:14" x14ac:dyDescent="0.25">
      <c r="A19" s="33">
        <f t="shared" si="5"/>
        <v>7.7999999999999989</v>
      </c>
      <c r="B19" s="34">
        <f t="shared" si="3"/>
        <v>8.7999999999999989</v>
      </c>
      <c r="C19" s="35">
        <v>3.5</v>
      </c>
      <c r="D19" s="36" t="s">
        <v>36</v>
      </c>
      <c r="F19" s="37">
        <f t="shared" si="4"/>
        <v>-9.9999999999999811E-2</v>
      </c>
      <c r="G19" s="35">
        <v>2.5</v>
      </c>
      <c r="H19" s="43" t="s">
        <v>37</v>
      </c>
    </row>
    <row r="20" spans="1:14" x14ac:dyDescent="0.25">
      <c r="A20" s="33">
        <f t="shared" si="5"/>
        <v>7.8999999999999986</v>
      </c>
      <c r="B20" s="34">
        <f t="shared" si="3"/>
        <v>8.8999999999999986</v>
      </c>
      <c r="C20" s="35">
        <v>3.5</v>
      </c>
      <c r="D20" s="36" t="s">
        <v>36</v>
      </c>
      <c r="F20" s="37">
        <v>0</v>
      </c>
      <c r="G20" s="35">
        <v>2</v>
      </c>
      <c r="H20" s="43" t="s">
        <v>37</v>
      </c>
    </row>
    <row r="21" spans="1:14" x14ac:dyDescent="0.25">
      <c r="A21" s="33">
        <f t="shared" si="5"/>
        <v>7.9999999999999982</v>
      </c>
      <c r="B21" s="34">
        <f t="shared" si="3"/>
        <v>8.9999999999999982</v>
      </c>
      <c r="C21" s="35">
        <v>3</v>
      </c>
      <c r="D21" s="47" t="s">
        <v>37</v>
      </c>
      <c r="F21" s="37">
        <f t="shared" ref="F21:F30" si="6">F20+0.1</f>
        <v>0.1</v>
      </c>
      <c r="G21" s="35">
        <v>1.5</v>
      </c>
      <c r="H21" s="48" t="s">
        <v>38</v>
      </c>
    </row>
    <row r="22" spans="1:14" x14ac:dyDescent="0.25">
      <c r="A22" s="33">
        <f>A21+0.1</f>
        <v>8.0999999999999979</v>
      </c>
      <c r="B22" s="34">
        <f t="shared" si="3"/>
        <v>9.0999999999999979</v>
      </c>
      <c r="C22" s="35">
        <v>3</v>
      </c>
      <c r="D22" s="47" t="s">
        <v>37</v>
      </c>
      <c r="F22" s="37">
        <f t="shared" si="6"/>
        <v>0.2</v>
      </c>
      <c r="G22" s="35">
        <v>1.5</v>
      </c>
      <c r="H22" s="48" t="s">
        <v>38</v>
      </c>
    </row>
    <row r="23" spans="1:14" x14ac:dyDescent="0.25">
      <c r="A23" s="33">
        <f t="shared" si="5"/>
        <v>8.1999999999999975</v>
      </c>
      <c r="B23" s="34">
        <f t="shared" si="3"/>
        <v>9.1999999999999975</v>
      </c>
      <c r="C23" s="35">
        <v>3</v>
      </c>
      <c r="D23" s="47" t="s">
        <v>37</v>
      </c>
      <c r="F23" s="37">
        <f t="shared" si="6"/>
        <v>0.30000000000000004</v>
      </c>
      <c r="G23" s="35">
        <v>1</v>
      </c>
      <c r="H23" s="48" t="s">
        <v>38</v>
      </c>
    </row>
    <row r="24" spans="1:14" x14ac:dyDescent="0.25">
      <c r="A24" s="33">
        <f>A23+0.1</f>
        <v>8.2999999999999972</v>
      </c>
      <c r="B24" s="34">
        <f t="shared" ref="B24:B51" si="7">B23+0.1</f>
        <v>9.2999999999999972</v>
      </c>
      <c r="C24" s="35">
        <v>3</v>
      </c>
      <c r="D24" s="47" t="s">
        <v>37</v>
      </c>
      <c r="F24" s="37">
        <f t="shared" si="6"/>
        <v>0.4</v>
      </c>
      <c r="G24" s="35">
        <v>1</v>
      </c>
      <c r="H24" s="48" t="s">
        <v>38</v>
      </c>
    </row>
    <row r="25" spans="1:14" x14ac:dyDescent="0.25">
      <c r="A25" s="33">
        <f t="shared" si="5"/>
        <v>8.3999999999999968</v>
      </c>
      <c r="B25" s="34">
        <f t="shared" si="7"/>
        <v>9.3999999999999968</v>
      </c>
      <c r="C25" s="35">
        <v>2.5</v>
      </c>
      <c r="D25" s="47" t="s">
        <v>37</v>
      </c>
      <c r="F25" s="37">
        <f t="shared" si="6"/>
        <v>0.5</v>
      </c>
      <c r="G25" s="35">
        <v>1</v>
      </c>
      <c r="H25" s="48" t="s">
        <v>38</v>
      </c>
    </row>
    <row r="26" spans="1:14" x14ac:dyDescent="0.25">
      <c r="A26" s="33">
        <f t="shared" si="5"/>
        <v>8.4999999999999964</v>
      </c>
      <c r="B26" s="34">
        <f t="shared" si="7"/>
        <v>9.4999999999999964</v>
      </c>
      <c r="C26" s="35">
        <v>2.5</v>
      </c>
      <c r="D26" s="47" t="s">
        <v>37</v>
      </c>
      <c r="F26" s="37">
        <f t="shared" si="6"/>
        <v>0.6</v>
      </c>
      <c r="G26" s="35">
        <v>0.5</v>
      </c>
      <c r="H26" s="49" t="s">
        <v>39</v>
      </c>
    </row>
    <row r="27" spans="1:14" x14ac:dyDescent="0.25">
      <c r="A27" s="33">
        <f t="shared" si="5"/>
        <v>8.5999999999999961</v>
      </c>
      <c r="B27" s="34">
        <f t="shared" si="7"/>
        <v>9.5999999999999961</v>
      </c>
      <c r="C27" s="35">
        <v>2.5</v>
      </c>
      <c r="D27" s="47" t="s">
        <v>37</v>
      </c>
      <c r="F27" s="37">
        <f t="shared" si="6"/>
        <v>0.7</v>
      </c>
      <c r="G27" s="35">
        <v>0.5</v>
      </c>
      <c r="H27" s="49" t="s">
        <v>39</v>
      </c>
    </row>
    <row r="28" spans="1:14" x14ac:dyDescent="0.25">
      <c r="A28" s="33">
        <f t="shared" si="5"/>
        <v>8.6999999999999957</v>
      </c>
      <c r="B28" s="34">
        <f t="shared" si="7"/>
        <v>9.6999999999999957</v>
      </c>
      <c r="C28" s="35">
        <v>2.5</v>
      </c>
      <c r="D28" s="47" t="s">
        <v>37</v>
      </c>
      <c r="F28" s="37">
        <f t="shared" si="6"/>
        <v>0.79999999999999993</v>
      </c>
      <c r="G28" s="35">
        <v>0.5</v>
      </c>
      <c r="H28" s="49" t="s">
        <v>39</v>
      </c>
    </row>
    <row r="29" spans="1:14" x14ac:dyDescent="0.25">
      <c r="A29" s="33">
        <f t="shared" si="5"/>
        <v>8.7999999999999954</v>
      </c>
      <c r="B29" s="34">
        <f t="shared" si="7"/>
        <v>9.7999999999999954</v>
      </c>
      <c r="C29" s="35">
        <v>2</v>
      </c>
      <c r="D29" s="50" t="s">
        <v>38</v>
      </c>
      <c r="F29" s="37">
        <f t="shared" si="6"/>
        <v>0.89999999999999991</v>
      </c>
      <c r="G29" s="35">
        <v>0</v>
      </c>
      <c r="H29" s="49" t="s">
        <v>39</v>
      </c>
    </row>
    <row r="30" spans="1:14" ht="16.5" thickBot="1" x14ac:dyDescent="0.3">
      <c r="A30" s="33">
        <f t="shared" si="5"/>
        <v>8.899999999999995</v>
      </c>
      <c r="B30" s="34">
        <f t="shared" si="7"/>
        <v>9.899999999999995</v>
      </c>
      <c r="C30" s="35">
        <v>2</v>
      </c>
      <c r="D30" s="50" t="s">
        <v>38</v>
      </c>
      <c r="F30" s="51">
        <f t="shared" si="6"/>
        <v>0.99999999999999989</v>
      </c>
      <c r="G30" s="52">
        <v>0</v>
      </c>
      <c r="H30" s="53" t="s">
        <v>39</v>
      </c>
    </row>
    <row r="31" spans="1:14" x14ac:dyDescent="0.25">
      <c r="A31" s="33">
        <f t="shared" si="5"/>
        <v>8.9999999999999947</v>
      </c>
      <c r="B31" s="34">
        <f t="shared" si="7"/>
        <v>9.9999999999999947</v>
      </c>
      <c r="C31" s="35">
        <v>2</v>
      </c>
      <c r="D31" s="50" t="s">
        <v>38</v>
      </c>
    </row>
    <row r="32" spans="1:14" x14ac:dyDescent="0.25">
      <c r="A32" s="33">
        <f t="shared" si="5"/>
        <v>9.0999999999999943</v>
      </c>
      <c r="B32" s="34">
        <f t="shared" si="7"/>
        <v>10.099999999999994</v>
      </c>
      <c r="C32" s="35">
        <v>2</v>
      </c>
      <c r="D32" s="50" t="s">
        <v>38</v>
      </c>
    </row>
    <row r="33" spans="1:4" x14ac:dyDescent="0.25">
      <c r="A33" s="33">
        <f t="shared" si="5"/>
        <v>9.199999999999994</v>
      </c>
      <c r="B33" s="34">
        <f t="shared" si="7"/>
        <v>10.199999999999994</v>
      </c>
      <c r="C33" s="35">
        <v>1.5</v>
      </c>
      <c r="D33" s="50" t="s">
        <v>38</v>
      </c>
    </row>
    <row r="34" spans="1:4" x14ac:dyDescent="0.25">
      <c r="A34" s="33">
        <f t="shared" si="5"/>
        <v>9.2999999999999936</v>
      </c>
      <c r="B34" s="34">
        <f t="shared" si="7"/>
        <v>10.299999999999994</v>
      </c>
      <c r="C34" s="35">
        <v>1.5</v>
      </c>
      <c r="D34" s="50" t="s">
        <v>38</v>
      </c>
    </row>
    <row r="35" spans="1:4" x14ac:dyDescent="0.25">
      <c r="A35" s="33">
        <f t="shared" si="5"/>
        <v>9.3999999999999932</v>
      </c>
      <c r="B35" s="34">
        <f t="shared" si="7"/>
        <v>10.399999999999993</v>
      </c>
      <c r="C35" s="35">
        <v>1.5</v>
      </c>
      <c r="D35" s="50" t="s">
        <v>38</v>
      </c>
    </row>
    <row r="36" spans="1:4" x14ac:dyDescent="0.25">
      <c r="A36" s="33">
        <f t="shared" si="5"/>
        <v>9.4999999999999929</v>
      </c>
      <c r="B36" s="34">
        <f t="shared" si="7"/>
        <v>10.499999999999993</v>
      </c>
      <c r="C36" s="35">
        <v>1.5</v>
      </c>
      <c r="D36" s="50" t="s">
        <v>38</v>
      </c>
    </row>
    <row r="37" spans="1:4" x14ac:dyDescent="0.25">
      <c r="A37" s="33">
        <f t="shared" si="5"/>
        <v>9.5999999999999925</v>
      </c>
      <c r="B37" s="34">
        <f t="shared" si="7"/>
        <v>10.599999999999993</v>
      </c>
      <c r="C37" s="35">
        <v>1</v>
      </c>
      <c r="D37" s="54" t="s">
        <v>39</v>
      </c>
    </row>
    <row r="38" spans="1:4" x14ac:dyDescent="0.25">
      <c r="A38" s="33">
        <f t="shared" si="5"/>
        <v>9.6999999999999922</v>
      </c>
      <c r="B38" s="34">
        <f t="shared" si="7"/>
        <v>10.699999999999992</v>
      </c>
      <c r="C38" s="35">
        <v>1</v>
      </c>
      <c r="D38" s="54" t="s">
        <v>39</v>
      </c>
    </row>
    <row r="39" spans="1:4" x14ac:dyDescent="0.25">
      <c r="A39" s="33">
        <f t="shared" si="5"/>
        <v>9.7999999999999918</v>
      </c>
      <c r="B39" s="34">
        <f t="shared" si="7"/>
        <v>10.799999999999992</v>
      </c>
      <c r="C39" s="35">
        <v>1</v>
      </c>
      <c r="D39" s="54" t="s">
        <v>39</v>
      </c>
    </row>
    <row r="40" spans="1:4" x14ac:dyDescent="0.25">
      <c r="A40" s="33">
        <f t="shared" si="5"/>
        <v>9.8999999999999915</v>
      </c>
      <c r="B40" s="34">
        <f t="shared" si="7"/>
        <v>10.899999999999991</v>
      </c>
      <c r="C40" s="35">
        <v>1</v>
      </c>
      <c r="D40" s="54" t="s">
        <v>39</v>
      </c>
    </row>
    <row r="41" spans="1:4" x14ac:dyDescent="0.25">
      <c r="A41" s="33">
        <f t="shared" si="5"/>
        <v>9.9999999999999911</v>
      </c>
      <c r="B41" s="34">
        <f t="shared" si="7"/>
        <v>10.999999999999991</v>
      </c>
      <c r="C41" s="35">
        <v>0.5</v>
      </c>
      <c r="D41" s="54" t="s">
        <v>39</v>
      </c>
    </row>
    <row r="42" spans="1:4" x14ac:dyDescent="0.25">
      <c r="A42" s="33">
        <f t="shared" si="5"/>
        <v>10.099999999999991</v>
      </c>
      <c r="B42" s="34">
        <f t="shared" si="7"/>
        <v>11.099999999999991</v>
      </c>
      <c r="C42" s="35">
        <v>0.5</v>
      </c>
      <c r="D42" s="54" t="s">
        <v>39</v>
      </c>
    </row>
    <row r="43" spans="1:4" x14ac:dyDescent="0.25">
      <c r="A43" s="33">
        <f t="shared" si="5"/>
        <v>10.19999999999999</v>
      </c>
      <c r="B43" s="34">
        <f t="shared" si="7"/>
        <v>11.19999999999999</v>
      </c>
      <c r="C43" s="35">
        <v>0.5</v>
      </c>
      <c r="D43" s="54" t="s">
        <v>39</v>
      </c>
    </row>
    <row r="44" spans="1:4" x14ac:dyDescent="0.25">
      <c r="A44" s="33">
        <f t="shared" si="5"/>
        <v>10.29999999999999</v>
      </c>
      <c r="B44" s="34">
        <f t="shared" si="7"/>
        <v>11.29999999999999</v>
      </c>
      <c r="C44" s="35">
        <v>0.5</v>
      </c>
      <c r="D44" s="54" t="s">
        <v>39</v>
      </c>
    </row>
    <row r="45" spans="1:4" x14ac:dyDescent="0.25">
      <c r="A45" s="33">
        <f t="shared" si="5"/>
        <v>10.39999999999999</v>
      </c>
      <c r="B45" s="34">
        <f t="shared" si="7"/>
        <v>11.39999999999999</v>
      </c>
      <c r="C45" s="35">
        <v>0</v>
      </c>
      <c r="D45" s="54" t="s">
        <v>39</v>
      </c>
    </row>
    <row r="46" spans="1:4" x14ac:dyDescent="0.25">
      <c r="A46" s="33">
        <f t="shared" si="5"/>
        <v>10.499999999999989</v>
      </c>
      <c r="B46" s="34">
        <f t="shared" si="7"/>
        <v>11.499999999999989</v>
      </c>
      <c r="C46" s="35">
        <v>0</v>
      </c>
      <c r="D46" s="54" t="s">
        <v>39</v>
      </c>
    </row>
    <row r="47" spans="1:4" x14ac:dyDescent="0.25">
      <c r="A47" s="33">
        <f t="shared" si="5"/>
        <v>10.599999999999989</v>
      </c>
      <c r="B47" s="34">
        <f t="shared" si="7"/>
        <v>11.599999999999989</v>
      </c>
      <c r="C47" s="35">
        <v>0</v>
      </c>
      <c r="D47" s="54" t="s">
        <v>39</v>
      </c>
    </row>
    <row r="48" spans="1:4" x14ac:dyDescent="0.25">
      <c r="A48" s="33">
        <f t="shared" si="5"/>
        <v>10.699999999999989</v>
      </c>
      <c r="B48" s="34">
        <f t="shared" si="7"/>
        <v>11.699999999999989</v>
      </c>
      <c r="C48" s="35">
        <v>0</v>
      </c>
      <c r="D48" s="54" t="s">
        <v>39</v>
      </c>
    </row>
    <row r="49" spans="1:4" x14ac:dyDescent="0.25">
      <c r="A49" s="33">
        <f t="shared" si="5"/>
        <v>10.799999999999988</v>
      </c>
      <c r="B49" s="34">
        <f t="shared" si="7"/>
        <v>11.799999999999988</v>
      </c>
      <c r="C49" s="35">
        <v>0</v>
      </c>
      <c r="D49" s="54" t="s">
        <v>39</v>
      </c>
    </row>
    <row r="50" spans="1:4" x14ac:dyDescent="0.25">
      <c r="A50" s="33">
        <f t="shared" si="5"/>
        <v>10.899999999999988</v>
      </c>
      <c r="B50" s="34">
        <f t="shared" si="7"/>
        <v>11.899999999999988</v>
      </c>
      <c r="C50" s="35">
        <v>0</v>
      </c>
      <c r="D50" s="54" t="s">
        <v>39</v>
      </c>
    </row>
    <row r="51" spans="1:4" ht="16.5" thickBot="1" x14ac:dyDescent="0.3">
      <c r="A51" s="33">
        <f t="shared" si="5"/>
        <v>10.999999999999988</v>
      </c>
      <c r="B51" s="34">
        <f t="shared" si="7"/>
        <v>11.999999999999988</v>
      </c>
      <c r="C51" s="52">
        <v>0</v>
      </c>
      <c r="D51" s="54" t="s">
        <v>39</v>
      </c>
    </row>
  </sheetData>
  <mergeCells count="4">
    <mergeCell ref="A2:D3"/>
    <mergeCell ref="F2:H3"/>
    <mergeCell ref="J2:K3"/>
    <mergeCell ref="M2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Évaluation</vt:lpstr>
      <vt:lpstr>Barème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2021-01-06T18:27:00Z</dcterms:created>
  <dcterms:modified xsi:type="dcterms:W3CDTF">2021-01-07T10:45:30Z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