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Michel\Desktop\Excel Forum\"/>
    </mc:Choice>
  </mc:AlternateContent>
  <bookViews>
    <workbookView xWindow="-120" yWindow="-120" windowWidth="29040" windowHeight="15840" activeTab="2"/>
  </bookViews>
  <sheets>
    <sheet name="Janvier" sheetId="1" r:id="rId1"/>
    <sheet name="Février" sheetId="2" r:id="rId2"/>
    <sheet name="Mars" sheetId="3" r:id="rId3"/>
    <sheet name="Avril" sheetId="4" r:id="rId4"/>
    <sheet name="Mai" sheetId="5" r:id="rId5"/>
    <sheet name="Juin" sheetId="6" r:id="rId6"/>
    <sheet name="Juillet" sheetId="7" r:id="rId7"/>
    <sheet name="Août" sheetId="8" r:id="rId8"/>
    <sheet name="Septembre" sheetId="9" r:id="rId9"/>
    <sheet name="Octobre" sheetId="10" r:id="rId10"/>
    <sheet name="Novembre" sheetId="11" r:id="rId11"/>
    <sheet name="Décembre" sheetId="12" r:id="rId12"/>
    <sheet name="Feuil13" sheetId="13" r:id="rId13"/>
    <sheet name="Lune" sheetId="14" r:id="rId14"/>
  </sheets>
  <definedNames>
    <definedName name="Bissextile">Lune!#REF!</definedName>
    <definedName name="NBO">Lune!#REF!</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2" i="3" l="1"/>
  <c r="F3" i="3"/>
  <c r="F4" i="3"/>
  <c r="F5" i="3"/>
  <c r="F6" i="3"/>
  <c r="F7" i="3"/>
  <c r="F8" i="3"/>
  <c r="F9" i="3"/>
  <c r="F10" i="3"/>
  <c r="F11" i="3"/>
  <c r="F12" i="3"/>
  <c r="F13" i="3"/>
  <c r="F14" i="3"/>
  <c r="F15" i="3"/>
  <c r="F16" i="3"/>
  <c r="F17" i="3"/>
  <c r="F18" i="3"/>
  <c r="F19" i="3"/>
  <c r="F20" i="3"/>
  <c r="F21" i="3"/>
  <c r="F22" i="3"/>
  <c r="F23" i="3"/>
  <c r="F24" i="3"/>
  <c r="F25" i="3"/>
  <c r="F26" i="3"/>
  <c r="F27" i="3"/>
  <c r="F28" i="3"/>
  <c r="F29" i="3"/>
  <c r="F30" i="3"/>
  <c r="F31" i="3"/>
  <c r="F32" i="3"/>
  <c r="C32" i="13"/>
  <c r="H3" i="3"/>
  <c r="H4" i="3"/>
  <c r="H5" i="3"/>
  <c r="H6" i="3"/>
  <c r="H7" i="3"/>
  <c r="H8" i="3"/>
  <c r="H9" i="3"/>
  <c r="H10" i="3"/>
  <c r="H11" i="3"/>
  <c r="H12" i="3"/>
  <c r="H13" i="3"/>
  <c r="H14" i="3"/>
  <c r="H15" i="3"/>
  <c r="H16" i="3"/>
  <c r="H17" i="3"/>
  <c r="H18" i="3"/>
  <c r="H19" i="3"/>
  <c r="H20" i="3"/>
  <c r="H24" i="3"/>
  <c r="H25" i="3"/>
  <c r="H26" i="3"/>
  <c r="H27" i="3"/>
  <c r="H28" i="3"/>
  <c r="H29" i="3"/>
  <c r="H30" i="3"/>
  <c r="H31" i="3"/>
  <c r="H32" i="3"/>
  <c r="H2" i="3"/>
  <c r="I6" i="3"/>
  <c r="I9" i="3"/>
  <c r="I13" i="3"/>
  <c r="G3" i="3" l="1"/>
  <c r="G4" i="3"/>
  <c r="G5" i="3"/>
  <c r="G6" i="3"/>
  <c r="G7" i="3"/>
  <c r="G8" i="3"/>
  <c r="G9" i="3"/>
  <c r="G10" i="3"/>
  <c r="G11" i="3"/>
  <c r="G12" i="3"/>
  <c r="G13" i="3"/>
  <c r="G14" i="3"/>
  <c r="G15" i="3"/>
  <c r="G16" i="3"/>
  <c r="G17" i="3"/>
  <c r="G18" i="3"/>
  <c r="G19" i="3"/>
  <c r="G20" i="3"/>
  <c r="G21" i="3"/>
  <c r="G22" i="3"/>
  <c r="G23" i="3"/>
  <c r="G24" i="3"/>
  <c r="G25" i="3"/>
  <c r="G26" i="3"/>
  <c r="G27" i="3"/>
  <c r="G28" i="3"/>
  <c r="G29" i="3"/>
  <c r="G30" i="3"/>
  <c r="G31" i="3"/>
  <c r="G32" i="3"/>
  <c r="G2" i="3"/>
  <c r="B1" i="14" l="1"/>
  <c r="B2" i="14" l="1"/>
  <c r="G2" i="14" s="1"/>
  <c r="F2" i="14" l="1"/>
  <c r="E2" i="14"/>
  <c r="A1" i="1"/>
  <c r="H2" i="14" l="1"/>
  <c r="I2" i="14" s="1"/>
  <c r="J2" i="14" s="1"/>
  <c r="A2" i="12"/>
  <c r="A2" i="11"/>
  <c r="A2" i="10"/>
  <c r="A2" i="9"/>
  <c r="A2" i="8"/>
  <c r="A2" i="7"/>
  <c r="A2" i="6"/>
  <c r="A2" i="5"/>
  <c r="A2" i="4"/>
  <c r="A2" i="3"/>
  <c r="A2" i="2"/>
  <c r="A2" i="1"/>
  <c r="A1" i="12"/>
  <c r="A1" i="11"/>
  <c r="A1" i="10"/>
  <c r="A1" i="9"/>
  <c r="A1" i="8"/>
  <c r="A1" i="7"/>
  <c r="A1" i="6"/>
  <c r="A1" i="5"/>
  <c r="A1" i="4"/>
  <c r="A1" i="3"/>
  <c r="A1" i="2"/>
  <c r="M2" i="3" l="1"/>
  <c r="I2" i="3"/>
  <c r="A3" i="2"/>
  <c r="D3" i="2" s="1"/>
  <c r="A3" i="6"/>
  <c r="D2" i="7"/>
  <c r="D2" i="4"/>
  <c r="D2" i="8"/>
  <c r="D2" i="12"/>
  <c r="D2" i="5"/>
  <c r="D2" i="9"/>
  <c r="K2" i="14"/>
  <c r="B2" i="2"/>
  <c r="D2" i="2"/>
  <c r="D2" i="6"/>
  <c r="D2" i="10"/>
  <c r="B2" i="6"/>
  <c r="A3" i="10"/>
  <c r="A4" i="2"/>
  <c r="B2" i="10"/>
  <c r="B2" i="7"/>
  <c r="A3" i="3"/>
  <c r="A3" i="7"/>
  <c r="B2" i="1"/>
  <c r="B2" i="5"/>
  <c r="B2" i="9"/>
  <c r="A3" i="1"/>
  <c r="A3" i="5"/>
  <c r="A3" i="9"/>
  <c r="D2" i="1"/>
  <c r="D2" i="3"/>
  <c r="D2" i="11"/>
  <c r="B2" i="3"/>
  <c r="B2" i="11"/>
  <c r="A3" i="11"/>
  <c r="B2" i="4"/>
  <c r="B2" i="8"/>
  <c r="B2" i="12"/>
  <c r="A3" i="4"/>
  <c r="A3" i="8"/>
  <c r="A3" i="12"/>
  <c r="L2" i="14"/>
  <c r="M2" i="14"/>
  <c r="A4" i="5"/>
  <c r="D3" i="10"/>
  <c r="B3" i="10"/>
  <c r="B3" i="6"/>
  <c r="D3" i="6"/>
  <c r="A4" i="6"/>
  <c r="C31" i="13"/>
  <c r="C30" i="13"/>
  <c r="C29" i="13"/>
  <c r="C25" i="13"/>
  <c r="C23" i="13"/>
  <c r="C22" i="13"/>
  <c r="C21" i="13"/>
  <c r="C19" i="13"/>
  <c r="C27" i="13" s="1"/>
  <c r="C15" i="13"/>
  <c r="C14" i="13"/>
  <c r="C13" i="13"/>
  <c r="C12" i="13"/>
  <c r="C11" i="13"/>
  <c r="C8" i="13"/>
  <c r="C7" i="13"/>
  <c r="C5" i="13"/>
  <c r="B3" i="3" l="1"/>
  <c r="B3" i="12"/>
  <c r="B3" i="9"/>
  <c r="A4" i="10"/>
  <c r="B4" i="10" s="1"/>
  <c r="A5" i="5"/>
  <c r="A6" i="5" s="1"/>
  <c r="D3" i="5"/>
  <c r="D3" i="8"/>
  <c r="D3" i="4"/>
  <c r="B3" i="11"/>
  <c r="D3" i="7"/>
  <c r="B3" i="2"/>
  <c r="B3" i="5"/>
  <c r="A4" i="8"/>
  <c r="D4" i="8" s="1"/>
  <c r="B3" i="8"/>
  <c r="D4" i="5"/>
  <c r="A4" i="9"/>
  <c r="D3" i="9"/>
  <c r="A4" i="3"/>
  <c r="D3" i="12"/>
  <c r="B3" i="4"/>
  <c r="A4" i="11"/>
  <c r="B4" i="11" s="1"/>
  <c r="A4" i="4"/>
  <c r="B3" i="7"/>
  <c r="D3" i="3"/>
  <c r="A4" i="7"/>
  <c r="D3" i="11"/>
  <c r="F2" i="1"/>
  <c r="A5" i="2"/>
  <c r="B4" i="2"/>
  <c r="D4" i="2"/>
  <c r="A4" i="12"/>
  <c r="N2" i="14"/>
  <c r="Q2" i="14" s="1"/>
  <c r="B3" i="1"/>
  <c r="D3" i="1"/>
  <c r="A4" i="1"/>
  <c r="B4" i="9"/>
  <c r="B4" i="5"/>
  <c r="A5" i="6"/>
  <c r="D4" i="6"/>
  <c r="B4" i="6"/>
  <c r="C6" i="13"/>
  <c r="C20" i="13"/>
  <c r="C28" i="13" s="1"/>
  <c r="C9" i="13"/>
  <c r="C10" i="13"/>
  <c r="C26" i="13"/>
  <c r="A5" i="3" l="1"/>
  <c r="B4" i="8"/>
  <c r="D4" i="10"/>
  <c r="A5" i="8"/>
  <c r="A6" i="8" s="1"/>
  <c r="D5" i="5"/>
  <c r="B5" i="5"/>
  <c r="A5" i="10"/>
  <c r="D5" i="10" s="1"/>
  <c r="D4" i="7"/>
  <c r="D4" i="11"/>
  <c r="A5" i="9"/>
  <c r="D4" i="12"/>
  <c r="A5" i="4"/>
  <c r="B5" i="4" s="1"/>
  <c r="D4" i="3"/>
  <c r="A6" i="9"/>
  <c r="D6" i="9" s="1"/>
  <c r="A5" i="12"/>
  <c r="A6" i="12" s="1"/>
  <c r="D4" i="9"/>
  <c r="B4" i="7"/>
  <c r="A5" i="11"/>
  <c r="B5" i="11" s="1"/>
  <c r="D4" i="4"/>
  <c r="B4" i="4"/>
  <c r="B4" i="3"/>
  <c r="B4" i="12"/>
  <c r="T2" i="14"/>
  <c r="U2" i="14" s="1"/>
  <c r="V2" i="14" s="1"/>
  <c r="A5" i="7"/>
  <c r="A6" i="2"/>
  <c r="B5" i="2"/>
  <c r="D5" i="2"/>
  <c r="C24" i="13"/>
  <c r="F4" i="7" s="1"/>
  <c r="F2" i="5"/>
  <c r="F2" i="11"/>
  <c r="O2" i="14"/>
  <c r="F3" i="5"/>
  <c r="R2" i="14"/>
  <c r="P2" i="14" s="1"/>
  <c r="S2" i="14" s="1"/>
  <c r="A5" i="1"/>
  <c r="B4" i="1"/>
  <c r="D4" i="1"/>
  <c r="F3" i="2"/>
  <c r="B6" i="9"/>
  <c r="A6" i="6"/>
  <c r="D5" i="6"/>
  <c r="B5" i="6"/>
  <c r="A7" i="5"/>
  <c r="D6" i="5"/>
  <c r="B6" i="5"/>
  <c r="D5" i="3" l="1"/>
  <c r="A6" i="3"/>
  <c r="B5" i="3"/>
  <c r="B5" i="12"/>
  <c r="B5" i="10"/>
  <c r="A6" i="10"/>
  <c r="D5" i="12"/>
  <c r="D5" i="8"/>
  <c r="B5" i="8"/>
  <c r="A6" i="4"/>
  <c r="A7" i="4" s="1"/>
  <c r="D5" i="4"/>
  <c r="A7" i="9"/>
  <c r="D5" i="11"/>
  <c r="D5" i="9"/>
  <c r="A6" i="7"/>
  <c r="A7" i="7" s="1"/>
  <c r="B5" i="9"/>
  <c r="A6" i="11"/>
  <c r="A7" i="11" s="1"/>
  <c r="B5" i="7"/>
  <c r="D5" i="7"/>
  <c r="F3" i="4"/>
  <c r="F5" i="4"/>
  <c r="F6" i="5"/>
  <c r="F5" i="6"/>
  <c r="F5" i="7"/>
  <c r="F5" i="8"/>
  <c r="F6" i="9"/>
  <c r="F5" i="10"/>
  <c r="F3" i="6"/>
  <c r="F4" i="2"/>
  <c r="F4" i="1"/>
  <c r="F2" i="10"/>
  <c r="F3" i="7"/>
  <c r="F5" i="5"/>
  <c r="F3" i="9"/>
  <c r="F2" i="12"/>
  <c r="F2" i="9"/>
  <c r="F2" i="2"/>
  <c r="F5" i="11"/>
  <c r="F5" i="12"/>
  <c r="F3" i="11"/>
  <c r="F3" i="10"/>
  <c r="F4" i="4"/>
  <c r="F4" i="5"/>
  <c r="F2" i="4"/>
  <c r="F2" i="7"/>
  <c r="F5" i="2"/>
  <c r="F4" i="10"/>
  <c r="F3" i="12"/>
  <c r="F3" i="1"/>
  <c r="F2" i="8"/>
  <c r="F3" i="8"/>
  <c r="F5" i="9"/>
  <c r="A6" i="1"/>
  <c r="F5" i="1"/>
  <c r="D5" i="1"/>
  <c r="B5" i="1"/>
  <c r="C2" i="14"/>
  <c r="F2" i="6"/>
  <c r="A7" i="2"/>
  <c r="F6" i="2"/>
  <c r="B6" i="2"/>
  <c r="D6" i="2"/>
  <c r="F4" i="12"/>
  <c r="F4" i="8"/>
  <c r="F4" i="9"/>
  <c r="F4" i="11"/>
  <c r="F4" i="6"/>
  <c r="A7" i="12"/>
  <c r="F6" i="12"/>
  <c r="D6" i="12"/>
  <c r="B6" i="12"/>
  <c r="D6" i="11"/>
  <c r="A7" i="10"/>
  <c r="F6" i="10"/>
  <c r="B6" i="10"/>
  <c r="D6" i="10"/>
  <c r="A8" i="9"/>
  <c r="F7" i="9"/>
  <c r="B7" i="9"/>
  <c r="D7" i="9"/>
  <c r="A7" i="8"/>
  <c r="F6" i="8"/>
  <c r="B6" i="8"/>
  <c r="D6" i="8"/>
  <c r="A7" i="6"/>
  <c r="F6" i="6"/>
  <c r="D6" i="6"/>
  <c r="B6" i="6"/>
  <c r="A8" i="5"/>
  <c r="F7" i="5"/>
  <c r="D7" i="5"/>
  <c r="B7" i="5"/>
  <c r="B6" i="4"/>
  <c r="A7" i="3"/>
  <c r="D6" i="3"/>
  <c r="B6" i="3"/>
  <c r="D6" i="4" l="1"/>
  <c r="B6" i="11"/>
  <c r="F6" i="11"/>
  <c r="F6" i="4"/>
  <c r="D6" i="7"/>
  <c r="F6" i="7"/>
  <c r="B6" i="7"/>
  <c r="A8" i="2"/>
  <c r="F7" i="2"/>
  <c r="D7" i="2"/>
  <c r="B7" i="2"/>
  <c r="D3" i="14"/>
  <c r="B3" i="14"/>
  <c r="A7" i="1"/>
  <c r="F6" i="1"/>
  <c r="D6" i="1"/>
  <c r="B6" i="1"/>
  <c r="A8" i="12"/>
  <c r="F7" i="12"/>
  <c r="B7" i="12"/>
  <c r="D7" i="12"/>
  <c r="A8" i="11"/>
  <c r="F7" i="11"/>
  <c r="D7" i="11"/>
  <c r="B7" i="11"/>
  <c r="A8" i="10"/>
  <c r="F7" i="10"/>
  <c r="B7" i="10"/>
  <c r="D7" i="10"/>
  <c r="A9" i="9"/>
  <c r="F8" i="9"/>
  <c r="D8" i="9"/>
  <c r="B8" i="9"/>
  <c r="A8" i="8"/>
  <c r="F7" i="8"/>
  <c r="D7" i="8"/>
  <c r="B7" i="8"/>
  <c r="A8" i="7"/>
  <c r="F7" i="7"/>
  <c r="B7" i="7"/>
  <c r="D7" i="7"/>
  <c r="A8" i="6"/>
  <c r="F7" i="6"/>
  <c r="D7" i="6"/>
  <c r="B7" i="6"/>
  <c r="A9" i="5"/>
  <c r="F8" i="5"/>
  <c r="D8" i="5"/>
  <c r="B8" i="5"/>
  <c r="A8" i="4"/>
  <c r="F7" i="4"/>
  <c r="B7" i="4"/>
  <c r="D7" i="4"/>
  <c r="A8" i="3"/>
  <c r="D7" i="3"/>
  <c r="B7" i="3"/>
  <c r="A8" i="1" l="1"/>
  <c r="F7" i="1"/>
  <c r="B7" i="1"/>
  <c r="D7" i="1"/>
  <c r="E3" i="14"/>
  <c r="F3" i="14"/>
  <c r="G3" i="14"/>
  <c r="A3" i="14"/>
  <c r="D4" i="14"/>
  <c r="A9" i="2"/>
  <c r="F8" i="2"/>
  <c r="B8" i="2"/>
  <c r="D8" i="2"/>
  <c r="A9" i="12"/>
  <c r="F8" i="12"/>
  <c r="B8" i="12"/>
  <c r="D8" i="12"/>
  <c r="A9" i="11"/>
  <c r="F8" i="11"/>
  <c r="B8" i="11"/>
  <c r="D8" i="11"/>
  <c r="A9" i="10"/>
  <c r="F8" i="10"/>
  <c r="D8" i="10"/>
  <c r="B8" i="10"/>
  <c r="A10" i="9"/>
  <c r="F9" i="9"/>
  <c r="D9" i="9"/>
  <c r="B9" i="9"/>
  <c r="A9" i="8"/>
  <c r="F8" i="8"/>
  <c r="B8" i="8"/>
  <c r="D8" i="8"/>
  <c r="A9" i="7"/>
  <c r="F8" i="7"/>
  <c r="D8" i="7"/>
  <c r="B8" i="7"/>
  <c r="A9" i="6"/>
  <c r="F8" i="6"/>
  <c r="D8" i="6"/>
  <c r="B8" i="6"/>
  <c r="A10" i="5"/>
  <c r="F9" i="5"/>
  <c r="B9" i="5"/>
  <c r="D9" i="5"/>
  <c r="A9" i="4"/>
  <c r="F8" i="4"/>
  <c r="D8" i="4"/>
  <c r="B8" i="4"/>
  <c r="A9" i="3"/>
  <c r="D8" i="3"/>
  <c r="B8" i="3"/>
  <c r="H3" i="14" l="1"/>
  <c r="I3" i="14" s="1"/>
  <c r="L3" i="14" s="1"/>
  <c r="A10" i="2"/>
  <c r="F9" i="2"/>
  <c r="B9" i="2"/>
  <c r="D9" i="2"/>
  <c r="A4" i="14"/>
  <c r="D5" i="14"/>
  <c r="A9" i="1"/>
  <c r="F8" i="1"/>
  <c r="B8" i="1"/>
  <c r="D8" i="1"/>
  <c r="A10" i="12"/>
  <c r="F9" i="12"/>
  <c r="D9" i="12"/>
  <c r="B9" i="12"/>
  <c r="A10" i="11"/>
  <c r="F9" i="11"/>
  <c r="B9" i="11"/>
  <c r="D9" i="11"/>
  <c r="A10" i="10"/>
  <c r="F9" i="10"/>
  <c r="B9" i="10"/>
  <c r="D9" i="10"/>
  <c r="A11" i="9"/>
  <c r="F10" i="9"/>
  <c r="B10" i="9"/>
  <c r="D10" i="9"/>
  <c r="A10" i="8"/>
  <c r="F9" i="8"/>
  <c r="D9" i="8"/>
  <c r="B9" i="8"/>
  <c r="A10" i="7"/>
  <c r="F9" i="7"/>
  <c r="D9" i="7"/>
  <c r="B9" i="7"/>
  <c r="A10" i="6"/>
  <c r="F9" i="6"/>
  <c r="D9" i="6"/>
  <c r="B9" i="6"/>
  <c r="A11" i="5"/>
  <c r="F10" i="5"/>
  <c r="D10" i="5"/>
  <c r="B10" i="5"/>
  <c r="A10" i="4"/>
  <c r="F9" i="4"/>
  <c r="D9" i="4"/>
  <c r="B9" i="4"/>
  <c r="A10" i="3"/>
  <c r="B9" i="3"/>
  <c r="D9" i="3"/>
  <c r="K3" i="14" l="1"/>
  <c r="M3" i="14"/>
  <c r="J3" i="14"/>
  <c r="A5" i="14"/>
  <c r="D6" i="14"/>
  <c r="A10" i="1"/>
  <c r="F9" i="1"/>
  <c r="D9" i="1"/>
  <c r="B9" i="1"/>
  <c r="A11" i="2"/>
  <c r="F10" i="2"/>
  <c r="D10" i="2"/>
  <c r="B10" i="2"/>
  <c r="A11" i="12"/>
  <c r="F10" i="12"/>
  <c r="D10" i="12"/>
  <c r="B10" i="12"/>
  <c r="A11" i="11"/>
  <c r="F10" i="11"/>
  <c r="D10" i="11"/>
  <c r="B10" i="11"/>
  <c r="A11" i="10"/>
  <c r="F10" i="10"/>
  <c r="B10" i="10"/>
  <c r="D10" i="10"/>
  <c r="A12" i="9"/>
  <c r="F11" i="9"/>
  <c r="B11" i="9"/>
  <c r="D11" i="9"/>
  <c r="A11" i="8"/>
  <c r="F10" i="8"/>
  <c r="B10" i="8"/>
  <c r="D10" i="8"/>
  <c r="A11" i="7"/>
  <c r="F10" i="7"/>
  <c r="B10" i="7"/>
  <c r="D10" i="7"/>
  <c r="A11" i="6"/>
  <c r="F10" i="6"/>
  <c r="D10" i="6"/>
  <c r="B10" i="6"/>
  <c r="A12" i="5"/>
  <c r="F11" i="5"/>
  <c r="D11" i="5"/>
  <c r="B11" i="5"/>
  <c r="A11" i="4"/>
  <c r="F10" i="4"/>
  <c r="B10" i="4"/>
  <c r="D10" i="4"/>
  <c r="A11" i="3"/>
  <c r="D10" i="3"/>
  <c r="B10" i="3"/>
  <c r="N3" i="14" l="1"/>
  <c r="A12" i="2"/>
  <c r="F11" i="2"/>
  <c r="D11" i="2"/>
  <c r="B11" i="2"/>
  <c r="A11" i="1"/>
  <c r="F10" i="1"/>
  <c r="D10" i="1"/>
  <c r="B10" i="1"/>
  <c r="D7" i="14"/>
  <c r="A6" i="14"/>
  <c r="A12" i="12"/>
  <c r="F11" i="12"/>
  <c r="B11" i="12"/>
  <c r="D11" i="12"/>
  <c r="A12" i="11"/>
  <c r="F11" i="11"/>
  <c r="D11" i="11"/>
  <c r="B11" i="11"/>
  <c r="A12" i="10"/>
  <c r="F11" i="10"/>
  <c r="B11" i="10"/>
  <c r="D11" i="10"/>
  <c r="A13" i="9"/>
  <c r="F12" i="9"/>
  <c r="B12" i="9"/>
  <c r="D12" i="9"/>
  <c r="A12" i="8"/>
  <c r="F11" i="8"/>
  <c r="D11" i="8"/>
  <c r="B11" i="8"/>
  <c r="A12" i="7"/>
  <c r="F11" i="7"/>
  <c r="B11" i="7"/>
  <c r="D11" i="7"/>
  <c r="A12" i="6"/>
  <c r="F11" i="6"/>
  <c r="D11" i="6"/>
  <c r="B11" i="6"/>
  <c r="A13" i="5"/>
  <c r="F12" i="5"/>
  <c r="D12" i="5"/>
  <c r="B12" i="5"/>
  <c r="A12" i="4"/>
  <c r="F11" i="4"/>
  <c r="B11" i="4"/>
  <c r="D11" i="4"/>
  <c r="A12" i="3"/>
  <c r="D11" i="3"/>
  <c r="B11" i="3"/>
  <c r="O3" i="14" l="1"/>
  <c r="R3" i="14"/>
  <c r="P3" i="14" s="1"/>
  <c r="S3" i="14" s="1"/>
  <c r="C3" i="14" s="1"/>
  <c r="Q3" i="14"/>
  <c r="T3" i="14"/>
  <c r="U3" i="14" s="1"/>
  <c r="V3" i="14" s="1"/>
  <c r="A7" i="14"/>
  <c r="D8" i="14"/>
  <c r="A12" i="1"/>
  <c r="F11" i="1"/>
  <c r="B11" i="1"/>
  <c r="D11" i="1"/>
  <c r="A13" i="2"/>
  <c r="F12" i="2"/>
  <c r="B12" i="2"/>
  <c r="D12" i="2"/>
  <c r="A13" i="12"/>
  <c r="F12" i="12"/>
  <c r="B12" i="12"/>
  <c r="D12" i="12"/>
  <c r="A13" i="11"/>
  <c r="F12" i="11"/>
  <c r="B12" i="11"/>
  <c r="D12" i="11"/>
  <c r="A13" i="10"/>
  <c r="F12" i="10"/>
  <c r="D12" i="10"/>
  <c r="B12" i="10"/>
  <c r="A14" i="9"/>
  <c r="F13" i="9"/>
  <c r="D13" i="9"/>
  <c r="B13" i="9"/>
  <c r="A13" i="8"/>
  <c r="F12" i="8"/>
  <c r="B12" i="8"/>
  <c r="D12" i="8"/>
  <c r="A13" i="7"/>
  <c r="F12" i="7"/>
  <c r="D12" i="7"/>
  <c r="B12" i="7"/>
  <c r="A13" i="6"/>
  <c r="F12" i="6"/>
  <c r="D12" i="6"/>
  <c r="B12" i="6"/>
  <c r="A14" i="5"/>
  <c r="F13" i="5"/>
  <c r="B13" i="5"/>
  <c r="D13" i="5"/>
  <c r="A13" i="4"/>
  <c r="F12" i="4"/>
  <c r="D12" i="4"/>
  <c r="B12" i="4"/>
  <c r="A13" i="3"/>
  <c r="D12" i="3"/>
  <c r="B12" i="3"/>
  <c r="B4" i="14" l="1"/>
  <c r="A14" i="2"/>
  <c r="F13" i="2"/>
  <c r="B13" i="2"/>
  <c r="D13" i="2"/>
  <c r="A13" i="1"/>
  <c r="F12" i="1"/>
  <c r="B12" i="1"/>
  <c r="D12" i="1"/>
  <c r="D9" i="14"/>
  <c r="A8" i="14"/>
  <c r="A14" i="12"/>
  <c r="F13" i="12"/>
  <c r="D13" i="12"/>
  <c r="B13" i="12"/>
  <c r="A14" i="11"/>
  <c r="F13" i="11"/>
  <c r="B13" i="11"/>
  <c r="D13" i="11"/>
  <c r="A14" i="10"/>
  <c r="F13" i="10"/>
  <c r="D13" i="10"/>
  <c r="B13" i="10"/>
  <c r="A15" i="9"/>
  <c r="F14" i="9"/>
  <c r="B14" i="9"/>
  <c r="D14" i="9"/>
  <c r="A14" i="8"/>
  <c r="F13" i="8"/>
  <c r="B13" i="8"/>
  <c r="D13" i="8"/>
  <c r="A14" i="7"/>
  <c r="F13" i="7"/>
  <c r="D13" i="7"/>
  <c r="B13" i="7"/>
  <c r="A14" i="6"/>
  <c r="F13" i="6"/>
  <c r="D13" i="6"/>
  <c r="B13" i="6"/>
  <c r="A15" i="5"/>
  <c r="F14" i="5"/>
  <c r="D14" i="5"/>
  <c r="B14" i="5"/>
  <c r="A14" i="4"/>
  <c r="F13" i="4"/>
  <c r="D13" i="4"/>
  <c r="B13" i="4"/>
  <c r="A14" i="3"/>
  <c r="B13" i="3"/>
  <c r="D13" i="3"/>
  <c r="E4" i="14" l="1"/>
  <c r="G4" i="14"/>
  <c r="F4" i="14"/>
  <c r="A14" i="1"/>
  <c r="F13" i="1"/>
  <c r="D13" i="1"/>
  <c r="B13" i="1"/>
  <c r="A15" i="2"/>
  <c r="F14" i="2"/>
  <c r="B14" i="2"/>
  <c r="D14" i="2"/>
  <c r="A9" i="14"/>
  <c r="D10" i="14"/>
  <c r="A15" i="12"/>
  <c r="F14" i="12"/>
  <c r="D14" i="12"/>
  <c r="B14" i="12"/>
  <c r="A15" i="11"/>
  <c r="F14" i="11"/>
  <c r="D14" i="11"/>
  <c r="B14" i="11"/>
  <c r="A15" i="10"/>
  <c r="F14" i="10"/>
  <c r="B14" i="10"/>
  <c r="D14" i="10"/>
  <c r="A16" i="9"/>
  <c r="F15" i="9"/>
  <c r="B15" i="9"/>
  <c r="D15" i="9"/>
  <c r="A15" i="8"/>
  <c r="F14" i="8"/>
  <c r="B14" i="8"/>
  <c r="D14" i="8"/>
  <c r="A15" i="7"/>
  <c r="F14" i="7"/>
  <c r="B14" i="7"/>
  <c r="D14" i="7"/>
  <c r="A15" i="6"/>
  <c r="F14" i="6"/>
  <c r="D14" i="6"/>
  <c r="B14" i="6"/>
  <c r="A16" i="5"/>
  <c r="F15" i="5"/>
  <c r="D15" i="5"/>
  <c r="B15" i="5"/>
  <c r="A15" i="4"/>
  <c r="F14" i="4"/>
  <c r="B14" i="4"/>
  <c r="D14" i="4"/>
  <c r="A15" i="3"/>
  <c r="D14" i="3"/>
  <c r="B14" i="3"/>
  <c r="H4" i="14" l="1"/>
  <c r="I4" i="14" s="1"/>
  <c r="J4" i="14" s="1"/>
  <c r="A10" i="14"/>
  <c r="D11" i="14"/>
  <c r="A16" i="2"/>
  <c r="F15" i="2"/>
  <c r="D15" i="2"/>
  <c r="B15" i="2"/>
  <c r="A15" i="1"/>
  <c r="F14" i="1"/>
  <c r="D14" i="1"/>
  <c r="B14" i="1"/>
  <c r="A16" i="12"/>
  <c r="F15" i="12"/>
  <c r="B15" i="12"/>
  <c r="D15" i="12"/>
  <c r="A16" i="11"/>
  <c r="F15" i="11"/>
  <c r="D15" i="11"/>
  <c r="B15" i="11"/>
  <c r="A16" i="10"/>
  <c r="F15" i="10"/>
  <c r="B15" i="10"/>
  <c r="D15" i="10"/>
  <c r="A17" i="9"/>
  <c r="F16" i="9"/>
  <c r="D16" i="9"/>
  <c r="B16" i="9"/>
  <c r="A16" i="8"/>
  <c r="F15" i="8"/>
  <c r="D15" i="8"/>
  <c r="B15" i="8"/>
  <c r="A16" i="7"/>
  <c r="F15" i="7"/>
  <c r="B15" i="7"/>
  <c r="D15" i="7"/>
  <c r="A16" i="6"/>
  <c r="F15" i="6"/>
  <c r="D15" i="6"/>
  <c r="B15" i="6"/>
  <c r="A17" i="5"/>
  <c r="F16" i="5"/>
  <c r="D16" i="5"/>
  <c r="B16" i="5"/>
  <c r="A16" i="4"/>
  <c r="F15" i="4"/>
  <c r="B15" i="4"/>
  <c r="D15" i="4"/>
  <c r="A16" i="3"/>
  <c r="D15" i="3"/>
  <c r="B15" i="3"/>
  <c r="M4" i="14" l="1"/>
  <c r="K4" i="14"/>
  <c r="L4" i="14"/>
  <c r="A16" i="1"/>
  <c r="F15" i="1"/>
  <c r="B15" i="1"/>
  <c r="D15" i="1"/>
  <c r="A17" i="2"/>
  <c r="F16" i="2"/>
  <c r="B16" i="2"/>
  <c r="D16" i="2"/>
  <c r="A11" i="14"/>
  <c r="D12" i="14"/>
  <c r="A17" i="12"/>
  <c r="F16" i="12"/>
  <c r="B16" i="12"/>
  <c r="D16" i="12"/>
  <c r="A17" i="11"/>
  <c r="F16" i="11"/>
  <c r="B16" i="11"/>
  <c r="D16" i="11"/>
  <c r="A17" i="10"/>
  <c r="F16" i="10"/>
  <c r="D16" i="10"/>
  <c r="B16" i="10"/>
  <c r="A18" i="9"/>
  <c r="F17" i="9"/>
  <c r="D17" i="9"/>
  <c r="B17" i="9"/>
  <c r="A17" i="8"/>
  <c r="F16" i="8"/>
  <c r="B16" i="8"/>
  <c r="D16" i="8"/>
  <c r="A17" i="7"/>
  <c r="F16" i="7"/>
  <c r="D16" i="7"/>
  <c r="B16" i="7"/>
  <c r="A17" i="6"/>
  <c r="F16" i="6"/>
  <c r="D16" i="6"/>
  <c r="B16" i="6"/>
  <c r="A18" i="5"/>
  <c r="F17" i="5"/>
  <c r="B17" i="5"/>
  <c r="D17" i="5"/>
  <c r="A17" i="4"/>
  <c r="F16" i="4"/>
  <c r="D16" i="4"/>
  <c r="B16" i="4"/>
  <c r="A17" i="3"/>
  <c r="D16" i="3"/>
  <c r="B16" i="3"/>
  <c r="N4" i="14" l="1"/>
  <c r="Q4" i="14" s="1"/>
  <c r="D13" i="14"/>
  <c r="A12" i="14"/>
  <c r="A18" i="2"/>
  <c r="F17" i="2"/>
  <c r="B17" i="2"/>
  <c r="D17" i="2"/>
  <c r="A17" i="1"/>
  <c r="F16" i="1"/>
  <c r="B16" i="1"/>
  <c r="D16" i="1"/>
  <c r="A18" i="12"/>
  <c r="F17" i="12"/>
  <c r="D17" i="12"/>
  <c r="B17" i="12"/>
  <c r="A18" i="11"/>
  <c r="F17" i="11"/>
  <c r="B17" i="11"/>
  <c r="D17" i="11"/>
  <c r="A18" i="10"/>
  <c r="F17" i="10"/>
  <c r="D17" i="10"/>
  <c r="B17" i="10"/>
  <c r="A19" i="9"/>
  <c r="F18" i="9"/>
  <c r="B18" i="9"/>
  <c r="D18" i="9"/>
  <c r="A18" i="8"/>
  <c r="F17" i="8"/>
  <c r="D17" i="8"/>
  <c r="B17" i="8"/>
  <c r="A18" i="7"/>
  <c r="F17" i="7"/>
  <c r="D17" i="7"/>
  <c r="B17" i="7"/>
  <c r="A18" i="6"/>
  <c r="F17" i="6"/>
  <c r="D17" i="6"/>
  <c r="B17" i="6"/>
  <c r="A19" i="5"/>
  <c r="F18" i="5"/>
  <c r="D18" i="5"/>
  <c r="B18" i="5"/>
  <c r="A18" i="4"/>
  <c r="F17" i="4"/>
  <c r="D17" i="4"/>
  <c r="B17" i="4"/>
  <c r="A18" i="3"/>
  <c r="B17" i="3"/>
  <c r="D17" i="3"/>
  <c r="T4" i="14" l="1"/>
  <c r="U4" i="14" s="1"/>
  <c r="V4" i="14" s="1"/>
  <c r="R4" i="14"/>
  <c r="P4" i="14" s="1"/>
  <c r="S4" i="14" s="1"/>
  <c r="O4" i="14"/>
  <c r="A18" i="1"/>
  <c r="F17" i="1"/>
  <c r="D17" i="1"/>
  <c r="B17" i="1"/>
  <c r="A19" i="2"/>
  <c r="F18" i="2"/>
  <c r="D18" i="2"/>
  <c r="B18" i="2"/>
  <c r="A13" i="14"/>
  <c r="D14" i="14"/>
  <c r="A19" i="12"/>
  <c r="F18" i="12"/>
  <c r="D18" i="12"/>
  <c r="B18" i="12"/>
  <c r="A19" i="11"/>
  <c r="F18" i="11"/>
  <c r="D18" i="11"/>
  <c r="B18" i="11"/>
  <c r="A19" i="10"/>
  <c r="F18" i="10"/>
  <c r="B18" i="10"/>
  <c r="D18" i="10"/>
  <c r="A20" i="9"/>
  <c r="F19" i="9"/>
  <c r="B19" i="9"/>
  <c r="D19" i="9"/>
  <c r="A19" i="8"/>
  <c r="F18" i="8"/>
  <c r="B18" i="8"/>
  <c r="D18" i="8"/>
  <c r="A19" i="7"/>
  <c r="F18" i="7"/>
  <c r="B18" i="7"/>
  <c r="D18" i="7"/>
  <c r="A19" i="6"/>
  <c r="F18" i="6"/>
  <c r="D18" i="6"/>
  <c r="B18" i="6"/>
  <c r="A20" i="5"/>
  <c r="F19" i="5"/>
  <c r="D19" i="5"/>
  <c r="B19" i="5"/>
  <c r="A19" i="4"/>
  <c r="F18" i="4"/>
  <c r="B18" i="4"/>
  <c r="D18" i="4"/>
  <c r="A19" i="3"/>
  <c r="D18" i="3"/>
  <c r="B18" i="3"/>
  <c r="C4" i="14" l="1"/>
  <c r="B5" i="14" s="1"/>
  <c r="D15" i="14"/>
  <c r="A14" i="14"/>
  <c r="A20" i="2"/>
  <c r="F19" i="2"/>
  <c r="D19" i="2"/>
  <c r="B19" i="2"/>
  <c r="A19" i="1"/>
  <c r="F18" i="1"/>
  <c r="D18" i="1"/>
  <c r="B18" i="1"/>
  <c r="A20" i="12"/>
  <c r="F19" i="12"/>
  <c r="B19" i="12"/>
  <c r="D19" i="12"/>
  <c r="A20" i="11"/>
  <c r="F19" i="11"/>
  <c r="D19" i="11"/>
  <c r="B19" i="11"/>
  <c r="A20" i="10"/>
  <c r="F19" i="10"/>
  <c r="D19" i="10"/>
  <c r="B19" i="10"/>
  <c r="A21" i="9"/>
  <c r="F20" i="9"/>
  <c r="D20" i="9"/>
  <c r="B20" i="9"/>
  <c r="A20" i="8"/>
  <c r="F19" i="8"/>
  <c r="D19" i="8"/>
  <c r="B19" i="8"/>
  <c r="A20" i="7"/>
  <c r="F19" i="7"/>
  <c r="B19" i="7"/>
  <c r="D19" i="7"/>
  <c r="A20" i="6"/>
  <c r="F19" i="6"/>
  <c r="D19" i="6"/>
  <c r="B19" i="6"/>
  <c r="A21" i="5"/>
  <c r="F20" i="5"/>
  <c r="D20" i="5"/>
  <c r="B20" i="5"/>
  <c r="A20" i="4"/>
  <c r="F19" i="4"/>
  <c r="B19" i="4"/>
  <c r="D19" i="4"/>
  <c r="A20" i="3"/>
  <c r="D19" i="3"/>
  <c r="B19" i="3"/>
  <c r="G5" i="14" l="1"/>
  <c r="E5" i="14"/>
  <c r="F5" i="14"/>
  <c r="A20" i="1"/>
  <c r="F19" i="1"/>
  <c r="B19" i="1"/>
  <c r="D19" i="1"/>
  <c r="A21" i="2"/>
  <c r="F20" i="2"/>
  <c r="B20" i="2"/>
  <c r="D20" i="2"/>
  <c r="D16" i="14"/>
  <c r="A15" i="14"/>
  <c r="A21" i="12"/>
  <c r="F20" i="12"/>
  <c r="B20" i="12"/>
  <c r="D20" i="12"/>
  <c r="A21" i="11"/>
  <c r="F20" i="11"/>
  <c r="B20" i="11"/>
  <c r="D20" i="11"/>
  <c r="A21" i="10"/>
  <c r="F20" i="10"/>
  <c r="D20" i="10"/>
  <c r="B20" i="10"/>
  <c r="A22" i="9"/>
  <c r="F21" i="9"/>
  <c r="D21" i="9"/>
  <c r="B21" i="9"/>
  <c r="A21" i="8"/>
  <c r="F20" i="8"/>
  <c r="B20" i="8"/>
  <c r="D20" i="8"/>
  <c r="A21" i="7"/>
  <c r="F20" i="7"/>
  <c r="D20" i="7"/>
  <c r="B20" i="7"/>
  <c r="A21" i="6"/>
  <c r="F20" i="6"/>
  <c r="D20" i="6"/>
  <c r="B20" i="6"/>
  <c r="A22" i="5"/>
  <c r="F21" i="5"/>
  <c r="B21" i="5"/>
  <c r="D21" i="5"/>
  <c r="A21" i="4"/>
  <c r="F20" i="4"/>
  <c r="D20" i="4"/>
  <c r="B20" i="4"/>
  <c r="A21" i="3"/>
  <c r="D20" i="3"/>
  <c r="B20" i="3"/>
  <c r="H5" i="14" l="1"/>
  <c r="I5" i="14" s="1"/>
  <c r="J5" i="14" s="1"/>
  <c r="A16" i="14"/>
  <c r="D17" i="14"/>
  <c r="A22" i="2"/>
  <c r="F21" i="2"/>
  <c r="B21" i="2"/>
  <c r="D21" i="2"/>
  <c r="A21" i="1"/>
  <c r="F20" i="1"/>
  <c r="B20" i="1"/>
  <c r="D20" i="1"/>
  <c r="A22" i="12"/>
  <c r="F21" i="12"/>
  <c r="D21" i="12"/>
  <c r="B21" i="12"/>
  <c r="A22" i="11"/>
  <c r="F21" i="11"/>
  <c r="B21" i="11"/>
  <c r="D21" i="11"/>
  <c r="A22" i="10"/>
  <c r="F21" i="10"/>
  <c r="B21" i="10"/>
  <c r="D21" i="10"/>
  <c r="A23" i="9"/>
  <c r="F22" i="9"/>
  <c r="B22" i="9"/>
  <c r="D22" i="9"/>
  <c r="A22" i="8"/>
  <c r="F21" i="8"/>
  <c r="B21" i="8"/>
  <c r="D21" i="8"/>
  <c r="A22" i="7"/>
  <c r="F21" i="7"/>
  <c r="D21" i="7"/>
  <c r="B21" i="7"/>
  <c r="A22" i="6"/>
  <c r="F21" i="6"/>
  <c r="D21" i="6"/>
  <c r="B21" i="6"/>
  <c r="A23" i="5"/>
  <c r="F22" i="5"/>
  <c r="D22" i="5"/>
  <c r="B22" i="5"/>
  <c r="A22" i="4"/>
  <c r="F21" i="4"/>
  <c r="D21" i="4"/>
  <c r="B21" i="4"/>
  <c r="A22" i="3"/>
  <c r="B21" i="3"/>
  <c r="D21" i="3"/>
  <c r="K5" i="14" l="1"/>
  <c r="L5" i="14"/>
  <c r="M5" i="14"/>
  <c r="A22" i="1"/>
  <c r="F21" i="1"/>
  <c r="D21" i="1"/>
  <c r="B21" i="1"/>
  <c r="A23" i="2"/>
  <c r="F22" i="2"/>
  <c r="D22" i="2"/>
  <c r="B22" i="2"/>
  <c r="A17" i="14"/>
  <c r="D18" i="14"/>
  <c r="A23" i="12"/>
  <c r="F22" i="12"/>
  <c r="D22" i="12"/>
  <c r="B22" i="12"/>
  <c r="A23" i="11"/>
  <c r="F22" i="11"/>
  <c r="D22" i="11"/>
  <c r="B22" i="11"/>
  <c r="A23" i="10"/>
  <c r="F22" i="10"/>
  <c r="B22" i="10"/>
  <c r="D22" i="10"/>
  <c r="A24" i="9"/>
  <c r="F23" i="9"/>
  <c r="D23" i="9"/>
  <c r="B23" i="9"/>
  <c r="A23" i="8"/>
  <c r="F22" i="8"/>
  <c r="B22" i="8"/>
  <c r="D22" i="8"/>
  <c r="A23" i="7"/>
  <c r="F22" i="7"/>
  <c r="B22" i="7"/>
  <c r="D22" i="7"/>
  <c r="A23" i="6"/>
  <c r="F22" i="6"/>
  <c r="D22" i="6"/>
  <c r="B22" i="6"/>
  <c r="A24" i="5"/>
  <c r="F23" i="5"/>
  <c r="D23" i="5"/>
  <c r="B23" i="5"/>
  <c r="A23" i="4"/>
  <c r="F22" i="4"/>
  <c r="B22" i="4"/>
  <c r="D22" i="4"/>
  <c r="A23" i="3"/>
  <c r="D22" i="3"/>
  <c r="B22" i="3"/>
  <c r="N5" i="14" l="1"/>
  <c r="T5" i="14" s="1"/>
  <c r="U5" i="14" s="1"/>
  <c r="V5" i="14" s="1"/>
  <c r="D19" i="14"/>
  <c r="A18" i="14"/>
  <c r="A24" i="2"/>
  <c r="F23" i="2"/>
  <c r="D23" i="2"/>
  <c r="B23" i="2"/>
  <c r="A23" i="1"/>
  <c r="F22" i="1"/>
  <c r="D22" i="1"/>
  <c r="B22" i="1"/>
  <c r="A24" i="12"/>
  <c r="F23" i="12"/>
  <c r="B23" i="12"/>
  <c r="D23" i="12"/>
  <c r="A24" i="11"/>
  <c r="F23" i="11"/>
  <c r="D23" i="11"/>
  <c r="B23" i="11"/>
  <c r="A24" i="10"/>
  <c r="F23" i="10"/>
  <c r="B23" i="10"/>
  <c r="D23" i="10"/>
  <c r="A25" i="9"/>
  <c r="F24" i="9"/>
  <c r="D24" i="9"/>
  <c r="B24" i="9"/>
  <c r="A24" i="8"/>
  <c r="F23" i="8"/>
  <c r="D23" i="8"/>
  <c r="B23" i="8"/>
  <c r="A24" i="7"/>
  <c r="F23" i="7"/>
  <c r="B23" i="7"/>
  <c r="D23" i="7"/>
  <c r="A24" i="6"/>
  <c r="F23" i="6"/>
  <c r="D23" i="6"/>
  <c r="B23" i="6"/>
  <c r="A25" i="5"/>
  <c r="F24" i="5"/>
  <c r="D24" i="5"/>
  <c r="B24" i="5"/>
  <c r="A24" i="4"/>
  <c r="F23" i="4"/>
  <c r="B23" i="4"/>
  <c r="D23" i="4"/>
  <c r="A24" i="3"/>
  <c r="D23" i="3"/>
  <c r="B23" i="3"/>
  <c r="O5" i="14" l="1"/>
  <c r="Q5" i="14"/>
  <c r="R5" i="14"/>
  <c r="P5" i="14" s="1"/>
  <c r="S5" i="14" s="1"/>
  <c r="A19" i="14"/>
  <c r="D20" i="14"/>
  <c r="A24" i="1"/>
  <c r="F23" i="1"/>
  <c r="B23" i="1"/>
  <c r="D23" i="1"/>
  <c r="A25" i="2"/>
  <c r="F24" i="2"/>
  <c r="B24" i="2"/>
  <c r="D24" i="2"/>
  <c r="A25" i="12"/>
  <c r="F24" i="12"/>
  <c r="B24" i="12"/>
  <c r="D24" i="12"/>
  <c r="A25" i="11"/>
  <c r="F24" i="11"/>
  <c r="B24" i="11"/>
  <c r="D24" i="11"/>
  <c r="A25" i="10"/>
  <c r="F24" i="10"/>
  <c r="D24" i="10"/>
  <c r="B24" i="10"/>
  <c r="A26" i="9"/>
  <c r="F25" i="9"/>
  <c r="D25" i="9"/>
  <c r="B25" i="9"/>
  <c r="A25" i="8"/>
  <c r="F24" i="8"/>
  <c r="B24" i="8"/>
  <c r="D24" i="8"/>
  <c r="A25" i="7"/>
  <c r="F24" i="7"/>
  <c r="D24" i="7"/>
  <c r="B24" i="7"/>
  <c r="A25" i="6"/>
  <c r="F24" i="6"/>
  <c r="D24" i="6"/>
  <c r="B24" i="6"/>
  <c r="A26" i="5"/>
  <c r="F25" i="5"/>
  <c r="B25" i="5"/>
  <c r="D25" i="5"/>
  <c r="A25" i="4"/>
  <c r="F24" i="4"/>
  <c r="D24" i="4"/>
  <c r="B24" i="4"/>
  <c r="A25" i="3"/>
  <c r="B24" i="3"/>
  <c r="D24" i="3"/>
  <c r="C5" i="14" l="1"/>
  <c r="B6" i="14" s="1"/>
  <c r="G6" i="14" s="1"/>
  <c r="A26" i="2"/>
  <c r="F25" i="2"/>
  <c r="B25" i="2"/>
  <c r="D25" i="2"/>
  <c r="A25" i="1"/>
  <c r="F24" i="1"/>
  <c r="B24" i="1"/>
  <c r="D24" i="1"/>
  <c r="D21" i="14"/>
  <c r="A20" i="14"/>
  <c r="A26" i="12"/>
  <c r="F25" i="12"/>
  <c r="D25" i="12"/>
  <c r="B25" i="12"/>
  <c r="A26" i="11"/>
  <c r="F25" i="11"/>
  <c r="B25" i="11"/>
  <c r="D25" i="11"/>
  <c r="A26" i="10"/>
  <c r="F25" i="10"/>
  <c r="D25" i="10"/>
  <c r="B25" i="10"/>
  <c r="A27" i="9"/>
  <c r="F26" i="9"/>
  <c r="B26" i="9"/>
  <c r="D26" i="9"/>
  <c r="A26" i="8"/>
  <c r="F25" i="8"/>
  <c r="D25" i="8"/>
  <c r="B25" i="8"/>
  <c r="A26" i="7"/>
  <c r="F25" i="7"/>
  <c r="D25" i="7"/>
  <c r="B25" i="7"/>
  <c r="A26" i="6"/>
  <c r="F25" i="6"/>
  <c r="D25" i="6"/>
  <c r="B25" i="6"/>
  <c r="A27" i="5"/>
  <c r="F26" i="5"/>
  <c r="D26" i="5"/>
  <c r="B26" i="5"/>
  <c r="A26" i="4"/>
  <c r="F25" i="4"/>
  <c r="D25" i="4"/>
  <c r="B25" i="4"/>
  <c r="A26" i="3"/>
  <c r="B25" i="3"/>
  <c r="D25" i="3"/>
  <c r="E6" i="14" l="1"/>
  <c r="F6" i="14"/>
  <c r="H6" i="14" s="1"/>
  <c r="I6" i="14" s="1"/>
  <c r="D22" i="14"/>
  <c r="A21" i="14"/>
  <c r="A26" i="1"/>
  <c r="F25" i="1"/>
  <c r="D25" i="1"/>
  <c r="B25" i="1"/>
  <c r="A27" i="2"/>
  <c r="F26" i="2"/>
  <c r="B26" i="2"/>
  <c r="D26" i="2"/>
  <c r="A27" i="12"/>
  <c r="F26" i="12"/>
  <c r="D26" i="12"/>
  <c r="B26" i="12"/>
  <c r="A27" i="11"/>
  <c r="F26" i="11"/>
  <c r="D26" i="11"/>
  <c r="B26" i="11"/>
  <c r="A27" i="10"/>
  <c r="F26" i="10"/>
  <c r="B26" i="10"/>
  <c r="D26" i="10"/>
  <c r="A28" i="9"/>
  <c r="F27" i="9"/>
  <c r="B27" i="9"/>
  <c r="D27" i="9"/>
  <c r="A27" i="8"/>
  <c r="F26" i="8"/>
  <c r="B26" i="8"/>
  <c r="D26" i="8"/>
  <c r="A27" i="7"/>
  <c r="F26" i="7"/>
  <c r="B26" i="7"/>
  <c r="D26" i="7"/>
  <c r="A27" i="6"/>
  <c r="F26" i="6"/>
  <c r="D26" i="6"/>
  <c r="B26" i="6"/>
  <c r="A28" i="5"/>
  <c r="F27" i="5"/>
  <c r="D27" i="5"/>
  <c r="B27" i="5"/>
  <c r="A27" i="4"/>
  <c r="F26" i="4"/>
  <c r="B26" i="4"/>
  <c r="D26" i="4"/>
  <c r="A27" i="3"/>
  <c r="D26" i="3"/>
  <c r="B26" i="3"/>
  <c r="K6" i="14" l="1"/>
  <c r="M6" i="14"/>
  <c r="L6" i="14"/>
  <c r="J6" i="14"/>
  <c r="A28" i="2"/>
  <c r="F27" i="2"/>
  <c r="D27" i="2"/>
  <c r="B27" i="2"/>
  <c r="A27" i="1"/>
  <c r="F26" i="1"/>
  <c r="D26" i="1"/>
  <c r="B26" i="1"/>
  <c r="A22" i="14"/>
  <c r="D23" i="14"/>
  <c r="A28" i="12"/>
  <c r="F27" i="12"/>
  <c r="B27" i="12"/>
  <c r="D27" i="12"/>
  <c r="A28" i="11"/>
  <c r="F27" i="11"/>
  <c r="D27" i="11"/>
  <c r="B27" i="11"/>
  <c r="A28" i="10"/>
  <c r="F27" i="10"/>
  <c r="B27" i="10"/>
  <c r="D27" i="10"/>
  <c r="A29" i="9"/>
  <c r="F28" i="9"/>
  <c r="B28" i="9"/>
  <c r="D28" i="9"/>
  <c r="A28" i="8"/>
  <c r="F27" i="8"/>
  <c r="D27" i="8"/>
  <c r="B27" i="8"/>
  <c r="A28" i="7"/>
  <c r="F27" i="7"/>
  <c r="B27" i="7"/>
  <c r="D27" i="7"/>
  <c r="A28" i="6"/>
  <c r="F27" i="6"/>
  <c r="D27" i="6"/>
  <c r="B27" i="6"/>
  <c r="A29" i="5"/>
  <c r="F28" i="5"/>
  <c r="D28" i="5"/>
  <c r="B28" i="5"/>
  <c r="A28" i="4"/>
  <c r="F27" i="4"/>
  <c r="B27" i="4"/>
  <c r="D27" i="4"/>
  <c r="A28" i="3"/>
  <c r="D27" i="3"/>
  <c r="B27" i="3"/>
  <c r="N6" i="14" l="1"/>
  <c r="T6" i="14" s="1"/>
  <c r="U6" i="14" s="1"/>
  <c r="V6" i="14" s="1"/>
  <c r="A23" i="14"/>
  <c r="D24" i="14"/>
  <c r="A28" i="1"/>
  <c r="F27" i="1"/>
  <c r="B27" i="1"/>
  <c r="D27" i="1"/>
  <c r="A29" i="2"/>
  <c r="F28" i="2"/>
  <c r="B28" i="2"/>
  <c r="D28" i="2"/>
  <c r="A29" i="12"/>
  <c r="F28" i="12"/>
  <c r="B28" i="12"/>
  <c r="D28" i="12"/>
  <c r="A29" i="11"/>
  <c r="F28" i="11"/>
  <c r="B28" i="11"/>
  <c r="D28" i="11"/>
  <c r="A29" i="10"/>
  <c r="F28" i="10"/>
  <c r="D28" i="10"/>
  <c r="B28" i="10"/>
  <c r="A30" i="9"/>
  <c r="F29" i="9"/>
  <c r="D29" i="9"/>
  <c r="B29" i="9"/>
  <c r="A29" i="8"/>
  <c r="F28" i="8"/>
  <c r="B28" i="8"/>
  <c r="D28" i="8"/>
  <c r="A29" i="7"/>
  <c r="F28" i="7"/>
  <c r="D28" i="7"/>
  <c r="B28" i="7"/>
  <c r="A29" i="6"/>
  <c r="F28" i="6"/>
  <c r="D28" i="6"/>
  <c r="B28" i="6"/>
  <c r="A30" i="5"/>
  <c r="F29" i="5"/>
  <c r="B29" i="5"/>
  <c r="D29" i="5"/>
  <c r="A29" i="4"/>
  <c r="F28" i="4"/>
  <c r="D28" i="4"/>
  <c r="B28" i="4"/>
  <c r="A29" i="3"/>
  <c r="D28" i="3"/>
  <c r="B28" i="3"/>
  <c r="O6" i="14" l="1"/>
  <c r="Q6" i="14"/>
  <c r="R6" i="14"/>
  <c r="P6" i="14" s="1"/>
  <c r="S6" i="14" s="1"/>
  <c r="A30" i="2"/>
  <c r="F29" i="2"/>
  <c r="B29" i="2"/>
  <c r="D29" i="2"/>
  <c r="A29" i="1"/>
  <c r="F28" i="1"/>
  <c r="B28" i="1"/>
  <c r="D28" i="1"/>
  <c r="D25" i="14"/>
  <c r="A24" i="14"/>
  <c r="A30" i="12"/>
  <c r="F29" i="12"/>
  <c r="D29" i="12"/>
  <c r="B29" i="12"/>
  <c r="A30" i="11"/>
  <c r="F29" i="11"/>
  <c r="B29" i="11"/>
  <c r="D29" i="11"/>
  <c r="A30" i="10"/>
  <c r="F29" i="10"/>
  <c r="B29" i="10"/>
  <c r="D29" i="10"/>
  <c r="A31" i="9"/>
  <c r="F30" i="9"/>
  <c r="B30" i="9"/>
  <c r="D30" i="9"/>
  <c r="A30" i="8"/>
  <c r="F29" i="8"/>
  <c r="B29" i="8"/>
  <c r="D29" i="8"/>
  <c r="A30" i="7"/>
  <c r="F29" i="7"/>
  <c r="D29" i="7"/>
  <c r="B29" i="7"/>
  <c r="A30" i="6"/>
  <c r="F29" i="6"/>
  <c r="D29" i="6"/>
  <c r="B29" i="6"/>
  <c r="A31" i="5"/>
  <c r="F30" i="5"/>
  <c r="D30" i="5"/>
  <c r="B30" i="5"/>
  <c r="A30" i="4"/>
  <c r="F29" i="4"/>
  <c r="D29" i="4"/>
  <c r="B29" i="4"/>
  <c r="A30" i="3"/>
  <c r="B29" i="3"/>
  <c r="D29" i="3"/>
  <c r="C6" i="14" l="1"/>
  <c r="B7" i="14" s="1"/>
  <c r="F7" i="14" s="1"/>
  <c r="A25" i="14"/>
  <c r="D26" i="14"/>
  <c r="A30" i="1"/>
  <c r="F29" i="1"/>
  <c r="D29" i="1"/>
  <c r="B29" i="1"/>
  <c r="F30" i="2"/>
  <c r="D30" i="2"/>
  <c r="B30" i="2"/>
  <c r="A31" i="12"/>
  <c r="F30" i="12"/>
  <c r="D30" i="12"/>
  <c r="B30" i="12"/>
  <c r="A31" i="11"/>
  <c r="F30" i="11"/>
  <c r="D30" i="11"/>
  <c r="B30" i="11"/>
  <c r="A31" i="10"/>
  <c r="F30" i="10"/>
  <c r="B30" i="10"/>
  <c r="D30" i="10"/>
  <c r="F31" i="9"/>
  <c r="B31" i="9"/>
  <c r="D31" i="9"/>
  <c r="A31" i="8"/>
  <c r="F30" i="8"/>
  <c r="B30" i="8"/>
  <c r="D30" i="8"/>
  <c r="A31" i="7"/>
  <c r="F30" i="7"/>
  <c r="B30" i="7"/>
  <c r="D30" i="7"/>
  <c r="A31" i="6"/>
  <c r="F30" i="6"/>
  <c r="D30" i="6"/>
  <c r="B30" i="6"/>
  <c r="A32" i="5"/>
  <c r="F31" i="5"/>
  <c r="D31" i="5"/>
  <c r="B31" i="5"/>
  <c r="A31" i="4"/>
  <c r="F30" i="4"/>
  <c r="B30" i="4"/>
  <c r="D30" i="4"/>
  <c r="A31" i="3"/>
  <c r="D30" i="3"/>
  <c r="B30" i="3"/>
  <c r="E7" i="14" l="1"/>
  <c r="G7" i="14"/>
  <c r="H7" i="14" s="1"/>
  <c r="I7" i="14" s="1"/>
  <c r="D27" i="14"/>
  <c r="A26" i="14"/>
  <c r="A31" i="1"/>
  <c r="F30" i="1"/>
  <c r="D30" i="1"/>
  <c r="B30" i="1"/>
  <c r="A32" i="12"/>
  <c r="F31" i="12"/>
  <c r="B31" i="12"/>
  <c r="D31" i="12"/>
  <c r="F31" i="11"/>
  <c r="D31" i="11"/>
  <c r="B31" i="11"/>
  <c r="A32" i="10"/>
  <c r="F31" i="10"/>
  <c r="B31" i="10"/>
  <c r="D31" i="10"/>
  <c r="A32" i="8"/>
  <c r="F31" i="8"/>
  <c r="D31" i="8"/>
  <c r="B31" i="8"/>
  <c r="A32" i="7"/>
  <c r="F31" i="7"/>
  <c r="B31" i="7"/>
  <c r="D31" i="7"/>
  <c r="F31" i="6"/>
  <c r="D31" i="6"/>
  <c r="B31" i="6"/>
  <c r="F32" i="5"/>
  <c r="D32" i="5"/>
  <c r="B32" i="5"/>
  <c r="F31" i="4"/>
  <c r="B31" i="4"/>
  <c r="D31" i="4"/>
  <c r="A32" i="3"/>
  <c r="D31" i="3"/>
  <c r="B31" i="3"/>
  <c r="L7" i="14" l="1"/>
  <c r="J7" i="14"/>
  <c r="K7" i="14"/>
  <c r="M7" i="14"/>
  <c r="A32" i="1"/>
  <c r="F31" i="1"/>
  <c r="B31" i="1"/>
  <c r="D31" i="1"/>
  <c r="D28" i="14"/>
  <c r="A27" i="14"/>
  <c r="F32" i="12"/>
  <c r="B32" i="12"/>
  <c r="D32" i="12"/>
  <c r="F32" i="10"/>
  <c r="D32" i="10"/>
  <c r="B32" i="10"/>
  <c r="F32" i="8"/>
  <c r="B32" i="8"/>
  <c r="D32" i="8"/>
  <c r="F32" i="7"/>
  <c r="D32" i="7"/>
  <c r="B32" i="7"/>
  <c r="D32" i="3"/>
  <c r="B32" i="3"/>
  <c r="N7" i="14" l="1"/>
  <c r="O7" i="14" s="1"/>
  <c r="D29" i="14"/>
  <c r="A28" i="14"/>
  <c r="F32" i="1"/>
  <c r="B32" i="1"/>
  <c r="D32" i="1"/>
  <c r="Q7" i="14" l="1"/>
  <c r="T7" i="14"/>
  <c r="U7" i="14" s="1"/>
  <c r="V7" i="14" s="1"/>
  <c r="R7" i="14"/>
  <c r="P7" i="14" s="1"/>
  <c r="S7" i="14" s="1"/>
  <c r="C7" i="14" s="1"/>
  <c r="B8" i="14" s="1"/>
  <c r="E8" i="14" s="1"/>
  <c r="D30" i="14"/>
  <c r="A29" i="14"/>
  <c r="G8" i="14" l="1"/>
  <c r="F8" i="14"/>
  <c r="D31" i="14"/>
  <c r="A30" i="14"/>
  <c r="H8" i="14" l="1"/>
  <c r="I8" i="14" s="1"/>
  <c r="A31" i="14"/>
  <c r="D32" i="14"/>
  <c r="J8" i="14" l="1"/>
  <c r="K8" i="14"/>
  <c r="L8" i="14"/>
  <c r="M8" i="14"/>
  <c r="A32" i="14"/>
  <c r="D33" i="14"/>
  <c r="N8" i="14" l="1"/>
  <c r="R8" i="14" s="1"/>
  <c r="P8" i="14" s="1"/>
  <c r="S8" i="14" s="1"/>
  <c r="D34" i="14"/>
  <c r="A33" i="14"/>
  <c r="O8" i="14" l="1"/>
  <c r="C8" i="14" s="1"/>
  <c r="B9" i="14" s="1"/>
  <c r="F9" i="14" s="1"/>
  <c r="Q8" i="14"/>
  <c r="T8" i="14"/>
  <c r="U8" i="14" s="1"/>
  <c r="V8" i="14" s="1"/>
  <c r="A34" i="14"/>
  <c r="D35" i="14"/>
  <c r="E9" i="14" l="1"/>
  <c r="G9" i="14"/>
  <c r="H9" i="14" s="1"/>
  <c r="D36" i="14"/>
  <c r="A35" i="14"/>
  <c r="I9" i="14" l="1"/>
  <c r="L9" i="14" s="1"/>
  <c r="A36" i="14"/>
  <c r="D37" i="14"/>
  <c r="J9" i="14" l="1"/>
  <c r="K9" i="14"/>
  <c r="M9" i="14"/>
  <c r="A37" i="14"/>
  <c r="D38" i="14"/>
  <c r="N9" i="14" l="1"/>
  <c r="O9" i="14" s="1"/>
  <c r="D39" i="14"/>
  <c r="A38" i="14"/>
  <c r="R9" i="14" l="1"/>
  <c r="P9" i="14" s="1"/>
  <c r="S9" i="14" s="1"/>
  <c r="C9" i="14" s="1"/>
  <c r="B10" i="14" s="1"/>
  <c r="Q9" i="14"/>
  <c r="T9" i="14"/>
  <c r="U9" i="14" s="1"/>
  <c r="V9" i="14" s="1"/>
  <c r="A39" i="14"/>
  <c r="D40" i="14"/>
  <c r="G10" i="14" l="1"/>
  <c r="F10" i="14"/>
  <c r="E10" i="14"/>
  <c r="A40" i="14"/>
  <c r="D41" i="14"/>
  <c r="H10" i="14" l="1"/>
  <c r="I10" i="14" s="1"/>
  <c r="J10" i="14" s="1"/>
  <c r="D42" i="14"/>
  <c r="A41" i="14"/>
  <c r="K10" i="14" l="1"/>
  <c r="L10" i="14"/>
  <c r="M10" i="14"/>
  <c r="A42" i="14"/>
  <c r="D43" i="14"/>
  <c r="N10" i="14" l="1"/>
  <c r="T10" i="14" s="1"/>
  <c r="U10" i="14" s="1"/>
  <c r="V10" i="14" s="1"/>
  <c r="A43" i="14"/>
  <c r="D44" i="14"/>
  <c r="Q10" i="14" l="1"/>
  <c r="R10" i="14"/>
  <c r="P10" i="14" s="1"/>
  <c r="S10" i="14" s="1"/>
  <c r="O10" i="14"/>
  <c r="D45" i="14"/>
  <c r="A44" i="14"/>
  <c r="C10" i="14" l="1"/>
  <c r="B11" i="14" s="1"/>
  <c r="E11" i="14" s="1"/>
  <c r="D46" i="14"/>
  <c r="A45" i="14"/>
  <c r="G11" i="14" l="1"/>
  <c r="F11" i="14"/>
  <c r="H11" i="14" s="1"/>
  <c r="I11" i="14" s="1"/>
  <c r="L11" i="14" s="1"/>
  <c r="D47" i="14"/>
  <c r="A46" i="14"/>
  <c r="K11" i="14" l="1"/>
  <c r="J11" i="14"/>
  <c r="M11" i="14"/>
  <c r="A47" i="14"/>
  <c r="D48" i="14"/>
  <c r="N11" i="14" l="1"/>
  <c r="D49" i="14"/>
  <c r="A48" i="14"/>
  <c r="T11" i="14" l="1"/>
  <c r="U11" i="14" s="1"/>
  <c r="V11" i="14" s="1"/>
  <c r="R11" i="14"/>
  <c r="Q11" i="14"/>
  <c r="P11" i="14" s="1"/>
  <c r="S11" i="14" s="1"/>
  <c r="O11" i="14"/>
  <c r="A49" i="14"/>
  <c r="D50" i="14"/>
  <c r="C11" i="14" l="1"/>
  <c r="B12" i="14" s="1"/>
  <c r="D51" i="14"/>
  <c r="A50" i="14"/>
  <c r="G12" i="14" l="1"/>
  <c r="F12" i="14"/>
  <c r="E12" i="14"/>
  <c r="A51" i="14"/>
  <c r="D52" i="14"/>
  <c r="H12" i="14" l="1"/>
  <c r="D53" i="14"/>
  <c r="A52" i="14"/>
  <c r="I12" i="14" l="1"/>
  <c r="L12" i="14" s="1"/>
  <c r="A53" i="14"/>
  <c r="D54" i="14"/>
  <c r="K12" i="14" l="1"/>
  <c r="M12" i="14"/>
  <c r="J12" i="14"/>
  <c r="D55" i="14"/>
  <c r="A55" i="14" s="1"/>
  <c r="A54" i="14"/>
  <c r="N12" i="14" l="1"/>
  <c r="T12" i="14" s="1"/>
  <c r="U12" i="14" s="1"/>
  <c r="V12" i="14" s="1"/>
  <c r="R12" i="14" l="1"/>
  <c r="O12" i="14"/>
  <c r="Q12" i="14"/>
  <c r="P12" i="14" s="1"/>
  <c r="S12" i="14" s="1"/>
  <c r="C12" i="14" l="1"/>
  <c r="B13" i="14" s="1"/>
  <c r="E13" i="14" s="1"/>
  <c r="G13" i="14" l="1"/>
  <c r="F13" i="14"/>
  <c r="H13" i="14" l="1"/>
  <c r="I13" i="14" s="1"/>
  <c r="J13" i="14" s="1"/>
  <c r="L13" i="14" l="1"/>
  <c r="M13" i="14"/>
  <c r="K13" i="14"/>
  <c r="N13" i="14" l="1"/>
  <c r="Q13" i="14" l="1"/>
  <c r="P13" i="14" s="1"/>
  <c r="S13" i="14" s="1"/>
  <c r="O13" i="14"/>
  <c r="T13" i="14"/>
  <c r="U13" i="14" s="1"/>
  <c r="V13" i="14" s="1"/>
  <c r="R13" i="14"/>
  <c r="C13" i="14" l="1"/>
  <c r="B14" i="14" s="1"/>
  <c r="F14" i="14" l="1"/>
  <c r="G14" i="14"/>
  <c r="E14" i="14"/>
  <c r="H14" i="14" l="1"/>
  <c r="I14" i="14" l="1"/>
  <c r="J14" i="14" s="1"/>
  <c r="L14" i="14" l="1"/>
  <c r="K14" i="14"/>
  <c r="M14" i="14"/>
  <c r="N14" i="14" l="1"/>
  <c r="O14" i="14" s="1"/>
  <c r="R14" i="14" l="1"/>
  <c r="T14" i="14"/>
  <c r="U14" i="14" s="1"/>
  <c r="V14" i="14" s="1"/>
  <c r="Q14" i="14"/>
  <c r="P14" i="14" s="1"/>
  <c r="S14" i="14" s="1"/>
  <c r="C14" i="14" s="1"/>
  <c r="B15" i="14" s="1"/>
  <c r="F15" i="14" s="1"/>
  <c r="E15" i="14" l="1"/>
  <c r="G15" i="14"/>
  <c r="H15" i="14" s="1"/>
  <c r="I15" i="14" l="1"/>
  <c r="J15" i="14" s="1"/>
  <c r="K15" i="14" l="1"/>
  <c r="L15" i="14"/>
  <c r="M15" i="14"/>
  <c r="N15" i="14" l="1"/>
  <c r="R15" i="14" s="1"/>
  <c r="Q15" i="14" l="1"/>
  <c r="P15" i="14" s="1"/>
  <c r="S15" i="14" s="1"/>
  <c r="O15" i="14"/>
  <c r="T15" i="14"/>
  <c r="U15" i="14" s="1"/>
  <c r="V15" i="14" s="1"/>
  <c r="C15" i="14" l="1"/>
  <c r="B16" i="14" s="1"/>
  <c r="G16" i="14" s="1"/>
  <c r="E16" i="14" l="1"/>
  <c r="F16" i="14"/>
  <c r="H16" i="14" s="1"/>
  <c r="I16" i="14" s="1"/>
  <c r="L16" i="14" s="1"/>
  <c r="K16" i="14" l="1"/>
  <c r="M16" i="14"/>
  <c r="J16" i="14"/>
  <c r="N16" i="14" l="1"/>
  <c r="T16" i="14" s="1"/>
  <c r="U16" i="14" s="1"/>
  <c r="V16" i="14" s="1"/>
  <c r="O16" i="14" l="1"/>
  <c r="Q16" i="14"/>
  <c r="P16" i="14" s="1"/>
  <c r="S16" i="14" s="1"/>
  <c r="R16" i="14"/>
  <c r="C16" i="14" l="1"/>
  <c r="B17" i="14" s="1"/>
  <c r="E17" i="14" s="1"/>
  <c r="G17" i="14" l="1"/>
  <c r="F17" i="14"/>
  <c r="H17" i="14" l="1"/>
  <c r="I17" i="14" s="1"/>
  <c r="L17" i="14" s="1"/>
  <c r="J17" i="14" l="1"/>
  <c r="M17" i="14"/>
  <c r="K17" i="14"/>
  <c r="N17" i="14" s="1"/>
  <c r="Q17" i="14" s="1"/>
  <c r="P17" i="14" s="1"/>
  <c r="S17" i="14" s="1"/>
  <c r="R17" i="14" l="1"/>
  <c r="O17" i="14"/>
  <c r="C17" i="14" s="1"/>
  <c r="B18" i="14" s="1"/>
  <c r="G18" i="14" s="1"/>
  <c r="T17" i="14"/>
  <c r="U17" i="14" s="1"/>
  <c r="V17" i="14" s="1"/>
  <c r="F18" i="14" l="1"/>
  <c r="E18" i="14"/>
  <c r="H18" i="14" l="1"/>
  <c r="I18" i="14" s="1"/>
  <c r="L18" i="14" s="1"/>
  <c r="M18" i="14" l="1"/>
  <c r="K18" i="14"/>
  <c r="J18" i="14"/>
  <c r="N18" i="14" s="1"/>
  <c r="Q18" i="14" s="1"/>
  <c r="P18" i="14" s="1"/>
  <c r="S18" i="14" s="1"/>
  <c r="T18" i="14" l="1"/>
  <c r="U18" i="14" s="1"/>
  <c r="V18" i="14" s="1"/>
  <c r="O18" i="14"/>
  <c r="C18" i="14" s="1"/>
  <c r="B19" i="14" s="1"/>
  <c r="R18" i="14"/>
  <c r="G19" i="14" l="1"/>
  <c r="F19" i="14"/>
  <c r="E19" i="14"/>
  <c r="H19" i="14" l="1"/>
  <c r="I19" i="14" s="1"/>
  <c r="J19" i="14" s="1"/>
  <c r="K19" i="14" l="1"/>
  <c r="L19" i="14"/>
  <c r="M19" i="14"/>
  <c r="N19" i="14" l="1"/>
  <c r="T19" i="14" l="1"/>
  <c r="U19" i="14" s="1"/>
  <c r="V19" i="14" s="1"/>
  <c r="Q19" i="14"/>
  <c r="P19" i="14" s="1"/>
  <c r="S19" i="14" s="1"/>
  <c r="R19" i="14"/>
  <c r="O19" i="14"/>
  <c r="C19" i="14" l="1"/>
  <c r="B20" i="14" s="1"/>
  <c r="F20" i="14" s="1"/>
  <c r="G20" i="14" l="1"/>
  <c r="E20" i="14"/>
  <c r="H20" i="14" l="1"/>
  <c r="I20" i="14" s="1"/>
  <c r="J20" i="14" s="1"/>
  <c r="K20" i="14" l="1"/>
  <c r="M20" i="14"/>
  <c r="L20" i="14"/>
  <c r="N20" i="14" l="1"/>
  <c r="Q20" i="14" l="1"/>
  <c r="P20" i="14" s="1"/>
  <c r="S20" i="14" s="1"/>
  <c r="R20" i="14"/>
  <c r="O20" i="14"/>
  <c r="T20" i="14"/>
  <c r="U20" i="14" s="1"/>
  <c r="V20" i="14" s="1"/>
  <c r="C20" i="14" l="1"/>
  <c r="B21" i="14" s="1"/>
  <c r="F21" i="14" s="1"/>
  <c r="G21" i="14" l="1"/>
  <c r="H21" i="14" s="1"/>
  <c r="I21" i="14" s="1"/>
  <c r="J21" i="14" s="1"/>
  <c r="E21" i="14"/>
  <c r="M21" i="14" l="1"/>
  <c r="L21" i="14"/>
  <c r="K21" i="14"/>
  <c r="N21" i="14" s="1"/>
  <c r="Q21" i="14" l="1"/>
  <c r="P21" i="14" s="1"/>
  <c r="S21" i="14" s="1"/>
  <c r="T21" i="14"/>
  <c r="U21" i="14" s="1"/>
  <c r="V21" i="14" s="1"/>
  <c r="R21" i="14"/>
  <c r="O21" i="14"/>
  <c r="C21" i="14" l="1"/>
  <c r="B22" i="14" s="1"/>
  <c r="E22" i="14" l="1"/>
  <c r="G22" i="14"/>
  <c r="F22" i="14"/>
  <c r="H22" i="14" l="1"/>
  <c r="I22" i="14" s="1"/>
  <c r="J22" i="14" s="1"/>
  <c r="M22" i="14" l="1"/>
  <c r="K22" i="14"/>
  <c r="L22" i="14"/>
  <c r="N22" i="14" l="1"/>
  <c r="Q22" i="14" s="1"/>
  <c r="P22" i="14" s="1"/>
  <c r="S22" i="14" s="1"/>
  <c r="T22" i="14" l="1"/>
  <c r="U22" i="14" s="1"/>
  <c r="V22" i="14" s="1"/>
  <c r="O22" i="14"/>
  <c r="C22" i="14" s="1"/>
  <c r="B23" i="14" s="1"/>
  <c r="R22" i="14"/>
  <c r="G23" i="14" l="1"/>
  <c r="F23" i="14"/>
  <c r="E23" i="14"/>
  <c r="H23" i="14" l="1"/>
  <c r="I23" i="14" l="1"/>
  <c r="L23" i="14" s="1"/>
  <c r="M23" i="14"/>
  <c r="J23" i="14" l="1"/>
  <c r="K23" i="14"/>
  <c r="N23" i="14" l="1"/>
  <c r="Q23" i="14" l="1"/>
  <c r="P23" i="14" s="1"/>
  <c r="S23" i="14" s="1"/>
  <c r="R23" i="14"/>
  <c r="T23" i="14"/>
  <c r="U23" i="14" s="1"/>
  <c r="V23" i="14" s="1"/>
  <c r="O23" i="14"/>
  <c r="C23" i="14" l="1"/>
  <c r="B24" i="14" s="1"/>
  <c r="F24" i="14" s="1"/>
  <c r="E24" i="14" l="1"/>
  <c r="G24" i="14"/>
  <c r="H24" i="14" s="1"/>
  <c r="I24" i="14" s="1"/>
  <c r="L24" i="14" s="1"/>
  <c r="M24" i="14" l="1"/>
  <c r="K24" i="14"/>
  <c r="J24" i="14"/>
  <c r="N24" i="14" l="1"/>
  <c r="O24" i="14" s="1"/>
  <c r="Q24" i="14" l="1"/>
  <c r="P24" i="14" s="1"/>
  <c r="S24" i="14" s="1"/>
  <c r="C24" i="14" s="1"/>
  <c r="B25" i="14" s="1"/>
  <c r="E25" i="14" s="1"/>
  <c r="R24" i="14"/>
  <c r="T24" i="14"/>
  <c r="U24" i="14" s="1"/>
  <c r="V24" i="14" s="1"/>
  <c r="F25" i="14" l="1"/>
  <c r="G25" i="14"/>
  <c r="H25" i="14" l="1"/>
  <c r="I25" i="14" s="1"/>
  <c r="L25" i="14" s="1"/>
  <c r="J25" i="14" l="1"/>
  <c r="K25" i="14"/>
  <c r="M25" i="14"/>
  <c r="N25" i="14" s="1"/>
  <c r="Q25" i="14" s="1"/>
  <c r="P25" i="14" s="1"/>
  <c r="S25" i="14" s="1"/>
  <c r="R25" i="14" l="1"/>
  <c r="O25" i="14"/>
  <c r="C25" i="14" s="1"/>
  <c r="B26" i="14" s="1"/>
  <c r="G26" i="14" s="1"/>
  <c r="T25" i="14"/>
  <c r="U25" i="14" s="1"/>
  <c r="V25" i="14" s="1"/>
  <c r="E26" i="14" l="1"/>
  <c r="F26" i="14"/>
  <c r="H26" i="14" s="1"/>
  <c r="I26" i="14" s="1"/>
  <c r="L26" i="14" s="1"/>
  <c r="M26" i="14" l="1"/>
  <c r="K26" i="14"/>
  <c r="J26" i="14"/>
  <c r="N26" i="14" s="1"/>
  <c r="O26" i="14" s="1"/>
  <c r="Q26" i="14" l="1"/>
  <c r="P26" i="14" s="1"/>
  <c r="S26" i="14" s="1"/>
  <c r="C26" i="14" s="1"/>
  <c r="B27" i="14" s="1"/>
  <c r="R26" i="14"/>
  <c r="T26" i="14"/>
  <c r="U26" i="14" s="1"/>
  <c r="V26" i="14" l="1"/>
  <c r="E27" i="14"/>
  <c r="G27" i="14"/>
  <c r="F27" i="14"/>
  <c r="H27" i="14" l="1"/>
  <c r="I27" i="14" s="1"/>
  <c r="L27" i="14" s="1"/>
  <c r="J27" i="14" l="1"/>
  <c r="M27" i="14"/>
  <c r="K27" i="14"/>
  <c r="N27" i="14" l="1"/>
  <c r="Q27" i="14" l="1"/>
  <c r="P27" i="14" s="1"/>
  <c r="S27" i="14" s="1"/>
  <c r="T27" i="14"/>
  <c r="U27" i="14" s="1"/>
  <c r="V27" i="14" s="1"/>
  <c r="R27" i="14"/>
  <c r="O27" i="14"/>
  <c r="C27" i="14" l="1"/>
  <c r="B28" i="14" s="1"/>
  <c r="E28" i="14" l="1"/>
  <c r="G28" i="14"/>
  <c r="F28" i="14"/>
  <c r="H28" i="14" l="1"/>
  <c r="I28" i="14" l="1"/>
  <c r="M28" i="14" s="1"/>
  <c r="J28" i="14" l="1"/>
  <c r="K28" i="14"/>
  <c r="L28" i="14"/>
  <c r="N28" i="14" l="1"/>
  <c r="R28" i="14" l="1"/>
  <c r="O28" i="14"/>
  <c r="T28" i="14"/>
  <c r="U28" i="14" s="1"/>
  <c r="V28" i="14" s="1"/>
  <c r="Q28" i="14"/>
  <c r="P28" i="14" s="1"/>
  <c r="S28" i="14" s="1"/>
  <c r="C28" i="14" l="1"/>
  <c r="B29" i="14" s="1"/>
  <c r="E29" i="14" s="1"/>
  <c r="F29" i="14" l="1"/>
  <c r="G29" i="14"/>
  <c r="H29" i="14" l="1"/>
  <c r="I29" i="14" s="1"/>
  <c r="L29" i="14" s="1"/>
  <c r="K29" i="14" l="1"/>
  <c r="M29" i="14"/>
  <c r="J29" i="14"/>
  <c r="N29" i="14" s="1"/>
  <c r="T29" i="14" s="1"/>
  <c r="U29" i="14" s="1"/>
  <c r="V29" i="14" s="1"/>
  <c r="Q29" i="14" l="1"/>
  <c r="P29" i="14" s="1"/>
  <c r="S29" i="14" s="1"/>
  <c r="O29" i="14"/>
  <c r="R29" i="14"/>
  <c r="C29" i="14" l="1"/>
  <c r="B30" i="14" s="1"/>
  <c r="G30" i="14" s="1"/>
  <c r="E30" i="14" l="1"/>
  <c r="F30" i="14"/>
  <c r="H30" i="14" s="1"/>
  <c r="I30" i="14" s="1"/>
  <c r="J30" i="14" s="1"/>
  <c r="L30" i="14" l="1"/>
  <c r="M30" i="14"/>
  <c r="K30" i="14"/>
  <c r="N30" i="14" l="1"/>
  <c r="T30" i="14" s="1"/>
  <c r="U30" i="14" s="1"/>
  <c r="V30" i="14" s="1"/>
  <c r="Q30" i="14" l="1"/>
  <c r="P30" i="14" s="1"/>
  <c r="S30" i="14" s="1"/>
  <c r="R30" i="14"/>
  <c r="O30" i="14"/>
  <c r="C30" i="14" l="1"/>
  <c r="B31" i="14" s="1"/>
  <c r="G31" i="14" l="1"/>
  <c r="E31" i="14"/>
  <c r="F31" i="14"/>
  <c r="H31" i="14" s="1"/>
  <c r="I31" i="14" l="1"/>
  <c r="J31" i="14" s="1"/>
  <c r="K31" i="14"/>
  <c r="L31" i="14" l="1"/>
  <c r="M31" i="14"/>
  <c r="N31" i="14" l="1"/>
  <c r="T31" i="14" s="1"/>
  <c r="U31" i="14" s="1"/>
  <c r="V31" i="14" s="1"/>
  <c r="Q31" i="14" l="1"/>
  <c r="P31" i="14" s="1"/>
  <c r="S31" i="14" s="1"/>
  <c r="O31" i="14"/>
  <c r="R31" i="14"/>
  <c r="C31" i="14" l="1"/>
  <c r="B32" i="14" s="1"/>
  <c r="E32" i="14" s="1"/>
  <c r="F32" i="14" l="1"/>
  <c r="G32" i="14"/>
  <c r="H32" i="14" s="1"/>
  <c r="I32" i="14" s="1"/>
  <c r="L32" i="14" s="1"/>
  <c r="M32" i="14" l="1"/>
  <c r="K32" i="14"/>
  <c r="J32" i="14"/>
  <c r="N32" i="14" s="1"/>
  <c r="Q32" i="14" l="1"/>
  <c r="P32" i="14" s="1"/>
  <c r="S32" i="14" s="1"/>
  <c r="O32" i="14"/>
  <c r="T32" i="14"/>
  <c r="U32" i="14" s="1"/>
  <c r="V32" i="14" s="1"/>
  <c r="R32" i="14"/>
  <c r="C32" i="14" l="1"/>
  <c r="B33" i="14" s="1"/>
  <c r="F33" i="14" l="1"/>
  <c r="E33" i="14"/>
  <c r="G33" i="14"/>
  <c r="H33" i="14" s="1"/>
  <c r="I33" i="14" s="1"/>
  <c r="M33" i="14" s="1"/>
  <c r="J33" i="14" l="1"/>
  <c r="K33" i="14"/>
  <c r="L33" i="14"/>
  <c r="N33" i="14" l="1"/>
  <c r="O33" i="14" s="1"/>
  <c r="Q33" i="14" l="1"/>
  <c r="P33" i="14" s="1"/>
  <c r="S33" i="14" s="1"/>
  <c r="C33" i="14" s="1"/>
  <c r="B34" i="14" s="1"/>
  <c r="F34" i="14" s="1"/>
  <c r="T33" i="14"/>
  <c r="U33" i="14" s="1"/>
  <c r="V33" i="14" s="1"/>
  <c r="R33" i="14"/>
  <c r="G34" i="14" l="1"/>
  <c r="E34" i="14"/>
  <c r="H34" i="14" l="1"/>
  <c r="I34" i="14" s="1"/>
  <c r="K34" i="14" s="1"/>
  <c r="J34" i="14" l="1"/>
  <c r="L34" i="14"/>
  <c r="M34" i="14"/>
  <c r="N34" i="14" l="1"/>
  <c r="R34" i="14" l="1"/>
  <c r="Q34" i="14"/>
  <c r="P34" i="14" s="1"/>
  <c r="S34" i="14" s="1"/>
  <c r="T34" i="14"/>
  <c r="U34" i="14" s="1"/>
  <c r="V34" i="14" s="1"/>
  <c r="O34" i="14"/>
  <c r="C34" i="14" l="1"/>
  <c r="B35" i="14" s="1"/>
  <c r="E35" i="14" s="1"/>
  <c r="F35" i="14" l="1"/>
  <c r="G35" i="14"/>
  <c r="H35" i="14" l="1"/>
  <c r="I35" i="14" l="1"/>
  <c r="K35" i="14" s="1"/>
  <c r="M35" i="14"/>
  <c r="J35" i="14" l="1"/>
  <c r="L35" i="14"/>
  <c r="N35" i="14" s="1"/>
  <c r="T35" i="14" l="1"/>
  <c r="U35" i="14" s="1"/>
  <c r="V35" i="14" s="1"/>
  <c r="O35" i="14"/>
  <c r="Q35" i="14"/>
  <c r="P35" i="14" s="1"/>
  <c r="S35" i="14" s="1"/>
  <c r="C35" i="14" s="1"/>
  <c r="B36" i="14" s="1"/>
  <c r="G36" i="14" s="1"/>
  <c r="R35" i="14"/>
  <c r="F36" i="14" l="1"/>
  <c r="H36" i="14" s="1"/>
  <c r="I36" i="14" s="1"/>
  <c r="M36" i="14" s="1"/>
  <c r="E36" i="14"/>
  <c r="J36" i="14" l="1"/>
  <c r="L36" i="14"/>
  <c r="K36" i="14"/>
  <c r="N36" i="14" s="1"/>
  <c r="T36" i="14" s="1"/>
  <c r="U36" i="14" s="1"/>
  <c r="V36" i="14" s="1"/>
  <c r="R36" i="14" l="1"/>
  <c r="Q36" i="14"/>
  <c r="P36" i="14" s="1"/>
  <c r="S36" i="14" s="1"/>
  <c r="O36" i="14"/>
  <c r="C36" i="14" l="1"/>
  <c r="B37" i="14" s="1"/>
  <c r="G37" i="14" s="1"/>
  <c r="E37" i="14" l="1"/>
  <c r="F37" i="14"/>
  <c r="H37" i="14" s="1"/>
  <c r="I37" i="14" s="1"/>
  <c r="K37" i="14" s="1"/>
  <c r="L37" i="14" l="1"/>
  <c r="M37" i="14"/>
  <c r="J37" i="14"/>
  <c r="N37" i="14" s="1"/>
  <c r="R37" i="14" s="1"/>
  <c r="Q37" i="14" l="1"/>
  <c r="P37" i="14" s="1"/>
  <c r="S37" i="14" s="1"/>
  <c r="T37" i="14"/>
  <c r="U37" i="14" s="1"/>
  <c r="V37" i="14" s="1"/>
  <c r="O37" i="14"/>
  <c r="C37" i="14" l="1"/>
  <c r="B38" i="14" s="1"/>
  <c r="E38" i="14" l="1"/>
  <c r="F38" i="14"/>
  <c r="G38" i="14"/>
  <c r="H38" i="14" l="1"/>
  <c r="I38" i="14" s="1"/>
  <c r="M38" i="14" s="1"/>
  <c r="L38" i="14" l="1"/>
  <c r="K38" i="14"/>
  <c r="J38" i="14"/>
  <c r="N38" i="14" s="1"/>
  <c r="R38" i="14" s="1"/>
  <c r="Q38" i="14" l="1"/>
  <c r="P38" i="14" s="1"/>
  <c r="S38" i="14" s="1"/>
  <c r="O38" i="14"/>
  <c r="T38" i="14"/>
  <c r="U38" i="14" s="1"/>
  <c r="V38" i="14" s="1"/>
  <c r="C38" i="14" l="1"/>
  <c r="B39" i="14" s="1"/>
  <c r="F39" i="14" s="1"/>
  <c r="G39" i="14" l="1"/>
  <c r="E39" i="14"/>
  <c r="H39" i="14" l="1"/>
  <c r="I39" i="14" s="1"/>
  <c r="K39" i="14" s="1"/>
  <c r="L39" i="14" l="1"/>
  <c r="M39" i="14"/>
  <c r="J39" i="14"/>
  <c r="N39" i="14" s="1"/>
  <c r="Q39" i="14" l="1"/>
  <c r="P39" i="14" s="1"/>
  <c r="S39" i="14" s="1"/>
  <c r="R39" i="14"/>
  <c r="T39" i="14"/>
  <c r="U39" i="14" s="1"/>
  <c r="V39" i="14" s="1"/>
  <c r="O39" i="14"/>
  <c r="C39" i="14" l="1"/>
  <c r="B40" i="14" s="1"/>
  <c r="G40" i="14" s="1"/>
  <c r="F40" i="14" l="1"/>
  <c r="H40" i="14" s="1"/>
  <c r="E40" i="14"/>
  <c r="I40" i="14" l="1"/>
  <c r="M40" i="14" s="1"/>
  <c r="J40" i="14" l="1"/>
  <c r="L40" i="14"/>
  <c r="K40" i="14"/>
  <c r="N40" i="14" l="1"/>
  <c r="O40" i="14" l="1"/>
  <c r="T40" i="14"/>
  <c r="U40" i="14" s="1"/>
  <c r="V40" i="14" s="1"/>
  <c r="Q40" i="14"/>
  <c r="P40" i="14" s="1"/>
  <c r="S40" i="14" s="1"/>
  <c r="C40" i="14" s="1"/>
  <c r="B41" i="14" s="1"/>
  <c r="F41" i="14" s="1"/>
  <c r="R40" i="14"/>
  <c r="G41" i="14" l="1"/>
  <c r="E41" i="14"/>
  <c r="H41" i="14"/>
  <c r="I41" i="14" l="1"/>
  <c r="K41" i="14" s="1"/>
  <c r="L41" i="14"/>
  <c r="M41" i="14"/>
  <c r="J41" i="14"/>
  <c r="N41" i="14" s="1"/>
  <c r="Q41" i="14" l="1"/>
  <c r="P41" i="14" s="1"/>
  <c r="S41" i="14" s="1"/>
  <c r="T41" i="14"/>
  <c r="U41" i="14" s="1"/>
  <c r="V41" i="14" s="1"/>
  <c r="R41" i="14"/>
  <c r="O41" i="14"/>
  <c r="C41" i="14" l="1"/>
  <c r="B42" i="14" s="1"/>
  <c r="F42" i="14" s="1"/>
  <c r="G42" i="14" l="1"/>
  <c r="E42" i="14"/>
  <c r="H42" i="14" s="1"/>
  <c r="I42" i="14" l="1"/>
  <c r="J42" i="14" s="1"/>
  <c r="K42" i="14"/>
  <c r="L42" i="14"/>
  <c r="M42" i="14"/>
  <c r="N42" i="14" l="1"/>
  <c r="Q42" i="14" s="1"/>
  <c r="P42" i="14" s="1"/>
  <c r="S42" i="14" s="1"/>
  <c r="T42" i="14" l="1"/>
  <c r="U42" i="14" s="1"/>
  <c r="V42" i="14" s="1"/>
  <c r="R42" i="14"/>
  <c r="O42" i="14"/>
  <c r="C42" i="14" s="1"/>
  <c r="B43" i="14" s="1"/>
  <c r="F43" i="14" s="1"/>
  <c r="E43" i="14" l="1"/>
  <c r="G43" i="14"/>
  <c r="H43" i="14" s="1"/>
  <c r="I43" i="14" s="1"/>
  <c r="K43" i="14" s="1"/>
  <c r="J43" i="14" l="1"/>
  <c r="L43" i="14"/>
  <c r="M43" i="14"/>
  <c r="N43" i="14"/>
  <c r="T43" i="14" l="1"/>
  <c r="U43" i="14" s="1"/>
  <c r="V43" i="14" s="1"/>
  <c r="R43" i="14"/>
  <c r="O43" i="14"/>
  <c r="Q43" i="14"/>
  <c r="P43" i="14" s="1"/>
  <c r="S43" i="14" s="1"/>
  <c r="C43" i="14" s="1"/>
  <c r="B44" i="14" s="1"/>
  <c r="F44" i="14" l="1"/>
  <c r="G44" i="14"/>
  <c r="H44" i="14" s="1"/>
  <c r="I44" i="14" s="1"/>
  <c r="J44" i="14" s="1"/>
  <c r="E44" i="14"/>
  <c r="L44" i="14" l="1"/>
  <c r="M44" i="14"/>
  <c r="K44" i="14"/>
  <c r="N44" i="14" s="1"/>
  <c r="O44" i="14" l="1"/>
  <c r="T44" i="14"/>
  <c r="U44" i="14" s="1"/>
  <c r="V44" i="14" s="1"/>
  <c r="Q44" i="14"/>
  <c r="P44" i="14" s="1"/>
  <c r="S44" i="14" s="1"/>
  <c r="C44" i="14" s="1"/>
  <c r="B45" i="14" s="1"/>
  <c r="E45" i="14" s="1"/>
  <c r="R44" i="14"/>
  <c r="G45" i="14" l="1"/>
  <c r="F45" i="14"/>
  <c r="H45" i="14" s="1"/>
  <c r="I45" i="14" l="1"/>
  <c r="J45" i="14" s="1"/>
  <c r="M45" i="14" l="1"/>
  <c r="K45" i="14"/>
  <c r="L45" i="14"/>
  <c r="N45" i="14" l="1"/>
  <c r="Q45" i="14" s="1"/>
  <c r="P45" i="14" s="1"/>
  <c r="S45" i="14" s="1"/>
  <c r="O45" i="14" l="1"/>
  <c r="C45" i="14" s="1"/>
  <c r="B46" i="14" s="1"/>
  <c r="R45" i="14"/>
  <c r="T45" i="14"/>
  <c r="U45" i="14" s="1"/>
  <c r="V45" i="14" s="1"/>
  <c r="F46" i="14" l="1"/>
  <c r="E46" i="14"/>
  <c r="G46" i="14"/>
  <c r="H46" i="14" s="1"/>
  <c r="I46" i="14" l="1"/>
  <c r="J46" i="14" s="1"/>
  <c r="M46" i="14"/>
  <c r="K46" i="14"/>
  <c r="L46" i="14"/>
  <c r="N46" i="14" l="1"/>
  <c r="T46" i="14" l="1"/>
  <c r="U46" i="14" s="1"/>
  <c r="V46" i="14" s="1"/>
  <c r="R46" i="14"/>
  <c r="O46" i="14"/>
  <c r="Q46" i="14"/>
  <c r="P46" i="14" s="1"/>
  <c r="S46" i="14" s="1"/>
  <c r="C46" i="14" l="1"/>
  <c r="B47" i="14" s="1"/>
  <c r="E47" i="14" l="1"/>
  <c r="G47" i="14"/>
  <c r="F47" i="14"/>
  <c r="H47" i="14" l="1"/>
  <c r="I47" i="14" s="1"/>
  <c r="M47" i="14" s="1"/>
  <c r="L47" i="14" l="1"/>
  <c r="K47" i="14"/>
  <c r="J47" i="14"/>
  <c r="N47" i="14" s="1"/>
  <c r="O47" i="14" s="1"/>
  <c r="Q47" i="14" l="1"/>
  <c r="P47" i="14" s="1"/>
  <c r="S47" i="14" s="1"/>
  <c r="C47" i="14" s="1"/>
  <c r="B48" i="14" s="1"/>
  <c r="E48" i="14" s="1"/>
  <c r="T47" i="14"/>
  <c r="U47" i="14" s="1"/>
  <c r="V47" i="14" s="1"/>
  <c r="R47" i="14"/>
  <c r="F48" i="14" l="1"/>
  <c r="G48" i="14"/>
  <c r="H48" i="14" s="1"/>
  <c r="I48" i="14" l="1"/>
  <c r="J48" i="14" s="1"/>
  <c r="M48" i="14"/>
  <c r="L48" i="14"/>
  <c r="K48" i="14"/>
  <c r="N48" i="14" l="1"/>
  <c r="R48" i="14" l="1"/>
  <c r="O48" i="14"/>
  <c r="Q48" i="14"/>
  <c r="P48" i="14" s="1"/>
  <c r="S48" i="14" s="1"/>
  <c r="T48" i="14"/>
  <c r="U48" i="14" s="1"/>
  <c r="V48" i="14" s="1"/>
  <c r="C48" i="14" l="1"/>
  <c r="B49" i="14" s="1"/>
  <c r="G49" i="14" s="1"/>
  <c r="F49" i="14" l="1"/>
  <c r="E49" i="14"/>
  <c r="H49" i="14"/>
  <c r="I49" i="14" s="1"/>
  <c r="M49" i="14" s="1"/>
  <c r="J49" i="14" l="1"/>
  <c r="L49" i="14"/>
  <c r="K49" i="14"/>
  <c r="N49" i="14" l="1"/>
  <c r="T49" i="14" s="1"/>
  <c r="U49" i="14" s="1"/>
  <c r="V49" i="14" s="1"/>
  <c r="Q49" i="14" l="1"/>
  <c r="P49" i="14" s="1"/>
  <c r="S49" i="14" s="1"/>
  <c r="R49" i="14"/>
  <c r="O49" i="14"/>
  <c r="C49" i="14" l="1"/>
  <c r="B50" i="14" s="1"/>
  <c r="E50" i="14" s="1"/>
  <c r="F50" i="14" l="1"/>
  <c r="G50" i="14"/>
  <c r="H50" i="14" l="1"/>
  <c r="I50" i="14" s="1"/>
  <c r="J50" i="14" s="1"/>
  <c r="M50" i="14" l="1"/>
  <c r="L50" i="14"/>
  <c r="K50" i="14"/>
  <c r="N50" i="14" s="1"/>
  <c r="O50" i="14" l="1"/>
  <c r="Q50" i="14"/>
  <c r="P50" i="14" s="1"/>
  <c r="S50" i="14" s="1"/>
  <c r="R50" i="14"/>
  <c r="T50" i="14"/>
  <c r="U50" i="14" s="1"/>
  <c r="V50" i="14" s="1"/>
  <c r="C50" i="14" l="1"/>
  <c r="B51" i="14" s="1"/>
  <c r="G51" i="14" s="1"/>
  <c r="E51" i="14" l="1"/>
  <c r="F51" i="14"/>
  <c r="H51" i="14" s="1"/>
  <c r="I51" i="14" s="1"/>
  <c r="K51" i="14" s="1"/>
  <c r="J51" i="14" l="1"/>
  <c r="M51" i="14"/>
  <c r="L51" i="14"/>
  <c r="N51" i="14" s="1"/>
  <c r="O51" i="14" l="1"/>
  <c r="R51" i="14"/>
  <c r="Q51" i="14"/>
  <c r="P51" i="14" s="1"/>
  <c r="S51" i="14" s="1"/>
  <c r="C51" i="14" s="1"/>
  <c r="B52" i="14" s="1"/>
  <c r="E52" i="14" s="1"/>
  <c r="T51" i="14"/>
  <c r="U51" i="14" s="1"/>
  <c r="V51" i="14" s="1"/>
  <c r="F52" i="14" l="1"/>
  <c r="G52" i="14"/>
  <c r="H52" i="14" l="1"/>
  <c r="I52" i="14" l="1"/>
  <c r="J52" i="14" s="1"/>
  <c r="K52" i="14"/>
  <c r="M52" i="14"/>
  <c r="L52" i="14"/>
  <c r="N52" i="14" l="1"/>
  <c r="O52" i="14" l="1"/>
  <c r="R52" i="14"/>
  <c r="T52" i="14"/>
  <c r="U52" i="14" s="1"/>
  <c r="V52" i="14" s="1"/>
  <c r="Q52" i="14"/>
  <c r="P52" i="14" s="1"/>
  <c r="S52" i="14" s="1"/>
  <c r="C52" i="14" l="1"/>
  <c r="B53" i="14" s="1"/>
  <c r="F53" i="14" s="1"/>
  <c r="E53" i="14" l="1"/>
  <c r="G53" i="14"/>
  <c r="H53" i="14" s="1"/>
  <c r="I53" i="14" l="1"/>
  <c r="M53" i="14" s="1"/>
  <c r="J53" i="14"/>
  <c r="K53" i="14" l="1"/>
  <c r="L53" i="14"/>
  <c r="N53" i="14" l="1"/>
  <c r="T53" i="14" s="1"/>
  <c r="U53" i="14" s="1"/>
  <c r="V53" i="14" s="1"/>
  <c r="R53" i="14" l="1"/>
  <c r="P53" i="14" s="1"/>
  <c r="S53" i="14" s="1"/>
  <c r="Q53" i="14"/>
  <c r="O53" i="14"/>
  <c r="C53" i="14" l="1"/>
  <c r="B54" i="14" s="1"/>
  <c r="E54" i="14" s="1"/>
  <c r="G54" i="14" l="1"/>
  <c r="F54" i="14"/>
  <c r="H54" i="14" s="1"/>
  <c r="I54" i="14" l="1"/>
  <c r="J54" i="14" s="1"/>
  <c r="M54" i="14"/>
  <c r="K54" i="14"/>
  <c r="L54" i="14" l="1"/>
  <c r="N54" i="14" s="1"/>
  <c r="T54" i="14" l="1"/>
  <c r="U54" i="14" s="1"/>
  <c r="V54" i="14" s="1"/>
  <c r="R54" i="14"/>
  <c r="P54" i="14" s="1"/>
  <c r="S54" i="14" s="1"/>
  <c r="O54" i="14"/>
  <c r="Q54" i="14"/>
  <c r="C54" i="14" l="1"/>
  <c r="B55" i="14" s="1"/>
  <c r="F55" i="14" s="1"/>
  <c r="E55" i="14" l="1"/>
  <c r="G55" i="14"/>
  <c r="H55" i="14" s="1"/>
  <c r="I55" i="14" s="1"/>
  <c r="L55" i="14" s="1"/>
  <c r="J55" i="14" l="1"/>
  <c r="K55" i="14"/>
  <c r="M55" i="14"/>
  <c r="N55" i="14" l="1"/>
  <c r="Q55" i="14" l="1"/>
  <c r="O55" i="14"/>
  <c r="T55" i="14"/>
  <c r="U55" i="14" s="1"/>
  <c r="V55" i="14" s="1"/>
  <c r="R55" i="14"/>
  <c r="P55" i="14" s="1"/>
  <c r="S55" i="14" s="1"/>
  <c r="C55" i="14" s="1"/>
  <c r="E25" i="8" l="1"/>
  <c r="E14" i="2"/>
  <c r="E6" i="11"/>
  <c r="E23" i="9"/>
  <c r="E22" i="1"/>
  <c r="E29" i="10"/>
  <c r="E5" i="6"/>
  <c r="E20" i="5"/>
  <c r="E7" i="10"/>
  <c r="E6" i="5"/>
  <c r="E2" i="8"/>
  <c r="E28" i="12"/>
  <c r="E4" i="7"/>
  <c r="E8" i="3"/>
  <c r="E15" i="3"/>
  <c r="E30" i="9"/>
  <c r="E15" i="1"/>
  <c r="E28" i="11"/>
  <c r="E6" i="2"/>
  <c r="E26" i="7"/>
  <c r="E19" i="6"/>
  <c r="E13" i="12"/>
  <c r="E14" i="11"/>
  <c r="E18" i="7"/>
  <c r="E21" i="4"/>
  <c r="E15" i="10"/>
  <c r="E17" i="8"/>
  <c r="E21" i="2"/>
  <c r="E22" i="3"/>
  <c r="E27" i="6"/>
  <c r="E9" i="8"/>
  <c r="E8" i="9"/>
  <c r="E13" i="5"/>
  <c r="E28" i="4"/>
  <c r="E23" i="10"/>
  <c r="E28" i="5"/>
  <c r="E21" i="11"/>
  <c r="E16" i="9"/>
  <c r="E7" i="4"/>
  <c r="E7" i="1"/>
  <c r="E28" i="2"/>
  <c r="E11" i="6"/>
  <c r="E11" i="7"/>
  <c r="E32" i="8"/>
  <c r="E20" i="12"/>
  <c r="E29" i="1"/>
  <c r="E6" i="12"/>
  <c r="E14" i="4"/>
  <c r="E30" i="3"/>
  <c r="E7" i="8"/>
  <c r="E20" i="1"/>
  <c r="E28" i="1"/>
  <c r="E32" i="5"/>
  <c r="E13" i="1"/>
  <c r="E22" i="8"/>
  <c r="E26" i="4"/>
  <c r="E9" i="6"/>
  <c r="E17" i="12"/>
  <c r="E28" i="3"/>
  <c r="E18" i="5"/>
  <c r="E19" i="10"/>
  <c r="E22" i="11"/>
  <c r="E10" i="9"/>
  <c r="E2" i="6"/>
  <c r="E17" i="4"/>
  <c r="E27" i="8"/>
  <c r="E2" i="11"/>
  <c r="E21" i="3"/>
  <c r="E24" i="2"/>
  <c r="E4" i="8"/>
  <c r="E3" i="11"/>
  <c r="E17" i="5"/>
  <c r="E26" i="6"/>
  <c r="E32" i="12"/>
  <c r="E9" i="4"/>
  <c r="E17" i="7"/>
  <c r="E18" i="3"/>
  <c r="E32" i="3"/>
  <c r="E24" i="9"/>
  <c r="E29" i="12"/>
  <c r="E3" i="8"/>
  <c r="E7" i="12"/>
  <c r="E14" i="7"/>
  <c r="E23" i="2"/>
  <c r="E30" i="8"/>
  <c r="E3" i="2"/>
  <c r="E17" i="3"/>
  <c r="E18" i="1"/>
  <c r="E31" i="12"/>
  <c r="E9" i="10"/>
  <c r="E13" i="4"/>
  <c r="E27" i="1"/>
  <c r="E26" i="3"/>
  <c r="E10" i="8"/>
  <c r="E15" i="9"/>
  <c r="E25" i="9"/>
  <c r="E29" i="6"/>
  <c r="E23" i="3"/>
  <c r="E31" i="9"/>
  <c r="E7" i="2"/>
  <c r="E7" i="5"/>
  <c r="E10" i="2"/>
  <c r="E16" i="8"/>
  <c r="E28" i="10"/>
  <c r="E30" i="6"/>
  <c r="E6" i="7"/>
  <c r="E14" i="12"/>
  <c r="E23" i="4"/>
  <c r="E21" i="1"/>
  <c r="E9" i="12"/>
  <c r="E13" i="10"/>
  <c r="E20" i="4"/>
  <c r="E25" i="5"/>
  <c r="E6" i="8"/>
  <c r="E15" i="7"/>
  <c r="E12" i="12"/>
  <c r="E31" i="1"/>
  <c r="E8" i="8"/>
  <c r="E13" i="3"/>
  <c r="E22" i="12"/>
  <c r="E25" i="2"/>
  <c r="E15" i="4"/>
  <c r="E16" i="1"/>
  <c r="E13" i="11"/>
  <c r="E25" i="6"/>
  <c r="E11" i="3"/>
  <c r="E17" i="11"/>
  <c r="E2" i="2"/>
  <c r="E10" i="4"/>
  <c r="E10" i="12"/>
  <c r="E15" i="8"/>
  <c r="E4" i="11"/>
  <c r="E5" i="10"/>
  <c r="E13" i="9"/>
  <c r="E25" i="11"/>
  <c r="E31" i="6"/>
  <c r="E12" i="3"/>
  <c r="E16" i="7"/>
  <c r="E23" i="7"/>
  <c r="E5" i="3"/>
  <c r="E18" i="11"/>
  <c r="E27" i="9"/>
  <c r="E8" i="1"/>
  <c r="E23" i="1"/>
  <c r="E8" i="11"/>
  <c r="E20" i="8"/>
  <c r="E30" i="10"/>
  <c r="E8" i="4"/>
  <c r="E3" i="10"/>
  <c r="E19" i="3"/>
  <c r="E25" i="1"/>
  <c r="E6" i="10"/>
  <c r="E7" i="3"/>
  <c r="E13" i="7"/>
  <c r="E27" i="3"/>
  <c r="E32" i="7"/>
  <c r="E4" i="5"/>
  <c r="E18" i="9"/>
  <c r="E24" i="11"/>
  <c r="E14" i="10"/>
  <c r="E5" i="5"/>
  <c r="E11" i="8"/>
  <c r="E10" i="1"/>
  <c r="E16" i="2"/>
  <c r="E6" i="4"/>
  <c r="E9" i="3"/>
  <c r="E16" i="5"/>
  <c r="E26" i="8"/>
  <c r="E32" i="1"/>
  <c r="E10" i="10"/>
  <c r="E14" i="8"/>
  <c r="E19" i="4"/>
  <c r="E30" i="4"/>
  <c r="E6" i="9"/>
  <c r="E5" i="7"/>
  <c r="E19" i="11"/>
  <c r="E29" i="9"/>
  <c r="E3" i="9"/>
  <c r="E31" i="10"/>
  <c r="E9" i="9"/>
  <c r="E21" i="12"/>
  <c r="E11" i="1"/>
  <c r="E24" i="1"/>
  <c r="E6" i="6"/>
  <c r="E10" i="7"/>
  <c r="E3" i="1"/>
  <c r="E11" i="10"/>
  <c r="E22" i="10"/>
  <c r="E25" i="10"/>
  <c r="E30" i="5"/>
  <c r="E2" i="9"/>
  <c r="E14" i="1"/>
  <c r="E22" i="6"/>
  <c r="E20" i="11"/>
  <c r="E18" i="4"/>
  <c r="E29" i="8"/>
  <c r="E11" i="11"/>
  <c r="E10" i="5"/>
  <c r="E27" i="2"/>
  <c r="E4" i="4"/>
  <c r="E11" i="4"/>
  <c r="E12" i="2"/>
  <c r="E26" i="5"/>
  <c r="E5" i="9"/>
  <c r="E12" i="10"/>
  <c r="E8" i="7"/>
  <c r="E24" i="3"/>
  <c r="E5" i="1"/>
  <c r="E9" i="2"/>
  <c r="E15" i="12"/>
  <c r="E31" i="11"/>
  <c r="E11" i="12"/>
  <c r="E13" i="2"/>
  <c r="E20" i="10"/>
  <c r="E12" i="8"/>
  <c r="E11" i="9"/>
  <c r="E23" i="5"/>
  <c r="E4" i="1"/>
  <c r="E12" i="6"/>
  <c r="E18" i="12"/>
  <c r="E24" i="4"/>
  <c r="E19" i="1"/>
  <c r="E12" i="7"/>
  <c r="E14" i="5"/>
  <c r="E29" i="11"/>
  <c r="E6" i="3"/>
  <c r="E12" i="9"/>
  <c r="E16" i="12"/>
  <c r="E27" i="4"/>
  <c r="E5" i="11"/>
  <c r="E18" i="6"/>
  <c r="E28" i="6"/>
  <c r="E2" i="3"/>
  <c r="E15" i="11"/>
  <c r="E26" i="11"/>
  <c r="E30" i="2"/>
  <c r="E3" i="4"/>
  <c r="E2" i="5"/>
  <c r="E22" i="9"/>
  <c r="E27" i="7"/>
  <c r="E20" i="2"/>
  <c r="E7" i="11"/>
  <c r="E22" i="5"/>
  <c r="E29" i="2"/>
  <c r="E10" i="11"/>
  <c r="E16" i="4"/>
  <c r="E21" i="8"/>
  <c r="E23" i="8"/>
  <c r="E7" i="9"/>
  <c r="E14" i="3"/>
  <c r="E18" i="10"/>
  <c r="E31" i="5"/>
  <c r="E2" i="10"/>
  <c r="E12" i="5"/>
  <c r="E21" i="7"/>
  <c r="E27" i="11"/>
  <c r="E30" i="1"/>
  <c r="E4" i="9"/>
  <c r="E23" i="12"/>
  <c r="E22" i="4"/>
  <c r="E29" i="4"/>
  <c r="E4" i="2"/>
  <c r="E30" i="7"/>
  <c r="E3" i="5"/>
  <c r="E20" i="9"/>
  <c r="E27" i="10"/>
  <c r="E5" i="2"/>
  <c r="E17" i="6"/>
  <c r="E20" i="3"/>
  <c r="E24" i="6"/>
  <c r="E3" i="12"/>
  <c r="E19" i="2"/>
  <c r="E25" i="12"/>
  <c r="E6" i="1"/>
  <c r="E4" i="10"/>
  <c r="E9" i="11"/>
  <c r="E14" i="9"/>
  <c r="E21" i="6"/>
  <c r="E12" i="4"/>
  <c r="E21" i="5"/>
  <c r="E26" i="10"/>
  <c r="E29" i="5"/>
  <c r="E10" i="3"/>
  <c r="E21" i="9"/>
  <c r="E27" i="5"/>
  <c r="E5" i="12"/>
  <c r="E16" i="10"/>
  <c r="E17" i="1"/>
  <c r="E30" i="11"/>
  <c r="E27" i="12"/>
  <c r="E19" i="7"/>
  <c r="E22" i="2"/>
  <c r="E8" i="10"/>
  <c r="E4" i="12"/>
  <c r="E19" i="8"/>
  <c r="E2" i="4"/>
  <c r="E4" i="3"/>
  <c r="E19" i="5"/>
  <c r="E28" i="7"/>
  <c r="E8" i="12"/>
  <c r="E3" i="7"/>
  <c r="E15" i="6"/>
  <c r="E26" i="2"/>
  <c r="E17" i="9"/>
  <c r="E28" i="9"/>
  <c r="E29" i="3"/>
  <c r="E25" i="4"/>
  <c r="E16" i="3"/>
  <c r="E20" i="6"/>
  <c r="E31" i="3"/>
  <c r="E3" i="6"/>
  <c r="E9" i="7"/>
  <c r="E13" i="8"/>
  <c r="E25" i="3"/>
  <c r="E31" i="7"/>
  <c r="E12" i="11"/>
  <c r="E17" i="2"/>
  <c r="E32" i="10"/>
  <c r="E8" i="2"/>
  <c r="E7" i="7"/>
  <c r="E22" i="7"/>
  <c r="E24" i="7"/>
  <c r="E9" i="1"/>
  <c r="E29" i="7"/>
  <c r="E5" i="8"/>
  <c r="E2" i="7"/>
  <c r="E21" i="10"/>
  <c r="E24" i="8"/>
  <c r="E8" i="5"/>
  <c r="E8" i="6"/>
  <c r="E24" i="12"/>
  <c r="E11" i="5"/>
  <c r="E16" i="11"/>
  <c r="E26" i="12"/>
  <c r="E2" i="1"/>
  <c r="E7" i="6"/>
  <c r="E31" i="8"/>
  <c r="E9" i="5"/>
  <c r="E18" i="8"/>
  <c r="E15" i="2"/>
  <c r="E26" i="9"/>
  <c r="E20" i="7"/>
  <c r="E13" i="6"/>
  <c r="E11" i="2"/>
  <c r="E23" i="11"/>
  <c r="E16" i="6"/>
  <c r="E5" i="4"/>
  <c r="E10" i="6"/>
  <c r="E24" i="10"/>
  <c r="E19" i="12"/>
  <c r="E31" i="4"/>
  <c r="E14" i="6"/>
  <c r="E17" i="10"/>
  <c r="E2" i="12"/>
  <c r="E4" i="6"/>
  <c r="E19" i="9"/>
  <c r="E15" i="5"/>
  <c r="E3" i="3"/>
  <c r="E18" i="2"/>
  <c r="E25" i="7"/>
  <c r="E30" i="12"/>
  <c r="E12" i="1"/>
  <c r="E23" i="6"/>
  <c r="E26" i="1"/>
  <c r="E28" i="8"/>
  <c r="E24" i="5"/>
</calcChain>
</file>

<file path=xl/comments1.xml><?xml version="1.0" encoding="utf-8"?>
<comments xmlns="http://schemas.openxmlformats.org/spreadsheetml/2006/main">
  <authors>
    <author>Thierry Pourtier</author>
  </authors>
  <commentList>
    <comment ref="N2" authorId="0" shapeId="0">
      <text>
        <r>
          <rPr>
            <b/>
            <sz val="8"/>
            <color indexed="81"/>
            <rFont val="Tahoma"/>
            <family val="2"/>
          </rPr>
          <t>jour julien de la nouvelle lune de la date la plus proche de celle donnée</t>
        </r>
      </text>
    </comment>
  </commentList>
</comments>
</file>

<file path=xl/sharedStrings.xml><?xml version="1.0" encoding="utf-8"?>
<sst xmlns="http://schemas.openxmlformats.org/spreadsheetml/2006/main" count="833" uniqueCount="623">
  <si>
    <t>Année</t>
  </si>
  <si>
    <t>Jours Fériés</t>
  </si>
  <si>
    <t>Dates</t>
  </si>
  <si>
    <t>Jours de l'An</t>
  </si>
  <si>
    <t>Lundi de Pâques</t>
  </si>
  <si>
    <t>Fête du travail</t>
  </si>
  <si>
    <t>Victoire 1945</t>
  </si>
  <si>
    <t>Ascension</t>
  </si>
  <si>
    <t>Lundi de Pentecôte</t>
  </si>
  <si>
    <t>Fête nationale</t>
  </si>
  <si>
    <t>Assomption</t>
  </si>
  <si>
    <t>Toussaint</t>
  </si>
  <si>
    <t>Armistice 1918</t>
  </si>
  <si>
    <t>Noël</t>
  </si>
  <si>
    <t>Autres fètes</t>
  </si>
  <si>
    <t>Pâques</t>
  </si>
  <si>
    <t>Pentecôte</t>
  </si>
  <si>
    <t>Épiphanie</t>
  </si>
  <si>
    <t>Chandeleur</t>
  </si>
  <si>
    <t>Saint Valentin</t>
  </si>
  <si>
    <t>Mardi-Gras</t>
  </si>
  <si>
    <t>Fête des Grands-mères</t>
  </si>
  <si>
    <t>Rameaux</t>
  </si>
  <si>
    <t>Vendredi Saint</t>
  </si>
  <si>
    <t>Fête des mères</t>
  </si>
  <si>
    <t>Fête des père</t>
  </si>
  <si>
    <t>Fête de la musique</t>
  </si>
  <si>
    <t>Fête des grands-pères</t>
  </si>
  <si>
    <t>Halloween</t>
  </si>
  <si>
    <t>Périodes</t>
  </si>
  <si>
    <t>Date de début</t>
  </si>
  <si>
    <t>Date de fin</t>
  </si>
  <si>
    <t>Vacances de Noël</t>
  </si>
  <si>
    <t>Vacances d'Hiver</t>
  </si>
  <si>
    <t>Vacances de Printemps</t>
  </si>
  <si>
    <t>Pont de l'Ascension</t>
  </si>
  <si>
    <t>Vacances d'Été</t>
  </si>
  <si>
    <t>Vacances de la Toussaint</t>
  </si>
  <si>
    <t>Printemps</t>
  </si>
  <si>
    <t>Été</t>
  </si>
  <si>
    <t>Automne</t>
  </si>
  <si>
    <t>Hiver</t>
  </si>
  <si>
    <t>20 mars 07h03</t>
  </si>
  <si>
    <t>21 juin 01h04</t>
  </si>
  <si>
    <t>22 septembre 01h02</t>
  </si>
  <si>
    <t>21 décembre 01h03</t>
  </si>
  <si>
    <t>20 mars 01h03</t>
  </si>
  <si>
    <t>21 juin 07h03</t>
  </si>
  <si>
    <t>22 septembre 02h04</t>
  </si>
  <si>
    <t>21 décembre 01h02</t>
  </si>
  <si>
    <t>20 mars 01h01</t>
  </si>
  <si>
    <t>21 juin 01h02</t>
  </si>
  <si>
    <t>23 septembre 04h05</t>
  </si>
  <si>
    <t>22 décembre 01h01</t>
  </si>
  <si>
    <t>21 mars 01h00</t>
  </si>
  <si>
    <t>21 juin 01h01</t>
  </si>
  <si>
    <t>23 septembre 01h04</t>
  </si>
  <si>
    <t>22 décembre 07h04</t>
  </si>
  <si>
    <t>20 mars 06h04</t>
  </si>
  <si>
    <t>21 juin 00h05</t>
  </si>
  <si>
    <t>22 septembre 01h03</t>
  </si>
  <si>
    <t>21 décembre 01h04</t>
  </si>
  <si>
    <t>21 juin 06h04</t>
  </si>
  <si>
    <t>22 septembre 02h02</t>
  </si>
  <si>
    <t>20 mars 01h02</t>
  </si>
  <si>
    <t>23 septembre 04h03</t>
  </si>
  <si>
    <t>22 décembre 00h02</t>
  </si>
  <si>
    <t>21 mars 00h07</t>
  </si>
  <si>
    <t>21 juin 01h06</t>
  </si>
  <si>
    <t>23 septembre 09h05</t>
  </si>
  <si>
    <t>22 décembre 06h07</t>
  </si>
  <si>
    <t>20 mars 05h04</t>
  </si>
  <si>
    <t>20 juin 02h05</t>
  </si>
  <si>
    <t>22 septembre 01h04</t>
  </si>
  <si>
    <t>20 mars 01h04</t>
  </si>
  <si>
    <t>21 juin 05h04</t>
  </si>
  <si>
    <t>22 septembre 02h01</t>
  </si>
  <si>
    <t>23 septembre 03h09</t>
  </si>
  <si>
    <t>21 décembre 02h03</t>
  </si>
  <si>
    <t>20 mars 02h02</t>
  </si>
  <si>
    <t>23 septembre 09h04</t>
  </si>
  <si>
    <t>22 décembre 05h02</t>
  </si>
  <si>
    <t>20 mars 05h01</t>
  </si>
  <si>
    <t>20 juin 02h08</t>
  </si>
  <si>
    <t>21 décembre 01h01</t>
  </si>
  <si>
    <t>20 mars 01h05</t>
  </si>
  <si>
    <t>21 juin 01h05</t>
  </si>
  <si>
    <t>23 septembre 02h02</t>
  </si>
  <si>
    <t>21 décembre 02h02</t>
  </si>
  <si>
    <t>20 mars 02h04</t>
  </si>
  <si>
    <t>21 juin 01h03</t>
  </si>
  <si>
    <t>23 septembre 08h02</t>
  </si>
  <si>
    <t>22 décembre 04h04</t>
  </si>
  <si>
    <t>20 mars 04h03</t>
  </si>
  <si>
    <t>20 juin 02h03</t>
  </si>
  <si>
    <t>21 juin 04h02</t>
  </si>
  <si>
    <t>21 juin 01h07</t>
  </si>
  <si>
    <t>23 septembre 01h05</t>
  </si>
  <si>
    <t>20 mars 02h05</t>
  </si>
  <si>
    <t>23 septembre 07h04</t>
  </si>
  <si>
    <t>22 décembre 04h01</t>
  </si>
  <si>
    <t>20 mars 03h04</t>
  </si>
  <si>
    <t>20 juin 02h04</t>
  </si>
  <si>
    <t>20 mars 09h03</t>
  </si>
  <si>
    <t>21 juin 03h03</t>
  </si>
  <si>
    <t>21 décembre 01h05</t>
  </si>
  <si>
    <t>21 juin 09h01</t>
  </si>
  <si>
    <t>23 septembre 01h03</t>
  </si>
  <si>
    <t>21 décembre 02h04</t>
  </si>
  <si>
    <t>23 septembre 06h04</t>
  </si>
  <si>
    <t>22 décembre 03h02</t>
  </si>
  <si>
    <t>20 mars 03h06</t>
  </si>
  <si>
    <t>21 décembre 09h02</t>
  </si>
  <si>
    <t>20 mars 09h01</t>
  </si>
  <si>
    <t>21 juin 02h04</t>
  </si>
  <si>
    <t>22 septembre 01h01</t>
  </si>
  <si>
    <t>21 juin 08h02</t>
  </si>
  <si>
    <t>23 septembre 00h05</t>
  </si>
  <si>
    <t>23 septembre 06h01</t>
  </si>
  <si>
    <t>22 décembre 02h04</t>
  </si>
  <si>
    <t>20 mars 02h01</t>
  </si>
  <si>
    <t>20 juin 02h01</t>
  </si>
  <si>
    <t>21 décembre 08h01</t>
  </si>
  <si>
    <t>20 mars 08h00</t>
  </si>
  <si>
    <t>21 décembre 02h09</t>
  </si>
  <si>
    <t>23 septembre 05h01</t>
  </si>
  <si>
    <t>22 décembre 01h05</t>
  </si>
  <si>
    <t>20 juin 01h08</t>
  </si>
  <si>
    <t>21 décembre 07h05</t>
  </si>
  <si>
    <t>20 mars 07h02</t>
  </si>
  <si>
    <t>21 juin 01h00</t>
  </si>
  <si>
    <t>22 septembre 01h05</t>
  </si>
  <si>
    <t>22 septembre 02h03</t>
  </si>
  <si>
    <t>22 décembre 01h03</t>
  </si>
  <si>
    <t>20 juin 01h03</t>
  </si>
  <si>
    <t>21 décembre 07h01</t>
  </si>
  <si>
    <t>21 juin 00h02</t>
  </si>
  <si>
    <t>21 décembre 01h07</t>
  </si>
  <si>
    <t>21 juin 06h09</t>
  </si>
  <si>
    <t>23 septembre 03h04</t>
  </si>
  <si>
    <t>22 décembre 00h04</t>
  </si>
  <si>
    <t>20 mars 00h01</t>
  </si>
  <si>
    <t>20 juin 01h04</t>
  </si>
  <si>
    <t>22 septembre 09h04</t>
  </si>
  <si>
    <t>21 décembre 06h03</t>
  </si>
  <si>
    <t>20 mars 06h06</t>
  </si>
  <si>
    <t>21 juin 05h01</t>
  </si>
  <si>
    <t>23 septembre 03h05</t>
  </si>
  <si>
    <t>22 décembre 00h01</t>
  </si>
  <si>
    <t>19 mars 02h01</t>
  </si>
  <si>
    <t>20 juin 01h05</t>
  </si>
  <si>
    <t>22 septembre 08h04</t>
  </si>
  <si>
    <t>21 décembre 05h04</t>
  </si>
  <si>
    <t>20 mars 05h06</t>
  </si>
  <si>
    <t>21 juin 04h01</t>
  </si>
  <si>
    <t>23 septembre 02h07</t>
  </si>
  <si>
    <t>21 décembre 02h06</t>
  </si>
  <si>
    <t>19 mars 02h03</t>
  </si>
  <si>
    <t>22 septembre 08h00</t>
  </si>
  <si>
    <t>21 décembre 05h01</t>
  </si>
  <si>
    <t>20 mars 04h02</t>
  </si>
  <si>
    <t>23 septembre 01h02</t>
  </si>
  <si>
    <t>19 mars 02h05</t>
  </si>
  <si>
    <t>20 juin 01h01</t>
  </si>
  <si>
    <t>22 septembre 07h01</t>
  </si>
  <si>
    <t>21 décembre 04h01</t>
  </si>
  <si>
    <t>21 décembre 01h09</t>
  </si>
  <si>
    <t>21 juin 08h03</t>
  </si>
  <si>
    <t>23 septembre 00h04</t>
  </si>
  <si>
    <t>21 décembre 02h05</t>
  </si>
  <si>
    <t>19 mars 02h09</t>
  </si>
  <si>
    <t>20 juin 01h02</t>
  </si>
  <si>
    <t>22 septembre 06h03</t>
  </si>
  <si>
    <t>21 décembre 03h05</t>
  </si>
  <si>
    <t>20 mars 03h07</t>
  </si>
  <si>
    <t>21 décembre 09h04</t>
  </si>
  <si>
    <t>20 mars 09h04</t>
  </si>
  <si>
    <t>21 juin 02h03</t>
  </si>
  <si>
    <t>22 septembre 01h07</t>
  </si>
  <si>
    <t>21 juin 07h04</t>
  </si>
  <si>
    <t>23 septembre 00h02</t>
  </si>
  <si>
    <t>21 décembre 02h01</t>
  </si>
  <si>
    <t>22 septembre 05h04</t>
  </si>
  <si>
    <t>21 décembre 03h00</t>
  </si>
  <si>
    <t>21 décembre 08h04</t>
  </si>
  <si>
    <t>20 mars 08h06</t>
  </si>
  <si>
    <t>21 juin 07h01</t>
  </si>
  <si>
    <t>22 septembre 02h07</t>
  </si>
  <si>
    <t>19 mars 01h03</t>
  </si>
  <si>
    <t>22 septembre 04h05</t>
  </si>
  <si>
    <t>21 décembre 02h08</t>
  </si>
  <si>
    <t>20 mars 07h01</t>
  </si>
  <si>
    <t>21 juin 00h01</t>
  </si>
  <si>
    <t>21 juin 05h05</t>
  </si>
  <si>
    <t>19 mars 01h04</t>
  </si>
  <si>
    <t>22 septembre 04h07</t>
  </si>
  <si>
    <t>20 mars 00h04</t>
  </si>
  <si>
    <t>22 septembre 09h05</t>
  </si>
  <si>
    <t>21 décembre 07h02</t>
  </si>
  <si>
    <t>20 mars 06h03</t>
  </si>
  <si>
    <t>20 juin 02h02</t>
  </si>
  <si>
    <t>21 juin 05h02</t>
  </si>
  <si>
    <t>19 mars 01h02</t>
  </si>
  <si>
    <t>22 septembre 03h02</t>
  </si>
  <si>
    <t>21 décembre 00h05</t>
  </si>
  <si>
    <t>20 juin 01h06</t>
  </si>
  <si>
    <t>22 septembre 09h01</t>
  </si>
  <si>
    <t>21 décembre 06h05</t>
  </si>
  <si>
    <t>20 mars 06h08</t>
  </si>
  <si>
    <t>21 juin 04h03</t>
  </si>
  <si>
    <t>22 septembre 02h05</t>
  </si>
  <si>
    <t>21 décembre 00h01</t>
  </si>
  <si>
    <t>22 septembre 08h03</t>
  </si>
  <si>
    <t>21 décembre 06h00</t>
  </si>
  <si>
    <t>20 mars 01h00</t>
  </si>
  <si>
    <t>21 juin 03h04</t>
  </si>
  <si>
    <t>20 juin 09h03</t>
  </si>
  <si>
    <t>20 décembre 02h03</t>
  </si>
  <si>
    <t>22 septembre 07h03</t>
  </si>
  <si>
    <t>21 décembre 05h02</t>
  </si>
  <si>
    <t>20 mars 01h09</t>
  </si>
  <si>
    <t>19 mars 01h05</t>
  </si>
  <si>
    <t>20 juin 08h04</t>
  </si>
  <si>
    <t>22 septembre 00h05</t>
  </si>
  <si>
    <t>20 décembre 02h04</t>
  </si>
  <si>
    <t>22 septembre 06h04</t>
  </si>
  <si>
    <t>21 décembre 04h02</t>
  </si>
  <si>
    <t>20 mars 03h03</t>
  </si>
  <si>
    <t>20 mars 09h02</t>
  </si>
  <si>
    <t>21 juin 02h06</t>
  </si>
  <si>
    <t>21 décembre 01h08</t>
  </si>
  <si>
    <t>19 mars 01h01</t>
  </si>
  <si>
    <t>20 juin 07h05</t>
  </si>
  <si>
    <t>22 septembre 00h01</t>
  </si>
  <si>
    <t>20 décembre 02h05</t>
  </si>
  <si>
    <t>19 mars 02h06</t>
  </si>
  <si>
    <t>22 septembre 06h07</t>
  </si>
  <si>
    <t>20 mars 03h01</t>
  </si>
  <si>
    <t>20 mars 08h04</t>
  </si>
  <si>
    <t>20 juin 07h01</t>
  </si>
  <si>
    <t>21 septembre 02h04</t>
  </si>
  <si>
    <t>22 septembre 05h02</t>
  </si>
  <si>
    <t>21 décembre 03h02</t>
  </si>
  <si>
    <t>21 décembre 09h01</t>
  </si>
  <si>
    <t>20 mars 08h01</t>
  </si>
  <si>
    <t>21 juin 00h03</t>
  </si>
  <si>
    <t>21 décembre 01h00</t>
  </si>
  <si>
    <t>20 juin 06h03</t>
  </si>
  <si>
    <t>21 septembre 02h05</t>
  </si>
  <si>
    <t>22 septembre 04h03</t>
  </si>
  <si>
    <t>21 décembre 08h02</t>
  </si>
  <si>
    <t>Ste Marie</t>
  </si>
  <si>
    <t xml:space="preserve">St Basile                                 </t>
  </si>
  <si>
    <t xml:space="preserve">Ste Geneviève </t>
  </si>
  <si>
    <t xml:space="preserve">St Odilon      </t>
  </si>
  <si>
    <t xml:space="preserve">St Edouard                         </t>
  </si>
  <si>
    <t>Ste Tiphaine</t>
  </si>
  <si>
    <t>St Raymond</t>
  </si>
  <si>
    <t xml:space="preserve">St Lucien                              </t>
  </si>
  <si>
    <t xml:space="preserve">Ste Alix                                   </t>
  </si>
  <si>
    <t xml:space="preserve">St Guillaume                         </t>
  </si>
  <si>
    <t xml:space="preserve">St Paulin  </t>
  </si>
  <si>
    <t xml:space="preserve">Ste Tatiana                      </t>
  </si>
  <si>
    <t>Ste Yvette</t>
  </si>
  <si>
    <t>Ste Nina</t>
  </si>
  <si>
    <t xml:space="preserve">St Rémi                           </t>
  </si>
  <si>
    <t xml:space="preserve">St Marcel                               </t>
  </si>
  <si>
    <t xml:space="preserve">Ste Roseline                          </t>
  </si>
  <si>
    <t xml:space="preserve">Ste Prisca    </t>
  </si>
  <si>
    <t xml:space="preserve">St Marius          </t>
  </si>
  <si>
    <t>St Sébastien</t>
  </si>
  <si>
    <t>Ste Agnès</t>
  </si>
  <si>
    <t xml:space="preserve">St Vincent                      </t>
  </si>
  <si>
    <t xml:space="preserve">St Barnard                           </t>
  </si>
  <si>
    <t xml:space="preserve">St Fr. de Sales                        </t>
  </si>
  <si>
    <t xml:space="preserve">Conv. St Paul  </t>
  </si>
  <si>
    <t xml:space="preserve">Ste Paul/Pauline           </t>
  </si>
  <si>
    <t>Ste Angèle</t>
  </si>
  <si>
    <t>St Thomas d'Aquin</t>
  </si>
  <si>
    <t xml:space="preserve">St Gildas                              </t>
  </si>
  <si>
    <t xml:space="preserve">Ste Martine                          </t>
  </si>
  <si>
    <t xml:space="preserve">Ste Marcelle            </t>
  </si>
  <si>
    <t xml:space="preserve">Ste Ella      </t>
  </si>
  <si>
    <t>Ste Theophanie</t>
  </si>
  <si>
    <t>St Blaise</t>
  </si>
  <si>
    <t xml:space="preserve">Ste Véronique               </t>
  </si>
  <si>
    <t xml:space="preserve">Ste Agathe                         </t>
  </si>
  <si>
    <t xml:space="preserve">St Gaston     </t>
  </si>
  <si>
    <t xml:space="preserve">Ste Eugénie                          </t>
  </si>
  <si>
    <t xml:space="preserve">Ste Jacqueline  </t>
  </si>
  <si>
    <t>Ste Appoline</t>
  </si>
  <si>
    <t>St Arnaud</t>
  </si>
  <si>
    <t>N-D Lourdes</t>
  </si>
  <si>
    <t xml:space="preserve">St Felix                       </t>
  </si>
  <si>
    <t xml:space="preserve">Ste Béatrice                        </t>
  </si>
  <si>
    <t xml:space="preserve">St Claude           </t>
  </si>
  <si>
    <t xml:space="preserve">Ste Julienne                      </t>
  </si>
  <si>
    <t>St Alexis</t>
  </si>
  <si>
    <t>Ste Bernadette</t>
  </si>
  <si>
    <t xml:space="preserve">St Gabin                       </t>
  </si>
  <si>
    <t xml:space="preserve">Ste Aimée                             </t>
  </si>
  <si>
    <t xml:space="preserve">St Pierre Damien                 </t>
  </si>
  <si>
    <t xml:space="preserve">Ste Isabelle     </t>
  </si>
  <si>
    <t xml:space="preserve">St Lazare                           </t>
  </si>
  <si>
    <t>St Modeste</t>
  </si>
  <si>
    <t>St Roméo</t>
  </si>
  <si>
    <t xml:space="preserve">Ste Honorine                       </t>
  </si>
  <si>
    <t xml:space="preserve">St Romain                            </t>
  </si>
  <si>
    <t>St Auguste</t>
  </si>
  <si>
    <t>St Aubin</t>
  </si>
  <si>
    <t>St Charles le Bon</t>
  </si>
  <si>
    <t xml:space="preserve">St Guénolé                         </t>
  </si>
  <si>
    <t xml:space="preserve">St Casimir </t>
  </si>
  <si>
    <t xml:space="preserve">Ste Olive                  </t>
  </si>
  <si>
    <t xml:space="preserve">Ste Colette         </t>
  </si>
  <si>
    <t xml:space="preserve">Ste Félicité                   </t>
  </si>
  <si>
    <t xml:space="preserve">St Jean de Dieu         </t>
  </si>
  <si>
    <t>St Françoise</t>
  </si>
  <si>
    <t xml:space="preserve">St Vivien                             </t>
  </si>
  <si>
    <t xml:space="preserve">Ste Rosine                 </t>
  </si>
  <si>
    <t xml:space="preserve">Ste Justine                      </t>
  </si>
  <si>
    <t xml:space="preserve">St Rodrigue                       </t>
  </si>
  <si>
    <t xml:space="preserve">Ste Mathilde               </t>
  </si>
  <si>
    <t>St Louise</t>
  </si>
  <si>
    <t>Ste Bénédicte</t>
  </si>
  <si>
    <t xml:space="preserve">St Patrice                            </t>
  </si>
  <si>
    <t>Ste Cyrille</t>
  </si>
  <si>
    <t xml:space="preserve">St Joseph                            </t>
  </si>
  <si>
    <t>Ste Alessandra</t>
  </si>
  <si>
    <t xml:space="preserve">Ste Clémence                 </t>
  </si>
  <si>
    <t xml:space="preserve">Ste Léa                        </t>
  </si>
  <si>
    <t>St Victorien</t>
  </si>
  <si>
    <t xml:space="preserve">Ste Cath. De Suède       </t>
  </si>
  <si>
    <t>Annonciation</t>
  </si>
  <si>
    <t xml:space="preserve">Ste Larissa                   </t>
  </si>
  <si>
    <t xml:space="preserve">St Habib                </t>
  </si>
  <si>
    <t xml:space="preserve">Ste Gwladys                    </t>
  </si>
  <si>
    <t xml:space="preserve"> Ste Amédée</t>
  </si>
  <si>
    <t>St Benjamin</t>
  </si>
  <si>
    <t>St Hugues</t>
  </si>
  <si>
    <t>Ste Sandrine</t>
  </si>
  <si>
    <t xml:space="preserve">St Richard                         </t>
  </si>
  <si>
    <t xml:space="preserve">St Isidore                              </t>
  </si>
  <si>
    <t xml:space="preserve">Ste Irene              </t>
  </si>
  <si>
    <t>St Marcellin</t>
  </si>
  <si>
    <t xml:space="preserve">St J. B de la Salle           </t>
  </si>
  <si>
    <t>Ste Julie</t>
  </si>
  <si>
    <t xml:space="preserve">St Gauthier                         </t>
  </si>
  <si>
    <t xml:space="preserve">St Fulbert                          </t>
  </si>
  <si>
    <t xml:space="preserve">St Stanislas                        </t>
  </si>
  <si>
    <t>St Jules</t>
  </si>
  <si>
    <t>St Ida</t>
  </si>
  <si>
    <t xml:space="preserve">St Maxime   </t>
  </si>
  <si>
    <t>St Paterne</t>
  </si>
  <si>
    <t xml:space="preserve">St Benoît-Joseph            </t>
  </si>
  <si>
    <t xml:space="preserve">St Anicet                            </t>
  </si>
  <si>
    <t xml:space="preserve">St Parfait                                 </t>
  </si>
  <si>
    <t xml:space="preserve">Ste Emma           </t>
  </si>
  <si>
    <t>Ste Odette</t>
  </si>
  <si>
    <t xml:space="preserve">St Anselme                     </t>
  </si>
  <si>
    <t xml:space="preserve">St Alexandre                      </t>
  </si>
  <si>
    <t xml:space="preserve">St Georges                 </t>
  </si>
  <si>
    <t xml:space="preserve">St Fidèle                            </t>
  </si>
  <si>
    <t xml:space="preserve">St Marc                                    </t>
  </si>
  <si>
    <t>St Aldo</t>
  </si>
  <si>
    <t>St Zita</t>
  </si>
  <si>
    <t>St Valérie</t>
  </si>
  <si>
    <t>Ste Cath. De Sienne</t>
  </si>
  <si>
    <t xml:space="preserve">St Robert                   </t>
  </si>
  <si>
    <t>St Jérémy</t>
  </si>
  <si>
    <t xml:space="preserve">St Boris                                  </t>
  </si>
  <si>
    <t xml:space="preserve">St Philippe/Jacques      </t>
  </si>
  <si>
    <t>St Sylvain</t>
  </si>
  <si>
    <t>Ste Judith</t>
  </si>
  <si>
    <t>Ste Prudence</t>
  </si>
  <si>
    <t xml:space="preserve">Ste Gisèle                 </t>
  </si>
  <si>
    <t xml:space="preserve">St Désiré(e) </t>
  </si>
  <si>
    <t xml:space="preserve">St Pacôme                          </t>
  </si>
  <si>
    <t xml:space="preserve">Ste Solange                           </t>
  </si>
  <si>
    <t>Ste Estelle</t>
  </si>
  <si>
    <t>St Achille</t>
  </si>
  <si>
    <t>Ste Rolande</t>
  </si>
  <si>
    <t xml:space="preserve">St Matthias               </t>
  </si>
  <si>
    <t xml:space="preserve">Ste Denise                         </t>
  </si>
  <si>
    <t xml:space="preserve">St Honoré                           </t>
  </si>
  <si>
    <t xml:space="preserve">St Pascal                              </t>
  </si>
  <si>
    <t>St Eric</t>
  </si>
  <si>
    <t>St Yves</t>
  </si>
  <si>
    <t>St Bernardin</t>
  </si>
  <si>
    <t xml:space="preserve">St Constantin                </t>
  </si>
  <si>
    <t xml:space="preserve">St Emile                           </t>
  </si>
  <si>
    <t xml:space="preserve">St Didier                         </t>
  </si>
  <si>
    <t xml:space="preserve">St Donatien                      </t>
  </si>
  <si>
    <t>Ste Sophie</t>
  </si>
  <si>
    <t>St Bérenger</t>
  </si>
  <si>
    <t xml:space="preserve">St Augustin </t>
  </si>
  <si>
    <t xml:space="preserve">St Germain                       </t>
  </si>
  <si>
    <t>St Aymard</t>
  </si>
  <si>
    <t>St Ferdinand</t>
  </si>
  <si>
    <t>Ste Marie-Lise</t>
  </si>
  <si>
    <t>St Justin</t>
  </si>
  <si>
    <t>St Blandine</t>
  </si>
  <si>
    <t>St Kévin</t>
  </si>
  <si>
    <t xml:space="preserve">Ste Clotilde             </t>
  </si>
  <si>
    <t xml:space="preserve">St Igor                               </t>
  </si>
  <si>
    <t xml:space="preserve">St Norbert                      </t>
  </si>
  <si>
    <t xml:space="preserve">St Gilbert                      </t>
  </si>
  <si>
    <t>St Médard</t>
  </si>
  <si>
    <t>Ste Diane</t>
  </si>
  <si>
    <t>St Landry</t>
  </si>
  <si>
    <t xml:space="preserve">St Barnabé                      </t>
  </si>
  <si>
    <t xml:space="preserve">St Guy                                </t>
  </si>
  <si>
    <t xml:space="preserve">St Antoine                         </t>
  </si>
  <si>
    <t>St Elisée</t>
  </si>
  <si>
    <t>Ste Germaine</t>
  </si>
  <si>
    <t xml:space="preserve">St J-Fr Régis                     </t>
  </si>
  <si>
    <t>St Hervé</t>
  </si>
  <si>
    <t xml:space="preserve">St Léonce                           </t>
  </si>
  <si>
    <t xml:space="preserve">St Romuald                      </t>
  </si>
  <si>
    <t xml:space="preserve">St Silvère                           </t>
  </si>
  <si>
    <t>St Louis de Gonzague</t>
  </si>
  <si>
    <t>St Alban</t>
  </si>
  <si>
    <t xml:space="preserve">Ste Audrey                      </t>
  </si>
  <si>
    <t>St Jean-Baptiste</t>
  </si>
  <si>
    <t xml:space="preserve">St Prosper                          </t>
  </si>
  <si>
    <t xml:space="preserve">St Anthelme                     </t>
  </si>
  <si>
    <t xml:space="preserve">St Fernand                  </t>
  </si>
  <si>
    <t xml:space="preserve">Ste Irénée                            </t>
  </si>
  <si>
    <t>St Pierre/ Paul</t>
  </si>
  <si>
    <t xml:space="preserve">St Martial                        </t>
  </si>
  <si>
    <t>St Thierry</t>
  </si>
  <si>
    <t>St Martinien</t>
  </si>
  <si>
    <t xml:space="preserve">St Thomas                          </t>
  </si>
  <si>
    <t xml:space="preserve">St Florent                          </t>
  </si>
  <si>
    <t xml:space="preserve">St Antoine-Marie     </t>
  </si>
  <si>
    <t>Ste Mariette</t>
  </si>
  <si>
    <t xml:space="preserve">St Raoul                            </t>
  </si>
  <si>
    <t>St Thibault</t>
  </si>
  <si>
    <t xml:space="preserve">Ste Amandine                  </t>
  </si>
  <si>
    <t xml:space="preserve">St Ulrich                              </t>
  </si>
  <si>
    <t xml:space="preserve">St Benoît               </t>
  </si>
  <si>
    <t xml:space="preserve">St Olivier                         </t>
  </si>
  <si>
    <t>St Henri-Joël</t>
  </si>
  <si>
    <t>St Donald</t>
  </si>
  <si>
    <t xml:space="preserve">ND. de Mt  Carmel           </t>
  </si>
  <si>
    <t xml:space="preserve">Ste Charlotte                     </t>
  </si>
  <si>
    <t xml:space="preserve">St Frédéric                    </t>
  </si>
  <si>
    <t xml:space="preserve">St Arsène                       </t>
  </si>
  <si>
    <t>Ste Marina</t>
  </si>
  <si>
    <t>St Victor</t>
  </si>
  <si>
    <t>Ste Marie-Madeleine</t>
  </si>
  <si>
    <t xml:space="preserve">Ste Brigitte                      </t>
  </si>
  <si>
    <t xml:space="preserve">Ste Christine                      </t>
  </si>
  <si>
    <t xml:space="preserve">St Jacques                      </t>
  </si>
  <si>
    <t xml:space="preserve">Ste Anne            </t>
  </si>
  <si>
    <t>Ste Nathalie</t>
  </si>
  <si>
    <t>St Samson</t>
  </si>
  <si>
    <t xml:space="preserve">Ste Marthe </t>
  </si>
  <si>
    <t xml:space="preserve">Ste Juliette                 </t>
  </si>
  <si>
    <t xml:space="preserve">St Ignace de L.                   </t>
  </si>
  <si>
    <t xml:space="preserve">St Alphonse                     </t>
  </si>
  <si>
    <t xml:space="preserve">St Julien                         </t>
  </si>
  <si>
    <t>Ste Lydie</t>
  </si>
  <si>
    <t>St J. M. Vianney</t>
  </si>
  <si>
    <t>St Abel</t>
  </si>
  <si>
    <t xml:space="preserve">Transfiguration      </t>
  </si>
  <si>
    <t xml:space="preserve">St Gaétan                           </t>
  </si>
  <si>
    <t xml:space="preserve">St Dominique                   </t>
  </si>
  <si>
    <t xml:space="preserve">St Amour                              </t>
  </si>
  <si>
    <t>St Laurent</t>
  </si>
  <si>
    <t>Ste Claire</t>
  </si>
  <si>
    <t>Ste Clarisse</t>
  </si>
  <si>
    <t xml:space="preserve">St Hippolyte                      </t>
  </si>
  <si>
    <t xml:space="preserve">St Évrard                             </t>
  </si>
  <si>
    <t xml:space="preserve">Ste Armel                         </t>
  </si>
  <si>
    <t>Ste Hyacinthe</t>
  </si>
  <si>
    <t>Ste Hélène</t>
  </si>
  <si>
    <t>St Jean Eudes</t>
  </si>
  <si>
    <t xml:space="preserve">St Bernard                         </t>
  </si>
  <si>
    <t xml:space="preserve">St Christophe                     </t>
  </si>
  <si>
    <t xml:space="preserve">St Fabrice                      </t>
  </si>
  <si>
    <t>Ste Rose</t>
  </si>
  <si>
    <t>St Barthélemy</t>
  </si>
  <si>
    <t xml:space="preserve">St Louis </t>
  </si>
  <si>
    <t>Ste Nathacha</t>
  </si>
  <si>
    <t xml:space="preserve">Ste Monique                    </t>
  </si>
  <si>
    <t xml:space="preserve">St Augustin                        </t>
  </si>
  <si>
    <t xml:space="preserve">Ste Sabine                       </t>
  </si>
  <si>
    <t xml:space="preserve">St Fiacre                              </t>
  </si>
  <si>
    <t>St Aristide</t>
  </si>
  <si>
    <t xml:space="preserve">St Gilles </t>
  </si>
  <si>
    <t>Ste Ingrid</t>
  </si>
  <si>
    <t xml:space="preserve">St Grégoire    </t>
  </si>
  <si>
    <t xml:space="preserve">Ste Rosalie                          </t>
  </si>
  <si>
    <t xml:space="preserve">Ste Raïssa                       </t>
  </si>
  <si>
    <t xml:space="preserve">St Bertrand                      </t>
  </si>
  <si>
    <t>Ste Reine</t>
  </si>
  <si>
    <t>St Nativite N. D.</t>
  </si>
  <si>
    <t xml:space="preserve">St Alain </t>
  </si>
  <si>
    <t xml:space="preserve">Ste Inès                              </t>
  </si>
  <si>
    <t xml:space="preserve">St Adelphe                          </t>
  </si>
  <si>
    <t xml:space="preserve">St Apollinaire             </t>
  </si>
  <si>
    <t xml:space="preserve">St Aimé                              </t>
  </si>
  <si>
    <t>La Sainte Croix</t>
  </si>
  <si>
    <t>St Roland</t>
  </si>
  <si>
    <t>Ste Edith</t>
  </si>
  <si>
    <t xml:space="preserve">St Renaud         </t>
  </si>
  <si>
    <t xml:space="preserve">Ste Nadège                         </t>
  </si>
  <si>
    <t xml:space="preserve">Ste Emilie                   </t>
  </si>
  <si>
    <t xml:space="preserve">St Davy                              </t>
  </si>
  <si>
    <t>St Matthieu</t>
  </si>
  <si>
    <t>St Maurice</t>
  </si>
  <si>
    <t xml:space="preserve">St Constant </t>
  </si>
  <si>
    <t xml:space="preserve">Ste Thècle                            </t>
  </si>
  <si>
    <t xml:space="preserve">St Hermann                        </t>
  </si>
  <si>
    <t xml:space="preserve">St Côme/Damien         </t>
  </si>
  <si>
    <t xml:space="preserve">St Vincent de Paul         </t>
  </si>
  <si>
    <t>St Venceslas</t>
  </si>
  <si>
    <t>St Michel</t>
  </si>
  <si>
    <t>St Jérôme</t>
  </si>
  <si>
    <t xml:space="preserve">Ste Thérèse de l' E.J.        </t>
  </si>
  <si>
    <t xml:space="preserve">St Léger                               </t>
  </si>
  <si>
    <t xml:space="preserve">St Gérard                            </t>
  </si>
  <si>
    <t xml:space="preserve">St François d'Assise       </t>
  </si>
  <si>
    <t>Ste Fleur</t>
  </si>
  <si>
    <t xml:space="preserve">St Bruno </t>
  </si>
  <si>
    <t>St Serge</t>
  </si>
  <si>
    <t xml:space="preserve">Ste Pélagie                         </t>
  </si>
  <si>
    <t xml:space="preserve">St Denis                               </t>
  </si>
  <si>
    <t xml:space="preserve">St Ghislain              </t>
  </si>
  <si>
    <t xml:space="preserve">St Firmin                            </t>
  </si>
  <si>
    <t>St Wilfried</t>
  </si>
  <si>
    <t>St Géraud</t>
  </si>
  <si>
    <t>St Juste</t>
  </si>
  <si>
    <t xml:space="preserve">Ste Thérèse d'Avila       </t>
  </si>
  <si>
    <t xml:space="preserve">Ste Edwige                          </t>
  </si>
  <si>
    <t xml:space="preserve">St Baudouin                </t>
  </si>
  <si>
    <t xml:space="preserve">St Luc                                 </t>
  </si>
  <si>
    <t>St René</t>
  </si>
  <si>
    <t>Ste Adeline</t>
  </si>
  <si>
    <t>Ste Céline</t>
  </si>
  <si>
    <t xml:space="preserve">Ste Elodie                           </t>
  </si>
  <si>
    <t xml:space="preserve">St Jean de C.              </t>
  </si>
  <si>
    <t xml:space="preserve">St Florentin                       </t>
  </si>
  <si>
    <t xml:space="preserve">St Crépin                           </t>
  </si>
  <si>
    <t>St Dimitri</t>
  </si>
  <si>
    <t xml:space="preserve">Ste Emeline                    </t>
  </si>
  <si>
    <t>St Simon- Jude</t>
  </si>
  <si>
    <t xml:space="preserve">St Narcisse                 </t>
  </si>
  <si>
    <t xml:space="preserve">Ste Bienvenue                        </t>
  </si>
  <si>
    <t xml:space="preserve">St Quentin                         </t>
  </si>
  <si>
    <t>St Défunt</t>
  </si>
  <si>
    <t>St Hubert</t>
  </si>
  <si>
    <t>St Charles</t>
  </si>
  <si>
    <t>Ste Sylvie</t>
  </si>
  <si>
    <t>Ste Bertille</t>
  </si>
  <si>
    <t>Ste Carine</t>
  </si>
  <si>
    <t>Ste Geoffroy</t>
  </si>
  <si>
    <t>St Théodore</t>
  </si>
  <si>
    <t>St Léon</t>
  </si>
  <si>
    <t>Ste Christian</t>
  </si>
  <si>
    <t>St Brice</t>
  </si>
  <si>
    <t>St Sidoine</t>
  </si>
  <si>
    <t>St Albert</t>
  </si>
  <si>
    <t>Ste Marguerite</t>
  </si>
  <si>
    <t>St Elisabeth</t>
  </si>
  <si>
    <t>Ste Aude</t>
  </si>
  <si>
    <t>St Tanguy</t>
  </si>
  <si>
    <t>St Edmond</t>
  </si>
  <si>
    <t>Prés. De la Vierge Marie</t>
  </si>
  <si>
    <t>Ste Cécile</t>
  </si>
  <si>
    <t>St Clément</t>
  </si>
  <si>
    <t>Ste Flora</t>
  </si>
  <si>
    <t>Ste Catherine</t>
  </si>
  <si>
    <t>Ste Delphine</t>
  </si>
  <si>
    <t>St Séverin</t>
  </si>
  <si>
    <t>St Jacques de la M.</t>
  </si>
  <si>
    <t>St Avent</t>
  </si>
  <si>
    <t>St André</t>
  </si>
  <si>
    <t xml:space="preserve">Ste Florence   </t>
  </si>
  <si>
    <t>Ste Viviane</t>
  </si>
  <si>
    <t>St Xavier</t>
  </si>
  <si>
    <t>Ste Barbara</t>
  </si>
  <si>
    <t>St Gérald</t>
  </si>
  <si>
    <t xml:space="preserve">St Nicolas                              </t>
  </si>
  <si>
    <t>Ste Ambroise</t>
  </si>
  <si>
    <t xml:space="preserve">Ste Im. Conception </t>
  </si>
  <si>
    <t>St Pierre Fourier</t>
  </si>
  <si>
    <t xml:space="preserve">St Romaric         </t>
  </si>
  <si>
    <t>St Daniel</t>
  </si>
  <si>
    <t>St Jean. Fr-Ch</t>
  </si>
  <si>
    <t>Ste Lucie</t>
  </si>
  <si>
    <t>Ste Odile</t>
  </si>
  <si>
    <t>Ste Ninon</t>
  </si>
  <si>
    <t>Ste Alice</t>
  </si>
  <si>
    <t>St Gaël</t>
  </si>
  <si>
    <t>St Gatien</t>
  </si>
  <si>
    <t>St Urbain</t>
  </si>
  <si>
    <t>St Abraham</t>
  </si>
  <si>
    <t>Ste Xavière</t>
  </si>
  <si>
    <t>St Armand</t>
  </si>
  <si>
    <t>Ste Adèle</t>
  </si>
  <si>
    <t>Ste Etienne</t>
  </si>
  <si>
    <t xml:space="preserve">St Jean </t>
  </si>
  <si>
    <t>St Innoncents</t>
  </si>
  <si>
    <t>St David</t>
  </si>
  <si>
    <t>St Roger</t>
  </si>
  <si>
    <t>St Sylvestre</t>
  </si>
  <si>
    <t xml:space="preserve">St Auxence                          </t>
  </si>
  <si>
    <t xml:space="preserve">St Nestor           </t>
  </si>
  <si>
    <t>Ste Camille</t>
  </si>
  <si>
    <t>Ste Marion</t>
  </si>
  <si>
    <t>St Martin</t>
  </si>
  <si>
    <t>St Emmanuel</t>
  </si>
  <si>
    <t>Date</t>
  </si>
  <si>
    <t>Phase</t>
  </si>
  <si>
    <t>J</t>
  </si>
  <si>
    <t>M</t>
  </si>
  <si>
    <t>A</t>
  </si>
  <si>
    <t>Comput</t>
  </si>
  <si>
    <t>Jour Julien</t>
  </si>
  <si>
    <t>H</t>
  </si>
  <si>
    <t>S</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</si>
</sst>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F800]dddd\,\ mmmm\ dd\,\ yyyy"/>
    <numFmt numFmtId="165" formatCode="dd"/>
    <numFmt numFmtId="166" formatCode="dd\ mmm"/>
  </numFmts>
  <fonts count="20" x14ac:knownFonts="1">
    <font>
      <sz val="11"/>
      <color theme="1"/>
      <name val="Calibri"/>
      <family val="2"/>
      <scheme val="minor"/>
    </font>
    <font>
      <b/>
      <sz val="11"/>
      <color theme="0"/>
      <name val="Calibri"/>
      <family val="2"/>
      <scheme val="minor"/>
    </font>
    <font>
      <sz val="11"/>
      <color theme="1"/>
      <name val="Book Antiqua"/>
      <family val="1"/>
    </font>
    <font>
      <sz val="12"/>
      <color theme="1"/>
      <name val="Book Antiqua"/>
      <family val="1"/>
    </font>
    <font>
      <sz val="14"/>
      <color theme="1"/>
      <name val="Book Antiqua"/>
      <family val="1"/>
    </font>
    <font>
      <b/>
      <sz val="16"/>
      <color theme="0"/>
      <name val="Book Antiqua"/>
      <family val="1"/>
    </font>
    <font>
      <b/>
      <sz val="16"/>
      <color theme="1"/>
      <name val="Book Antiqua"/>
      <family val="1"/>
    </font>
    <font>
      <b/>
      <i/>
      <sz val="12"/>
      <color theme="1"/>
      <name val="Book Antiqua"/>
      <family val="1"/>
    </font>
    <font>
      <b/>
      <sz val="14"/>
      <color theme="0"/>
      <name val="Book Antiqua"/>
      <family val="1"/>
    </font>
    <font>
      <b/>
      <i/>
      <sz val="12"/>
      <color theme="0"/>
      <name val="Book Antiqua"/>
      <family val="1"/>
    </font>
    <font>
      <b/>
      <sz val="14"/>
      <color theme="1"/>
      <name val="Book Antiqua"/>
      <family val="1"/>
    </font>
    <font>
      <b/>
      <sz val="14"/>
      <name val="Book Antiqua"/>
      <family val="1"/>
    </font>
    <font>
      <b/>
      <sz val="11"/>
      <color theme="1"/>
      <name val="Book Antiqua"/>
      <family val="1"/>
    </font>
    <font>
      <b/>
      <sz val="10"/>
      <color indexed="10"/>
      <name val="Arial"/>
      <family val="2"/>
    </font>
    <font>
      <b/>
      <sz val="10"/>
      <color indexed="9"/>
      <name val="Arial"/>
      <family val="2"/>
    </font>
    <font>
      <sz val="8"/>
      <color indexed="9"/>
      <name val="Arial"/>
      <family val="2"/>
    </font>
    <font>
      <sz val="10"/>
      <color indexed="9"/>
      <name val="Arial"/>
      <family val="2"/>
    </font>
    <font>
      <sz val="10"/>
      <color indexed="62"/>
      <name val="Wingdings 2"/>
      <family val="1"/>
      <charset val="2"/>
    </font>
    <font>
      <b/>
      <sz val="8"/>
      <color indexed="81"/>
      <name val="Tahoma"/>
      <family val="2"/>
    </font>
    <font>
      <sz val="12"/>
      <color theme="1"/>
      <name val="Wingdings 2"/>
      <family val="1"/>
      <charset val="2"/>
    </font>
  </fonts>
  <fills count="21">
    <fill>
      <patternFill patternType="none"/>
    </fill>
    <fill>
      <patternFill patternType="gray125"/>
    </fill>
    <fill>
      <patternFill patternType="solid">
        <fgColor theme="4" tint="-0.249977111117893"/>
        <bgColor indexed="64"/>
      </patternFill>
    </fill>
    <fill>
      <patternFill patternType="solid">
        <fgColor theme="4" tint="0.39997558519241921"/>
        <bgColor indexed="64"/>
      </patternFill>
    </fill>
    <fill>
      <patternFill patternType="solid">
        <fgColor theme="4" tint="0.79998168889431442"/>
        <bgColor theme="4" tint="0.79998168889431442"/>
      </patternFill>
    </fill>
    <fill>
      <patternFill patternType="solid">
        <fgColor theme="9" tint="0.59999389629810485"/>
        <bgColor indexed="64"/>
      </patternFill>
    </fill>
    <fill>
      <patternFill patternType="solid">
        <fgColor theme="9" tint="-0.499984740745262"/>
        <bgColor indexed="64"/>
      </patternFill>
    </fill>
    <fill>
      <patternFill patternType="solid">
        <fgColor theme="9" tint="0.39997558519241921"/>
        <bgColor indexed="64"/>
      </patternFill>
    </fill>
    <fill>
      <patternFill patternType="solid">
        <fgColor theme="1" tint="0.14999847407452621"/>
        <bgColor indexed="64"/>
      </patternFill>
    </fill>
    <fill>
      <patternFill patternType="solid">
        <fgColor theme="2" tint="-0.499984740745262"/>
        <bgColor indexed="64"/>
      </patternFill>
    </fill>
    <fill>
      <patternFill patternType="solid">
        <fgColor theme="1" tint="0.34998626667073579"/>
        <bgColor indexed="64"/>
      </patternFill>
    </fill>
    <fill>
      <patternFill patternType="solid">
        <fgColor theme="0" tint="-0.14999847407452621"/>
        <bgColor indexed="64"/>
      </patternFill>
    </fill>
    <fill>
      <patternFill patternType="solid">
        <fgColor indexed="18"/>
        <bgColor indexed="64"/>
      </patternFill>
    </fill>
    <fill>
      <patternFill patternType="solid">
        <fgColor indexed="29"/>
        <bgColor indexed="64"/>
      </patternFill>
    </fill>
    <fill>
      <patternFill patternType="solid">
        <fgColor indexed="44"/>
        <bgColor indexed="64"/>
      </patternFill>
    </fill>
    <fill>
      <patternFill patternType="solid">
        <fgColor indexed="54"/>
        <bgColor indexed="64"/>
      </patternFill>
    </fill>
    <fill>
      <patternFill patternType="solid">
        <fgColor indexed="41"/>
        <bgColor indexed="64"/>
      </patternFill>
    </fill>
    <fill>
      <patternFill patternType="solid">
        <fgColor indexed="42"/>
        <bgColor indexed="64"/>
      </patternFill>
    </fill>
    <fill>
      <patternFill patternType="solid">
        <fgColor indexed="13"/>
        <bgColor indexed="64"/>
      </patternFill>
    </fill>
    <fill>
      <patternFill patternType="solid">
        <fgColor indexed="46"/>
        <bgColor indexed="64"/>
      </patternFill>
    </fill>
    <fill>
      <patternFill patternType="solid">
        <fgColor indexed="47"/>
        <bgColor indexed="64"/>
      </patternFill>
    </fill>
  </fills>
  <borders count="14">
    <border>
      <left/>
      <right/>
      <top/>
      <bottom/>
      <diagonal/>
    </border>
    <border>
      <left style="thin">
        <color theme="4"/>
      </left>
      <right/>
      <top style="thin">
        <color theme="4"/>
      </top>
      <bottom/>
      <diagonal/>
    </border>
    <border>
      <left style="thin">
        <color theme="4"/>
      </left>
      <right style="thin">
        <color theme="4"/>
      </right>
      <top style="thin">
        <color theme="4"/>
      </top>
      <bottom/>
      <diagonal/>
    </border>
    <border>
      <left style="thin">
        <color theme="4"/>
      </left>
      <right/>
      <top style="medium">
        <color theme="4"/>
      </top>
      <bottom/>
      <diagonal/>
    </border>
    <border>
      <left style="thin">
        <color theme="4"/>
      </left>
      <right style="thin">
        <color theme="4"/>
      </right>
      <top style="medium">
        <color theme="4"/>
      </top>
      <bottom/>
      <diagonal/>
    </border>
    <border>
      <left style="thin">
        <color theme="4"/>
      </left>
      <right/>
      <top style="thin">
        <color theme="4"/>
      </top>
      <bottom style="thin">
        <color theme="4"/>
      </bottom>
      <diagonal/>
    </border>
    <border>
      <left style="thin">
        <color theme="4"/>
      </left>
      <right style="thin">
        <color theme="4"/>
      </right>
      <top style="thin">
        <color theme="4"/>
      </top>
      <bottom style="thin">
        <color theme="4"/>
      </bottom>
      <diagonal/>
    </border>
    <border>
      <left style="thin">
        <color theme="9" tint="0.39994506668294322"/>
      </left>
      <right style="thin">
        <color theme="9" tint="0.39994506668294322"/>
      </right>
      <top style="thin">
        <color theme="9" tint="0.39994506668294322"/>
      </top>
      <bottom style="thin">
        <color theme="9" tint="0.39994506668294322"/>
      </bottom>
      <diagonal/>
    </border>
    <border>
      <left style="thin">
        <color auto="1"/>
      </left>
      <right style="thin">
        <color auto="1"/>
      </right>
      <top style="thin">
        <color auto="1"/>
      </top>
      <bottom style="thin">
        <color auto="1"/>
      </bottom>
      <diagonal/>
    </border>
    <border>
      <left style="thin">
        <color theme="0"/>
      </left>
      <right style="thin">
        <color theme="0"/>
      </right>
      <top style="thin">
        <color theme="0"/>
      </top>
      <bottom style="thin">
        <color theme="0"/>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indexed="64"/>
      </top>
      <bottom style="thin">
        <color indexed="64"/>
      </bottom>
      <diagonal/>
    </border>
    <border>
      <left/>
      <right style="thin">
        <color auto="1"/>
      </right>
      <top style="thin">
        <color auto="1"/>
      </top>
      <bottom style="thin">
        <color auto="1"/>
      </bottom>
      <diagonal/>
    </border>
  </borders>
  <cellStyleXfs count="1">
    <xf numFmtId="0" fontId="0" fillId="0" borderId="0"/>
  </cellStyleXfs>
  <cellXfs count="57">
    <xf numFmtId="0" fontId="0" fillId="0" borderId="0" xfId="0"/>
    <xf numFmtId="0" fontId="5" fillId="2" borderId="0" xfId="0" applyFont="1" applyFill="1" applyAlignment="1">
      <alignment horizontal="center" vertical="center"/>
    </xf>
    <xf numFmtId="0" fontId="6" fillId="3" borderId="0" xfId="0" applyFont="1" applyFill="1" applyAlignment="1">
      <alignment horizontal="center" vertical="center"/>
    </xf>
    <xf numFmtId="0" fontId="7" fillId="4" borderId="3" xfId="0" applyFont="1" applyFill="1" applyBorder="1" applyAlignment="1">
      <alignment horizontal="left"/>
    </xf>
    <xf numFmtId="164" fontId="3" fillId="4" borderId="4" xfId="0" applyNumberFormat="1" applyFont="1" applyFill="1" applyBorder="1" applyAlignment="1">
      <alignment horizontal="left"/>
    </xf>
    <xf numFmtId="0" fontId="7" fillId="0" borderId="1" xfId="0" applyFont="1" applyBorder="1" applyAlignment="1">
      <alignment horizontal="left"/>
    </xf>
    <xf numFmtId="164" fontId="3" fillId="0" borderId="2" xfId="0" applyNumberFormat="1" applyFont="1" applyBorder="1" applyAlignment="1">
      <alignment horizontal="left"/>
    </xf>
    <xf numFmtId="0" fontId="7" fillId="4" borderId="1" xfId="0" applyFont="1" applyFill="1" applyBorder="1" applyAlignment="1">
      <alignment horizontal="left"/>
    </xf>
    <xf numFmtId="164" fontId="3" fillId="4" borderId="2" xfId="0" applyNumberFormat="1" applyFont="1" applyFill="1" applyBorder="1" applyAlignment="1">
      <alignment horizontal="left"/>
    </xf>
    <xf numFmtId="0" fontId="7" fillId="4" borderId="5" xfId="0" applyFont="1" applyFill="1" applyBorder="1" applyAlignment="1">
      <alignment horizontal="left"/>
    </xf>
    <xf numFmtId="164" fontId="3" fillId="4" borderId="6" xfId="0" applyNumberFormat="1" applyFont="1" applyFill="1" applyBorder="1" applyAlignment="1">
      <alignment horizontal="left"/>
    </xf>
    <xf numFmtId="0" fontId="7" fillId="5" borderId="7" xfId="0" applyFont="1" applyFill="1" applyBorder="1" applyAlignment="1">
      <alignment horizontal="left"/>
    </xf>
    <xf numFmtId="164" fontId="3" fillId="5" borderId="7" xfId="0" applyNumberFormat="1" applyFont="1" applyFill="1" applyBorder="1" applyAlignment="1">
      <alignment horizontal="left"/>
    </xf>
    <xf numFmtId="0" fontId="7" fillId="0" borderId="7" xfId="0" applyFont="1" applyBorder="1" applyAlignment="1">
      <alignment horizontal="left"/>
    </xf>
    <xf numFmtId="164" fontId="3" fillId="0" borderId="7" xfId="0" applyNumberFormat="1" applyFont="1" applyBorder="1" applyAlignment="1">
      <alignment horizontal="left"/>
    </xf>
    <xf numFmtId="164" fontId="2" fillId="0" borderId="0" xfId="0" applyNumberFormat="1" applyFont="1" applyAlignment="1">
      <alignment horizontal="left"/>
    </xf>
    <xf numFmtId="0" fontId="4" fillId="8" borderId="0" xfId="0" applyFont="1" applyFill="1"/>
    <xf numFmtId="0" fontId="8" fillId="2" borderId="0" xfId="0" applyFont="1" applyFill="1" applyAlignment="1">
      <alignment horizontal="center" vertical="center"/>
    </xf>
    <xf numFmtId="0" fontId="10" fillId="3" borderId="0" xfId="0" applyFont="1" applyFill="1" applyAlignment="1">
      <alignment horizontal="center" vertical="center"/>
    </xf>
    <xf numFmtId="0" fontId="8" fillId="6" borderId="7" xfId="0" applyFont="1" applyFill="1" applyBorder="1" applyAlignment="1">
      <alignment horizontal="center" vertical="center"/>
    </xf>
    <xf numFmtId="0" fontId="11" fillId="7" borderId="7" xfId="0" applyFont="1" applyFill="1" applyBorder="1" applyAlignment="1">
      <alignment horizontal="center" vertical="center"/>
    </xf>
    <xf numFmtId="0" fontId="1" fillId="10" borderId="8" xfId="0" applyFont="1" applyFill="1" applyBorder="1" applyAlignment="1">
      <alignment horizontal="center"/>
    </xf>
    <xf numFmtId="0" fontId="1" fillId="10" borderId="8" xfId="0" applyFont="1" applyFill="1" applyBorder="1" applyAlignment="1">
      <alignment horizontal="center" vertical="center"/>
    </xf>
    <xf numFmtId="0" fontId="0" fillId="11" borderId="8" xfId="0" applyFill="1" applyBorder="1" applyAlignment="1">
      <alignment horizontal="center"/>
    </xf>
    <xf numFmtId="14" fontId="0" fillId="0" borderId="8" xfId="0" applyNumberFormat="1" applyBorder="1" applyAlignment="1">
      <alignment horizontal="center"/>
    </xf>
    <xf numFmtId="14" fontId="0" fillId="0" borderId="8" xfId="0" applyNumberFormat="1" applyBorder="1"/>
    <xf numFmtId="0" fontId="9" fillId="9" borderId="9" xfId="0" applyFont="1" applyFill="1" applyBorder="1"/>
    <xf numFmtId="0" fontId="2" fillId="0" borderId="0" xfId="0" applyFont="1"/>
    <xf numFmtId="0" fontId="0" fillId="0" borderId="0" xfId="0" applyFont="1"/>
    <xf numFmtId="165" fontId="2" fillId="0" borderId="0" xfId="0" applyNumberFormat="1" applyFont="1" applyAlignment="1">
      <alignment horizontal="center" vertical="center"/>
    </xf>
    <xf numFmtId="0" fontId="12" fillId="0" borderId="0" xfId="0" applyFont="1"/>
    <xf numFmtId="0" fontId="13" fillId="0" borderId="10" xfId="0" applyFont="1" applyBorder="1" applyAlignment="1">
      <alignment horizontal="center"/>
    </xf>
    <xf numFmtId="0" fontId="14" fillId="12" borderId="0" xfId="0" applyFont="1" applyFill="1" applyAlignment="1">
      <alignment horizontal="center"/>
    </xf>
    <xf numFmtId="0" fontId="15" fillId="12" borderId="8" xfId="0" applyFont="1" applyFill="1" applyBorder="1"/>
    <xf numFmtId="0" fontId="16" fillId="12" borderId="8" xfId="0" applyFont="1" applyFill="1" applyBorder="1" applyAlignment="1">
      <alignment horizontal="center"/>
    </xf>
    <xf numFmtId="0" fontId="16" fillId="12" borderId="8" xfId="0" applyFont="1" applyFill="1" applyBorder="1"/>
    <xf numFmtId="0" fontId="17" fillId="13" borderId="8" xfId="0" applyFont="1" applyFill="1" applyBorder="1"/>
    <xf numFmtId="14" fontId="0" fillId="14" borderId="8" xfId="0" applyNumberFormat="1" applyFill="1" applyBorder="1"/>
    <xf numFmtId="14" fontId="16" fillId="15" borderId="8" xfId="0" applyNumberFormat="1" applyFont="1" applyFill="1" applyBorder="1"/>
    <xf numFmtId="0" fontId="0" fillId="16" borderId="8" xfId="0" applyFill="1" applyBorder="1"/>
    <xf numFmtId="0" fontId="0" fillId="17" borderId="8" xfId="0" applyFill="1" applyBorder="1"/>
    <xf numFmtId="2" fontId="0" fillId="18" borderId="8" xfId="0" applyNumberFormat="1" applyFill="1" applyBorder="1"/>
    <xf numFmtId="2" fontId="0" fillId="19" borderId="8" xfId="0" applyNumberFormat="1" applyFill="1" applyBorder="1"/>
    <xf numFmtId="0" fontId="0" fillId="20" borderId="8" xfId="0" applyFill="1" applyBorder="1"/>
    <xf numFmtId="2" fontId="0" fillId="20" borderId="8" xfId="0" applyNumberFormat="1" applyFill="1" applyBorder="1"/>
    <xf numFmtId="2" fontId="0" fillId="16" borderId="8" xfId="0" applyNumberFormat="1" applyFill="1" applyBorder="1"/>
    <xf numFmtId="0" fontId="12" fillId="0" borderId="0" xfId="0" applyFont="1" applyAlignment="1">
      <alignment horizontal="center" vertical="center"/>
    </xf>
    <xf numFmtId="0" fontId="12" fillId="0" borderId="0" xfId="0" applyFont="1" applyAlignment="1">
      <alignment horizontal="center"/>
    </xf>
    <xf numFmtId="0" fontId="19" fillId="0" borderId="0" xfId="0" applyFont="1" applyAlignment="1">
      <alignment horizontal="center"/>
    </xf>
    <xf numFmtId="0" fontId="19" fillId="0" borderId="0" xfId="0" applyNumberFormat="1" applyFont="1" applyAlignment="1">
      <alignment horizontal="center"/>
    </xf>
    <xf numFmtId="166" fontId="0" fillId="0" borderId="8" xfId="0" applyNumberFormat="1" applyBorder="1"/>
    <xf numFmtId="14" fontId="0" fillId="0" borderId="0" xfId="0" applyNumberFormat="1"/>
    <xf numFmtId="0" fontId="2" fillId="0" borderId="0" xfId="0" applyFont="1" applyAlignment="1">
      <alignment horizontal="center" vertical="center"/>
    </xf>
    <xf numFmtId="0" fontId="0" fillId="0" borderId="0" xfId="0" applyAlignment="1">
      <alignment horizontal="center"/>
    </xf>
    <xf numFmtId="0" fontId="16" fillId="12" borderId="11" xfId="0" applyFont="1" applyFill="1" applyBorder="1" applyAlignment="1">
      <alignment horizontal="center"/>
    </xf>
    <xf numFmtId="0" fontId="16" fillId="12" borderId="12" xfId="0" applyFont="1" applyFill="1" applyBorder="1" applyAlignment="1">
      <alignment horizontal="center"/>
    </xf>
    <xf numFmtId="0" fontId="16" fillId="12" borderId="13" xfId="0" applyFont="1" applyFill="1" applyBorder="1" applyAlignment="1">
      <alignment horizontal="center"/>
    </xf>
  </cellXfs>
  <cellStyles count="1">
    <cellStyle name="Normal" xfId="0" builtinId="0"/>
  </cellStyles>
  <dxfs count="131">
    <dxf>
      <fill>
        <patternFill>
          <bgColor theme="8" tint="0.59996337778862885"/>
        </patternFill>
      </fill>
    </dxf>
    <dxf>
      <fill>
        <patternFill>
          <bgColor rgb="FF00B0F0"/>
        </patternFill>
      </fill>
    </dxf>
    <dxf>
      <fill>
        <patternFill>
          <bgColor theme="7" tint="0.39994506668294322"/>
        </patternFill>
      </fill>
    </dxf>
    <dxf>
      <fill>
        <patternFill>
          <bgColor rgb="FF92D050"/>
        </patternFill>
      </fill>
    </dxf>
    <dxf>
      <fill>
        <patternFill>
          <bgColor theme="7" tint="0.39994506668294322"/>
        </patternFill>
      </fill>
    </dxf>
    <dxf>
      <fill>
        <patternFill>
          <bgColor rgb="FF92D050"/>
        </patternFill>
      </fill>
    </dxf>
    <dxf>
      <fill>
        <patternFill>
          <bgColor theme="7" tint="0.39994506668294322"/>
        </patternFill>
      </fill>
    </dxf>
    <dxf>
      <fill>
        <patternFill>
          <bgColor rgb="FF92D050"/>
        </patternFill>
      </fill>
    </dxf>
    <dxf>
      <font>
        <b/>
        <i val="0"/>
        <color theme="8" tint="-0.24994659260841701"/>
      </font>
    </dxf>
    <dxf>
      <font>
        <b/>
        <i val="0"/>
        <color rgb="FFFF0000"/>
      </font>
    </dxf>
    <dxf>
      <font>
        <b/>
        <i val="0"/>
        <color theme="8" tint="-0.24994659260841701"/>
      </font>
    </dxf>
    <dxf>
      <font>
        <b/>
        <i val="0"/>
        <color rgb="FFFF0000"/>
      </font>
    </dxf>
    <dxf>
      <fill>
        <patternFill>
          <bgColor theme="7" tint="0.39994506668294322"/>
        </patternFill>
      </fill>
    </dxf>
    <dxf>
      <fill>
        <patternFill>
          <bgColor theme="7" tint="-0.24994659260841701"/>
        </patternFill>
      </fill>
    </dxf>
    <dxf>
      <fill>
        <patternFill>
          <bgColor theme="7" tint="0.39994506668294322"/>
        </patternFill>
      </fill>
    </dxf>
    <dxf>
      <fill>
        <patternFill>
          <bgColor theme="7" tint="-0.24994659260841701"/>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ont>
        <b/>
        <i val="0"/>
        <color theme="8" tint="-0.24994659260841701"/>
      </font>
    </dxf>
    <dxf>
      <font>
        <b/>
        <i val="0"/>
        <color rgb="FFFF0000"/>
      </font>
    </dxf>
    <dxf>
      <fill>
        <patternFill>
          <bgColor theme="7" tint="0.39994506668294322"/>
        </patternFill>
      </fill>
    </dxf>
    <dxf>
      <fill>
        <patternFill>
          <bgColor theme="7" tint="-0.24994659260841701"/>
        </patternFill>
      </fill>
    </dxf>
    <dxf>
      <fill>
        <patternFill>
          <bgColor rgb="FFB28BFF"/>
        </patternFill>
      </fill>
    </dxf>
    <dxf>
      <font>
        <b/>
        <i val="0"/>
        <color theme="8" tint="-0.24994659260841701"/>
      </font>
    </dxf>
    <dxf>
      <font>
        <b/>
        <i val="0"/>
        <color rgb="FFFF0000"/>
      </font>
    </dxf>
    <dxf>
      <fill>
        <patternFill>
          <bgColor theme="8" tint="0.59996337778862885"/>
        </patternFill>
      </fill>
    </dxf>
    <dxf>
      <fill>
        <patternFill>
          <bgColor rgb="FF00B0F0"/>
        </patternFill>
      </fill>
    </dxf>
    <dxf>
      <font>
        <b/>
        <i val="0"/>
        <color rgb="FFFF0000"/>
      </font>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ont>
        <b/>
        <i val="0"/>
        <color theme="8" tint="-0.24994659260841701"/>
      </font>
    </dxf>
    <dxf>
      <fill>
        <patternFill>
          <bgColor theme="7" tint="0.39994506668294322"/>
        </patternFill>
      </fill>
    </dxf>
    <dxf>
      <fill>
        <patternFill>
          <bgColor theme="7" tint="-0.24994659260841701"/>
        </patternFill>
      </fill>
    </dxf>
    <dxf>
      <fill>
        <patternFill>
          <bgColor rgb="FFB28BFF"/>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ill>
        <patternFill>
          <bgColor theme="8" tint="0.59996337778862885"/>
        </patternFill>
      </fill>
    </dxf>
    <dxf>
      <fill>
        <patternFill>
          <bgColor rgb="FF00B0F0"/>
        </patternFill>
      </fill>
    </dxf>
    <dxf>
      <font>
        <b/>
        <i val="0"/>
        <color theme="8" tint="-0.24994659260841701"/>
      </font>
    </dxf>
    <dxf>
      <font>
        <b/>
        <i val="0"/>
        <color rgb="FFFF0000"/>
      </font>
    </dxf>
    <dxf>
      <fill>
        <patternFill>
          <bgColor theme="7" tint="0.39994506668294322"/>
        </patternFill>
      </fill>
    </dxf>
    <dxf>
      <fill>
        <patternFill>
          <bgColor theme="7" tint="-0.24994659260841701"/>
        </patternFill>
      </fill>
    </dxf>
    <dxf>
      <font>
        <b/>
        <i val="0"/>
        <color rgb="FFFF0000"/>
      </font>
    </dxf>
    <dxf>
      <fill>
        <patternFill>
          <bgColor rgb="FFB28BFF"/>
        </patternFill>
      </fill>
    </dxf>
    <dxf>
      <font>
        <b/>
        <i val="0"/>
        <color theme="8" tint="-0.24994659260841701"/>
      </font>
    </dxf>
    <dxf>
      <fill>
        <patternFill>
          <bgColor theme="7" tint="0.39994506668294322"/>
        </patternFill>
      </fill>
    </dxf>
    <dxf>
      <fill>
        <patternFill>
          <bgColor theme="7" tint="-0.24994659260841701"/>
        </patternFill>
      </fill>
    </dxf>
    <dxf>
      <fill>
        <patternFill>
          <bgColor rgb="FFB28BFF"/>
        </patternFill>
      </fill>
    </dxf>
    <dxf>
      <font>
        <b/>
        <i val="0"/>
        <color theme="8" tint="-0.24994659260841701"/>
      </font>
    </dxf>
    <dxf>
      <font>
        <b/>
        <i val="0"/>
        <color rgb="FFFF0000"/>
      </font>
    </dxf>
    <dxf>
      <fill>
        <patternFill>
          <bgColor theme="7" tint="0.39994506668294322"/>
        </patternFill>
      </fill>
    </dxf>
    <dxf>
      <fill>
        <patternFill>
          <bgColor theme="7" tint="-0.24994659260841701"/>
        </patternFill>
      </fill>
    </dxf>
    <dxf>
      <fill>
        <patternFill>
          <bgColor rgb="FFB28BFF"/>
        </patternFill>
      </fill>
    </dxf>
    <dxf>
      <font>
        <b/>
        <i val="0"/>
        <color theme="8" tint="-0.24994659260841701"/>
      </font>
    </dxf>
    <dxf>
      <font>
        <b/>
        <i val="0"/>
        <color rgb="FFFF0000"/>
      </font>
    </dxf>
    <dxf>
      <fill>
        <patternFill>
          <bgColor theme="7" tint="0.39994506668294322"/>
        </patternFill>
      </fill>
    </dxf>
    <dxf>
      <fill>
        <patternFill>
          <bgColor theme="7" tint="-0.24994659260841701"/>
        </patternFill>
      </fill>
    </dxf>
    <dxf>
      <font>
        <b val="0"/>
        <strike val="0"/>
        <outline val="0"/>
        <shadow val="0"/>
        <u val="none"/>
        <vertAlign val="baseline"/>
        <sz val="11"/>
        <color theme="1"/>
        <name val="Book Antiqua"/>
        <scheme val="none"/>
      </font>
      <numFmt numFmtId="164" formatCode="[$-F800]dddd\,\ mmmm\ dd\,\ yyyy"/>
      <alignment horizontal="left" vertical="bottom" textRotation="0" wrapText="0" indent="0" justifyLastLine="0" shrinkToFit="0" readingOrder="0"/>
    </dxf>
    <dxf>
      <font>
        <b val="0"/>
        <strike val="0"/>
        <outline val="0"/>
        <shadow val="0"/>
        <u val="none"/>
        <vertAlign val="baseline"/>
        <sz val="11"/>
        <color theme="1"/>
        <name val="Book Antiqua"/>
        <scheme val="none"/>
      </font>
      <numFmt numFmtId="164" formatCode="[$-F800]dddd\,\ mmmm\ dd\,\ yyyy"/>
      <alignment horizontal="left" vertical="bottom" textRotation="0" wrapText="0" indent="0" justifyLastLine="0" shrinkToFit="0" readingOrder="0"/>
    </dxf>
    <dxf>
      <font>
        <b/>
        <i/>
        <strike val="0"/>
        <outline val="0"/>
        <shadow val="0"/>
        <u val="none"/>
        <vertAlign val="baseline"/>
        <sz val="12"/>
        <color theme="0"/>
        <name val="Book Antiqua"/>
        <scheme val="none"/>
      </font>
      <fill>
        <patternFill patternType="solid">
          <fgColor indexed="64"/>
          <bgColor theme="2" tint="-0.499984740745262"/>
        </patternFill>
      </fill>
      <border diagonalUp="0" diagonalDown="0">
        <left style="thin">
          <color theme="0"/>
        </left>
        <right style="thin">
          <color theme="0"/>
        </right>
        <top style="thin">
          <color theme="0"/>
        </top>
        <bottom style="thin">
          <color theme="0"/>
        </bottom>
        <vertical/>
        <horizontal style="thin">
          <color theme="0"/>
        </horizontal>
      </border>
    </dxf>
    <dxf>
      <font>
        <strike val="0"/>
        <outline val="0"/>
        <shadow val="0"/>
        <u val="none"/>
        <vertAlign val="baseline"/>
        <color theme="1"/>
        <name val="Book Antiqua"/>
        <scheme val="none"/>
      </font>
    </dxf>
    <dxf>
      <font>
        <strike val="0"/>
        <outline val="0"/>
        <shadow val="0"/>
        <u val="none"/>
        <vertAlign val="baseline"/>
        <sz val="14"/>
        <color theme="1"/>
        <name val="Book Antiqua"/>
        <scheme val="none"/>
      </font>
      <fill>
        <patternFill patternType="solid">
          <fgColor indexed="64"/>
          <bgColor theme="1" tint="0.14999847407452621"/>
        </patternFill>
      </fill>
    </dxf>
    <dxf>
      <font>
        <b/>
        <i val="0"/>
        <color theme="0"/>
      </font>
      <fill>
        <patternFill>
          <bgColor rgb="FFFF0000"/>
        </patternFill>
      </fill>
    </dxf>
    <dxf>
      <font>
        <b/>
        <i val="0"/>
        <color theme="0"/>
      </font>
      <fill>
        <patternFill>
          <bgColor rgb="FFFF0000"/>
        </patternFill>
      </fill>
    </dxf>
    <dxf>
      <fill>
        <patternFill>
          <bgColor rgb="FFB28BFF"/>
        </patternFill>
      </fill>
    </dxf>
    <dxf>
      <font>
        <b/>
        <i val="0"/>
        <color theme="8" tint="-0.24994659260841701"/>
      </font>
    </dxf>
    <dxf>
      <font>
        <b/>
        <i val="0"/>
        <color rgb="FFFF0000"/>
      </font>
    </dxf>
    <dxf>
      <fill>
        <patternFill>
          <bgColor theme="9" tint="-0.24994659260841701"/>
        </patternFill>
      </fill>
    </dxf>
    <dxf>
      <fill>
        <patternFill>
          <bgColor rgb="FFFF0000"/>
        </patternFill>
      </fill>
    </dxf>
    <dxf>
      <fill>
        <patternFill>
          <bgColor rgb="FFB28BFF"/>
        </patternFill>
      </fill>
    </dxf>
    <dxf>
      <font>
        <b/>
        <i val="0"/>
        <color theme="8" tint="-0.24994659260841701"/>
      </font>
    </dxf>
    <dxf>
      <font>
        <b/>
        <i val="0"/>
        <color rgb="FFFF0000"/>
      </font>
    </dxf>
    <dxf>
      <fill>
        <patternFill>
          <bgColor theme="5" tint="-0.24994659260841701"/>
        </patternFill>
      </fill>
    </dxf>
    <dxf>
      <fill>
        <patternFill>
          <bgColor theme="7" tint="-0.24994659260841701"/>
        </patternFill>
      </fill>
    </dxf>
    <dxf>
      <fill>
        <patternFill>
          <bgColor rgb="FFB28BFF"/>
        </patternFill>
      </fill>
    </dxf>
    <dxf>
      <font>
        <b/>
        <i val="0"/>
        <color theme="8" tint="-0.24994659260841701"/>
      </font>
    </dxf>
    <dxf>
      <font>
        <b/>
        <i val="0"/>
        <color rgb="FFFF0000"/>
      </font>
    </dxf>
    <dxf>
      <fill>
        <patternFill>
          <bgColor rgb="FFFF99CC"/>
        </patternFill>
      </fill>
    </dxf>
    <dxf>
      <fill>
        <patternFill>
          <bgColor rgb="FFFFCCFF"/>
        </patternFill>
      </fill>
    </dxf>
    <dxf>
      <fill>
        <patternFill>
          <bgColor rgb="FFB28BFF"/>
        </patternFill>
      </fill>
    </dxf>
    <dxf>
      <font>
        <b/>
        <i val="0"/>
        <color theme="8" tint="-0.24994659260841701"/>
      </font>
    </dxf>
    <dxf>
      <font>
        <b/>
        <i val="0"/>
        <color rgb="FFFF0000"/>
      </font>
    </dxf>
    <dxf>
      <fill>
        <patternFill>
          <bgColor rgb="FFCC9900"/>
        </patternFill>
      </fill>
    </dxf>
    <dxf>
      <fill>
        <patternFill>
          <bgColor theme="4" tint="0.59996337778862885"/>
        </patternFill>
      </fill>
    </dxf>
    <dxf>
      <fill>
        <patternFill>
          <bgColor rgb="FFB28BFF"/>
        </patternFill>
      </fill>
    </dxf>
    <dxf>
      <font>
        <b/>
        <i val="0"/>
        <color theme="8" tint="-0.24994659260841701"/>
      </font>
    </dxf>
    <dxf>
      <font>
        <b/>
        <i val="0"/>
        <color rgb="FFFF0000"/>
      </font>
    </dxf>
    <dxf>
      <fill>
        <patternFill>
          <bgColor rgb="FFFFFF00"/>
        </patternFill>
      </fill>
    </dxf>
    <dxf>
      <fill>
        <patternFill>
          <bgColor rgb="FFABDFFF"/>
        </patternFill>
      </fill>
    </dxf>
    <dxf>
      <fill>
        <patternFill>
          <bgColor rgb="FFB28BFF"/>
        </patternFill>
      </fill>
    </dxf>
    <dxf>
      <font>
        <b/>
        <i val="0"/>
        <color theme="8" tint="-0.24994659260841701"/>
      </font>
    </dxf>
    <dxf>
      <font>
        <b/>
        <i val="0"/>
        <color rgb="FFFF0000"/>
      </font>
    </dxf>
    <dxf>
      <fill>
        <patternFill>
          <bgColor rgb="FF0099CC"/>
        </patternFill>
      </fill>
    </dxf>
    <dxf>
      <fill>
        <patternFill>
          <bgColor rgb="FFFF0000"/>
        </patternFill>
      </fill>
    </dxf>
    <dxf>
      <font>
        <b/>
        <i val="0"/>
        <color theme="8" tint="-0.24994659260841701"/>
      </font>
    </dxf>
    <dxf>
      <font>
        <b/>
        <i val="0"/>
        <color rgb="FFFF0000"/>
      </font>
    </dxf>
    <dxf>
      <fill>
        <patternFill>
          <bgColor theme="7" tint="0.39994506668294322"/>
        </patternFill>
      </fill>
    </dxf>
    <dxf>
      <fill>
        <patternFill>
          <bgColor rgb="FFFF0000"/>
        </patternFill>
      </fill>
    </dxf>
    <dxf>
      <fill>
        <patternFill>
          <bgColor rgb="FFB25BFF"/>
        </patternFill>
      </fill>
    </dxf>
    <dxf>
      <font>
        <b/>
        <i val="0"/>
        <color theme="8" tint="-0.24994659260841701"/>
      </font>
    </dxf>
    <dxf>
      <font>
        <b/>
        <i val="0"/>
        <color rgb="FFFF0000"/>
      </font>
    </dxf>
    <dxf>
      <fill>
        <patternFill>
          <bgColor theme="9" tint="0.39994506668294322"/>
        </patternFill>
      </fill>
    </dxf>
    <dxf>
      <fill>
        <patternFill>
          <bgColor theme="9"/>
        </patternFill>
      </fill>
    </dxf>
    <dxf>
      <fill>
        <patternFill>
          <bgColor rgb="FFB28BFF"/>
        </patternFill>
      </fill>
    </dxf>
    <dxf>
      <font>
        <b/>
        <i val="0"/>
        <color theme="8" tint="-0.24994659260841701"/>
      </font>
    </dxf>
    <dxf>
      <font>
        <b/>
        <i val="0"/>
        <color rgb="FFFF0000"/>
      </font>
    </dxf>
    <dxf>
      <fill>
        <patternFill>
          <bgColor theme="7" tint="0.39994506668294322"/>
        </patternFill>
      </fill>
    </dxf>
    <dxf>
      <fill>
        <patternFill>
          <bgColor rgb="FF92D050"/>
        </patternFill>
      </fill>
    </dxf>
    <dxf>
      <fill>
        <patternFill>
          <bgColor rgb="FFB28BFF"/>
        </patternFill>
      </fill>
    </dxf>
    <dxf>
      <font>
        <b/>
        <i val="0"/>
        <color theme="8" tint="-0.24994659260841701"/>
      </font>
    </dxf>
    <dxf>
      <font>
        <b/>
        <i val="0"/>
        <color rgb="FFFF0000"/>
      </font>
    </dxf>
    <dxf>
      <fill>
        <patternFill>
          <bgColor theme="6" tint="0.79998168889431442"/>
        </patternFill>
      </fill>
    </dxf>
    <dxf>
      <fill>
        <patternFill>
          <bgColor theme="5" tint="0.39994506668294322"/>
        </patternFill>
      </fill>
    </dxf>
  </dxfs>
  <tableStyles count="0" defaultTableStyle="TableStyleMedium2" defaultPivotStyle="PivotStyleLight16"/>
  <colors>
    <mruColors>
      <color rgb="FFB28BFF"/>
      <color rgb="FFB25BFF"/>
      <color rgb="FF66FF66"/>
      <color rgb="FFABDFFF"/>
      <color rgb="FFFFCCFF"/>
      <color rgb="FFFF99CC"/>
      <color rgb="FFFF99FF"/>
      <color rgb="FFCC9900"/>
      <color rgb="FFFFFF00"/>
      <color rgb="FF00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Spin" dx="22" fmlaLink="$C$2" max="2100" min="2000" page="10" val="2020"/>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76200</xdr:colOff>
          <xdr:row>1</xdr:row>
          <xdr:rowOff>28575</xdr:rowOff>
        </xdr:from>
        <xdr:to>
          <xdr:col>3</xdr:col>
          <xdr:colOff>609600</xdr:colOff>
          <xdr:row>1</xdr:row>
          <xdr:rowOff>371475</xdr:rowOff>
        </xdr:to>
        <xdr:sp macro="" textlink="">
          <xdr:nvSpPr>
            <xdr:cNvPr id="1025" name="Spinner 1" hidden="1">
              <a:extLst>
                <a:ext uri="{63B3BB69-23CF-44E3-9099-C40C66FF867C}">
                  <a14:compatExt spid="_x0000_s1025"/>
                </a:ext>
                <a:ext uri="{FF2B5EF4-FFF2-40B4-BE49-F238E27FC236}">
                  <a16:creationId xmlns:a16="http://schemas.microsoft.com/office/drawing/2014/main" xmlns="" id="{00000000-0008-0000-0C00-000001040000}"/>
                </a:ext>
              </a:extLst>
            </xdr:cNvPr>
            <xdr:cNvSpPr/>
          </xdr:nvSpPr>
          <xdr:spPr bwMode="auto">
            <a:xfrm>
              <a:off x="0" y="0"/>
              <a:ext cx="0" cy="0"/>
            </a:xfrm>
            <a:prstGeom prst="rect">
              <a:avLst/>
            </a:prstGeom>
            <a:noFill/>
            <a:ln w="9525">
              <a:miter lim="800000"/>
              <a:headEnd/>
              <a:tailEnd/>
            </a:ln>
          </xdr:spPr>
        </xdr:sp>
        <xdr:clientData/>
      </xdr:twoCellAnchor>
    </mc:Choice>
    <mc:Fallback/>
  </mc:AlternateContent>
</xdr:wsDr>
</file>

<file path=xl/tables/table1.xml><?xml version="1.0" encoding="utf-8"?>
<table xmlns="http://schemas.openxmlformats.org/spreadsheetml/2006/main" id="1" name="Vacances_Scolaires" displayName="Vacances_Scolaires" ref="F4:H21" totalsRowShown="0" headerRowDxfId="79" dataDxfId="78">
  <tableColumns count="3">
    <tableColumn id="1" name="Périodes" dataDxfId="77"/>
    <tableColumn id="3" name="Date de début" dataDxfId="76"/>
    <tableColumn id="4" name="Date de fin" dataDxfId="75"/>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3" Type="http://schemas.openxmlformats.org/officeDocument/2006/relationships/ctrlProp" Target="../ctrlProps/ctrlProp1.xml"/><Relationship Id="rId2" Type="http://schemas.openxmlformats.org/officeDocument/2006/relationships/vmlDrawing" Target="../drawings/vmlDrawing1.vml"/><Relationship Id="rId1" Type="http://schemas.openxmlformats.org/officeDocument/2006/relationships/drawing" Target="../drawings/drawing1.xml"/><Relationship Id="rId4" Type="http://schemas.openxmlformats.org/officeDocument/2006/relationships/table" Target="../tables/table1.xml"/></Relationships>
</file>

<file path=xl/worksheets/_rels/sheet14.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F2" sqref="F2"/>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ht="16.5" x14ac:dyDescent="0.25">
      <c r="A1" s="52" t="str">
        <f>IF(Feuil13!C2&lt;&gt;"",UPPER(TEXT(DATE(Feuil13!C2,1,1),"mmmm")),"")</f>
        <v>JANVIER</v>
      </c>
      <c r="B1" s="52"/>
      <c r="C1" s="52"/>
      <c r="D1" s="52"/>
      <c r="E1" s="52"/>
      <c r="F1" s="52"/>
    </row>
    <row r="2" spans="1:6" ht="16.5" x14ac:dyDescent="0.3">
      <c r="A2" s="29">
        <f>DATE(Feuil13!C2,1,1)</f>
        <v>43831</v>
      </c>
      <c r="B2" s="27" t="str">
        <f>UPPER(TEXT($A2,"jjjj"))</f>
        <v>MERCREDI</v>
      </c>
      <c r="C2" s="27" t="s">
        <v>251</v>
      </c>
      <c r="D2" s="46" t="str">
        <f>IF(WEEKDAY($A2,2)&lt;&gt;1,"",_xlfn.ISOWEEKNUM($A2))</f>
        <v/>
      </c>
      <c r="E2" s="48" t="str">
        <f>IFERROR(INDEX(Lune!$A:$A,MATCH($A2,Lune!$C:$C,0)),"")</f>
        <v/>
      </c>
      <c r="F2" s="30" t="str">
        <f>IFERROR(UPPER(INDEX(Feuil13!$B:$B,MATCH(A2,Feuil13!$C:$C,0))),"")</f>
        <v>JOURS DE L'AN</v>
      </c>
    </row>
    <row r="3" spans="1:6" ht="16.5" x14ac:dyDescent="0.3">
      <c r="A3" s="29">
        <f>IF(EOMONTH($A2,0)&gt;$A2,$A2+1,"")</f>
        <v>43832</v>
      </c>
      <c r="B3" s="27" t="str">
        <f t="shared" ref="B3:B32" si="0">UPPER(TEXT($A3,"jjjj"))</f>
        <v>JEUDI</v>
      </c>
      <c r="C3" s="27" t="s">
        <v>252</v>
      </c>
      <c r="D3" s="46" t="str">
        <f t="shared" ref="D3:D32" si="1">IF(WEEKDAY($A3,2)&lt;&gt;1,"",_xlfn.ISOWEEKNUM($A3))</f>
        <v/>
      </c>
      <c r="E3" s="48" t="str">
        <f>IFERROR(INDEX(Lune!$A:$A,MATCH($A3,Lune!$C:$C,0)),"")</f>
        <v/>
      </c>
      <c r="F3" s="30" t="str">
        <f>IFERROR(UPPER(INDEX(Feuil13!$B:$B,MATCH(A3,Feuil13!$C:$C,0))),"")</f>
        <v/>
      </c>
    </row>
    <row r="4" spans="1:6" ht="16.5" x14ac:dyDescent="0.3">
      <c r="A4" s="29">
        <f t="shared" ref="A4:A32" si="2">IF(EOMONTH($A3,0)&gt;$A3,$A3+1,"")</f>
        <v>43833</v>
      </c>
      <c r="B4" s="27" t="str">
        <f t="shared" si="0"/>
        <v>VENDREDI</v>
      </c>
      <c r="C4" s="27" t="s">
        <v>253</v>
      </c>
      <c r="D4" s="46" t="str">
        <f t="shared" si="1"/>
        <v/>
      </c>
      <c r="E4" s="48" t="str">
        <f>IFERROR(INDEX(Lune!$A:$A,MATCH($A4,Lune!$C:$C,0)),"")</f>
        <v>‚</v>
      </c>
      <c r="F4" s="30" t="str">
        <f>IFERROR(UPPER(INDEX(Feuil13!$B:$B,MATCH(A4,Feuil13!$C:$C,0))),"")</f>
        <v/>
      </c>
    </row>
    <row r="5" spans="1:6" ht="16.5" x14ac:dyDescent="0.3">
      <c r="A5" s="29">
        <f t="shared" si="2"/>
        <v>43834</v>
      </c>
      <c r="B5" s="27" t="str">
        <f t="shared" si="0"/>
        <v>SAMEDI</v>
      </c>
      <c r="C5" s="27" t="s">
        <v>254</v>
      </c>
      <c r="D5" s="46" t="str">
        <f t="shared" si="1"/>
        <v/>
      </c>
      <c r="E5" s="48" t="str">
        <f>IFERROR(INDEX(Lune!$A:$A,MATCH($A5,Lune!$C:$C,0)),"")</f>
        <v/>
      </c>
      <c r="F5" s="27" t="str">
        <f>IFERROR(UPPER(INDEX(Feuil13!$B:$B,MATCH(A5,Feuil13!$C:$C,0))),"")</f>
        <v/>
      </c>
    </row>
    <row r="6" spans="1:6" ht="16.5" x14ac:dyDescent="0.3">
      <c r="A6" s="29">
        <f t="shared" si="2"/>
        <v>43835</v>
      </c>
      <c r="B6" s="27" t="str">
        <f t="shared" si="0"/>
        <v>DIMANCHE</v>
      </c>
      <c r="C6" s="27" t="s">
        <v>255</v>
      </c>
      <c r="D6" s="46" t="str">
        <f t="shared" si="1"/>
        <v/>
      </c>
      <c r="E6" s="48" t="str">
        <f>IFERROR(INDEX(Lune!$A:$A,MATCH($A6,Lune!$C:$C,0)),"")</f>
        <v/>
      </c>
      <c r="F6" s="27" t="str">
        <f>IFERROR(UPPER(INDEX(Feuil13!$B:$B,MATCH(A6,Feuil13!$C:$C,0))),"")</f>
        <v/>
      </c>
    </row>
    <row r="7" spans="1:6" ht="16.5" x14ac:dyDescent="0.3">
      <c r="A7" s="29">
        <f t="shared" si="2"/>
        <v>43836</v>
      </c>
      <c r="B7" s="27" t="str">
        <f t="shared" si="0"/>
        <v>LUNDI</v>
      </c>
      <c r="C7" s="27" t="s">
        <v>256</v>
      </c>
      <c r="D7" s="46">
        <f t="shared" si="1"/>
        <v>2</v>
      </c>
      <c r="E7" s="48" t="str">
        <f>IFERROR(INDEX(Lune!$A:$A,MATCH($A7,Lune!$C:$C,0)),"")</f>
        <v/>
      </c>
      <c r="F7" s="30" t="str">
        <f>IFERROR(UPPER(INDEX(Feuil13!$B:$B,MATCH(A7,Feuil13!$C:$C,0))),"")</f>
        <v>ÉPIPHANIE</v>
      </c>
    </row>
    <row r="8" spans="1:6" ht="16.5" x14ac:dyDescent="0.3">
      <c r="A8" s="29">
        <f t="shared" si="2"/>
        <v>43837</v>
      </c>
      <c r="B8" s="27" t="str">
        <f t="shared" si="0"/>
        <v>MARDI</v>
      </c>
      <c r="C8" s="27" t="s">
        <v>257</v>
      </c>
      <c r="D8" s="46" t="str">
        <f t="shared" si="1"/>
        <v/>
      </c>
      <c r="E8" s="48" t="str">
        <f>IFERROR(INDEX(Lune!$A:$A,MATCH($A8,Lune!$C:$C,0)),"")</f>
        <v/>
      </c>
      <c r="F8" s="30" t="str">
        <f>IFERROR(UPPER(INDEX(Feuil13!$B:$B,MATCH(A8,Feuil13!$C:$C,0))),"")</f>
        <v/>
      </c>
    </row>
    <row r="9" spans="1:6" ht="16.5" x14ac:dyDescent="0.3">
      <c r="A9" s="29">
        <f t="shared" si="2"/>
        <v>43838</v>
      </c>
      <c r="B9" s="27" t="str">
        <f t="shared" si="0"/>
        <v>MERCREDI</v>
      </c>
      <c r="C9" s="27" t="s">
        <v>258</v>
      </c>
      <c r="D9" s="46" t="str">
        <f t="shared" si="1"/>
        <v/>
      </c>
      <c r="E9" s="48" t="str">
        <f>IFERROR(INDEX(Lune!$A:$A,MATCH($A9,Lune!$C:$C,0)),"")</f>
        <v/>
      </c>
      <c r="F9" s="30" t="str">
        <f>IFERROR(UPPER(INDEX(Feuil13!$B:$B,MATCH(A9,Feuil13!$C:$C,0))),"")</f>
        <v/>
      </c>
    </row>
    <row r="10" spans="1:6" ht="16.5" x14ac:dyDescent="0.3">
      <c r="A10" s="29">
        <f t="shared" si="2"/>
        <v>43839</v>
      </c>
      <c r="B10" s="27" t="str">
        <f t="shared" si="0"/>
        <v>JEUDI</v>
      </c>
      <c r="C10" s="27" t="s">
        <v>259</v>
      </c>
      <c r="D10" s="46" t="str">
        <f t="shared" si="1"/>
        <v/>
      </c>
      <c r="E10" s="48" t="str">
        <f>IFERROR(INDEX(Lune!$A:$A,MATCH($A10,Lune!$C:$C,0)),"")</f>
        <v/>
      </c>
      <c r="F10" s="30" t="str">
        <f>IFERROR(UPPER(INDEX(Feuil13!$B:$B,MATCH(A10,Feuil13!$C:$C,0))),"")</f>
        <v/>
      </c>
    </row>
    <row r="11" spans="1:6" ht="16.5" x14ac:dyDescent="0.3">
      <c r="A11" s="29">
        <f t="shared" si="2"/>
        <v>43840</v>
      </c>
      <c r="B11" s="27" t="str">
        <f t="shared" si="0"/>
        <v>VENDREDI</v>
      </c>
      <c r="C11" s="27" t="s">
        <v>260</v>
      </c>
      <c r="D11" s="46" t="str">
        <f t="shared" si="1"/>
        <v/>
      </c>
      <c r="E11" s="48" t="str">
        <f>IFERROR(INDEX(Lune!$A:$A,MATCH($A11,Lune!$C:$C,0)),"")</f>
        <v></v>
      </c>
      <c r="F11" s="30" t="str">
        <f>IFERROR(UPPER(INDEX(Feuil13!$B:$B,MATCH(A11,Feuil13!$C:$C,0))),"")</f>
        <v/>
      </c>
    </row>
    <row r="12" spans="1:6" ht="16.5" x14ac:dyDescent="0.3">
      <c r="A12" s="29">
        <f t="shared" si="2"/>
        <v>43841</v>
      </c>
      <c r="B12" s="27" t="str">
        <f t="shared" si="0"/>
        <v>SAMEDI</v>
      </c>
      <c r="C12" s="27" t="s">
        <v>261</v>
      </c>
      <c r="D12" s="46" t="str">
        <f t="shared" si="1"/>
        <v/>
      </c>
      <c r="E12" s="48" t="str">
        <f>IFERROR(INDEX(Lune!$A:$A,MATCH($A12,Lune!$C:$C,0)),"")</f>
        <v/>
      </c>
      <c r="F12" s="27" t="str">
        <f>IFERROR(UPPER(INDEX(Feuil13!$B:$B,MATCH(A12,Feuil13!$C:$C,0))),"")</f>
        <v/>
      </c>
    </row>
    <row r="13" spans="1:6" ht="16.5" x14ac:dyDescent="0.3">
      <c r="A13" s="29">
        <f t="shared" si="2"/>
        <v>43842</v>
      </c>
      <c r="B13" s="27" t="str">
        <f t="shared" si="0"/>
        <v>DIMANCHE</v>
      </c>
      <c r="C13" s="27" t="s">
        <v>262</v>
      </c>
      <c r="D13" s="46" t="str">
        <f t="shared" si="1"/>
        <v/>
      </c>
      <c r="E13" s="48" t="str">
        <f>IFERROR(INDEX(Lune!$A:$A,MATCH($A13,Lune!$C:$C,0)),"")</f>
        <v/>
      </c>
      <c r="F13" s="27" t="str">
        <f>IFERROR(UPPER(INDEX(Feuil13!$B:$B,MATCH(A13,Feuil13!$C:$C,0))),"")</f>
        <v/>
      </c>
    </row>
    <row r="14" spans="1:6" ht="16.5" x14ac:dyDescent="0.3">
      <c r="A14" s="29">
        <f t="shared" si="2"/>
        <v>43843</v>
      </c>
      <c r="B14" s="27" t="str">
        <f t="shared" si="0"/>
        <v>LUNDI</v>
      </c>
      <c r="C14" s="27" t="s">
        <v>263</v>
      </c>
      <c r="D14" s="46">
        <f t="shared" si="1"/>
        <v>3</v>
      </c>
      <c r="E14" s="48" t="str">
        <f>IFERROR(INDEX(Lune!$A:$A,MATCH($A14,Lune!$C:$C,0)),"")</f>
        <v/>
      </c>
      <c r="F14" s="30" t="str">
        <f>IFERROR(UPPER(INDEX(Feuil13!$B:$B,MATCH(A14,Feuil13!$C:$C,0))),"")</f>
        <v/>
      </c>
    </row>
    <row r="15" spans="1:6" ht="16.5" x14ac:dyDescent="0.3">
      <c r="A15" s="29">
        <f t="shared" si="2"/>
        <v>43844</v>
      </c>
      <c r="B15" s="27" t="str">
        <f t="shared" si="0"/>
        <v>MARDI</v>
      </c>
      <c r="C15" s="27" t="s">
        <v>264</v>
      </c>
      <c r="D15" s="46" t="str">
        <f t="shared" si="1"/>
        <v/>
      </c>
      <c r="E15" s="48" t="str">
        <f>IFERROR(INDEX(Lune!$A:$A,MATCH($A15,Lune!$C:$C,0)),"")</f>
        <v/>
      </c>
      <c r="F15" s="30" t="str">
        <f>IFERROR(UPPER(INDEX(Feuil13!$B:$B,MATCH(A15,Feuil13!$C:$C,0))),"")</f>
        <v/>
      </c>
    </row>
    <row r="16" spans="1:6" ht="16.5" x14ac:dyDescent="0.3">
      <c r="A16" s="29">
        <f t="shared" si="2"/>
        <v>43845</v>
      </c>
      <c r="B16" s="27" t="str">
        <f t="shared" si="0"/>
        <v>MERCREDI</v>
      </c>
      <c r="C16" s="27" t="s">
        <v>265</v>
      </c>
      <c r="D16" s="46" t="str">
        <f t="shared" si="1"/>
        <v/>
      </c>
      <c r="E16" s="48" t="str">
        <f>IFERROR(INDEX(Lune!$A:$A,MATCH($A16,Lune!$C:$C,0)),"")</f>
        <v/>
      </c>
      <c r="F16" s="30" t="str">
        <f>IFERROR(UPPER(INDEX(Feuil13!$B:$B,MATCH(A16,Feuil13!$C:$C,0))),"")</f>
        <v/>
      </c>
    </row>
    <row r="17" spans="1:6" ht="16.5" x14ac:dyDescent="0.3">
      <c r="A17" s="29">
        <f t="shared" si="2"/>
        <v>43846</v>
      </c>
      <c r="B17" s="27" t="str">
        <f t="shared" si="0"/>
        <v>JEUDI</v>
      </c>
      <c r="C17" s="27" t="s">
        <v>266</v>
      </c>
      <c r="D17" s="46" t="str">
        <f t="shared" si="1"/>
        <v/>
      </c>
      <c r="E17" s="48" t="str">
        <f>IFERROR(INDEX(Lune!$A:$A,MATCH($A17,Lune!$C:$C,0)),"")</f>
        <v/>
      </c>
      <c r="F17" s="30" t="str">
        <f>IFERROR(UPPER(INDEX(Feuil13!$B:$B,MATCH(A17,Feuil13!$C:$C,0))),"")</f>
        <v/>
      </c>
    </row>
    <row r="18" spans="1:6" ht="16.5" x14ac:dyDescent="0.3">
      <c r="A18" s="29">
        <f t="shared" si="2"/>
        <v>43847</v>
      </c>
      <c r="B18" s="27" t="str">
        <f t="shared" si="0"/>
        <v>VENDREDI</v>
      </c>
      <c r="C18" s="27" t="s">
        <v>267</v>
      </c>
      <c r="D18" s="46" t="str">
        <f t="shared" si="1"/>
        <v/>
      </c>
      <c r="E18" s="48" t="str">
        <f>IFERROR(INDEX(Lune!$A:$A,MATCH($A18,Lune!$C:$C,0)),"")</f>
        <v>ƒ</v>
      </c>
      <c r="F18" s="30" t="str">
        <f>IFERROR(UPPER(INDEX(Feuil13!$B:$B,MATCH(A18,Feuil13!$C:$C,0))),"")</f>
        <v/>
      </c>
    </row>
    <row r="19" spans="1:6" ht="16.5" x14ac:dyDescent="0.3">
      <c r="A19" s="29">
        <f t="shared" si="2"/>
        <v>43848</v>
      </c>
      <c r="B19" s="27" t="str">
        <f t="shared" si="0"/>
        <v>SAMEDI</v>
      </c>
      <c r="C19" s="27" t="s">
        <v>268</v>
      </c>
      <c r="D19" s="46" t="str">
        <f t="shared" si="1"/>
        <v/>
      </c>
      <c r="E19" s="48" t="str">
        <f>IFERROR(INDEX(Lune!$A:$A,MATCH($A19,Lune!$C:$C,0)),"")</f>
        <v/>
      </c>
      <c r="F19" s="27" t="str">
        <f>IFERROR(UPPER(INDEX(Feuil13!$B:$B,MATCH(A19,Feuil13!$C:$C,0))),"")</f>
        <v/>
      </c>
    </row>
    <row r="20" spans="1:6" ht="16.5" x14ac:dyDescent="0.3">
      <c r="A20" s="29">
        <f t="shared" si="2"/>
        <v>43849</v>
      </c>
      <c r="B20" s="27" t="str">
        <f t="shared" si="0"/>
        <v>DIMANCHE</v>
      </c>
      <c r="C20" s="27" t="s">
        <v>269</v>
      </c>
      <c r="D20" s="46" t="str">
        <f t="shared" si="1"/>
        <v/>
      </c>
      <c r="E20" s="48" t="str">
        <f>IFERROR(INDEX(Lune!$A:$A,MATCH($A20,Lune!$C:$C,0)),"")</f>
        <v/>
      </c>
      <c r="F20" s="27" t="str">
        <f>IFERROR(UPPER(INDEX(Feuil13!$B:$B,MATCH(A20,Feuil13!$C:$C,0))),"")</f>
        <v/>
      </c>
    </row>
    <row r="21" spans="1:6" ht="16.5" x14ac:dyDescent="0.3">
      <c r="A21" s="29">
        <f t="shared" si="2"/>
        <v>43850</v>
      </c>
      <c r="B21" s="27" t="str">
        <f t="shared" si="0"/>
        <v>LUNDI</v>
      </c>
      <c r="C21" s="27" t="s">
        <v>270</v>
      </c>
      <c r="D21" s="46">
        <f t="shared" si="1"/>
        <v>4</v>
      </c>
      <c r="E21" s="48" t="str">
        <f>IFERROR(INDEX(Lune!$A:$A,MATCH($A21,Lune!$C:$C,0)),"")</f>
        <v/>
      </c>
      <c r="F21" s="30" t="str">
        <f>IFERROR(UPPER(INDEX(Feuil13!$B:$B,MATCH(A21,Feuil13!$C:$C,0))),"")</f>
        <v/>
      </c>
    </row>
    <row r="22" spans="1:6" ht="16.5" x14ac:dyDescent="0.3">
      <c r="A22" s="29">
        <f t="shared" si="2"/>
        <v>43851</v>
      </c>
      <c r="B22" s="27" t="str">
        <f t="shared" si="0"/>
        <v>MARDI</v>
      </c>
      <c r="C22" s="27" t="s">
        <v>271</v>
      </c>
      <c r="D22" s="46" t="str">
        <f t="shared" si="1"/>
        <v/>
      </c>
      <c r="E22" s="48" t="str">
        <f>IFERROR(INDEX(Lune!$A:$A,MATCH($A22,Lune!$C:$C,0)),"")</f>
        <v/>
      </c>
      <c r="F22" s="30" t="str">
        <f>IFERROR(UPPER(INDEX(Feuil13!$B:$B,MATCH(A22,Feuil13!$C:$C,0))),"")</f>
        <v/>
      </c>
    </row>
    <row r="23" spans="1:6" ht="16.5" x14ac:dyDescent="0.3">
      <c r="A23" s="29">
        <f t="shared" si="2"/>
        <v>43852</v>
      </c>
      <c r="B23" s="27" t="str">
        <f t="shared" si="0"/>
        <v>MERCREDI</v>
      </c>
      <c r="C23" s="27" t="s">
        <v>272</v>
      </c>
      <c r="D23" s="46" t="str">
        <f t="shared" si="1"/>
        <v/>
      </c>
      <c r="E23" s="48" t="str">
        <f>IFERROR(INDEX(Lune!$A:$A,MATCH($A23,Lune!$C:$C,0)),"")</f>
        <v/>
      </c>
      <c r="F23" s="30" t="str">
        <f>IFERROR(UPPER(INDEX(Feuil13!$B:$B,MATCH(A23,Feuil13!$C:$C,0))),"")</f>
        <v/>
      </c>
    </row>
    <row r="24" spans="1:6" ht="16.5" x14ac:dyDescent="0.3">
      <c r="A24" s="29">
        <f t="shared" si="2"/>
        <v>43853</v>
      </c>
      <c r="B24" s="27" t="str">
        <f t="shared" si="0"/>
        <v>JEUDI</v>
      </c>
      <c r="C24" s="27" t="s">
        <v>273</v>
      </c>
      <c r="D24" s="46" t="str">
        <f t="shared" si="1"/>
        <v/>
      </c>
      <c r="E24" s="48" t="str">
        <f>IFERROR(INDEX(Lune!$A:$A,MATCH($A24,Lune!$C:$C,0)),"")</f>
        <v/>
      </c>
      <c r="F24" s="30" t="str">
        <f>IFERROR(UPPER(INDEX(Feuil13!$B:$B,MATCH(A24,Feuil13!$C:$C,0))),"")</f>
        <v/>
      </c>
    </row>
    <row r="25" spans="1:6" ht="16.5" x14ac:dyDescent="0.3">
      <c r="A25" s="29">
        <f t="shared" si="2"/>
        <v>43854</v>
      </c>
      <c r="B25" s="27" t="str">
        <f t="shared" si="0"/>
        <v>VENDREDI</v>
      </c>
      <c r="C25" s="27" t="s">
        <v>274</v>
      </c>
      <c r="D25" s="46" t="str">
        <f t="shared" si="1"/>
        <v/>
      </c>
      <c r="E25" s="48" t="str">
        <f>IFERROR(INDEX(Lune!$A:$A,MATCH($A25,Lune!$C:$C,0)),"")</f>
        <v></v>
      </c>
      <c r="F25" s="30" t="str">
        <f>IFERROR(UPPER(INDEX(Feuil13!$B:$B,MATCH(A25,Feuil13!$C:$C,0))),"")</f>
        <v/>
      </c>
    </row>
    <row r="26" spans="1:6" ht="16.5" x14ac:dyDescent="0.3">
      <c r="A26" s="29">
        <f t="shared" si="2"/>
        <v>43855</v>
      </c>
      <c r="B26" s="27" t="str">
        <f t="shared" si="0"/>
        <v>SAMEDI</v>
      </c>
      <c r="C26" s="27" t="s">
        <v>275</v>
      </c>
      <c r="D26" s="46" t="str">
        <f t="shared" si="1"/>
        <v/>
      </c>
      <c r="E26" s="48" t="str">
        <f>IFERROR(INDEX(Lune!$A:$A,MATCH($A26,Lune!$C:$C,0)),"")</f>
        <v/>
      </c>
      <c r="F26" s="27" t="str">
        <f>IFERROR(UPPER(INDEX(Feuil13!$B:$B,MATCH(A26,Feuil13!$C:$C,0))),"")</f>
        <v/>
      </c>
    </row>
    <row r="27" spans="1:6" ht="16.5" x14ac:dyDescent="0.3">
      <c r="A27" s="29">
        <f t="shared" si="2"/>
        <v>43856</v>
      </c>
      <c r="B27" s="27" t="str">
        <f t="shared" si="0"/>
        <v>DIMANCHE</v>
      </c>
      <c r="C27" s="27" t="s">
        <v>276</v>
      </c>
      <c r="D27" s="46" t="str">
        <f t="shared" si="1"/>
        <v/>
      </c>
      <c r="E27" s="48" t="str">
        <f>IFERROR(INDEX(Lune!$A:$A,MATCH($A27,Lune!$C:$C,0)),"")</f>
        <v/>
      </c>
      <c r="F27" s="27" t="str">
        <f>IFERROR(UPPER(INDEX(Feuil13!$B:$B,MATCH(A27,Feuil13!$C:$C,0))),"")</f>
        <v/>
      </c>
    </row>
    <row r="28" spans="1:6" ht="16.5" x14ac:dyDescent="0.3">
      <c r="A28" s="29">
        <f t="shared" si="2"/>
        <v>43857</v>
      </c>
      <c r="B28" s="27" t="str">
        <f t="shared" si="0"/>
        <v>LUNDI</v>
      </c>
      <c r="C28" s="27" t="s">
        <v>277</v>
      </c>
      <c r="D28" s="46">
        <f t="shared" si="1"/>
        <v>5</v>
      </c>
      <c r="E28" s="48" t="str">
        <f>IFERROR(INDEX(Lune!$A:$A,MATCH($A28,Lune!$C:$C,0)),"")</f>
        <v/>
      </c>
      <c r="F28" s="30" t="str">
        <f>IFERROR(UPPER(INDEX(Feuil13!$B:$B,MATCH(A28,Feuil13!$C:$C,0))),"")</f>
        <v/>
      </c>
    </row>
    <row r="29" spans="1:6" ht="16.5" x14ac:dyDescent="0.3">
      <c r="A29" s="29">
        <f t="shared" si="2"/>
        <v>43858</v>
      </c>
      <c r="B29" s="27" t="str">
        <f t="shared" si="0"/>
        <v>MARDI</v>
      </c>
      <c r="C29" s="27" t="s">
        <v>278</v>
      </c>
      <c r="D29" s="46" t="str">
        <f t="shared" si="1"/>
        <v/>
      </c>
      <c r="E29" s="48" t="str">
        <f>IFERROR(INDEX(Lune!$A:$A,MATCH($A29,Lune!$C:$C,0)),"")</f>
        <v/>
      </c>
      <c r="F29" s="30" t="str">
        <f>IFERROR(UPPER(INDEX(Feuil13!$B:$B,MATCH(A29,Feuil13!$C:$C,0))),"")</f>
        <v/>
      </c>
    </row>
    <row r="30" spans="1:6" ht="16.5" x14ac:dyDescent="0.3">
      <c r="A30" s="29">
        <f t="shared" si="2"/>
        <v>43859</v>
      </c>
      <c r="B30" s="27" t="str">
        <f t="shared" si="0"/>
        <v>MERCREDI</v>
      </c>
      <c r="C30" s="27" t="s">
        <v>279</v>
      </c>
      <c r="D30" s="46" t="str">
        <f t="shared" si="1"/>
        <v/>
      </c>
      <c r="E30" s="48" t="str">
        <f>IFERROR(INDEX(Lune!$A:$A,MATCH($A30,Lune!$C:$C,0)),"")</f>
        <v/>
      </c>
      <c r="F30" s="30" t="str">
        <f>IFERROR(UPPER(INDEX(Feuil13!$B:$B,MATCH(A30,Feuil13!$C:$C,0))),"")</f>
        <v/>
      </c>
    </row>
    <row r="31" spans="1:6" ht="16.5" x14ac:dyDescent="0.3">
      <c r="A31" s="29">
        <f t="shared" si="2"/>
        <v>43860</v>
      </c>
      <c r="B31" s="27" t="str">
        <f t="shared" si="0"/>
        <v>JEUDI</v>
      </c>
      <c r="C31" s="27" t="s">
        <v>280</v>
      </c>
      <c r="D31" s="46" t="str">
        <f t="shared" si="1"/>
        <v/>
      </c>
      <c r="E31" s="48" t="str">
        <f>IFERROR(INDEX(Lune!$A:$A,MATCH($A31,Lune!$C:$C,0)),"")</f>
        <v/>
      </c>
      <c r="F31" s="30" t="str">
        <f>IFERROR(UPPER(INDEX(Feuil13!$B:$B,MATCH(A31,Feuil13!$C:$C,0))),"")</f>
        <v/>
      </c>
    </row>
    <row r="32" spans="1:6" ht="16.5" x14ac:dyDescent="0.3">
      <c r="A32" s="29">
        <f t="shared" si="2"/>
        <v>43861</v>
      </c>
      <c r="B32" s="27" t="str">
        <f t="shared" si="0"/>
        <v>VENDREDI</v>
      </c>
      <c r="C32" s="27" t="s">
        <v>281</v>
      </c>
      <c r="D32" s="46" t="str">
        <f t="shared" si="1"/>
        <v/>
      </c>
      <c r="E32" s="48" t="str">
        <f>IFERROR(INDEX(Lune!$A:$A,MATCH($A32,Lune!$C:$C,0)),"")</f>
        <v/>
      </c>
      <c r="F32" s="30" t="str">
        <f>IFERROR(UPPER(INDEX(Feuil13!$B:$B,MATCH(A32,Feuil13!$C:$C,0))),"")</f>
        <v/>
      </c>
    </row>
  </sheetData>
  <mergeCells count="1">
    <mergeCell ref="A1:F1"/>
  </mergeCells>
  <conditionalFormatting sqref="A2:E32">
    <cfRule type="expression" dxfId="47" priority="17">
      <formula>WEEKDAY($A2,2)=7</formula>
    </cfRule>
    <cfRule type="expression" dxfId="46" priority="18">
      <formula>WEEKDAY($A2,2)=6</formula>
    </cfRule>
  </conditionalFormatting>
  <conditionalFormatting sqref="F2:F4 F7:F11 F14:F18 F21:F25 F28:F32">
    <cfRule type="expression" dxfId="44" priority="11">
      <formula>WEEKDAY($A2,2)=7</formula>
    </cfRule>
    <cfRule type="expression" dxfId="43" priority="12">
      <formula>WEEKDAY($A2,2)=6</formula>
    </cfRule>
  </conditionalFormatting>
  <conditionalFormatting sqref="F5:F6">
    <cfRule type="expression" dxfId="41" priority="7">
      <formula>WEEKDAY($A5,2)=7</formula>
    </cfRule>
    <cfRule type="expression" dxfId="40" priority="8">
      <formula>WEEKDAY($A5,2)=6</formula>
    </cfRule>
  </conditionalFormatting>
  <conditionalFormatting sqref="F12:F13">
    <cfRule type="expression" dxfId="39" priority="5">
      <formula>WEEKDAY($A12,2)=7</formula>
    </cfRule>
    <cfRule type="expression" dxfId="38" priority="6">
      <formula>WEEKDAY($A12,2)=6</formula>
    </cfRule>
  </conditionalFormatting>
  <conditionalFormatting sqref="F19:F20">
    <cfRule type="expression" dxfId="37" priority="3">
      <formula>WEEKDAY($A19,2)=7</formula>
    </cfRule>
    <cfRule type="expression" dxfId="36" priority="4">
      <formula>WEEKDAY($A19,2)=6</formula>
    </cfRule>
  </conditionalFormatting>
  <conditionalFormatting sqref="F26:F27">
    <cfRule type="expression" dxfId="35" priority="1">
      <formula>WEEKDAY($A26,2)=7</formula>
    </cfRule>
    <cfRule type="expression" dxfId="34" priority="2">
      <formula>WEEKDAY($A26,2)=6</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13" id="{75CCF07B-C167-4907-9F47-750517859FA2}">
            <xm:f>OR(AND($A2&gt;=Feuil13!$G$5,$A2&lt;Feuil13!$H$5),AND($A2&gt;=Feuil13!$G$11,$A2&lt;Feuil13!$H$11),AND($A2&gt;=Feuil13!$G$17,$A2&lt;Feuil13!$H$17))</xm:f>
            <x14:dxf>
              <fill>
                <patternFill>
                  <bgColor rgb="FFB28BFF"/>
                </patternFill>
              </fill>
            </x14:dxf>
          </x14:cfRule>
          <xm:sqref>D2:D32</xm:sqref>
        </x14:conditionalFormatting>
        <x14:conditionalFormatting xmlns:xm="http://schemas.microsoft.com/office/excel/2006/main">
          <x14:cfRule type="expression" priority="9" id="{06DBA178-2235-490E-B9C7-374720326D95}">
            <xm:f>COUNTIF(Feuil13!$C$5:$C$15,A2)=1</xm:f>
            <x14:dxf>
              <font>
                <b/>
                <i val="0"/>
                <color rgb="FFFF0000"/>
              </font>
            </x14:dxf>
          </x14:cfRule>
          <x14:cfRule type="expression" priority="10" id="{C49A29A4-AE38-4532-85A9-6D718F5A2744}">
            <xm:f>COUNTIF(Feuil13!C19:C32,A2)=1</xm:f>
            <x14:dxf>
              <font>
                <b/>
                <i val="0"/>
                <color theme="8" tint="-0.24994659260841701"/>
              </font>
            </x14:dxf>
          </x14:cfRule>
          <xm:sqref>F2:F4 F7:F11 F14:F18 F21:F25 F28:F32</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0"/>
  <sheetViews>
    <sheetView workbookViewId="0">
      <selection activeCell="E2" sqref="E2:E30"/>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IF(Feuil13!C2&lt;&gt;"",UPPER(TEXT(DATE(Feuil13!C2,2,1),"mmmm")),"")</f>
        <v>FÉVRIER</v>
      </c>
      <c r="B1" s="53"/>
      <c r="C1" s="53"/>
      <c r="D1" s="53"/>
      <c r="E1" s="53"/>
      <c r="F1" s="53"/>
    </row>
    <row r="2" spans="1:6" ht="16.5" x14ac:dyDescent="0.3">
      <c r="A2" s="29">
        <f>DATE(Feuil13!C2,2,1)</f>
        <v>43862</v>
      </c>
      <c r="B2" s="27" t="str">
        <f>UPPER(TEXT($A2,"jjjj"))</f>
        <v>SAMEDI</v>
      </c>
      <c r="C2" s="27" t="s">
        <v>282</v>
      </c>
      <c r="D2" s="47" t="str">
        <f>IF(WEEKDAY($A2,2)&lt;&gt;1,"",_xlfn.ISOWEEKNUM($A2))</f>
        <v/>
      </c>
      <c r="E2" s="48" t="str">
        <f>IFERROR(INDEX(Lune!$A:$A,MATCH($A2,Lune!$C:$C,0)),"")</f>
        <v>‚</v>
      </c>
      <c r="F2" s="30" t="str">
        <f>IFERROR(UPPER(INDEX(Feuil13!$B:$B,MATCH(A2,Feuil13!$C:$C,0))),"")</f>
        <v/>
      </c>
    </row>
    <row r="3" spans="1:6" ht="16.5" x14ac:dyDescent="0.3">
      <c r="A3" s="29">
        <f>IF(EOMONTH($A2,0)&gt;$A2,$A2+1,"")</f>
        <v>43863</v>
      </c>
      <c r="B3" s="27" t="str">
        <f t="shared" ref="B3:B30" si="0">UPPER(TEXT($A3,"jjjj"))</f>
        <v>DIMANCHE</v>
      </c>
      <c r="C3" s="27" t="s">
        <v>283</v>
      </c>
      <c r="D3" s="47" t="str">
        <f t="shared" ref="D3:D30" si="1">IF(WEEKDAY($A3,2)&lt;&gt;1,"",_xlfn.ISOWEEKNUM($A3))</f>
        <v/>
      </c>
      <c r="E3" s="48" t="str">
        <f>IFERROR(INDEX(Lune!$A:$A,MATCH($A3,Lune!$C:$C,0)),"")</f>
        <v/>
      </c>
      <c r="F3" s="30" t="str">
        <f>IFERROR(UPPER(INDEX(Feuil13!$B:$B,MATCH(A3,Feuil13!$C:$C,0))),"")</f>
        <v>CHANDELEUR</v>
      </c>
    </row>
    <row r="4" spans="1:6" ht="16.5" x14ac:dyDescent="0.3">
      <c r="A4" s="29">
        <f t="shared" ref="A4:A30" si="2">IF(EOMONTH($A3,0)&gt;$A3,$A3+1,"")</f>
        <v>43864</v>
      </c>
      <c r="B4" s="27" t="str">
        <f t="shared" si="0"/>
        <v>LUNDI</v>
      </c>
      <c r="C4" s="27" t="s">
        <v>284</v>
      </c>
      <c r="D4" s="47">
        <f t="shared" si="1"/>
        <v>6</v>
      </c>
      <c r="E4" s="48" t="str">
        <f>IFERROR(INDEX(Lune!$A:$A,MATCH($A4,Lune!$C:$C,0)),"")</f>
        <v/>
      </c>
      <c r="F4" s="30" t="str">
        <f>IFERROR(UPPER(INDEX(Feuil13!$B:$B,MATCH(A4,Feuil13!$C:$C,0))),"")</f>
        <v/>
      </c>
    </row>
    <row r="5" spans="1:6" ht="16.5" x14ac:dyDescent="0.3">
      <c r="A5" s="29">
        <f t="shared" si="2"/>
        <v>43865</v>
      </c>
      <c r="B5" s="27" t="str">
        <f t="shared" si="0"/>
        <v>MARDI</v>
      </c>
      <c r="C5" s="27" t="s">
        <v>285</v>
      </c>
      <c r="D5" s="47" t="str">
        <f t="shared" si="1"/>
        <v/>
      </c>
      <c r="E5" s="48" t="str">
        <f>IFERROR(INDEX(Lune!$A:$A,MATCH($A5,Lune!$C:$C,0)),"")</f>
        <v/>
      </c>
      <c r="F5" s="30" t="str">
        <f>IFERROR(UPPER(INDEX(Feuil13!$B:$B,MATCH(A5,Feuil13!$C:$C,0))),"")</f>
        <v/>
      </c>
    </row>
    <row r="6" spans="1:6" ht="16.5" x14ac:dyDescent="0.3">
      <c r="A6" s="29">
        <f t="shared" si="2"/>
        <v>43866</v>
      </c>
      <c r="B6" s="27" t="str">
        <f t="shared" si="0"/>
        <v>MERCREDI</v>
      </c>
      <c r="C6" s="27" t="s">
        <v>286</v>
      </c>
      <c r="D6" s="47" t="str">
        <f t="shared" si="1"/>
        <v/>
      </c>
      <c r="E6" s="48" t="str">
        <f>IFERROR(INDEX(Lune!$A:$A,MATCH($A6,Lune!$C:$C,0)),"")</f>
        <v/>
      </c>
      <c r="F6" s="30" t="str">
        <f>IFERROR(UPPER(INDEX(Feuil13!$B:$B,MATCH(A6,Feuil13!$C:$C,0))),"")</f>
        <v/>
      </c>
    </row>
    <row r="7" spans="1:6" ht="16.5" x14ac:dyDescent="0.3">
      <c r="A7" s="29">
        <f t="shared" si="2"/>
        <v>43867</v>
      </c>
      <c r="B7" s="27" t="str">
        <f t="shared" si="0"/>
        <v>JEUDI</v>
      </c>
      <c r="C7" s="27" t="s">
        <v>287</v>
      </c>
      <c r="D7" s="47" t="str">
        <f t="shared" si="1"/>
        <v/>
      </c>
      <c r="E7" s="48" t="str">
        <f>IFERROR(INDEX(Lune!$A:$A,MATCH($A7,Lune!$C:$C,0)),"")</f>
        <v/>
      </c>
      <c r="F7" s="30" t="str">
        <f>IFERROR(UPPER(INDEX(Feuil13!$B:$B,MATCH(A7,Feuil13!$C:$C,0))),"")</f>
        <v/>
      </c>
    </row>
    <row r="8" spans="1:6" ht="16.5" x14ac:dyDescent="0.3">
      <c r="A8" s="29">
        <f t="shared" si="2"/>
        <v>43868</v>
      </c>
      <c r="B8" s="27" t="str">
        <f t="shared" si="0"/>
        <v>VENDREDI</v>
      </c>
      <c r="C8" s="27" t="s">
        <v>288</v>
      </c>
      <c r="D8" s="47" t="str">
        <f t="shared" si="1"/>
        <v/>
      </c>
      <c r="E8" s="48" t="str">
        <f>IFERROR(INDEX(Lune!$A:$A,MATCH($A8,Lune!$C:$C,0)),"")</f>
        <v/>
      </c>
      <c r="F8" s="30" t="str">
        <f>IFERROR(UPPER(INDEX(Feuil13!$B:$B,MATCH(A8,Feuil13!$C:$C,0))),"")</f>
        <v/>
      </c>
    </row>
    <row r="9" spans="1:6" ht="16.5" x14ac:dyDescent="0.3">
      <c r="A9" s="29">
        <f t="shared" si="2"/>
        <v>43869</v>
      </c>
      <c r="B9" s="27" t="str">
        <f t="shared" si="0"/>
        <v>SAMEDI</v>
      </c>
      <c r="C9" s="27" t="s">
        <v>289</v>
      </c>
      <c r="D9" s="47" t="str">
        <f t="shared" si="1"/>
        <v/>
      </c>
      <c r="E9" s="48" t="str">
        <f>IFERROR(INDEX(Lune!$A:$A,MATCH($A9,Lune!$C:$C,0)),"")</f>
        <v/>
      </c>
      <c r="F9" s="30" t="str">
        <f>IFERROR(UPPER(INDEX(Feuil13!$B:$B,MATCH(A9,Feuil13!$C:$C,0))),"")</f>
        <v/>
      </c>
    </row>
    <row r="10" spans="1:6" ht="16.5" x14ac:dyDescent="0.3">
      <c r="A10" s="29">
        <f t="shared" si="2"/>
        <v>43870</v>
      </c>
      <c r="B10" s="27" t="str">
        <f t="shared" si="0"/>
        <v>DIMANCHE</v>
      </c>
      <c r="C10" s="27" t="s">
        <v>290</v>
      </c>
      <c r="D10" s="47" t="str">
        <f t="shared" si="1"/>
        <v/>
      </c>
      <c r="E10" s="48" t="str">
        <f>IFERROR(INDEX(Lune!$A:$A,MATCH($A10,Lune!$C:$C,0)),"")</f>
        <v></v>
      </c>
      <c r="F10" s="30" t="str">
        <f>IFERROR(UPPER(INDEX(Feuil13!$B:$B,MATCH(A10,Feuil13!$C:$C,0))),"")</f>
        <v/>
      </c>
    </row>
    <row r="11" spans="1:6" ht="16.5" x14ac:dyDescent="0.3">
      <c r="A11" s="29">
        <f t="shared" si="2"/>
        <v>43871</v>
      </c>
      <c r="B11" s="27" t="str">
        <f t="shared" si="0"/>
        <v>LUNDI</v>
      </c>
      <c r="C11" s="27" t="s">
        <v>291</v>
      </c>
      <c r="D11" s="47">
        <f t="shared" si="1"/>
        <v>7</v>
      </c>
      <c r="E11" s="48" t="str">
        <f>IFERROR(INDEX(Lune!$A:$A,MATCH($A11,Lune!$C:$C,0)),"")</f>
        <v/>
      </c>
      <c r="F11" s="30" t="str">
        <f>IFERROR(UPPER(INDEX(Feuil13!$B:$B,MATCH(A11,Feuil13!$C:$C,0))),"")</f>
        <v/>
      </c>
    </row>
    <row r="12" spans="1:6" ht="16.5" x14ac:dyDescent="0.3">
      <c r="A12" s="29">
        <f t="shared" si="2"/>
        <v>43872</v>
      </c>
      <c r="B12" s="27" t="str">
        <f t="shared" si="0"/>
        <v>MARDI</v>
      </c>
      <c r="C12" s="27" t="s">
        <v>292</v>
      </c>
      <c r="D12" s="47" t="str">
        <f t="shared" si="1"/>
        <v/>
      </c>
      <c r="E12" s="48" t="str">
        <f>IFERROR(INDEX(Lune!$A:$A,MATCH($A12,Lune!$C:$C,0)),"")</f>
        <v/>
      </c>
      <c r="F12" s="30" t="str">
        <f>IFERROR(UPPER(INDEX(Feuil13!$B:$B,MATCH(A12,Feuil13!$C:$C,0))),"")</f>
        <v/>
      </c>
    </row>
    <row r="13" spans="1:6" ht="16.5" x14ac:dyDescent="0.3">
      <c r="A13" s="29">
        <f t="shared" si="2"/>
        <v>43873</v>
      </c>
      <c r="B13" s="27" t="str">
        <f t="shared" si="0"/>
        <v>MERCREDI</v>
      </c>
      <c r="C13" s="27" t="s">
        <v>293</v>
      </c>
      <c r="D13" s="47" t="str">
        <f t="shared" si="1"/>
        <v/>
      </c>
      <c r="E13" s="48" t="str">
        <f>IFERROR(INDEX(Lune!$A:$A,MATCH($A13,Lune!$C:$C,0)),"")</f>
        <v/>
      </c>
      <c r="F13" s="30" t="str">
        <f>IFERROR(UPPER(INDEX(Feuil13!$B:$B,MATCH(A13,Feuil13!$C:$C,0))),"")</f>
        <v/>
      </c>
    </row>
    <row r="14" spans="1:6" ht="16.5" x14ac:dyDescent="0.3">
      <c r="A14" s="29">
        <f t="shared" si="2"/>
        <v>43874</v>
      </c>
      <c r="B14" s="27" t="str">
        <f t="shared" si="0"/>
        <v>JEUDI</v>
      </c>
      <c r="C14" s="27" t="s">
        <v>294</v>
      </c>
      <c r="D14" s="47" t="str">
        <f t="shared" si="1"/>
        <v/>
      </c>
      <c r="E14" s="48" t="str">
        <f>IFERROR(INDEX(Lune!$A:$A,MATCH($A14,Lune!$C:$C,0)),"")</f>
        <v/>
      </c>
      <c r="F14" s="30" t="str">
        <f>IFERROR(UPPER(INDEX(Feuil13!$B:$B,MATCH(A14,Feuil13!$C:$C,0))),"")</f>
        <v/>
      </c>
    </row>
    <row r="15" spans="1:6" ht="16.5" x14ac:dyDescent="0.3">
      <c r="A15" s="29">
        <f t="shared" si="2"/>
        <v>43875</v>
      </c>
      <c r="B15" s="27" t="str">
        <f t="shared" si="0"/>
        <v>VENDREDI</v>
      </c>
      <c r="C15" s="27" t="s">
        <v>608</v>
      </c>
      <c r="D15" s="47" t="str">
        <f t="shared" si="1"/>
        <v/>
      </c>
      <c r="E15" s="48" t="str">
        <f>IFERROR(INDEX(Lune!$A:$A,MATCH($A15,Lune!$C:$C,0)),"")</f>
        <v/>
      </c>
      <c r="F15" s="30" t="str">
        <f>IFERROR(UPPER(INDEX(Feuil13!$B:$B,MATCH(A15,Feuil13!$C:$C,0))),"")</f>
        <v>SAINT VALENTIN</v>
      </c>
    </row>
    <row r="16" spans="1:6" ht="16.5" x14ac:dyDescent="0.3">
      <c r="A16" s="29">
        <f t="shared" si="2"/>
        <v>43876</v>
      </c>
      <c r="B16" s="27" t="str">
        <f t="shared" si="0"/>
        <v>SAMEDI</v>
      </c>
      <c r="C16" s="27" t="s">
        <v>295</v>
      </c>
      <c r="D16" s="47" t="str">
        <f t="shared" si="1"/>
        <v/>
      </c>
      <c r="E16" s="48" t="str">
        <f>IFERROR(INDEX(Lune!$A:$A,MATCH($A16,Lune!$C:$C,0)),"")</f>
        <v/>
      </c>
      <c r="F16" s="30" t="str">
        <f>IFERROR(UPPER(INDEX(Feuil13!$B:$B,MATCH(A16,Feuil13!$C:$C,0))),"")</f>
        <v/>
      </c>
    </row>
    <row r="17" spans="1:6" ht="16.5" x14ac:dyDescent="0.3">
      <c r="A17" s="29">
        <f t="shared" si="2"/>
        <v>43877</v>
      </c>
      <c r="B17" s="27" t="str">
        <f t="shared" si="0"/>
        <v>DIMANCHE</v>
      </c>
      <c r="C17" s="27" t="s">
        <v>296</v>
      </c>
      <c r="D17" s="47" t="str">
        <f t="shared" si="1"/>
        <v/>
      </c>
      <c r="E17" s="48" t="str">
        <f>IFERROR(INDEX(Lune!$A:$A,MATCH($A17,Lune!$C:$C,0)),"")</f>
        <v>ƒ</v>
      </c>
      <c r="F17" s="30" t="str">
        <f>IFERROR(UPPER(INDEX(Feuil13!$B:$B,MATCH(A17,Feuil13!$C:$C,0))),"")</f>
        <v/>
      </c>
    </row>
    <row r="18" spans="1:6" ht="16.5" x14ac:dyDescent="0.3">
      <c r="A18" s="29">
        <f t="shared" si="2"/>
        <v>43878</v>
      </c>
      <c r="B18" s="27" t="str">
        <f t="shared" si="0"/>
        <v>LUNDI</v>
      </c>
      <c r="C18" s="27" t="s">
        <v>297</v>
      </c>
      <c r="D18" s="47">
        <f t="shared" si="1"/>
        <v>8</v>
      </c>
      <c r="E18" s="48" t="str">
        <f>IFERROR(INDEX(Lune!$A:$A,MATCH($A18,Lune!$C:$C,0)),"")</f>
        <v/>
      </c>
      <c r="F18" s="30" t="str">
        <f>IFERROR(UPPER(INDEX(Feuil13!$B:$B,MATCH(A18,Feuil13!$C:$C,0))),"")</f>
        <v/>
      </c>
    </row>
    <row r="19" spans="1:6" ht="16.5" x14ac:dyDescent="0.3">
      <c r="A19" s="29">
        <f t="shared" si="2"/>
        <v>43879</v>
      </c>
      <c r="B19" s="27" t="str">
        <f t="shared" si="0"/>
        <v>MARDI</v>
      </c>
      <c r="C19" s="27" t="s">
        <v>298</v>
      </c>
      <c r="D19" s="47" t="str">
        <f t="shared" si="1"/>
        <v/>
      </c>
      <c r="E19" s="48" t="str">
        <f>IFERROR(INDEX(Lune!$A:$A,MATCH($A19,Lune!$C:$C,0)),"")</f>
        <v/>
      </c>
      <c r="F19" s="30" t="str">
        <f>IFERROR(UPPER(INDEX(Feuil13!$B:$B,MATCH(A19,Feuil13!$C:$C,0))),"")</f>
        <v/>
      </c>
    </row>
    <row r="20" spans="1:6" ht="16.5" x14ac:dyDescent="0.3">
      <c r="A20" s="29">
        <f t="shared" si="2"/>
        <v>43880</v>
      </c>
      <c r="B20" s="27" t="str">
        <f t="shared" si="0"/>
        <v>MERCREDI</v>
      </c>
      <c r="C20" s="27" t="s">
        <v>299</v>
      </c>
      <c r="D20" s="47" t="str">
        <f t="shared" si="1"/>
        <v/>
      </c>
      <c r="E20" s="48" t="str">
        <f>IFERROR(INDEX(Lune!$A:$A,MATCH($A20,Lune!$C:$C,0)),"")</f>
        <v/>
      </c>
      <c r="F20" s="30" t="str">
        <f>IFERROR(UPPER(INDEX(Feuil13!$B:$B,MATCH(A20,Feuil13!$C:$C,0))),"")</f>
        <v/>
      </c>
    </row>
    <row r="21" spans="1:6" ht="16.5" x14ac:dyDescent="0.3">
      <c r="A21" s="29">
        <f t="shared" si="2"/>
        <v>43881</v>
      </c>
      <c r="B21" s="27" t="str">
        <f t="shared" si="0"/>
        <v>JEUDI</v>
      </c>
      <c r="C21" s="27" t="s">
        <v>300</v>
      </c>
      <c r="D21" s="47" t="str">
        <f t="shared" si="1"/>
        <v/>
      </c>
      <c r="E21" s="48" t="str">
        <f>IFERROR(INDEX(Lune!$A:$A,MATCH($A21,Lune!$C:$C,0)),"")</f>
        <v/>
      </c>
      <c r="F21" s="30" t="str">
        <f>IFERROR(UPPER(INDEX(Feuil13!$B:$B,MATCH(A21,Feuil13!$C:$C,0))),"")</f>
        <v/>
      </c>
    </row>
    <row r="22" spans="1:6" ht="16.5" x14ac:dyDescent="0.3">
      <c r="A22" s="29">
        <f t="shared" si="2"/>
        <v>43882</v>
      </c>
      <c r="B22" s="27" t="str">
        <f t="shared" si="0"/>
        <v>VENDREDI</v>
      </c>
      <c r="C22" s="27" t="s">
        <v>301</v>
      </c>
      <c r="D22" s="47" t="str">
        <f t="shared" si="1"/>
        <v/>
      </c>
      <c r="E22" s="48" t="str">
        <f>IFERROR(INDEX(Lune!$A:$A,MATCH($A22,Lune!$C:$C,0)),"")</f>
        <v/>
      </c>
      <c r="F22" s="30" t="str">
        <f>IFERROR(UPPER(INDEX(Feuil13!$B:$B,MATCH(A22,Feuil13!$C:$C,0))),"")</f>
        <v/>
      </c>
    </row>
    <row r="23" spans="1:6" ht="16.5" x14ac:dyDescent="0.3">
      <c r="A23" s="29">
        <f t="shared" si="2"/>
        <v>43883</v>
      </c>
      <c r="B23" s="27" t="str">
        <f t="shared" si="0"/>
        <v>SAMEDI</v>
      </c>
      <c r="C23" s="27" t="s">
        <v>302</v>
      </c>
      <c r="D23" s="47" t="str">
        <f t="shared" si="1"/>
        <v/>
      </c>
      <c r="E23" s="48" t="str">
        <f>IFERROR(INDEX(Lune!$A:$A,MATCH($A23,Lune!$C:$C,0)),"")</f>
        <v/>
      </c>
      <c r="F23" s="30" t="str">
        <f>IFERROR(UPPER(INDEX(Feuil13!$B:$B,MATCH(A23,Feuil13!$C:$C,0))),"")</f>
        <v/>
      </c>
    </row>
    <row r="24" spans="1:6" ht="16.5" x14ac:dyDescent="0.3">
      <c r="A24" s="29">
        <f t="shared" si="2"/>
        <v>43884</v>
      </c>
      <c r="B24" s="27" t="str">
        <f t="shared" si="0"/>
        <v>DIMANCHE</v>
      </c>
      <c r="C24" s="27" t="s">
        <v>303</v>
      </c>
      <c r="D24" s="47" t="str">
        <f t="shared" si="1"/>
        <v/>
      </c>
      <c r="E24" s="48" t="str">
        <f>IFERROR(INDEX(Lune!$A:$A,MATCH($A24,Lune!$C:$C,0)),"")</f>
        <v></v>
      </c>
      <c r="F24" s="30" t="str">
        <f>IFERROR(UPPER(INDEX(Feuil13!$B:$B,MATCH(A24,Feuil13!$C:$C,0))),"")</f>
        <v/>
      </c>
    </row>
    <row r="25" spans="1:6" ht="16.5" x14ac:dyDescent="0.3">
      <c r="A25" s="29">
        <f t="shared" si="2"/>
        <v>43885</v>
      </c>
      <c r="B25" s="27" t="str">
        <f t="shared" si="0"/>
        <v>LUNDI</v>
      </c>
      <c r="C25" s="27" t="s">
        <v>304</v>
      </c>
      <c r="D25" s="47">
        <f t="shared" si="1"/>
        <v>9</v>
      </c>
      <c r="E25" s="48" t="str">
        <f>IFERROR(INDEX(Lune!$A:$A,MATCH($A25,Lune!$C:$C,0)),"")</f>
        <v/>
      </c>
      <c r="F25" s="30" t="str">
        <f>IFERROR(UPPER(INDEX(Feuil13!$B:$B,MATCH(A25,Feuil13!$C:$C,0))),"")</f>
        <v/>
      </c>
    </row>
    <row r="26" spans="1:6" ht="16.5" x14ac:dyDescent="0.3">
      <c r="A26" s="29">
        <f t="shared" si="2"/>
        <v>43886</v>
      </c>
      <c r="B26" s="27" t="str">
        <f t="shared" si="0"/>
        <v>MARDI</v>
      </c>
      <c r="C26" s="27" t="s">
        <v>305</v>
      </c>
      <c r="D26" s="47" t="str">
        <f t="shared" si="1"/>
        <v/>
      </c>
      <c r="E26" s="48" t="str">
        <f>IFERROR(INDEX(Lune!$A:$A,MATCH($A26,Lune!$C:$C,0)),"")</f>
        <v/>
      </c>
      <c r="F26" s="30" t="str">
        <f>IFERROR(UPPER(INDEX(Feuil13!$B:$B,MATCH(A26,Feuil13!$C:$C,0))),"")</f>
        <v/>
      </c>
    </row>
    <row r="27" spans="1:6" ht="16.5" x14ac:dyDescent="0.3">
      <c r="A27" s="29">
        <f t="shared" si="2"/>
        <v>43887</v>
      </c>
      <c r="B27" s="27" t="str">
        <f t="shared" si="0"/>
        <v>MERCREDI</v>
      </c>
      <c r="C27" s="27" t="s">
        <v>609</v>
      </c>
      <c r="D27" s="47" t="str">
        <f t="shared" si="1"/>
        <v/>
      </c>
      <c r="E27" s="48" t="str">
        <f>IFERROR(INDEX(Lune!$A:$A,MATCH($A27,Lune!$C:$C,0)),"")</f>
        <v/>
      </c>
      <c r="F27" s="30" t="str">
        <f>IFERROR(UPPER(INDEX(Feuil13!$B:$B,MATCH(A27,Feuil13!$C:$C,0))),"")</f>
        <v>MARDI-GRAS</v>
      </c>
    </row>
    <row r="28" spans="1:6" ht="16.5" x14ac:dyDescent="0.3">
      <c r="A28" s="29">
        <f t="shared" si="2"/>
        <v>43888</v>
      </c>
      <c r="B28" s="27" t="str">
        <f t="shared" si="0"/>
        <v>JEUDI</v>
      </c>
      <c r="C28" s="27" t="s">
        <v>306</v>
      </c>
      <c r="D28" s="47" t="str">
        <f t="shared" si="1"/>
        <v/>
      </c>
      <c r="E28" s="48" t="str">
        <f>IFERROR(INDEX(Lune!$A:$A,MATCH($A28,Lune!$C:$C,0)),"")</f>
        <v/>
      </c>
      <c r="F28" s="30" t="str">
        <f>IFERROR(UPPER(INDEX(Feuil13!$B:$B,MATCH(A28,Feuil13!$C:$C,0))),"")</f>
        <v/>
      </c>
    </row>
    <row r="29" spans="1:6" ht="16.5" x14ac:dyDescent="0.3">
      <c r="A29" s="29">
        <f t="shared" si="2"/>
        <v>43889</v>
      </c>
      <c r="B29" s="27" t="str">
        <f t="shared" si="0"/>
        <v>VENDREDI</v>
      </c>
      <c r="C29" s="27" t="s">
        <v>307</v>
      </c>
      <c r="D29" s="47" t="str">
        <f t="shared" si="1"/>
        <v/>
      </c>
      <c r="E29" s="48" t="str">
        <f>IFERROR(INDEX(Lune!$A:$A,MATCH($A29,Lune!$C:$C,0)),"")</f>
        <v/>
      </c>
      <c r="F29" s="30" t="str">
        <f>IFERROR(UPPER(INDEX(Feuil13!$B:$B,MATCH(A29,Feuil13!$C:$C,0))),"")</f>
        <v/>
      </c>
    </row>
    <row r="30" spans="1:6" ht="16.5" x14ac:dyDescent="0.3">
      <c r="A30" s="29">
        <f t="shared" si="2"/>
        <v>43890</v>
      </c>
      <c r="B30" s="27" t="str">
        <f t="shared" si="0"/>
        <v>SAMEDI</v>
      </c>
      <c r="C30" s="27" t="s">
        <v>308</v>
      </c>
      <c r="D30" s="47" t="str">
        <f t="shared" si="1"/>
        <v/>
      </c>
      <c r="E30" s="48" t="str">
        <f>IFERROR(INDEX(Lune!$A:$A,MATCH($A30,Lune!$C:$C,0)),"")</f>
        <v/>
      </c>
      <c r="F30" s="30" t="str">
        <f>IFERROR(UPPER(INDEX(Feuil13!$B:$B,MATCH(A30,Feuil13!$C:$C,0))),"")</f>
        <v/>
      </c>
    </row>
  </sheetData>
  <mergeCells count="1">
    <mergeCell ref="A1:F1"/>
  </mergeCells>
  <conditionalFormatting sqref="A2:F30">
    <cfRule type="expression" dxfId="130" priority="5">
      <formula>WEEKDAY($A2,2)=7</formula>
    </cfRule>
    <cfRule type="expression" dxfId="129" priority="6">
      <formula>WEEKDAY($A2,2)=6</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9BE1E3A3-1EC0-4AFF-9757-958D40F32AF3}">
            <xm:f>COUNTIF(Feuil13!$B$5:$B$15,$F2)=1</xm:f>
            <x14:dxf>
              <font>
                <b/>
                <i val="0"/>
                <color rgb="FFFF0000"/>
              </font>
            </x14:dxf>
          </x14:cfRule>
          <x14:cfRule type="expression" priority="4" id="{B437A531-8613-4EF7-B466-54C5B8C3B4A7}">
            <xm:f>COUNTIF(Feuil13!$B$19:$B$32,$F2)=1</xm:f>
            <x14:dxf>
              <font>
                <b/>
                <i val="0"/>
                <color theme="8" tint="-0.24994659260841701"/>
              </font>
            </x14:dxf>
          </x14:cfRule>
          <xm:sqref>F2:F30</xm:sqref>
        </x14:conditionalFormatting>
        <x14:conditionalFormatting xmlns:xm="http://schemas.microsoft.com/office/excel/2006/main">
          <x14:cfRule type="expression" priority="1" id="{4E1E1A54-DD2B-4FEF-B179-53735A931512}">
            <xm:f>OR(AND($A2&gt;=Feuil13!$G$6,$A2&lt;Feuil13!$H$6),AND($A2&gt;=Feuil13!$G$12,$A2&lt;Feuil13!$H$12),AND($A2&gt;=Feuil13!$G$18,$A2&lt;Feuil13!$H$18))</xm:f>
            <x14:dxf>
              <fill>
                <patternFill>
                  <bgColor rgb="FFB28BFF"/>
                </patternFill>
              </fill>
            </x14:dxf>
          </x14:cfRule>
          <xm:sqref>D2:D30</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32"/>
  <sheetViews>
    <sheetView tabSelected="1" workbookViewId="0">
      <selection activeCell="F2" sqref="F2"/>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13" x14ac:dyDescent="0.25">
      <c r="A1" s="53" t="str">
        <f>IF(Feuil13!C2&lt;&gt;"",UPPER(TEXT(DATE(Feuil13!C2,3,1),"mmmm")),"")</f>
        <v>MARS</v>
      </c>
      <c r="B1" s="53"/>
      <c r="C1" s="53"/>
      <c r="D1" s="53"/>
      <c r="E1" s="53"/>
      <c r="F1" s="53"/>
    </row>
    <row r="2" spans="1:13" ht="16.5" x14ac:dyDescent="0.3">
      <c r="A2" s="29">
        <f>DATE(Feuil13!C2,3,1)</f>
        <v>43891</v>
      </c>
      <c r="B2" s="27" t="str">
        <f>UPPER(TEXT($A2,"jjjj"))</f>
        <v>DIMANCHE</v>
      </c>
      <c r="C2" s="27" t="s">
        <v>309</v>
      </c>
      <c r="D2" s="47" t="str">
        <f>IF(WEEKDAY($A2,2)&lt;&gt;1,"",_xlfn.ISOWEEKNUM($A2))</f>
        <v/>
      </c>
      <c r="E2" s="48" t="str">
        <f>IFERROR(INDEX(Lune!$A:$A,MATCH($A2,Lune!$C:$C,0)),"")</f>
        <v/>
      </c>
      <c r="F2" s="30" t="str">
        <f>IFERROR(UPPER(INDEX(Feuil13!$B:$B,MATCH(A2,Feuil13!$C:$C,0))),"") &amp; IF($A2=LEFT(INDEX(Feuil13!K:K,MATCH(Feuil13!$C$2,Feuil13!J:J,0)),5)*1,"PRINTEMPS","")</f>
        <v>FÊTE DES GRANDS-MÈRES</v>
      </c>
      <c r="G2" s="51">
        <f>IFERROR(INDEX(Feuil13!K:K,MATCH(Feuil13!C2,Feuil13!J:J,0)),"")</f>
        <v>43910.12777777778</v>
      </c>
      <c r="H2" t="str">
        <f>IF($A2=LEFT(INDEX(Feuil13!K:K,MATCH(Feuil13!$C$2,Feuil13!J:J,0)),5)*1,"PRINTEMPS","")</f>
        <v/>
      </c>
      <c r="I2" t="str">
        <f>IFERROR(UPPER(INDEX(Feuil13!$B:$B,MATCH(A2,Feuil13!$C:$C,0))),"")</f>
        <v>FÊTE DES GRANDS-MÈRES</v>
      </c>
      <c r="M2" t="e">
        <f>OR(IFERROR(UPPER(INDEX(Feuil13!$B:$B,MATCH(A2,Feuil13!$C:$C,0))),""),IFERROR(UPPER(INDEX(Feuil13!$K:$K,MATCH(A2,Feuil13!$J:$J,0))),""))</f>
        <v>#VALUE!</v>
      </c>
    </row>
    <row r="3" spans="1:13" ht="16.5" x14ac:dyDescent="0.3">
      <c r="A3" s="29">
        <f>IF(EOMONTH($A2,0)&gt;$A2,$A2+1,"")</f>
        <v>43892</v>
      </c>
      <c r="B3" s="27" t="str">
        <f t="shared" ref="B3:B32" si="0">UPPER(TEXT($A3,"jjjj"))</f>
        <v>LUNDI</v>
      </c>
      <c r="C3" s="27" t="s">
        <v>310</v>
      </c>
      <c r="D3" s="47">
        <f t="shared" ref="D3:D32" si="1">IF(WEEKDAY($A3,2)&lt;&gt;1,"",_xlfn.ISOWEEKNUM($A3))</f>
        <v>10</v>
      </c>
      <c r="E3" s="48" t="str">
        <f>IFERROR(INDEX(Lune!$A:$A,MATCH($A3,Lune!$C:$C,0)),"")</f>
        <v>‚</v>
      </c>
      <c r="F3" s="30" t="str">
        <f>IFERROR(UPPER(INDEX(Feuil13!$B:$B,MATCH(A3,Feuil13!$C:$C,0))),"") &amp; IF($A3=LEFT(INDEX(Feuil13!K:K,MATCH(Feuil13!$C$2,Feuil13!J:J,0)),5)*1,"PRINTEMPS","")</f>
        <v/>
      </c>
      <c r="G3" s="51" t="str">
        <f>IFERROR(INDEX(Feuil13!K:K,MATCH(Feuil13!C3,Feuil13!J:J,0)),"")</f>
        <v/>
      </c>
      <c r="H3" t="str">
        <f>IF($A3=LEFT(INDEX(Feuil13!K:K,MATCH(Feuil13!$C$2,Feuil13!J:J,0)),5)*1,"PRINTEMPS","")</f>
        <v/>
      </c>
    </row>
    <row r="4" spans="1:13" ht="16.5" x14ac:dyDescent="0.3">
      <c r="A4" s="29">
        <f t="shared" ref="A4:A32" si="2">IF(EOMONTH($A3,0)&gt;$A3,$A3+1,"")</f>
        <v>43893</v>
      </c>
      <c r="B4" s="27" t="str">
        <f t="shared" si="0"/>
        <v>MARDI</v>
      </c>
      <c r="C4" s="27" t="s">
        <v>311</v>
      </c>
      <c r="D4" s="47" t="str">
        <f t="shared" si="1"/>
        <v/>
      </c>
      <c r="E4" s="48" t="str">
        <f>IFERROR(INDEX(Lune!$A:$A,MATCH($A4,Lune!$C:$C,0)),"")</f>
        <v/>
      </c>
      <c r="F4" s="30" t="str">
        <f>IFERROR(UPPER(INDEX(Feuil13!$B:$B,MATCH(A4,Feuil13!$C:$C,0))),"") &amp; IF($A4=LEFT(INDEX(Feuil13!K:K,MATCH(Feuil13!$C$2,Feuil13!J:J,0)),5)*1,"PRINTEMPS","")</f>
        <v/>
      </c>
      <c r="G4" s="51" t="str">
        <f>IFERROR(INDEX(Feuil13!K:K,MATCH(Feuil13!C4,Feuil13!J:J,0)),"")</f>
        <v/>
      </c>
      <c r="H4" t="str">
        <f>IF($A4=LEFT(INDEX(Feuil13!K:K,MATCH(Feuil13!$C$2,Feuil13!J:J,0)),5)*1,"PRINTEMPS","")</f>
        <v/>
      </c>
    </row>
    <row r="5" spans="1:13" ht="16.5" x14ac:dyDescent="0.3">
      <c r="A5" s="29">
        <f t="shared" si="2"/>
        <v>43894</v>
      </c>
      <c r="B5" s="27" t="str">
        <f t="shared" si="0"/>
        <v>MERCREDI</v>
      </c>
      <c r="C5" s="27" t="s">
        <v>312</v>
      </c>
      <c r="D5" s="47" t="str">
        <f t="shared" si="1"/>
        <v/>
      </c>
      <c r="E5" s="48" t="str">
        <f>IFERROR(INDEX(Lune!$A:$A,MATCH($A5,Lune!$C:$C,0)),"")</f>
        <v/>
      </c>
      <c r="F5" s="30" t="str">
        <f>IFERROR(UPPER(INDEX(Feuil13!$B:$B,MATCH(A5,Feuil13!$C:$C,0))),"") &amp; IF($A5=LEFT(INDEX(Feuil13!K:K,MATCH(Feuil13!$C$2,Feuil13!J:J,0)),5)*1,"PRINTEMPS","")</f>
        <v/>
      </c>
      <c r="G5" s="51" t="str">
        <f>IFERROR(INDEX(Feuil13!K:K,MATCH(Feuil13!C5,Feuil13!J:J,0)),"")</f>
        <v/>
      </c>
      <c r="H5" t="str">
        <f>IF($A5=LEFT(INDEX(Feuil13!K:K,MATCH(Feuil13!$C$2,Feuil13!J:J,0)),5)*1,"PRINTEMPS","")</f>
        <v/>
      </c>
    </row>
    <row r="6" spans="1:13" ht="16.5" x14ac:dyDescent="0.3">
      <c r="A6" s="29">
        <f t="shared" si="2"/>
        <v>43895</v>
      </c>
      <c r="B6" s="27" t="str">
        <f t="shared" si="0"/>
        <v>JEUDI</v>
      </c>
      <c r="C6" s="27" t="s">
        <v>313</v>
      </c>
      <c r="D6" s="47" t="str">
        <f t="shared" si="1"/>
        <v/>
      </c>
      <c r="E6" s="48" t="str">
        <f>IFERROR(INDEX(Lune!$A:$A,MATCH($A6,Lune!$C:$C,0)),"")</f>
        <v/>
      </c>
      <c r="F6" s="30" t="str">
        <f>IFERROR(UPPER(INDEX(Feuil13!$B:$B,MATCH(A6,Feuil13!$C:$C,0))),"") &amp; IF($A6=LEFT(INDEX(Feuil13!K:K,MATCH(Feuil13!$C$2,Feuil13!J:J,0)),5)*1,"PRINTEMPS","")</f>
        <v/>
      </c>
      <c r="G6" s="51" t="str">
        <f>IFERROR(INDEX(Feuil13!K:K,MATCH(Feuil13!C6,Feuil13!J:J,0)),"")</f>
        <v/>
      </c>
      <c r="H6" t="str">
        <f>IF($A6=LEFT(INDEX(Feuil13!K:K,MATCH(Feuil13!$C$2,Feuil13!J:J,0)),5)*1,"PRINTEMPS","")</f>
        <v/>
      </c>
      <c r="I6" s="51" t="str">
        <f>IF(INDEX(Feuil13!K:K,MATCH(Feuil13!C2,Feuil13!J:J,0))&lt;&gt;"","PRINTEMPS","")</f>
        <v>PRINTEMPS</v>
      </c>
    </row>
    <row r="7" spans="1:13" ht="16.5" x14ac:dyDescent="0.3">
      <c r="A7" s="29">
        <f t="shared" si="2"/>
        <v>43896</v>
      </c>
      <c r="B7" s="27" t="str">
        <f t="shared" si="0"/>
        <v>VENDREDI</v>
      </c>
      <c r="C7" s="27" t="s">
        <v>314</v>
      </c>
      <c r="D7" s="47" t="str">
        <f t="shared" si="1"/>
        <v/>
      </c>
      <c r="E7" s="48" t="str">
        <f>IFERROR(INDEX(Lune!$A:$A,MATCH($A7,Lune!$C:$C,0)),"")</f>
        <v/>
      </c>
      <c r="F7" s="30" t="str">
        <f>IFERROR(UPPER(INDEX(Feuil13!$B:$B,MATCH(A7,Feuil13!$C:$C,0))),"") &amp; IF($A7=LEFT(INDEX(Feuil13!K:K,MATCH(Feuil13!$C$2,Feuil13!J:J,0)),5)*1,"PRINTEMPS","")</f>
        <v/>
      </c>
      <c r="G7" s="51" t="str">
        <f>IFERROR(INDEX(Feuil13!K:K,MATCH(Feuil13!C7,Feuil13!J:J,0)),"")</f>
        <v/>
      </c>
      <c r="H7" t="str">
        <f>IF($A7=LEFT(INDEX(Feuil13!K:K,MATCH(Feuil13!$C$2,Feuil13!J:J,0)),5)*1,"PRINTEMPS","")</f>
        <v/>
      </c>
    </row>
    <row r="8" spans="1:13" ht="16.5" x14ac:dyDescent="0.3">
      <c r="A8" s="29">
        <f t="shared" si="2"/>
        <v>43897</v>
      </c>
      <c r="B8" s="27" t="str">
        <f t="shared" si="0"/>
        <v>SAMEDI</v>
      </c>
      <c r="C8" s="27" t="s">
        <v>315</v>
      </c>
      <c r="D8" s="47" t="str">
        <f t="shared" si="1"/>
        <v/>
      </c>
      <c r="E8" s="48" t="str">
        <f>IFERROR(INDEX(Lune!$A:$A,MATCH($A8,Lune!$C:$C,0)),"")</f>
        <v/>
      </c>
      <c r="F8" s="30" t="str">
        <f>IFERROR(UPPER(INDEX(Feuil13!$B:$B,MATCH(A8,Feuil13!$C:$C,0))),"") &amp; IF($A8=LEFT(INDEX(Feuil13!K:K,MATCH(Feuil13!$C$2,Feuil13!J:J,0)),5)*1,"PRINTEMPS","")</f>
        <v/>
      </c>
      <c r="G8" s="51" t="str">
        <f>IFERROR(INDEX(Feuil13!K:K,MATCH(Feuil13!C8,Feuil13!J:J,0)),"")</f>
        <v/>
      </c>
      <c r="H8" t="str">
        <f>IF($A8=LEFT(INDEX(Feuil13!K:K,MATCH(Feuil13!$C$2,Feuil13!J:J,0)),5)*1,"PRINTEMPS","")</f>
        <v/>
      </c>
    </row>
    <row r="9" spans="1:13" ht="16.5" x14ac:dyDescent="0.3">
      <c r="A9" s="29">
        <f t="shared" si="2"/>
        <v>43898</v>
      </c>
      <c r="B9" s="27" t="str">
        <f t="shared" si="0"/>
        <v>DIMANCHE</v>
      </c>
      <c r="C9" s="27" t="s">
        <v>316</v>
      </c>
      <c r="D9" s="47" t="str">
        <f t="shared" si="1"/>
        <v/>
      </c>
      <c r="E9" s="48" t="str">
        <f>IFERROR(INDEX(Lune!$A:$A,MATCH($A9,Lune!$C:$C,0)),"")</f>
        <v/>
      </c>
      <c r="F9" s="30" t="str">
        <f>IFERROR(UPPER(INDEX(Feuil13!$B:$B,MATCH(A9,Feuil13!$C:$C,0))),"") &amp; IF($A9=LEFT(INDEX(Feuil13!K:K,MATCH(Feuil13!$C$2,Feuil13!J:J,0)),5)*1,"PRINTEMPS","")</f>
        <v/>
      </c>
      <c r="G9" s="51" t="str">
        <f>IFERROR(INDEX(Feuil13!K:K,MATCH(Feuil13!C9,Feuil13!J:J,0)),"")</f>
        <v/>
      </c>
      <c r="H9" t="str">
        <f>IF($A9=LEFT(INDEX(Feuil13!K:K,MATCH(Feuil13!$C$2,Feuil13!J:J,0)),5)*1,"PRINTEMPS","")</f>
        <v/>
      </c>
      <c r="I9" t="str">
        <f>"Printemps "&amp;INDEX(Feuil13!K:K,MATCH(Feuil13!C2,Feuil13!J:J,0))</f>
        <v>Printemps 43910,1277777778</v>
      </c>
    </row>
    <row r="10" spans="1:13" ht="16.5" x14ac:dyDescent="0.3">
      <c r="A10" s="29">
        <f t="shared" si="2"/>
        <v>43899</v>
      </c>
      <c r="B10" s="27" t="str">
        <f t="shared" si="0"/>
        <v>LUNDI</v>
      </c>
      <c r="C10" s="27" t="s">
        <v>317</v>
      </c>
      <c r="D10" s="47">
        <f t="shared" si="1"/>
        <v>11</v>
      </c>
      <c r="E10" s="48" t="str">
        <f>IFERROR(INDEX(Lune!$A:$A,MATCH($A10,Lune!$C:$C,0)),"")</f>
        <v></v>
      </c>
      <c r="F10" s="30" t="str">
        <f>IFERROR(UPPER(INDEX(Feuil13!$B:$B,MATCH(A10,Feuil13!$C:$C,0))),"") &amp; IF($A10=LEFT(INDEX(Feuil13!K:K,MATCH(Feuil13!$C$2,Feuil13!J:J,0)),5)*1,"PRINTEMPS","")</f>
        <v/>
      </c>
      <c r="G10" s="51" t="str">
        <f>IFERROR(INDEX(Feuil13!K:K,MATCH(Feuil13!C10,Feuil13!J:J,0)),"")</f>
        <v/>
      </c>
      <c r="H10" t="str">
        <f>IF($A10=LEFT(INDEX(Feuil13!K:K,MATCH(Feuil13!$C$2,Feuil13!J:J,0)),5)*1,"PRINTEMPS","")</f>
        <v/>
      </c>
    </row>
    <row r="11" spans="1:13" ht="16.5" x14ac:dyDescent="0.3">
      <c r="A11" s="29">
        <f t="shared" si="2"/>
        <v>43900</v>
      </c>
      <c r="B11" s="27" t="str">
        <f t="shared" si="0"/>
        <v>MARDI</v>
      </c>
      <c r="C11" s="27" t="s">
        <v>318</v>
      </c>
      <c r="D11" s="47" t="str">
        <f t="shared" si="1"/>
        <v/>
      </c>
      <c r="E11" s="48" t="str">
        <f>IFERROR(INDEX(Lune!$A:$A,MATCH($A11,Lune!$C:$C,0)),"")</f>
        <v/>
      </c>
      <c r="F11" s="30" t="str">
        <f>IFERROR(UPPER(INDEX(Feuil13!$B:$B,MATCH(A11,Feuil13!$C:$C,0))),"") &amp; IF($A11=LEFT(INDEX(Feuil13!K:K,MATCH(Feuil13!$C$2,Feuil13!J:J,0)),5)*1,"PRINTEMPS","")</f>
        <v/>
      </c>
      <c r="G11" s="51" t="str">
        <f>IFERROR(INDEX(Feuil13!K:K,MATCH(Feuil13!C11,Feuil13!J:J,0)),"")</f>
        <v/>
      </c>
      <c r="H11" t="str">
        <f>IF($A11=LEFT(INDEX(Feuil13!K:K,MATCH(Feuil13!$C$2,Feuil13!J:J,0)),5)*1,"PRINTEMPS","")</f>
        <v/>
      </c>
    </row>
    <row r="12" spans="1:13" ht="16.5" x14ac:dyDescent="0.3">
      <c r="A12" s="29">
        <f t="shared" si="2"/>
        <v>43901</v>
      </c>
      <c r="B12" s="27" t="str">
        <f t="shared" si="0"/>
        <v>MERCREDI</v>
      </c>
      <c r="C12" s="27" t="s">
        <v>319</v>
      </c>
      <c r="D12" s="47" t="str">
        <f t="shared" si="1"/>
        <v/>
      </c>
      <c r="E12" s="48" t="str">
        <f>IFERROR(INDEX(Lune!$A:$A,MATCH($A12,Lune!$C:$C,0)),"")</f>
        <v/>
      </c>
      <c r="F12" s="30" t="str">
        <f>IFERROR(UPPER(INDEX(Feuil13!$B:$B,MATCH(A12,Feuil13!$C:$C,0))),"") &amp; IF($A12=LEFT(INDEX(Feuil13!K:K,MATCH(Feuil13!$C$2,Feuil13!J:J,0)),5)*1,"PRINTEMPS","")</f>
        <v/>
      </c>
      <c r="G12" s="51" t="str">
        <f>IFERROR(INDEX(Feuil13!K:K,MATCH(Feuil13!C12,Feuil13!J:J,0)),"")</f>
        <v/>
      </c>
      <c r="H12" t="str">
        <f>IF($A12=LEFT(INDEX(Feuil13!K:K,MATCH(Feuil13!$C$2,Feuil13!J:J,0)),5)*1,"PRINTEMPS","")</f>
        <v/>
      </c>
    </row>
    <row r="13" spans="1:13" ht="16.5" x14ac:dyDescent="0.3">
      <c r="A13" s="29">
        <f t="shared" si="2"/>
        <v>43902</v>
      </c>
      <c r="B13" s="27" t="str">
        <f t="shared" si="0"/>
        <v>JEUDI</v>
      </c>
      <c r="C13" s="27" t="s">
        <v>320</v>
      </c>
      <c r="D13" s="47" t="str">
        <f t="shared" si="1"/>
        <v/>
      </c>
      <c r="E13" s="48" t="str">
        <f>IFERROR(INDEX(Lune!$A:$A,MATCH($A13,Lune!$C:$C,0)),"")</f>
        <v/>
      </c>
      <c r="F13" s="30" t="str">
        <f>IFERROR(UPPER(INDEX(Feuil13!$B:$B,MATCH(A13,Feuil13!$C:$C,0))),"") &amp; IF($A13=LEFT(INDEX(Feuil13!K:K,MATCH(Feuil13!$C$2,Feuil13!J:J,0)),5)*1,"PRINTEMPS","")</f>
        <v/>
      </c>
      <c r="G13" s="51" t="str">
        <f>IFERROR(INDEX(Feuil13!K:K,MATCH(Feuil13!C13,Feuil13!J:J,0)),"")</f>
        <v/>
      </c>
      <c r="H13" t="str">
        <f>IF($A13=LEFT(INDEX(Feuil13!K:K,MATCH(Feuil13!$C$2,Feuil13!J:J,0)),5)*1,"PRINTEMPS","")</f>
        <v/>
      </c>
      <c r="I13" s="51">
        <f>INDEX(Feuil13!K:K,MATCH(Feuil13!C2,Feuil13!J:J,0))</f>
        <v>43910.12777777778</v>
      </c>
    </row>
    <row r="14" spans="1:13" ht="16.5" x14ac:dyDescent="0.3">
      <c r="A14" s="29">
        <f t="shared" si="2"/>
        <v>43903</v>
      </c>
      <c r="B14" s="27" t="str">
        <f t="shared" si="0"/>
        <v>VENDREDI</v>
      </c>
      <c r="C14" s="27" t="s">
        <v>321</v>
      </c>
      <c r="D14" s="47" t="str">
        <f t="shared" si="1"/>
        <v/>
      </c>
      <c r="E14" s="48" t="str">
        <f>IFERROR(INDEX(Lune!$A:$A,MATCH($A14,Lune!$C:$C,0)),"")</f>
        <v/>
      </c>
      <c r="F14" s="30" t="str">
        <f>IFERROR(UPPER(INDEX(Feuil13!$B:$B,MATCH(A14,Feuil13!$C:$C,0))),"") &amp; IF($A14=LEFT(INDEX(Feuil13!K:K,MATCH(Feuil13!$C$2,Feuil13!J:J,0)),5)*1,"PRINTEMPS","")</f>
        <v/>
      </c>
      <c r="G14" s="51" t="str">
        <f>IFERROR(INDEX(Feuil13!K:K,MATCH(Feuil13!C14,Feuil13!J:J,0)),"")</f>
        <v/>
      </c>
      <c r="H14" t="str">
        <f>IF($A14=LEFT(INDEX(Feuil13!K:K,MATCH(Feuil13!$C$2,Feuil13!J:J,0)),5)*1,"PRINTEMPS","")</f>
        <v/>
      </c>
    </row>
    <row r="15" spans="1:13" ht="16.5" x14ac:dyDescent="0.3">
      <c r="A15" s="29">
        <f t="shared" si="2"/>
        <v>43904</v>
      </c>
      <c r="B15" s="27" t="str">
        <f t="shared" si="0"/>
        <v>SAMEDI</v>
      </c>
      <c r="C15" s="27" t="s">
        <v>322</v>
      </c>
      <c r="D15" s="47" t="str">
        <f t="shared" si="1"/>
        <v/>
      </c>
      <c r="E15" s="48" t="str">
        <f>IFERROR(INDEX(Lune!$A:$A,MATCH($A15,Lune!$C:$C,0)),"")</f>
        <v/>
      </c>
      <c r="F15" s="30" t="str">
        <f>IFERROR(UPPER(INDEX(Feuil13!$B:$B,MATCH(A15,Feuil13!$C:$C,0))),"") &amp; IF($A15=LEFT(INDEX(Feuil13!K:K,MATCH(Feuil13!$C$2,Feuil13!J:J,0)),5)*1,"PRINTEMPS","")</f>
        <v/>
      </c>
      <c r="G15" s="51" t="str">
        <f>IFERROR(INDEX(Feuil13!K:K,MATCH(Feuil13!C15,Feuil13!J:J,0)),"")</f>
        <v/>
      </c>
      <c r="H15" t="str">
        <f>IF($A15=LEFT(INDEX(Feuil13!K:K,MATCH(Feuil13!$C$2,Feuil13!J:J,0)),5)*1,"PRINTEMPS","")</f>
        <v/>
      </c>
    </row>
    <row r="16" spans="1:13" ht="16.5" x14ac:dyDescent="0.3">
      <c r="A16" s="29">
        <f t="shared" si="2"/>
        <v>43905</v>
      </c>
      <c r="B16" s="27" t="str">
        <f t="shared" si="0"/>
        <v>DIMANCHE</v>
      </c>
      <c r="C16" s="27" t="s">
        <v>323</v>
      </c>
      <c r="D16" s="47" t="str">
        <f t="shared" si="1"/>
        <v/>
      </c>
      <c r="E16" s="48" t="str">
        <f>IFERROR(INDEX(Lune!$A:$A,MATCH($A16,Lune!$C:$C,0)),"")</f>
        <v/>
      </c>
      <c r="F16" s="30" t="str">
        <f>IFERROR(UPPER(INDEX(Feuil13!$B:$B,MATCH(A16,Feuil13!$C:$C,0))),"") &amp; IF($A16=LEFT(INDEX(Feuil13!K:K,MATCH(Feuil13!$C$2,Feuil13!J:J,0)),5)*1,"PRINTEMPS","")</f>
        <v/>
      </c>
      <c r="G16" s="51" t="str">
        <f>IFERROR(INDEX(Feuil13!K:K,MATCH(Feuil13!C16,Feuil13!J:J,0)),"")</f>
        <v/>
      </c>
      <c r="H16" t="str">
        <f>IF($A16=LEFT(INDEX(Feuil13!K:K,MATCH(Feuil13!$C$2,Feuil13!J:J,0)),5)*1,"PRINTEMPS","")</f>
        <v/>
      </c>
    </row>
    <row r="17" spans="1:9" ht="16.5" x14ac:dyDescent="0.3">
      <c r="A17" s="29">
        <f t="shared" si="2"/>
        <v>43906</v>
      </c>
      <c r="B17" s="27" t="str">
        <f t="shared" si="0"/>
        <v>LUNDI</v>
      </c>
      <c r="C17" s="27" t="s">
        <v>324</v>
      </c>
      <c r="D17" s="47">
        <f t="shared" si="1"/>
        <v>12</v>
      </c>
      <c r="E17" s="48" t="str">
        <f>IFERROR(INDEX(Lune!$A:$A,MATCH($A17,Lune!$C:$C,0)),"")</f>
        <v>ƒ</v>
      </c>
      <c r="F17" s="30" t="str">
        <f>IFERROR(UPPER(INDEX(Feuil13!$B:$B,MATCH(A17,Feuil13!$C:$C,0))),"") &amp; IF($A17=LEFT(INDEX(Feuil13!K:K,MATCH(Feuil13!$C$2,Feuil13!J:J,0)),5)*1,"PRINTEMPS","")</f>
        <v/>
      </c>
      <c r="G17" s="51" t="str">
        <f>IFERROR(INDEX(Feuil13!K:K,MATCH(Feuil13!C17,Feuil13!J:J,0)),"")</f>
        <v/>
      </c>
      <c r="H17" t="str">
        <f>IF($A17=LEFT(INDEX(Feuil13!K:K,MATCH(Feuil13!$C$2,Feuil13!J:J,0)),5)*1,"PRINTEMPS","")</f>
        <v/>
      </c>
    </row>
    <row r="18" spans="1:9" ht="16.5" x14ac:dyDescent="0.3">
      <c r="A18" s="29">
        <f t="shared" si="2"/>
        <v>43907</v>
      </c>
      <c r="B18" s="27" t="str">
        <f t="shared" si="0"/>
        <v>MARDI</v>
      </c>
      <c r="C18" s="27" t="s">
        <v>325</v>
      </c>
      <c r="D18" s="47" t="str">
        <f t="shared" si="1"/>
        <v/>
      </c>
      <c r="E18" s="48" t="str">
        <f>IFERROR(INDEX(Lune!$A:$A,MATCH($A18,Lune!$C:$C,0)),"")</f>
        <v/>
      </c>
      <c r="F18" s="30" t="str">
        <f>IFERROR(UPPER(INDEX(Feuil13!$B:$B,MATCH(A18,Feuil13!$C:$C,0))),"") &amp; IF($A18=LEFT(INDEX(Feuil13!K:K,MATCH(Feuil13!$C$2,Feuil13!J:J,0)),5)*1,"PRINTEMPS","")</f>
        <v/>
      </c>
      <c r="G18" s="51" t="str">
        <f>IFERROR(INDEX(Feuil13!K:K,MATCH(Feuil13!C18,Feuil13!J:J,0)),"")</f>
        <v/>
      </c>
      <c r="H18" t="str">
        <f>IF($A18=LEFT(INDEX(Feuil13!K:K,MATCH(Feuil13!$C$2,Feuil13!J:J,0)),5)*1,"PRINTEMPS","")</f>
        <v/>
      </c>
    </row>
    <row r="19" spans="1:9" ht="16.5" x14ac:dyDescent="0.3">
      <c r="A19" s="29">
        <f t="shared" si="2"/>
        <v>43908</v>
      </c>
      <c r="B19" s="27" t="str">
        <f t="shared" si="0"/>
        <v>MERCREDI</v>
      </c>
      <c r="C19" s="27" t="s">
        <v>326</v>
      </c>
      <c r="D19" s="47" t="str">
        <f t="shared" si="1"/>
        <v/>
      </c>
      <c r="E19" s="48" t="str">
        <f>IFERROR(INDEX(Lune!$A:$A,MATCH($A19,Lune!$C:$C,0)),"")</f>
        <v/>
      </c>
      <c r="F19" s="30" t="str">
        <f>IFERROR(UPPER(INDEX(Feuil13!$B:$B,MATCH(A19,Feuil13!$C:$C,0))),"") &amp; IF($A19=LEFT(INDEX(Feuil13!K:K,MATCH(Feuil13!$C$2,Feuil13!J:J,0)),5)*1,"PRINTEMPS","")</f>
        <v/>
      </c>
      <c r="G19" s="51" t="str">
        <f>IFERROR(INDEX(Feuil13!K:K,MATCH(Feuil13!C19,Feuil13!J:J,0)),"")</f>
        <v/>
      </c>
      <c r="H19" t="str">
        <f>IF($A19=LEFT(INDEX(Feuil13!K:K,MATCH(Feuil13!$C$2,Feuil13!J:J,0)),5)*1,"PRINTEMPS","")</f>
        <v/>
      </c>
    </row>
    <row r="20" spans="1:9" ht="16.5" x14ac:dyDescent="0.3">
      <c r="A20" s="29">
        <f t="shared" si="2"/>
        <v>43909</v>
      </c>
      <c r="B20" s="27" t="str">
        <f t="shared" si="0"/>
        <v>JEUDI</v>
      </c>
      <c r="C20" s="27" t="s">
        <v>327</v>
      </c>
      <c r="D20" s="47" t="str">
        <f t="shared" si="1"/>
        <v/>
      </c>
      <c r="E20" s="48" t="str">
        <f>IFERROR(INDEX(Lune!$A:$A,MATCH($A20,Lune!$C:$C,0)),"")</f>
        <v/>
      </c>
      <c r="F20" s="30" t="str">
        <f>IFERROR(UPPER(INDEX(Feuil13!$B:$B,MATCH(A20,Feuil13!$C:$C,0))),"") &amp; IF($A20=LEFT(INDEX(Feuil13!K:K,MATCH(Feuil13!$C$2,Feuil13!J:J,0)),5)*1,"PRINTEMPS","")</f>
        <v/>
      </c>
      <c r="G20" s="51" t="str">
        <f>IFERROR(INDEX(Feuil13!K:K,MATCH(Feuil13!C20,Feuil13!J:J,0)),"")</f>
        <v/>
      </c>
      <c r="H20" t="str">
        <f>IF($A20=LEFT(INDEX(Feuil13!K:K,MATCH(Feuil13!$C$2,Feuil13!J:J,0)),5)*1,"PRINTEMPS","")</f>
        <v/>
      </c>
    </row>
    <row r="21" spans="1:9" ht="16.5" x14ac:dyDescent="0.3">
      <c r="A21" s="29">
        <f t="shared" si="2"/>
        <v>43910</v>
      </c>
      <c r="B21" s="27" t="str">
        <f t="shared" si="0"/>
        <v>VENDREDI</v>
      </c>
      <c r="C21" s="27" t="s">
        <v>328</v>
      </c>
      <c r="D21" s="47" t="str">
        <f t="shared" si="1"/>
        <v/>
      </c>
      <c r="E21" s="48" t="str">
        <f>IFERROR(INDEX(Lune!$A:$A,MATCH($A21,Lune!$C:$C,0)),"")</f>
        <v/>
      </c>
      <c r="F21" s="30" t="str">
        <f>IFERROR(UPPER(INDEX(Feuil13!$B:$B,MATCH(A21,Feuil13!$C:$C,0))),"") &amp; IF($A21=LEFT(INDEX(Feuil13!K:K,MATCH(Feuil13!$C$2,Feuil13!J:J,0)),5)*1,"PRINTEMPS","")</f>
        <v>PRINTEMPS</v>
      </c>
      <c r="G21" s="51" t="str">
        <f>IFERROR(INDEX(Feuil13!K:K,MATCH(Feuil13!C21,Feuil13!J:J,0)),"")</f>
        <v/>
      </c>
      <c r="I21" s="51"/>
    </row>
    <row r="22" spans="1:9" ht="16.5" x14ac:dyDescent="0.3">
      <c r="A22" s="29">
        <f t="shared" si="2"/>
        <v>43911</v>
      </c>
      <c r="B22" s="27" t="str">
        <f t="shared" si="0"/>
        <v>SAMEDI</v>
      </c>
      <c r="C22" s="27" t="s">
        <v>329</v>
      </c>
      <c r="D22" s="47" t="str">
        <f t="shared" si="1"/>
        <v/>
      </c>
      <c r="E22" s="48" t="str">
        <f>IFERROR(INDEX(Lune!$A:$A,MATCH($A22,Lune!$C:$C,0)),"")</f>
        <v/>
      </c>
      <c r="F22" s="30" t="str">
        <f>IFERROR(UPPER(INDEX(Feuil13!$B:$B,MATCH(A22,Feuil13!$C:$C,0))),"") &amp; IF($A22=LEFT(INDEX(Feuil13!K:K,MATCH(Feuil13!$C$2,Feuil13!J:J,0)),5)*1,"PRINTEMPS","")</f>
        <v/>
      </c>
      <c r="G22" s="51" t="str">
        <f>IFERROR(INDEX(Feuil13!K:K,MATCH(Feuil13!C22,Feuil13!J:J,0)),"")</f>
        <v/>
      </c>
      <c r="I22" s="51"/>
    </row>
    <row r="23" spans="1:9" ht="16.5" x14ac:dyDescent="0.3">
      <c r="A23" s="29">
        <f t="shared" si="2"/>
        <v>43912</v>
      </c>
      <c r="B23" s="27" t="str">
        <f t="shared" si="0"/>
        <v>DIMANCHE</v>
      </c>
      <c r="C23" s="27" t="s">
        <v>330</v>
      </c>
      <c r="D23" s="47" t="str">
        <f t="shared" si="1"/>
        <v/>
      </c>
      <c r="E23" s="48" t="str">
        <f>IFERROR(INDEX(Lune!$A:$A,MATCH($A23,Lune!$C:$C,0)),"")</f>
        <v/>
      </c>
      <c r="F23" s="30" t="str">
        <f>IFERROR(UPPER(INDEX(Feuil13!$B:$B,MATCH(A23,Feuil13!$C:$C,0))),"") &amp; IF($A23=LEFT(INDEX(Feuil13!K:K,MATCH(Feuil13!$C$2,Feuil13!J:J,0)),5)*1,"PRINTEMPS","")</f>
        <v/>
      </c>
      <c r="G23" s="51" t="str">
        <f>IFERROR(INDEX(Feuil13!K:K,MATCH(Feuil13!C23,Feuil13!J:J,0)),"")</f>
        <v/>
      </c>
    </row>
    <row r="24" spans="1:9" ht="16.5" x14ac:dyDescent="0.3">
      <c r="A24" s="29">
        <f t="shared" si="2"/>
        <v>43913</v>
      </c>
      <c r="B24" s="27" t="str">
        <f t="shared" si="0"/>
        <v>LUNDI</v>
      </c>
      <c r="C24" s="27" t="s">
        <v>331</v>
      </c>
      <c r="D24" s="47">
        <f t="shared" si="1"/>
        <v>13</v>
      </c>
      <c r="E24" s="48" t="str">
        <f>IFERROR(INDEX(Lune!$A:$A,MATCH($A24,Lune!$C:$C,0)),"")</f>
        <v/>
      </c>
      <c r="F24" s="30" t="str">
        <f>IFERROR(UPPER(INDEX(Feuil13!$B:$B,MATCH(A24,Feuil13!$C:$C,0))),"") &amp; IF($A24=LEFT(INDEX(Feuil13!K:K,MATCH(Feuil13!$C$2,Feuil13!J:J,0)),5)*1,"PRINTEMPS","")</f>
        <v/>
      </c>
      <c r="G24" s="51" t="str">
        <f>IFERROR(INDEX(Feuil13!K:K,MATCH(Feuil13!C24,Feuil13!J:J,0)),"")</f>
        <v/>
      </c>
      <c r="H24" t="str">
        <f>IF($A24=LEFT(INDEX(Feuil13!K:K,MATCH(Feuil13!$C$2,Feuil13!J:J,0)),5)*1,"PRINTEMPS","")</f>
        <v/>
      </c>
    </row>
    <row r="25" spans="1:9" ht="16.5" x14ac:dyDescent="0.3">
      <c r="A25" s="29">
        <f t="shared" si="2"/>
        <v>43914</v>
      </c>
      <c r="B25" s="27" t="str">
        <f t="shared" si="0"/>
        <v>MARDI</v>
      </c>
      <c r="C25" s="27" t="s">
        <v>332</v>
      </c>
      <c r="D25" s="47" t="str">
        <f t="shared" si="1"/>
        <v/>
      </c>
      <c r="E25" s="48" t="str">
        <f>IFERROR(INDEX(Lune!$A:$A,MATCH($A25,Lune!$C:$C,0)),"")</f>
        <v></v>
      </c>
      <c r="F25" s="30" t="str">
        <f>IFERROR(UPPER(INDEX(Feuil13!$B:$B,MATCH(A25,Feuil13!$C:$C,0))),"") &amp; IF($A25=LEFT(INDEX(Feuil13!K:K,MATCH(Feuil13!$C$2,Feuil13!J:J,0)),5)*1,"PRINTEMPS","")</f>
        <v/>
      </c>
      <c r="G25" s="51" t="str">
        <f>IFERROR(INDEX(Feuil13!K:K,MATCH(Feuil13!C25,Feuil13!J:J,0)),"")</f>
        <v/>
      </c>
      <c r="H25" t="str">
        <f>IF($A25=LEFT(INDEX(Feuil13!K:K,MATCH(Feuil13!$C$2,Feuil13!J:J,0)),5)*1,"PRINTEMPS","")</f>
        <v/>
      </c>
    </row>
    <row r="26" spans="1:9" ht="16.5" x14ac:dyDescent="0.3">
      <c r="A26" s="29">
        <f t="shared" si="2"/>
        <v>43915</v>
      </c>
      <c r="B26" s="27" t="str">
        <f t="shared" si="0"/>
        <v>MERCREDI</v>
      </c>
      <c r="C26" s="27" t="s">
        <v>333</v>
      </c>
      <c r="D26" s="47" t="str">
        <f t="shared" si="1"/>
        <v/>
      </c>
      <c r="E26" s="48" t="str">
        <f>IFERROR(INDEX(Lune!$A:$A,MATCH($A26,Lune!$C:$C,0)),"")</f>
        <v/>
      </c>
      <c r="F26" s="30" t="str">
        <f>IFERROR(UPPER(INDEX(Feuil13!$B:$B,MATCH(A26,Feuil13!$C:$C,0))),"") &amp; IF($A26=LEFT(INDEX(Feuil13!K:K,MATCH(Feuil13!$C$2,Feuil13!J:J,0)),5)*1,"PRINTEMPS","")</f>
        <v/>
      </c>
      <c r="G26" s="51" t="str">
        <f>IFERROR(INDEX(Feuil13!K:K,MATCH(Feuil13!C26,Feuil13!J:J,0)),"")</f>
        <v/>
      </c>
      <c r="H26" t="str">
        <f>IF($A26=LEFT(INDEX(Feuil13!K:K,MATCH(Feuil13!$C$2,Feuil13!J:J,0)),5)*1,"PRINTEMPS","")</f>
        <v/>
      </c>
    </row>
    <row r="27" spans="1:9" ht="16.5" x14ac:dyDescent="0.3">
      <c r="A27" s="29">
        <f t="shared" si="2"/>
        <v>43916</v>
      </c>
      <c r="B27" s="27" t="str">
        <f t="shared" si="0"/>
        <v>JEUDI</v>
      </c>
      <c r="C27" s="27" t="s">
        <v>334</v>
      </c>
      <c r="D27" s="47" t="str">
        <f t="shared" si="1"/>
        <v/>
      </c>
      <c r="E27" s="48" t="str">
        <f>IFERROR(INDEX(Lune!$A:$A,MATCH($A27,Lune!$C:$C,0)),"")</f>
        <v/>
      </c>
      <c r="F27" s="30" t="str">
        <f>IFERROR(UPPER(INDEX(Feuil13!$B:$B,MATCH(A27,Feuil13!$C:$C,0))),"") &amp; IF($A27=LEFT(INDEX(Feuil13!K:K,MATCH(Feuil13!$C$2,Feuil13!J:J,0)),5)*1,"PRINTEMPS","")</f>
        <v/>
      </c>
      <c r="G27" s="51" t="str">
        <f>IFERROR(INDEX(Feuil13!K:K,MATCH(Feuil13!C27,Feuil13!J:J,0)),"")</f>
        <v/>
      </c>
      <c r="H27" t="str">
        <f>IF($A27=LEFT(INDEX(Feuil13!K:K,MATCH(Feuil13!$C$2,Feuil13!J:J,0)),5)*1,"PRINTEMPS","")</f>
        <v/>
      </c>
    </row>
    <row r="28" spans="1:9" ht="16.5" x14ac:dyDescent="0.3">
      <c r="A28" s="29">
        <f t="shared" si="2"/>
        <v>43917</v>
      </c>
      <c r="B28" s="27" t="str">
        <f t="shared" si="0"/>
        <v>VENDREDI</v>
      </c>
      <c r="C28" s="27" t="s">
        <v>335</v>
      </c>
      <c r="D28" s="47" t="str">
        <f t="shared" si="1"/>
        <v/>
      </c>
      <c r="E28" s="48" t="str">
        <f>IFERROR(INDEX(Lune!$A:$A,MATCH($A28,Lune!$C:$C,0)),"")</f>
        <v/>
      </c>
      <c r="F28" s="30" t="str">
        <f>IFERROR(UPPER(INDEX(Feuil13!$B:$B,MATCH(A28,Feuil13!$C:$C,0))),"") &amp; IF($A28=LEFT(INDEX(Feuil13!K:K,MATCH(Feuil13!$C$2,Feuil13!J:J,0)),5)*1,"PRINTEMPS","")</f>
        <v/>
      </c>
      <c r="G28" s="51" t="str">
        <f>IFERROR(INDEX(Feuil13!K:K,MATCH(Feuil13!C28,Feuil13!J:J,0)),"")</f>
        <v/>
      </c>
      <c r="H28" t="str">
        <f>IF($A28=LEFT(INDEX(Feuil13!K:K,MATCH(Feuil13!$C$2,Feuil13!J:J,0)),5)*1,"PRINTEMPS","")</f>
        <v/>
      </c>
    </row>
    <row r="29" spans="1:9" ht="16.5" x14ac:dyDescent="0.3">
      <c r="A29" s="29">
        <f t="shared" si="2"/>
        <v>43918</v>
      </c>
      <c r="B29" s="27" t="str">
        <f t="shared" si="0"/>
        <v>SAMEDI</v>
      </c>
      <c r="C29" s="27" t="s">
        <v>22</v>
      </c>
      <c r="D29" s="47" t="str">
        <f t="shared" si="1"/>
        <v/>
      </c>
      <c r="E29" s="48" t="str">
        <f>IFERROR(INDEX(Lune!$A:$A,MATCH($A29,Lune!$C:$C,0)),"")</f>
        <v/>
      </c>
      <c r="F29" s="30" t="str">
        <f>IFERROR(UPPER(INDEX(Feuil13!$B:$B,MATCH(A29,Feuil13!$C:$C,0))),"") &amp; IF($A29=LEFT(INDEX(Feuil13!K:K,MATCH(Feuil13!$C$2,Feuil13!J:J,0)),5)*1,"PRINTEMPS","")</f>
        <v/>
      </c>
      <c r="G29" s="51" t="str">
        <f>IFERROR(INDEX(Feuil13!K:K,MATCH(Feuil13!C29,Feuil13!J:J,0)),"")</f>
        <v/>
      </c>
      <c r="H29" t="str">
        <f>IF($A29=LEFT(INDEX(Feuil13!K:K,MATCH(Feuil13!$C$2,Feuil13!J:J,0)),5)*1,"PRINTEMPS","")</f>
        <v/>
      </c>
    </row>
    <row r="30" spans="1:9" ht="16.5" x14ac:dyDescent="0.3">
      <c r="A30" s="29">
        <f t="shared" si="2"/>
        <v>43919</v>
      </c>
      <c r="B30" s="27" t="str">
        <f t="shared" si="0"/>
        <v>DIMANCHE</v>
      </c>
      <c r="C30" s="27" t="s">
        <v>336</v>
      </c>
      <c r="D30" s="47" t="str">
        <f t="shared" si="1"/>
        <v/>
      </c>
      <c r="E30" s="48" t="str">
        <f>IFERROR(INDEX(Lune!$A:$A,MATCH($A30,Lune!$C:$C,0)),"")</f>
        <v/>
      </c>
      <c r="F30" s="30" t="str">
        <f>IFERROR(UPPER(INDEX(Feuil13!$B:$B,MATCH(A30,Feuil13!$C:$C,0))),"") &amp; IF($A30=LEFT(INDEX(Feuil13!K:K,MATCH(Feuil13!$C$2,Feuil13!J:J,0)),5)*1,"PRINTEMPS","")</f>
        <v/>
      </c>
      <c r="G30" s="51" t="str">
        <f>IFERROR(INDEX(Feuil13!K:K,MATCH(Feuil13!C30,Feuil13!J:J,0)),"")</f>
        <v/>
      </c>
      <c r="H30" t="str">
        <f>IF($A30=LEFT(INDEX(Feuil13!K:K,MATCH(Feuil13!$C$2,Feuil13!J:J,0)),5)*1,"PRINTEMPS","")</f>
        <v/>
      </c>
    </row>
    <row r="31" spans="1:9" ht="16.5" x14ac:dyDescent="0.3">
      <c r="A31" s="29">
        <f t="shared" si="2"/>
        <v>43920</v>
      </c>
      <c r="B31" s="27" t="str">
        <f t="shared" si="0"/>
        <v>LUNDI</v>
      </c>
      <c r="C31" s="27" t="s">
        <v>337</v>
      </c>
      <c r="D31" s="47">
        <f t="shared" si="1"/>
        <v>14</v>
      </c>
      <c r="E31" s="48" t="str">
        <f>IFERROR(INDEX(Lune!$A:$A,MATCH($A31,Lune!$C:$C,0)),"")</f>
        <v/>
      </c>
      <c r="F31" s="30" t="str">
        <f>IFERROR(UPPER(INDEX(Feuil13!$B:$B,MATCH(A31,Feuil13!$C:$C,0))),"") &amp; IF($A31=LEFT(INDEX(Feuil13!K:K,MATCH(Feuil13!$C$2,Feuil13!J:J,0)),5)*1,"PRINTEMPS","")</f>
        <v/>
      </c>
      <c r="G31" s="51" t="str">
        <f>IFERROR(INDEX(Feuil13!K:K,MATCH(Feuil13!C31,Feuil13!J:J,0)),"")</f>
        <v/>
      </c>
      <c r="H31" t="str">
        <f>IF($A31=LEFT(INDEX(Feuil13!K:K,MATCH(Feuil13!$C$2,Feuil13!J:J,0)),5)*1,"PRINTEMPS","")</f>
        <v/>
      </c>
    </row>
    <row r="32" spans="1:9" ht="16.5" x14ac:dyDescent="0.3">
      <c r="A32" s="29">
        <f t="shared" si="2"/>
        <v>43921</v>
      </c>
      <c r="B32" s="27" t="str">
        <f t="shared" si="0"/>
        <v>MARDI</v>
      </c>
      <c r="C32" s="27" t="s">
        <v>338</v>
      </c>
      <c r="D32" s="47" t="str">
        <f t="shared" si="1"/>
        <v/>
      </c>
      <c r="E32" s="48" t="str">
        <f>IFERROR(INDEX(Lune!$A:$A,MATCH($A32,Lune!$C:$C,0)),"")</f>
        <v/>
      </c>
      <c r="F32" s="30" t="str">
        <f>IFERROR(UPPER(INDEX(Feuil13!$B:$B,MATCH(A32,Feuil13!$C:$C,0))),"") &amp; IF($A32=LEFT(INDEX(Feuil13!K:K,MATCH(Feuil13!$C$2,Feuil13!J:J,0)),5)*1,"PRINTEMPS","")</f>
        <v/>
      </c>
      <c r="G32" s="51" t="str">
        <f>IFERROR(INDEX(Feuil13!K:K,MATCH(Feuil13!C32,Feuil13!J:J,0)),"")</f>
        <v/>
      </c>
      <c r="H32" t="str">
        <f>IF($A32=LEFT(INDEX(Feuil13!K:K,MATCH(Feuil13!$C$2,Feuil13!J:J,0)),5)*1,"PRINTEMPS","")</f>
        <v/>
      </c>
    </row>
  </sheetData>
  <mergeCells count="1">
    <mergeCell ref="A1:F1"/>
  </mergeCells>
  <conditionalFormatting sqref="A2:F32">
    <cfRule type="expression" dxfId="64" priority="5">
      <formula>WEEKDAY($A2,2)=7</formula>
    </cfRule>
    <cfRule type="expression" dxfId="63" priority="6">
      <formula>WEEKDAY($A2,2)=6</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767BCC6E-662C-4303-AED6-BC45CE8FD94F}">
            <xm:f>COUNTIF(Feuil13!$C$5:$C$15,A2)=1</xm:f>
            <x14:dxf>
              <font>
                <b/>
                <i val="0"/>
                <color rgb="FFFF0000"/>
              </font>
            </x14:dxf>
          </x14:cfRule>
          <x14:cfRule type="expression" priority="4" id="{B3AE6676-C139-4FE1-A2A3-7E51406DF124}">
            <xm:f>COUNTIF(Feuil13!C19:C32,A2)=1</xm:f>
            <x14:dxf>
              <font>
                <b/>
                <i val="0"/>
                <color theme="8" tint="-0.24994659260841701"/>
              </font>
            </x14:dxf>
          </x14:cfRule>
          <xm:sqref>F2:F32</xm:sqref>
        </x14:conditionalFormatting>
        <x14:conditionalFormatting xmlns:xm="http://schemas.microsoft.com/office/excel/2006/main">
          <x14:cfRule type="expression" priority="1" id="{0BBEDDF0-5C18-4562-8910-6571DBDB2FF8}">
            <xm:f>OR(AND($A2&gt;=Feuil13!$G$6,$A2&lt;Feuil13!$H$6),AND($A2&gt;=Feuil13!$G$12,$A2&lt;Feuil13!$H$12),AND($A2&gt;=Feuil13!$G$18,$A2&lt;Feuil13!$H$18))</xm:f>
            <x14:dxf>
              <fill>
                <patternFill>
                  <bgColor rgb="FFB28BFF"/>
                </patternFill>
              </fill>
            </x14:dxf>
          </x14:cfRule>
          <xm:sqref>D2:D32</xm:sqref>
        </x14:conditionalFormatting>
      </x14:conditionalFormatting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activeCell="F2" sqref="F2:F31"/>
    </sheetView>
  </sheetViews>
  <sheetFormatPr baseColWidth="10" defaultRowHeight="15" x14ac:dyDescent="0.25"/>
  <cols>
    <col min="1" max="1" width="5.7109375" customWidth="1"/>
    <col min="2" max="2" width="15.7109375" customWidth="1"/>
    <col min="3" max="3" width="22.7109375" style="28" customWidth="1"/>
    <col min="4" max="5" width="5.7109375" customWidth="1"/>
    <col min="6" max="6" width="60.7109375" customWidth="1"/>
  </cols>
  <sheetData>
    <row r="1" spans="1:6" x14ac:dyDescent="0.25">
      <c r="A1" s="53" t="str">
        <f>IF(Feuil13!C2&lt;&gt;"",UPPER(TEXT(DATE(Feuil13!C2,4,1),"mmmm")),"")</f>
        <v>AVRIL</v>
      </c>
      <c r="B1" s="53"/>
      <c r="C1" s="53"/>
      <c r="D1" s="53"/>
      <c r="E1" s="53"/>
      <c r="F1" s="53"/>
    </row>
    <row r="2" spans="1:6" ht="16.5" x14ac:dyDescent="0.3">
      <c r="A2" s="29">
        <f>DATE(Feuil13!C2,4,1)</f>
        <v>43922</v>
      </c>
      <c r="B2" s="27" t="str">
        <f>UPPER(TEXT($A2,"jjjj"))</f>
        <v>MERCREDI</v>
      </c>
      <c r="C2" s="27" t="s">
        <v>339</v>
      </c>
      <c r="D2" s="47" t="str">
        <f>IF(WEEKDAY($A2,2)&lt;&gt;1,"",_xlfn.ISOWEEKNUM($A2))</f>
        <v/>
      </c>
      <c r="E2" s="48" t="str">
        <f>IFERROR(INDEX(Lune!$A:$A,MATCH($A2,Lune!$C:$C,0)),"")</f>
        <v>‚</v>
      </c>
      <c r="F2" s="27" t="str">
        <f>IFERROR(UPPER(INDEX(Feuil13!$B:$B,MATCH(A2,Feuil13!$C:$C,0))),"")</f>
        <v/>
      </c>
    </row>
    <row r="3" spans="1:6" ht="16.5" x14ac:dyDescent="0.3">
      <c r="A3" s="29">
        <f>IF(EOMONTH($A2,0)&gt;$A2,$A2+1,"")</f>
        <v>43923</v>
      </c>
      <c r="B3" s="27" t="str">
        <f t="shared" ref="B3:B31" si="0">UPPER(TEXT($A3,"jjjj"))</f>
        <v>JEUDI</v>
      </c>
      <c r="C3" s="27" t="s">
        <v>340</v>
      </c>
      <c r="D3" s="47" t="str">
        <f t="shared" ref="D3:D31" si="1">IF(WEEKDAY($A3,2)&lt;&gt;1,"",_xlfn.ISOWEEKNUM($A3))</f>
        <v/>
      </c>
      <c r="E3" s="48" t="str">
        <f>IFERROR(INDEX(Lune!$A:$A,MATCH($A3,Lune!$C:$C,0)),"")</f>
        <v/>
      </c>
      <c r="F3" s="27" t="str">
        <f>IFERROR(UPPER(INDEX(Feuil13!$B:$B,MATCH(A3,Feuil13!$C:$C,0))),"")</f>
        <v/>
      </c>
    </row>
    <row r="4" spans="1:6" ht="16.5" x14ac:dyDescent="0.3">
      <c r="A4" s="29">
        <f t="shared" ref="A4:A31" si="2">IF(EOMONTH($A3,0)&gt;$A3,$A3+1,"")</f>
        <v>43924</v>
      </c>
      <c r="B4" s="27" t="str">
        <f t="shared" si="0"/>
        <v>VENDREDI</v>
      </c>
      <c r="C4" s="27" t="s">
        <v>341</v>
      </c>
      <c r="D4" s="47" t="str">
        <f t="shared" si="1"/>
        <v/>
      </c>
      <c r="E4" s="48" t="str">
        <f>IFERROR(INDEX(Lune!$A:$A,MATCH($A4,Lune!$C:$C,0)),"")</f>
        <v/>
      </c>
      <c r="F4" s="27" t="str">
        <f>IFERROR(UPPER(INDEX(Feuil13!$B:$B,MATCH(A4,Feuil13!$C:$C,0))),"")</f>
        <v/>
      </c>
    </row>
    <row r="5" spans="1:6" ht="16.5" x14ac:dyDescent="0.3">
      <c r="A5" s="29">
        <f t="shared" si="2"/>
        <v>43925</v>
      </c>
      <c r="B5" s="27" t="str">
        <f t="shared" si="0"/>
        <v>SAMEDI</v>
      </c>
      <c r="C5" s="27" t="s">
        <v>342</v>
      </c>
      <c r="D5" s="47" t="str">
        <f t="shared" si="1"/>
        <v/>
      </c>
      <c r="E5" s="48" t="str">
        <f>IFERROR(INDEX(Lune!$A:$A,MATCH($A5,Lune!$C:$C,0)),"")</f>
        <v/>
      </c>
      <c r="F5" s="27" t="str">
        <f>IFERROR(UPPER(INDEX(Feuil13!$B:$B,MATCH(A5,Feuil13!$C:$C,0))),"")</f>
        <v/>
      </c>
    </row>
    <row r="6" spans="1:6" ht="16.5" x14ac:dyDescent="0.3">
      <c r="A6" s="29">
        <f t="shared" si="2"/>
        <v>43926</v>
      </c>
      <c r="B6" s="27" t="str">
        <f t="shared" si="0"/>
        <v>DIMANCHE</v>
      </c>
      <c r="C6" s="27" t="s">
        <v>343</v>
      </c>
      <c r="D6" s="47" t="str">
        <f t="shared" si="1"/>
        <v/>
      </c>
      <c r="E6" s="48" t="str">
        <f>IFERROR(INDEX(Lune!$A:$A,MATCH($A6,Lune!$C:$C,0)),"")</f>
        <v/>
      </c>
      <c r="F6" s="27" t="str">
        <f>IFERROR(UPPER(INDEX(Feuil13!$B:$B,MATCH(A6,Feuil13!$C:$C,0))),"")</f>
        <v>RAMEAUX</v>
      </c>
    </row>
    <row r="7" spans="1:6" ht="16.5" x14ac:dyDescent="0.3">
      <c r="A7" s="29">
        <f t="shared" si="2"/>
        <v>43927</v>
      </c>
      <c r="B7" s="27" t="str">
        <f t="shared" si="0"/>
        <v>LUNDI</v>
      </c>
      <c r="C7" s="27" t="s">
        <v>344</v>
      </c>
      <c r="D7" s="47">
        <f t="shared" si="1"/>
        <v>15</v>
      </c>
      <c r="E7" s="48" t="str">
        <f>IFERROR(INDEX(Lune!$A:$A,MATCH($A7,Lune!$C:$C,0)),"")</f>
        <v/>
      </c>
      <c r="F7" s="27" t="str">
        <f>IFERROR(UPPER(INDEX(Feuil13!$B:$B,MATCH(A7,Feuil13!$C:$C,0))),"")</f>
        <v/>
      </c>
    </row>
    <row r="8" spans="1:6" ht="16.5" x14ac:dyDescent="0.3">
      <c r="A8" s="29">
        <f t="shared" si="2"/>
        <v>43928</v>
      </c>
      <c r="B8" s="27" t="str">
        <f t="shared" si="0"/>
        <v>MARDI</v>
      </c>
      <c r="C8" s="27" t="s">
        <v>345</v>
      </c>
      <c r="D8" s="47" t="str">
        <f t="shared" si="1"/>
        <v/>
      </c>
      <c r="E8" s="48" t="str">
        <f>IFERROR(INDEX(Lune!$A:$A,MATCH($A8,Lune!$C:$C,0)),"")</f>
        <v/>
      </c>
      <c r="F8" s="27" t="str">
        <f>IFERROR(UPPER(INDEX(Feuil13!$B:$B,MATCH(A8,Feuil13!$C:$C,0))),"")</f>
        <v/>
      </c>
    </row>
    <row r="9" spans="1:6" ht="16.5" x14ac:dyDescent="0.3">
      <c r="A9" s="29">
        <f t="shared" si="2"/>
        <v>43929</v>
      </c>
      <c r="B9" s="27" t="str">
        <f t="shared" si="0"/>
        <v>MERCREDI</v>
      </c>
      <c r="C9" s="27" t="s">
        <v>346</v>
      </c>
      <c r="D9" s="47" t="str">
        <f t="shared" si="1"/>
        <v/>
      </c>
      <c r="E9" s="48" t="str">
        <f>IFERROR(INDEX(Lune!$A:$A,MATCH($A9,Lune!$C:$C,0)),"")</f>
        <v></v>
      </c>
      <c r="F9" s="27" t="str">
        <f>IFERROR(UPPER(INDEX(Feuil13!$B:$B,MATCH(A9,Feuil13!$C:$C,0))),"")</f>
        <v/>
      </c>
    </row>
    <row r="10" spans="1:6" ht="16.5" x14ac:dyDescent="0.3">
      <c r="A10" s="29">
        <f t="shared" si="2"/>
        <v>43930</v>
      </c>
      <c r="B10" s="27" t="str">
        <f t="shared" si="0"/>
        <v>JEUDI</v>
      </c>
      <c r="C10" s="27" t="s">
        <v>347</v>
      </c>
      <c r="D10" s="47" t="str">
        <f t="shared" si="1"/>
        <v/>
      </c>
      <c r="E10" s="48" t="str">
        <f>IFERROR(INDEX(Lune!$A:$A,MATCH($A10,Lune!$C:$C,0)),"")</f>
        <v/>
      </c>
      <c r="F10" s="27" t="str">
        <f>IFERROR(UPPER(INDEX(Feuil13!$B:$B,MATCH(A10,Feuil13!$C:$C,0))),"")</f>
        <v/>
      </c>
    </row>
    <row r="11" spans="1:6" ht="16.5" x14ac:dyDescent="0.3">
      <c r="A11" s="29">
        <f t="shared" si="2"/>
        <v>43931</v>
      </c>
      <c r="B11" s="27" t="str">
        <f t="shared" si="0"/>
        <v>VENDREDI</v>
      </c>
      <c r="C11" s="27" t="s">
        <v>348</v>
      </c>
      <c r="D11" s="47" t="str">
        <f t="shared" si="1"/>
        <v/>
      </c>
      <c r="E11" s="48" t="str">
        <f>IFERROR(INDEX(Lune!$A:$A,MATCH($A11,Lune!$C:$C,0)),"")</f>
        <v/>
      </c>
      <c r="F11" s="27" t="str">
        <f>IFERROR(UPPER(INDEX(Feuil13!$B:$B,MATCH(A11,Feuil13!$C:$C,0))),"")</f>
        <v>VENDREDI SAINT</v>
      </c>
    </row>
    <row r="12" spans="1:6" ht="16.5" x14ac:dyDescent="0.3">
      <c r="A12" s="29">
        <f t="shared" si="2"/>
        <v>43932</v>
      </c>
      <c r="B12" s="27" t="str">
        <f t="shared" si="0"/>
        <v>SAMEDI</v>
      </c>
      <c r="C12" s="27" t="s">
        <v>349</v>
      </c>
      <c r="D12" s="47" t="str">
        <f t="shared" si="1"/>
        <v/>
      </c>
      <c r="E12" s="48" t="str">
        <f>IFERROR(INDEX(Lune!$A:$A,MATCH($A12,Lune!$C:$C,0)),"")</f>
        <v/>
      </c>
      <c r="F12" s="27" t="str">
        <f>IFERROR(UPPER(INDEX(Feuil13!$B:$B,MATCH(A12,Feuil13!$C:$C,0))),"")</f>
        <v/>
      </c>
    </row>
    <row r="13" spans="1:6" ht="16.5" x14ac:dyDescent="0.3">
      <c r="A13" s="29">
        <f t="shared" si="2"/>
        <v>43933</v>
      </c>
      <c r="B13" s="27" t="str">
        <f t="shared" si="0"/>
        <v>DIMANCHE</v>
      </c>
      <c r="C13" s="27" t="s">
        <v>350</v>
      </c>
      <c r="D13" s="47" t="str">
        <f t="shared" si="1"/>
        <v/>
      </c>
      <c r="E13" s="48" t="str">
        <f>IFERROR(INDEX(Lune!$A:$A,MATCH($A13,Lune!$C:$C,0)),"")</f>
        <v/>
      </c>
      <c r="F13" s="27" t="str">
        <f>IFERROR(UPPER(INDEX(Feuil13!$B:$B,MATCH(A13,Feuil13!$C:$C,0))),"")</f>
        <v>PÂQUES</v>
      </c>
    </row>
    <row r="14" spans="1:6" ht="16.5" x14ac:dyDescent="0.3">
      <c r="A14" s="29">
        <f t="shared" si="2"/>
        <v>43934</v>
      </c>
      <c r="B14" s="27" t="str">
        <f t="shared" si="0"/>
        <v>LUNDI</v>
      </c>
      <c r="C14" s="27" t="s">
        <v>351</v>
      </c>
      <c r="D14" s="47">
        <f t="shared" si="1"/>
        <v>16</v>
      </c>
      <c r="E14" s="48" t="str">
        <f>IFERROR(INDEX(Lune!$A:$A,MATCH($A14,Lune!$C:$C,0)),"")</f>
        <v/>
      </c>
      <c r="F14" s="27" t="str">
        <f>IFERROR(UPPER(INDEX(Feuil13!$B:$B,MATCH(A14,Feuil13!$C:$C,0))),"")</f>
        <v>LUNDI DE PÂQUES</v>
      </c>
    </row>
    <row r="15" spans="1:6" ht="16.5" x14ac:dyDescent="0.3">
      <c r="A15" s="29">
        <f t="shared" si="2"/>
        <v>43935</v>
      </c>
      <c r="B15" s="27" t="str">
        <f t="shared" si="0"/>
        <v>MARDI</v>
      </c>
      <c r="C15" s="27" t="s">
        <v>352</v>
      </c>
      <c r="D15" s="47" t="str">
        <f t="shared" si="1"/>
        <v/>
      </c>
      <c r="E15" s="48" t="str">
        <f>IFERROR(INDEX(Lune!$A:$A,MATCH($A15,Lune!$C:$C,0)),"")</f>
        <v/>
      </c>
      <c r="F15" s="27" t="str">
        <f>IFERROR(UPPER(INDEX(Feuil13!$B:$B,MATCH(A15,Feuil13!$C:$C,0))),"")</f>
        <v/>
      </c>
    </row>
    <row r="16" spans="1:6" ht="16.5" x14ac:dyDescent="0.3">
      <c r="A16" s="29">
        <f t="shared" si="2"/>
        <v>43936</v>
      </c>
      <c r="B16" s="27" t="str">
        <f t="shared" si="0"/>
        <v>MERCREDI</v>
      </c>
      <c r="C16" s="27" t="s">
        <v>353</v>
      </c>
      <c r="D16" s="47" t="str">
        <f t="shared" si="1"/>
        <v/>
      </c>
      <c r="E16" s="48" t="str">
        <f>IFERROR(INDEX(Lune!$A:$A,MATCH($A16,Lune!$C:$C,0)),"")</f>
        <v>ƒ</v>
      </c>
      <c r="F16" s="27" t="str">
        <f>IFERROR(UPPER(INDEX(Feuil13!$B:$B,MATCH(A16,Feuil13!$C:$C,0))),"")</f>
        <v/>
      </c>
    </row>
    <row r="17" spans="1:6" ht="16.5" x14ac:dyDescent="0.3">
      <c r="A17" s="29">
        <f t="shared" si="2"/>
        <v>43937</v>
      </c>
      <c r="B17" s="27" t="str">
        <f t="shared" si="0"/>
        <v>JEUDI</v>
      </c>
      <c r="C17" s="27" t="s">
        <v>354</v>
      </c>
      <c r="D17" s="47" t="str">
        <f t="shared" si="1"/>
        <v/>
      </c>
      <c r="E17" s="48" t="str">
        <f>IFERROR(INDEX(Lune!$A:$A,MATCH($A17,Lune!$C:$C,0)),"")</f>
        <v/>
      </c>
      <c r="F17" s="27" t="str">
        <f>IFERROR(UPPER(INDEX(Feuil13!$B:$B,MATCH(A17,Feuil13!$C:$C,0))),"")</f>
        <v/>
      </c>
    </row>
    <row r="18" spans="1:6" ht="16.5" x14ac:dyDescent="0.3">
      <c r="A18" s="29">
        <f t="shared" si="2"/>
        <v>43938</v>
      </c>
      <c r="B18" s="27" t="str">
        <f t="shared" si="0"/>
        <v>VENDREDI</v>
      </c>
      <c r="C18" s="27" t="s">
        <v>355</v>
      </c>
      <c r="D18" s="47" t="str">
        <f t="shared" si="1"/>
        <v/>
      </c>
      <c r="E18" s="48" t="str">
        <f>IFERROR(INDEX(Lune!$A:$A,MATCH($A18,Lune!$C:$C,0)),"")</f>
        <v/>
      </c>
      <c r="F18" s="27" t="str">
        <f>IFERROR(UPPER(INDEX(Feuil13!$B:$B,MATCH(A18,Feuil13!$C:$C,0))),"")</f>
        <v/>
      </c>
    </row>
    <row r="19" spans="1:6" ht="16.5" x14ac:dyDescent="0.3">
      <c r="A19" s="29">
        <f t="shared" si="2"/>
        <v>43939</v>
      </c>
      <c r="B19" s="27" t="str">
        <f t="shared" si="0"/>
        <v>SAMEDI</v>
      </c>
      <c r="C19" s="27" t="s">
        <v>356</v>
      </c>
      <c r="D19" s="47" t="str">
        <f t="shared" si="1"/>
        <v/>
      </c>
      <c r="E19" s="48" t="str">
        <f>IFERROR(INDEX(Lune!$A:$A,MATCH($A19,Lune!$C:$C,0)),"")</f>
        <v/>
      </c>
      <c r="F19" s="27" t="str">
        <f>IFERROR(UPPER(INDEX(Feuil13!$B:$B,MATCH(A19,Feuil13!$C:$C,0))),"")</f>
        <v/>
      </c>
    </row>
    <row r="20" spans="1:6" ht="16.5" x14ac:dyDescent="0.3">
      <c r="A20" s="29">
        <f t="shared" si="2"/>
        <v>43940</v>
      </c>
      <c r="B20" s="27" t="str">
        <f t="shared" si="0"/>
        <v>DIMANCHE</v>
      </c>
      <c r="C20" s="27" t="s">
        <v>357</v>
      </c>
      <c r="D20" s="47" t="str">
        <f t="shared" si="1"/>
        <v/>
      </c>
      <c r="E20" s="48" t="str">
        <f>IFERROR(INDEX(Lune!$A:$A,MATCH($A20,Lune!$C:$C,0)),"")</f>
        <v/>
      </c>
      <c r="F20" s="27" t="str">
        <f>IFERROR(UPPER(INDEX(Feuil13!$B:$B,MATCH(A20,Feuil13!$C:$C,0))),"")</f>
        <v/>
      </c>
    </row>
    <row r="21" spans="1:6" ht="16.5" x14ac:dyDescent="0.3">
      <c r="A21" s="29">
        <f t="shared" si="2"/>
        <v>43941</v>
      </c>
      <c r="B21" s="27" t="str">
        <f t="shared" si="0"/>
        <v>LUNDI</v>
      </c>
      <c r="C21" s="27" t="s">
        <v>358</v>
      </c>
      <c r="D21" s="47">
        <f t="shared" si="1"/>
        <v>17</v>
      </c>
      <c r="E21" s="48" t="str">
        <f>IFERROR(INDEX(Lune!$A:$A,MATCH($A21,Lune!$C:$C,0)),"")</f>
        <v/>
      </c>
      <c r="F21" s="27" t="str">
        <f>IFERROR(UPPER(INDEX(Feuil13!$B:$B,MATCH(A21,Feuil13!$C:$C,0))),"")</f>
        <v/>
      </c>
    </row>
    <row r="22" spans="1:6" ht="16.5" x14ac:dyDescent="0.3">
      <c r="A22" s="29">
        <f t="shared" si="2"/>
        <v>43942</v>
      </c>
      <c r="B22" s="27" t="str">
        <f t="shared" si="0"/>
        <v>MARDI</v>
      </c>
      <c r="C22" s="27" t="s">
        <v>359</v>
      </c>
      <c r="D22" s="47" t="str">
        <f t="shared" si="1"/>
        <v/>
      </c>
      <c r="E22" s="48" t="str">
        <f>IFERROR(INDEX(Lune!$A:$A,MATCH($A22,Lune!$C:$C,0)),"")</f>
        <v/>
      </c>
      <c r="F22" s="27" t="str">
        <f>IFERROR(UPPER(INDEX(Feuil13!$B:$B,MATCH(A22,Feuil13!$C:$C,0))),"")</f>
        <v/>
      </c>
    </row>
    <row r="23" spans="1:6" ht="16.5" x14ac:dyDescent="0.3">
      <c r="A23" s="29">
        <f t="shared" si="2"/>
        <v>43943</v>
      </c>
      <c r="B23" s="27" t="str">
        <f t="shared" si="0"/>
        <v>MERCREDI</v>
      </c>
      <c r="C23" s="27" t="s">
        <v>360</v>
      </c>
      <c r="D23" s="47" t="str">
        <f t="shared" si="1"/>
        <v/>
      </c>
      <c r="E23" s="48" t="str">
        <f>IFERROR(INDEX(Lune!$A:$A,MATCH($A23,Lune!$C:$C,0)),"")</f>
        <v/>
      </c>
      <c r="F23" s="27" t="str">
        <f>IFERROR(UPPER(INDEX(Feuil13!$B:$B,MATCH(A23,Feuil13!$C:$C,0))),"")</f>
        <v/>
      </c>
    </row>
    <row r="24" spans="1:6" ht="16.5" x14ac:dyDescent="0.3">
      <c r="A24" s="29">
        <f t="shared" si="2"/>
        <v>43944</v>
      </c>
      <c r="B24" s="27" t="str">
        <f t="shared" si="0"/>
        <v>JEUDI</v>
      </c>
      <c r="C24" s="27" t="s">
        <v>361</v>
      </c>
      <c r="D24" s="47" t="str">
        <f t="shared" si="1"/>
        <v/>
      </c>
      <c r="E24" s="48" t="str">
        <f>IFERROR(INDEX(Lune!$A:$A,MATCH($A24,Lune!$C:$C,0)),"")</f>
        <v></v>
      </c>
      <c r="F24" s="27" t="str">
        <f>IFERROR(UPPER(INDEX(Feuil13!$B:$B,MATCH(A24,Feuil13!$C:$C,0))),"")</f>
        <v/>
      </c>
    </row>
    <row r="25" spans="1:6" ht="16.5" x14ac:dyDescent="0.3">
      <c r="A25" s="29">
        <f t="shared" si="2"/>
        <v>43945</v>
      </c>
      <c r="B25" s="27" t="str">
        <f t="shared" si="0"/>
        <v>VENDREDI</v>
      </c>
      <c r="C25" s="27" t="s">
        <v>362</v>
      </c>
      <c r="D25" s="47" t="str">
        <f t="shared" si="1"/>
        <v/>
      </c>
      <c r="E25" s="48" t="str">
        <f>IFERROR(INDEX(Lune!$A:$A,MATCH($A25,Lune!$C:$C,0)),"")</f>
        <v/>
      </c>
      <c r="F25" s="27" t="str">
        <f>IFERROR(UPPER(INDEX(Feuil13!$B:$B,MATCH(A25,Feuil13!$C:$C,0))),"")</f>
        <v/>
      </c>
    </row>
    <row r="26" spans="1:6" ht="16.5" x14ac:dyDescent="0.3">
      <c r="A26" s="29">
        <f t="shared" si="2"/>
        <v>43946</v>
      </c>
      <c r="B26" s="27" t="str">
        <f t="shared" si="0"/>
        <v>SAMEDI</v>
      </c>
      <c r="C26" s="27" t="s">
        <v>363</v>
      </c>
      <c r="D26" s="47" t="str">
        <f t="shared" si="1"/>
        <v/>
      </c>
      <c r="E26" s="48" t="str">
        <f>IFERROR(INDEX(Lune!$A:$A,MATCH($A26,Lune!$C:$C,0)),"")</f>
        <v/>
      </c>
      <c r="F26" s="27" t="str">
        <f>IFERROR(UPPER(INDEX(Feuil13!$B:$B,MATCH(A26,Feuil13!$C:$C,0))),"")</f>
        <v/>
      </c>
    </row>
    <row r="27" spans="1:6" ht="16.5" x14ac:dyDescent="0.3">
      <c r="A27" s="29">
        <f t="shared" si="2"/>
        <v>43947</v>
      </c>
      <c r="B27" s="27" t="str">
        <f t="shared" si="0"/>
        <v>DIMANCHE</v>
      </c>
      <c r="C27" s="27" t="s">
        <v>364</v>
      </c>
      <c r="D27" s="47" t="str">
        <f t="shared" si="1"/>
        <v/>
      </c>
      <c r="E27" s="48" t="str">
        <f>IFERROR(INDEX(Lune!$A:$A,MATCH($A27,Lune!$C:$C,0)),"")</f>
        <v/>
      </c>
      <c r="F27" s="27" t="str">
        <f>IFERROR(UPPER(INDEX(Feuil13!$B:$B,MATCH(A27,Feuil13!$C:$C,0))),"")</f>
        <v/>
      </c>
    </row>
    <row r="28" spans="1:6" ht="16.5" x14ac:dyDescent="0.3">
      <c r="A28" s="29">
        <f t="shared" si="2"/>
        <v>43948</v>
      </c>
      <c r="B28" s="27" t="str">
        <f t="shared" si="0"/>
        <v>LUNDI</v>
      </c>
      <c r="C28" s="27" t="s">
        <v>365</v>
      </c>
      <c r="D28" s="47">
        <f t="shared" si="1"/>
        <v>18</v>
      </c>
      <c r="E28" s="48" t="str">
        <f>IFERROR(INDEX(Lune!$A:$A,MATCH($A28,Lune!$C:$C,0)),"")</f>
        <v/>
      </c>
      <c r="F28" s="27" t="str">
        <f>IFERROR(UPPER(INDEX(Feuil13!$B:$B,MATCH(A28,Feuil13!$C:$C,0))),"")</f>
        <v/>
      </c>
    </row>
    <row r="29" spans="1:6" ht="16.5" x14ac:dyDescent="0.3">
      <c r="A29" s="29">
        <f t="shared" si="2"/>
        <v>43949</v>
      </c>
      <c r="B29" s="27" t="str">
        <f t="shared" si="0"/>
        <v>MARDI</v>
      </c>
      <c r="C29" s="27" t="s">
        <v>366</v>
      </c>
      <c r="D29" s="47" t="str">
        <f t="shared" si="1"/>
        <v/>
      </c>
      <c r="E29" s="48" t="str">
        <f>IFERROR(INDEX(Lune!$A:$A,MATCH($A29,Lune!$C:$C,0)),"")</f>
        <v/>
      </c>
      <c r="F29" s="27" t="str">
        <f>IFERROR(UPPER(INDEX(Feuil13!$B:$B,MATCH(A29,Feuil13!$C:$C,0))),"")</f>
        <v/>
      </c>
    </row>
    <row r="30" spans="1:6" ht="16.5" x14ac:dyDescent="0.3">
      <c r="A30" s="29">
        <f t="shared" si="2"/>
        <v>43950</v>
      </c>
      <c r="B30" s="27" t="str">
        <f t="shared" si="0"/>
        <v>MERCREDI</v>
      </c>
      <c r="C30" s="27" t="s">
        <v>367</v>
      </c>
      <c r="D30" s="47" t="str">
        <f t="shared" si="1"/>
        <v/>
      </c>
      <c r="E30" s="48" t="str">
        <f>IFERROR(INDEX(Lune!$A:$A,MATCH($A30,Lune!$C:$C,0)),"")</f>
        <v/>
      </c>
      <c r="F30" s="27" t="str">
        <f>IFERROR(UPPER(INDEX(Feuil13!$B:$B,MATCH(A30,Feuil13!$C:$C,0))),"")</f>
        <v/>
      </c>
    </row>
    <row r="31" spans="1:6" ht="16.5" x14ac:dyDescent="0.3">
      <c r="A31" s="29">
        <f t="shared" si="2"/>
        <v>43951</v>
      </c>
      <c r="B31" s="27" t="str">
        <f t="shared" si="0"/>
        <v>JEUDI</v>
      </c>
      <c r="C31" s="27" t="s">
        <v>368</v>
      </c>
      <c r="D31" s="47" t="str">
        <f t="shared" si="1"/>
        <v/>
      </c>
      <c r="E31" s="48" t="str">
        <f>IFERROR(INDEX(Lune!$A:$A,MATCH($A31,Lune!$C:$C,0)),"")</f>
        <v>‚</v>
      </c>
      <c r="F31" s="27" t="str">
        <f>IFERROR(UPPER(INDEX(Feuil13!$B:$B,MATCH(A31,Feuil13!$C:$C,0))),"")</f>
        <v/>
      </c>
    </row>
  </sheetData>
  <mergeCells count="1">
    <mergeCell ref="A1:F1"/>
  </mergeCells>
  <conditionalFormatting sqref="A2:E31">
    <cfRule type="expression" dxfId="125" priority="11">
      <formula>WEEKDAY($A2,2)=7</formula>
    </cfRule>
    <cfRule type="expression" dxfId="124" priority="12">
      <formula>WEEKDAY($A2,2)=6</formula>
    </cfRule>
  </conditionalFormatting>
  <conditionalFormatting sqref="F2:F31">
    <cfRule type="expression" dxfId="7" priority="1">
      <formula>WEEKDAY($A2,2)=7</formula>
    </cfRule>
    <cfRule type="expression" dxfId="6" priority="2">
      <formula>WEEKDAY($A2,2)=6</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7" id="{87DB1911-9BB8-4861-8BA3-D315E36B3893}">
            <xm:f>OR(AND($A2&gt;=Feuil13!$G$7,$A2&lt;Feuil13!$H$7),AND($A2&gt;=Feuil13!$G$13,$A2&lt;Feuil13!$H$13),AND($A2&gt;=Feuil13!$G$19,$A2&lt;Feuil13!$H$19))</xm:f>
            <x14:dxf>
              <fill>
                <patternFill>
                  <bgColor rgb="FFB28BFF"/>
                </patternFill>
              </fill>
            </x14:dxf>
          </x14:cfRule>
          <xm:sqref>D2:D31</xm:sqref>
        </x14:conditionalFormatting>
      </x14:conditionalFormatting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E2" sqref="E2:E32"/>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IF(Feuil13!C2&lt;&gt;"",UPPER(TEXT(DATE(Feuil13!C2,5,1),"mmmm")),"")</f>
        <v>MAI</v>
      </c>
      <c r="B1" s="53"/>
      <c r="C1" s="53"/>
      <c r="D1" s="53"/>
      <c r="E1" s="53"/>
      <c r="F1" s="53"/>
    </row>
    <row r="2" spans="1:6" ht="16.5" x14ac:dyDescent="0.3">
      <c r="A2" s="29">
        <f>DATE(Feuil13!C2,5,1)</f>
        <v>43952</v>
      </c>
      <c r="B2" s="27" t="str">
        <f>UPPER(TEXT($A2,"jjjj"))</f>
        <v>VENDREDI</v>
      </c>
      <c r="C2" s="27" t="s">
        <v>369</v>
      </c>
      <c r="D2" s="47" t="str">
        <f>IF(WEEKDAY($A2,2)&lt;&gt;1,"",_xlfn.ISOWEEKNUM($A2))</f>
        <v/>
      </c>
      <c r="E2" s="48" t="str">
        <f>IFERROR(INDEX(Lune!$A:$A,MATCH($A2,Lune!$C:$C,0)),"")</f>
        <v/>
      </c>
      <c r="F2" s="30" t="str">
        <f>IFERROR(UPPER(INDEX(Feuil13!$B:$B,MATCH(A2,Feuil13!$C:$C,0))),"")</f>
        <v>FÊTE DU TRAVAIL</v>
      </c>
    </row>
    <row r="3" spans="1:6" ht="16.5" x14ac:dyDescent="0.3">
      <c r="A3" s="29">
        <f>IF(EOMONTH($A2,0)&gt;$A2,$A2+1,"")</f>
        <v>43953</v>
      </c>
      <c r="B3" s="27" t="str">
        <f t="shared" ref="B3:B32" si="0">UPPER(TEXT($A3,"jjjj"))</f>
        <v>SAMEDI</v>
      </c>
      <c r="C3" s="27" t="s">
        <v>370</v>
      </c>
      <c r="D3" s="47" t="str">
        <f t="shared" ref="D3:D32" si="1">IF(WEEKDAY($A3,2)&lt;&gt;1,"",_xlfn.ISOWEEKNUM($A3))</f>
        <v/>
      </c>
      <c r="E3" s="48" t="str">
        <f>IFERROR(INDEX(Lune!$A:$A,MATCH($A3,Lune!$C:$C,0)),"")</f>
        <v/>
      </c>
      <c r="F3" s="30" t="str">
        <f>IFERROR(UPPER(INDEX(Feuil13!$B:$B,MATCH(A3,Feuil13!$C:$C,0))),"")</f>
        <v/>
      </c>
    </row>
    <row r="4" spans="1:6" ht="16.5" x14ac:dyDescent="0.3">
      <c r="A4" s="29">
        <f t="shared" ref="A4:A32" si="2">IF(EOMONTH($A3,0)&gt;$A3,$A3+1,"")</f>
        <v>43954</v>
      </c>
      <c r="B4" s="27" t="str">
        <f t="shared" si="0"/>
        <v>DIMANCHE</v>
      </c>
      <c r="C4" s="27" t="s">
        <v>371</v>
      </c>
      <c r="D4" s="47" t="str">
        <f t="shared" si="1"/>
        <v/>
      </c>
      <c r="E4" s="48" t="str">
        <f>IFERROR(INDEX(Lune!$A:$A,MATCH($A4,Lune!$C:$C,0)),"")</f>
        <v/>
      </c>
      <c r="F4" s="30" t="str">
        <f>IFERROR(UPPER(INDEX(Feuil13!$B:$B,MATCH(A4,Feuil13!$C:$C,0))),"")</f>
        <v/>
      </c>
    </row>
    <row r="5" spans="1:6" ht="16.5" x14ac:dyDescent="0.3">
      <c r="A5" s="29">
        <f t="shared" si="2"/>
        <v>43955</v>
      </c>
      <c r="B5" s="27" t="str">
        <f t="shared" si="0"/>
        <v>LUNDI</v>
      </c>
      <c r="C5" s="27" t="s">
        <v>372</v>
      </c>
      <c r="D5" s="47">
        <f t="shared" si="1"/>
        <v>19</v>
      </c>
      <c r="E5" s="48" t="str">
        <f>IFERROR(INDEX(Lune!$A:$A,MATCH($A5,Lune!$C:$C,0)),"")</f>
        <v/>
      </c>
      <c r="F5" s="30" t="str">
        <f>IFERROR(UPPER(INDEX(Feuil13!$B:$B,MATCH(A5,Feuil13!$C:$C,0))),"")</f>
        <v/>
      </c>
    </row>
    <row r="6" spans="1:6" ht="16.5" x14ac:dyDescent="0.3">
      <c r="A6" s="29">
        <f t="shared" si="2"/>
        <v>43956</v>
      </c>
      <c r="B6" s="27" t="str">
        <f t="shared" si="0"/>
        <v>MARDI</v>
      </c>
      <c r="C6" s="27" t="s">
        <v>373</v>
      </c>
      <c r="D6" s="47" t="str">
        <f t="shared" si="1"/>
        <v/>
      </c>
      <c r="E6" s="48" t="str">
        <f>IFERROR(INDEX(Lune!$A:$A,MATCH($A6,Lune!$C:$C,0)),"")</f>
        <v/>
      </c>
      <c r="F6" s="30" t="str">
        <f>IFERROR(UPPER(INDEX(Feuil13!$B:$B,MATCH(A6,Feuil13!$C:$C,0))),"")</f>
        <v/>
      </c>
    </row>
    <row r="7" spans="1:6" ht="16.5" x14ac:dyDescent="0.3">
      <c r="A7" s="29">
        <f t="shared" si="2"/>
        <v>43957</v>
      </c>
      <c r="B7" s="27" t="str">
        <f t="shared" si="0"/>
        <v>MERCREDI</v>
      </c>
      <c r="C7" s="27" t="s">
        <v>374</v>
      </c>
      <c r="D7" s="47" t="str">
        <f t="shared" si="1"/>
        <v/>
      </c>
      <c r="E7" s="48" t="str">
        <f>IFERROR(INDEX(Lune!$A:$A,MATCH($A7,Lune!$C:$C,0)),"")</f>
        <v/>
      </c>
      <c r="F7" s="30" t="str">
        <f>IFERROR(UPPER(INDEX(Feuil13!$B:$B,MATCH(A7,Feuil13!$C:$C,0))),"")</f>
        <v/>
      </c>
    </row>
    <row r="8" spans="1:6" ht="16.5" x14ac:dyDescent="0.3">
      <c r="A8" s="29">
        <f t="shared" si="2"/>
        <v>43958</v>
      </c>
      <c r="B8" s="27" t="str">
        <f t="shared" si="0"/>
        <v>JEUDI</v>
      </c>
      <c r="C8" s="27" t="s">
        <v>375</v>
      </c>
      <c r="D8" s="47" t="str">
        <f t="shared" si="1"/>
        <v/>
      </c>
      <c r="E8" s="48" t="str">
        <f>IFERROR(INDEX(Lune!$A:$A,MATCH($A8,Lune!$C:$C,0)),"")</f>
        <v></v>
      </c>
      <c r="F8" s="30" t="str">
        <f>IFERROR(UPPER(INDEX(Feuil13!$B:$B,MATCH(A8,Feuil13!$C:$C,0))),"")</f>
        <v/>
      </c>
    </row>
    <row r="9" spans="1:6" ht="16.5" x14ac:dyDescent="0.3">
      <c r="A9" s="29">
        <f t="shared" si="2"/>
        <v>43959</v>
      </c>
      <c r="B9" s="27" t="str">
        <f t="shared" si="0"/>
        <v>VENDREDI</v>
      </c>
      <c r="C9" s="27" t="s">
        <v>376</v>
      </c>
      <c r="D9" s="47" t="str">
        <f t="shared" si="1"/>
        <v/>
      </c>
      <c r="E9" s="48" t="str">
        <f>IFERROR(INDEX(Lune!$A:$A,MATCH($A9,Lune!$C:$C,0)),"")</f>
        <v/>
      </c>
      <c r="F9" s="30" t="str">
        <f>IFERROR(UPPER(INDEX(Feuil13!$B:$B,MATCH(A9,Feuil13!$C:$C,0))),"")</f>
        <v>VICTOIRE 1945</v>
      </c>
    </row>
    <row r="10" spans="1:6" ht="16.5" x14ac:dyDescent="0.3">
      <c r="A10" s="29">
        <f t="shared" si="2"/>
        <v>43960</v>
      </c>
      <c r="B10" s="27" t="str">
        <f t="shared" si="0"/>
        <v>SAMEDI</v>
      </c>
      <c r="C10" s="27" t="s">
        <v>377</v>
      </c>
      <c r="D10" s="47" t="str">
        <f t="shared" si="1"/>
        <v/>
      </c>
      <c r="E10" s="48" t="str">
        <f>IFERROR(INDEX(Lune!$A:$A,MATCH($A10,Lune!$C:$C,0)),"")</f>
        <v/>
      </c>
      <c r="F10" s="30" t="str">
        <f>IFERROR(UPPER(INDEX(Feuil13!$B:$B,MATCH(A10,Feuil13!$C:$C,0))),"")</f>
        <v/>
      </c>
    </row>
    <row r="11" spans="1:6" ht="16.5" x14ac:dyDescent="0.3">
      <c r="A11" s="29">
        <f t="shared" si="2"/>
        <v>43961</v>
      </c>
      <c r="B11" s="27" t="str">
        <f t="shared" si="0"/>
        <v>DIMANCHE</v>
      </c>
      <c r="C11" s="27" t="s">
        <v>378</v>
      </c>
      <c r="D11" s="47" t="str">
        <f t="shared" si="1"/>
        <v/>
      </c>
      <c r="E11" s="48" t="str">
        <f>IFERROR(INDEX(Lune!$A:$A,MATCH($A11,Lune!$C:$C,0)),"")</f>
        <v/>
      </c>
      <c r="F11" s="30" t="str">
        <f>IFERROR(UPPER(INDEX(Feuil13!$B:$B,MATCH(A11,Feuil13!$C:$C,0))),"")</f>
        <v/>
      </c>
    </row>
    <row r="12" spans="1:6" ht="16.5" x14ac:dyDescent="0.3">
      <c r="A12" s="29">
        <f t="shared" si="2"/>
        <v>43962</v>
      </c>
      <c r="B12" s="27" t="str">
        <f t="shared" si="0"/>
        <v>LUNDI</v>
      </c>
      <c r="C12" s="27" t="s">
        <v>379</v>
      </c>
      <c r="D12" s="47">
        <f t="shared" si="1"/>
        <v>20</v>
      </c>
      <c r="E12" s="48" t="str">
        <f>IFERROR(INDEX(Lune!$A:$A,MATCH($A12,Lune!$C:$C,0)),"")</f>
        <v/>
      </c>
      <c r="F12" s="30" t="str">
        <f>IFERROR(UPPER(INDEX(Feuil13!$B:$B,MATCH(A12,Feuil13!$C:$C,0))),"")</f>
        <v/>
      </c>
    </row>
    <row r="13" spans="1:6" ht="16.5" x14ac:dyDescent="0.3">
      <c r="A13" s="29">
        <f t="shared" si="2"/>
        <v>43963</v>
      </c>
      <c r="B13" s="27" t="str">
        <f t="shared" si="0"/>
        <v>MARDI</v>
      </c>
      <c r="C13" s="27" t="s">
        <v>380</v>
      </c>
      <c r="D13" s="47" t="str">
        <f t="shared" si="1"/>
        <v/>
      </c>
      <c r="E13" s="48" t="str">
        <f>IFERROR(INDEX(Lune!$A:$A,MATCH($A13,Lune!$C:$C,0)),"")</f>
        <v/>
      </c>
      <c r="F13" s="30" t="str">
        <f>IFERROR(UPPER(INDEX(Feuil13!$B:$B,MATCH(A13,Feuil13!$C:$C,0))),"")</f>
        <v/>
      </c>
    </row>
    <row r="14" spans="1:6" ht="16.5" x14ac:dyDescent="0.3">
      <c r="A14" s="29">
        <f t="shared" si="2"/>
        <v>43964</v>
      </c>
      <c r="B14" s="27" t="str">
        <f t="shared" si="0"/>
        <v>MERCREDI</v>
      </c>
      <c r="C14" s="27" t="s">
        <v>381</v>
      </c>
      <c r="D14" s="47" t="str">
        <f t="shared" si="1"/>
        <v/>
      </c>
      <c r="E14" s="48" t="str">
        <f>IFERROR(INDEX(Lune!$A:$A,MATCH($A14,Lune!$C:$C,0)),"")</f>
        <v/>
      </c>
      <c r="F14" s="30" t="str">
        <f>IFERROR(UPPER(INDEX(Feuil13!$B:$B,MATCH(A14,Feuil13!$C:$C,0))),"")</f>
        <v/>
      </c>
    </row>
    <row r="15" spans="1:6" ht="16.5" x14ac:dyDescent="0.3">
      <c r="A15" s="29">
        <f t="shared" si="2"/>
        <v>43965</v>
      </c>
      <c r="B15" s="27" t="str">
        <f t="shared" si="0"/>
        <v>JEUDI</v>
      </c>
      <c r="C15" s="27" t="s">
        <v>382</v>
      </c>
      <c r="D15" s="47" t="str">
        <f t="shared" si="1"/>
        <v/>
      </c>
      <c r="E15" s="48" t="str">
        <f>IFERROR(INDEX(Lune!$A:$A,MATCH($A15,Lune!$C:$C,0)),"")</f>
        <v>ƒ</v>
      </c>
      <c r="F15" s="30" t="str">
        <f>IFERROR(UPPER(INDEX(Feuil13!$B:$B,MATCH(A15,Feuil13!$C:$C,0))),"")</f>
        <v/>
      </c>
    </row>
    <row r="16" spans="1:6" ht="16.5" x14ac:dyDescent="0.3">
      <c r="A16" s="29">
        <f t="shared" si="2"/>
        <v>43966</v>
      </c>
      <c r="B16" s="27" t="str">
        <f t="shared" si="0"/>
        <v>VENDREDI</v>
      </c>
      <c r="C16" s="27" t="s">
        <v>383</v>
      </c>
      <c r="D16" s="47" t="str">
        <f t="shared" si="1"/>
        <v/>
      </c>
      <c r="E16" s="48" t="str">
        <f>IFERROR(INDEX(Lune!$A:$A,MATCH($A16,Lune!$C:$C,0)),"")</f>
        <v/>
      </c>
      <c r="F16" s="30" t="str">
        <f>IFERROR(UPPER(INDEX(Feuil13!$B:$B,MATCH(A16,Feuil13!$C:$C,0))),"")</f>
        <v/>
      </c>
    </row>
    <row r="17" spans="1:6" ht="16.5" x14ac:dyDescent="0.3">
      <c r="A17" s="29">
        <f t="shared" si="2"/>
        <v>43967</v>
      </c>
      <c r="B17" s="27" t="str">
        <f t="shared" si="0"/>
        <v>SAMEDI</v>
      </c>
      <c r="C17" s="27" t="s">
        <v>384</v>
      </c>
      <c r="D17" s="47" t="str">
        <f t="shared" si="1"/>
        <v/>
      </c>
      <c r="E17" s="48" t="str">
        <f>IFERROR(INDEX(Lune!$A:$A,MATCH($A17,Lune!$C:$C,0)),"")</f>
        <v/>
      </c>
      <c r="F17" s="30" t="str">
        <f>IFERROR(UPPER(INDEX(Feuil13!$B:$B,MATCH(A17,Feuil13!$C:$C,0))),"")</f>
        <v/>
      </c>
    </row>
    <row r="18" spans="1:6" ht="16.5" x14ac:dyDescent="0.3">
      <c r="A18" s="29">
        <f t="shared" si="2"/>
        <v>43968</v>
      </c>
      <c r="B18" s="27" t="str">
        <f t="shared" si="0"/>
        <v>DIMANCHE</v>
      </c>
      <c r="C18" s="27" t="s">
        <v>385</v>
      </c>
      <c r="D18" s="47" t="str">
        <f t="shared" si="1"/>
        <v/>
      </c>
      <c r="E18" s="48" t="str">
        <f>IFERROR(INDEX(Lune!$A:$A,MATCH($A18,Lune!$C:$C,0)),"")</f>
        <v/>
      </c>
      <c r="F18" s="30" t="str">
        <f>IFERROR(UPPER(INDEX(Feuil13!$B:$B,MATCH(A18,Feuil13!$C:$C,0))),"")</f>
        <v/>
      </c>
    </row>
    <row r="19" spans="1:6" ht="16.5" x14ac:dyDescent="0.3">
      <c r="A19" s="29">
        <f t="shared" si="2"/>
        <v>43969</v>
      </c>
      <c r="B19" s="27" t="str">
        <f t="shared" si="0"/>
        <v>LUNDI</v>
      </c>
      <c r="C19" s="27" t="s">
        <v>386</v>
      </c>
      <c r="D19" s="47">
        <f t="shared" si="1"/>
        <v>21</v>
      </c>
      <c r="E19" s="48" t="str">
        <f>IFERROR(INDEX(Lune!$A:$A,MATCH($A19,Lune!$C:$C,0)),"")</f>
        <v/>
      </c>
      <c r="F19" s="30" t="str">
        <f>IFERROR(UPPER(INDEX(Feuil13!$B:$B,MATCH(A19,Feuil13!$C:$C,0))),"")</f>
        <v/>
      </c>
    </row>
    <row r="20" spans="1:6" ht="16.5" x14ac:dyDescent="0.3">
      <c r="A20" s="29">
        <f t="shared" si="2"/>
        <v>43970</v>
      </c>
      <c r="B20" s="27" t="str">
        <f t="shared" si="0"/>
        <v>MARDI</v>
      </c>
      <c r="C20" s="27" t="s">
        <v>387</v>
      </c>
      <c r="D20" s="47" t="str">
        <f t="shared" si="1"/>
        <v/>
      </c>
      <c r="E20" s="48" t="str">
        <f>IFERROR(INDEX(Lune!$A:$A,MATCH($A20,Lune!$C:$C,0)),"")</f>
        <v/>
      </c>
      <c r="F20" s="30" t="str">
        <f>IFERROR(UPPER(INDEX(Feuil13!$B:$B,MATCH(A20,Feuil13!$C:$C,0))),"")</f>
        <v/>
      </c>
    </row>
    <row r="21" spans="1:6" ht="16.5" x14ac:dyDescent="0.3">
      <c r="A21" s="29">
        <f t="shared" si="2"/>
        <v>43971</v>
      </c>
      <c r="B21" s="27" t="str">
        <f t="shared" si="0"/>
        <v>MERCREDI</v>
      </c>
      <c r="C21" s="27" t="s">
        <v>388</v>
      </c>
      <c r="D21" s="47" t="str">
        <f t="shared" si="1"/>
        <v/>
      </c>
      <c r="E21" s="48" t="str">
        <f>IFERROR(INDEX(Lune!$A:$A,MATCH($A21,Lune!$C:$C,0)),"")</f>
        <v/>
      </c>
      <c r="F21" s="30" t="str">
        <f>IFERROR(UPPER(INDEX(Feuil13!$B:$B,MATCH(A21,Feuil13!$C:$C,0))),"")</f>
        <v/>
      </c>
    </row>
    <row r="22" spans="1:6" ht="16.5" x14ac:dyDescent="0.3">
      <c r="A22" s="29">
        <f t="shared" si="2"/>
        <v>43972</v>
      </c>
      <c r="B22" s="27" t="str">
        <f t="shared" si="0"/>
        <v>JEUDI</v>
      </c>
      <c r="C22" s="27" t="s">
        <v>389</v>
      </c>
      <c r="D22" s="47" t="str">
        <f t="shared" si="1"/>
        <v/>
      </c>
      <c r="E22" s="48" t="str">
        <f>IFERROR(INDEX(Lune!$A:$A,MATCH($A22,Lune!$C:$C,0)),"")</f>
        <v/>
      </c>
      <c r="F22" s="30" t="str">
        <f>IFERROR(UPPER(INDEX(Feuil13!$B:$B,MATCH(A22,Feuil13!$C:$C,0))),"")</f>
        <v>ASCENSION</v>
      </c>
    </row>
    <row r="23" spans="1:6" ht="16.5" x14ac:dyDescent="0.3">
      <c r="A23" s="29">
        <f t="shared" si="2"/>
        <v>43973</v>
      </c>
      <c r="B23" s="27" t="str">
        <f t="shared" si="0"/>
        <v>VENDREDI</v>
      </c>
      <c r="C23" s="27" t="s">
        <v>390</v>
      </c>
      <c r="D23" s="47" t="str">
        <f t="shared" si="1"/>
        <v/>
      </c>
      <c r="E23" s="48" t="str">
        <f>IFERROR(INDEX(Lune!$A:$A,MATCH($A23,Lune!$C:$C,0)),"")</f>
        <v></v>
      </c>
      <c r="F23" s="30" t="str">
        <f>IFERROR(UPPER(INDEX(Feuil13!$B:$B,MATCH(A23,Feuil13!$C:$C,0))),"")</f>
        <v/>
      </c>
    </row>
    <row r="24" spans="1:6" ht="16.5" x14ac:dyDescent="0.3">
      <c r="A24" s="29">
        <f t="shared" si="2"/>
        <v>43974</v>
      </c>
      <c r="B24" s="27" t="str">
        <f t="shared" si="0"/>
        <v>SAMEDI</v>
      </c>
      <c r="C24" s="27" t="s">
        <v>391</v>
      </c>
      <c r="D24" s="47" t="str">
        <f t="shared" si="1"/>
        <v/>
      </c>
      <c r="E24" s="48" t="str">
        <f>IFERROR(INDEX(Lune!$A:$A,MATCH($A24,Lune!$C:$C,0)),"")</f>
        <v/>
      </c>
      <c r="F24" s="30" t="str">
        <f>IFERROR(UPPER(INDEX(Feuil13!$B:$B,MATCH(A24,Feuil13!$C:$C,0))),"")</f>
        <v/>
      </c>
    </row>
    <row r="25" spans="1:6" ht="16.5" x14ac:dyDescent="0.3">
      <c r="A25" s="29">
        <f t="shared" si="2"/>
        <v>43975</v>
      </c>
      <c r="B25" s="27" t="str">
        <f t="shared" si="0"/>
        <v>DIMANCHE</v>
      </c>
      <c r="C25" s="27" t="s">
        <v>392</v>
      </c>
      <c r="D25" s="47" t="str">
        <f t="shared" si="1"/>
        <v/>
      </c>
      <c r="E25" s="48" t="str">
        <f>IFERROR(INDEX(Lune!$A:$A,MATCH($A25,Lune!$C:$C,0)),"")</f>
        <v/>
      </c>
      <c r="F25" s="30" t="str">
        <f>IFERROR(UPPER(INDEX(Feuil13!$B:$B,MATCH(A25,Feuil13!$C:$C,0))),"")</f>
        <v/>
      </c>
    </row>
    <row r="26" spans="1:6" ht="16.5" x14ac:dyDescent="0.3">
      <c r="A26" s="29">
        <f t="shared" si="2"/>
        <v>43976</v>
      </c>
      <c r="B26" s="27" t="str">
        <f t="shared" si="0"/>
        <v>LUNDI</v>
      </c>
      <c r="C26" s="27" t="s">
        <v>393</v>
      </c>
      <c r="D26" s="47">
        <f t="shared" si="1"/>
        <v>22</v>
      </c>
      <c r="E26" s="48" t="str">
        <f>IFERROR(INDEX(Lune!$A:$A,MATCH($A26,Lune!$C:$C,0)),"")</f>
        <v/>
      </c>
      <c r="F26" s="30" t="str">
        <f>IFERROR(UPPER(INDEX(Feuil13!$B:$B,MATCH(A26,Feuil13!$C:$C,0))),"")</f>
        <v/>
      </c>
    </row>
    <row r="27" spans="1:6" ht="16.5" x14ac:dyDescent="0.3">
      <c r="A27" s="29">
        <f t="shared" si="2"/>
        <v>43977</v>
      </c>
      <c r="B27" s="27" t="str">
        <f t="shared" si="0"/>
        <v>MARDI</v>
      </c>
      <c r="C27" s="27" t="s">
        <v>394</v>
      </c>
      <c r="D27" s="47" t="str">
        <f t="shared" si="1"/>
        <v/>
      </c>
      <c r="E27" s="48" t="str">
        <f>IFERROR(INDEX(Lune!$A:$A,MATCH($A27,Lune!$C:$C,0)),"")</f>
        <v/>
      </c>
      <c r="F27" s="30" t="str">
        <f>IFERROR(UPPER(INDEX(Feuil13!$B:$B,MATCH(A27,Feuil13!$C:$C,0))),"")</f>
        <v/>
      </c>
    </row>
    <row r="28" spans="1:6" ht="16.5" x14ac:dyDescent="0.3">
      <c r="A28" s="29">
        <f t="shared" si="2"/>
        <v>43978</v>
      </c>
      <c r="B28" s="27" t="str">
        <f t="shared" si="0"/>
        <v>MERCREDI</v>
      </c>
      <c r="C28" s="27" t="s">
        <v>395</v>
      </c>
      <c r="D28" s="47" t="str">
        <f t="shared" si="1"/>
        <v/>
      </c>
      <c r="E28" s="48" t="str">
        <f>IFERROR(INDEX(Lune!$A:$A,MATCH($A28,Lune!$C:$C,0)),"")</f>
        <v/>
      </c>
      <c r="F28" s="30" t="str">
        <f>IFERROR(UPPER(INDEX(Feuil13!$B:$B,MATCH(A28,Feuil13!$C:$C,0))),"")</f>
        <v/>
      </c>
    </row>
    <row r="29" spans="1:6" ht="16.5" x14ac:dyDescent="0.3">
      <c r="A29" s="29">
        <f t="shared" si="2"/>
        <v>43979</v>
      </c>
      <c r="B29" s="27" t="str">
        <f t="shared" si="0"/>
        <v>JEUDI</v>
      </c>
      <c r="C29" s="27" t="s">
        <v>396</v>
      </c>
      <c r="D29" s="47" t="str">
        <f t="shared" si="1"/>
        <v/>
      </c>
      <c r="E29" s="48" t="str">
        <f>IFERROR(INDEX(Lune!$A:$A,MATCH($A29,Lune!$C:$C,0)),"")</f>
        <v/>
      </c>
      <c r="F29" s="30" t="str">
        <f>IFERROR(UPPER(INDEX(Feuil13!$B:$B,MATCH(A29,Feuil13!$C:$C,0))),"")</f>
        <v/>
      </c>
    </row>
    <row r="30" spans="1:6" ht="16.5" x14ac:dyDescent="0.3">
      <c r="A30" s="29">
        <f t="shared" si="2"/>
        <v>43980</v>
      </c>
      <c r="B30" s="27" t="str">
        <f t="shared" si="0"/>
        <v>VENDREDI</v>
      </c>
      <c r="C30" s="27" t="s">
        <v>397</v>
      </c>
      <c r="D30" s="47" t="str">
        <f t="shared" si="1"/>
        <v/>
      </c>
      <c r="E30" s="48" t="str">
        <f>IFERROR(INDEX(Lune!$A:$A,MATCH($A30,Lune!$C:$C,0)),"")</f>
        <v/>
      </c>
      <c r="F30" s="30" t="str">
        <f>IFERROR(UPPER(INDEX(Feuil13!$B:$B,MATCH(A30,Feuil13!$C:$C,0))),"")</f>
        <v/>
      </c>
    </row>
    <row r="31" spans="1:6" ht="16.5" x14ac:dyDescent="0.3">
      <c r="A31" s="29">
        <f t="shared" si="2"/>
        <v>43981</v>
      </c>
      <c r="B31" s="27" t="str">
        <f t="shared" si="0"/>
        <v>SAMEDI</v>
      </c>
      <c r="C31" s="27" t="s">
        <v>398</v>
      </c>
      <c r="D31" s="47" t="str">
        <f t="shared" si="1"/>
        <v/>
      </c>
      <c r="E31" s="48" t="str">
        <f>IFERROR(INDEX(Lune!$A:$A,MATCH($A31,Lune!$C:$C,0)),"")</f>
        <v>‚</v>
      </c>
      <c r="F31" s="30" t="str">
        <f>IFERROR(UPPER(INDEX(Feuil13!$B:$B,MATCH(A31,Feuil13!$C:$C,0))),"")</f>
        <v/>
      </c>
    </row>
    <row r="32" spans="1:6" ht="16.5" x14ac:dyDescent="0.3">
      <c r="A32" s="29">
        <f t="shared" si="2"/>
        <v>43982</v>
      </c>
      <c r="B32" s="27" t="str">
        <f t="shared" si="0"/>
        <v>DIMANCHE</v>
      </c>
      <c r="C32" s="27" t="s">
        <v>399</v>
      </c>
      <c r="D32" s="47" t="str">
        <f t="shared" si="1"/>
        <v/>
      </c>
      <c r="E32" s="48" t="str">
        <f>IFERROR(INDEX(Lune!$A:$A,MATCH($A32,Lune!$C:$C,0)),"")</f>
        <v/>
      </c>
      <c r="F32" s="30" t="str">
        <f>IFERROR(UPPER(INDEX(Feuil13!$B:$B,MATCH(A32,Feuil13!$C:$C,0))),"")</f>
        <v>PENTECÔTE</v>
      </c>
    </row>
  </sheetData>
  <mergeCells count="1">
    <mergeCell ref="A1:F1"/>
  </mergeCells>
  <conditionalFormatting sqref="A2:F32">
    <cfRule type="expression" dxfId="120" priority="5">
      <formula>WEEKDAY($A2,2)=7</formula>
    </cfRule>
    <cfRule type="expression" dxfId="119" priority="6">
      <formula>WEEKDAY($A2,2)=6</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8123122F-D007-4AC8-839A-9802F451FF3E}">
            <xm:f>COUNTIF(Feuil13!$B$5:$B$15,$F2)=1</xm:f>
            <x14:dxf>
              <font>
                <b/>
                <i val="0"/>
                <color rgb="FFFF0000"/>
              </font>
            </x14:dxf>
          </x14:cfRule>
          <x14:cfRule type="expression" priority="4" id="{92C27C6F-7349-4235-B7CC-B96C1DE753EF}">
            <xm:f>COUNTIF(Feuil13!$B$19:$B$32,$F2)=1</xm:f>
            <x14:dxf>
              <font>
                <b/>
                <i val="0"/>
                <color theme="8" tint="-0.24994659260841701"/>
              </font>
            </x14:dxf>
          </x14:cfRule>
          <xm:sqref>F2:F32</xm:sqref>
        </x14:conditionalFormatting>
        <x14:conditionalFormatting xmlns:xm="http://schemas.microsoft.com/office/excel/2006/main">
          <x14:cfRule type="expression" priority="1" id="{7055AD84-17F2-40EE-BB8A-B40F977D2488}">
            <xm:f>OR(AND($A2&gt;=Feuil13!$G$7,$A2&lt;Feuil13!$H$7),AND($A2&gt;=Feuil13!$G$13,$A2&lt;Feuil13!$H$13),AND($A2&gt;=Feuil13!$G$19,$A2&lt;Feuil13!$H$19),AND($A2&gt;=Feuil13!$G$8,$A2&lt;Feuil13!$H$8),AND($A2&gt;=Feuil13!$G$14,$A2&lt;Feuil13!$H$14),AND($A2&gt;=Feuil13!$G$20,$A2&lt;Feuil13!$H$20))</xm:f>
            <x14:dxf>
              <fill>
                <patternFill>
                  <bgColor rgb="FFB25BFF"/>
                </patternFill>
              </fill>
            </x14:dxf>
          </x14:cfRule>
          <xm:sqref>D2:D32</xm:sqref>
        </x14:conditionalFormatting>
      </x14:conditionalFormatting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activeCell="E2" sqref="E2:E31"/>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IF(Feuil13!C2&lt;&gt;"",UPPER(TEXT(DATE(Feuil13!C2,6,1),"mmmm")),"")</f>
        <v>JUIN</v>
      </c>
      <c r="B1" s="53"/>
      <c r="C1" s="53"/>
      <c r="D1" s="53"/>
      <c r="E1" s="53"/>
      <c r="F1" s="53"/>
    </row>
    <row r="2" spans="1:6" ht="16.5" x14ac:dyDescent="0.3">
      <c r="A2" s="29">
        <f>DATE(Feuil13!C2,6,1)</f>
        <v>43983</v>
      </c>
      <c r="B2" s="27" t="str">
        <f>UPPER(TEXT($A2,"jjjj"))</f>
        <v>LUNDI</v>
      </c>
      <c r="C2" s="27" t="s">
        <v>400</v>
      </c>
      <c r="D2" s="47">
        <f>IF(WEEKDAY($A2,2)&lt;&gt;1,"",_xlfn.ISOWEEKNUM($A2))</f>
        <v>23</v>
      </c>
      <c r="E2" s="48" t="str">
        <f>IFERROR(INDEX(Lune!$A:$A,MATCH($A2,Lune!$C:$C,0)),"")</f>
        <v/>
      </c>
      <c r="F2" s="30" t="str">
        <f>IFERROR(UPPER(INDEX(Feuil13!$B:$B,MATCH(A2,Feuil13!$C:$C,0))),"")</f>
        <v>LUNDI DE PENTECÔTE</v>
      </c>
    </row>
    <row r="3" spans="1:6" ht="16.5" x14ac:dyDescent="0.3">
      <c r="A3" s="29">
        <f>IF(EOMONTH($A2,0)&gt;$A2,$A2+1,"")</f>
        <v>43984</v>
      </c>
      <c r="B3" s="27" t="str">
        <f t="shared" ref="B3:B31" si="0">UPPER(TEXT($A3,"jjjj"))</f>
        <v>MARDI</v>
      </c>
      <c r="C3" s="27" t="s">
        <v>401</v>
      </c>
      <c r="D3" s="47" t="str">
        <f t="shared" ref="D3:D31" si="1">IF(WEEKDAY($A3,2)&lt;&gt;1,"",_xlfn.ISOWEEKNUM($A3))</f>
        <v/>
      </c>
      <c r="E3" s="48" t="str">
        <f>IFERROR(INDEX(Lune!$A:$A,MATCH($A3,Lune!$C:$C,0)),"")</f>
        <v/>
      </c>
      <c r="F3" s="30" t="str">
        <f>IFERROR(UPPER(INDEX(Feuil13!$B:$B,MATCH(A3,Feuil13!$C:$C,0))),"")</f>
        <v/>
      </c>
    </row>
    <row r="4" spans="1:6" ht="16.5" x14ac:dyDescent="0.3">
      <c r="A4" s="29">
        <f t="shared" ref="A4:A31" si="2">IF(EOMONTH($A3,0)&gt;$A3,$A3+1,"")</f>
        <v>43985</v>
      </c>
      <c r="B4" s="27" t="str">
        <f t="shared" si="0"/>
        <v>MERCREDI</v>
      </c>
      <c r="C4" s="27" t="s">
        <v>402</v>
      </c>
      <c r="D4" s="47" t="str">
        <f t="shared" si="1"/>
        <v/>
      </c>
      <c r="E4" s="48" t="str">
        <f>IFERROR(INDEX(Lune!$A:$A,MATCH($A4,Lune!$C:$C,0)),"")</f>
        <v/>
      </c>
      <c r="F4" s="30" t="str">
        <f>IFERROR(UPPER(INDEX(Feuil13!$B:$B,MATCH(A4,Feuil13!$C:$C,0))),"")</f>
        <v/>
      </c>
    </row>
    <row r="5" spans="1:6" ht="16.5" x14ac:dyDescent="0.3">
      <c r="A5" s="29">
        <f t="shared" si="2"/>
        <v>43986</v>
      </c>
      <c r="B5" s="27" t="str">
        <f t="shared" si="0"/>
        <v>JEUDI</v>
      </c>
      <c r="C5" s="27" t="s">
        <v>403</v>
      </c>
      <c r="D5" s="47" t="str">
        <f t="shared" si="1"/>
        <v/>
      </c>
      <c r="E5" s="48" t="str">
        <f>IFERROR(INDEX(Lune!$A:$A,MATCH($A5,Lune!$C:$C,0)),"")</f>
        <v/>
      </c>
      <c r="F5" s="30" t="str">
        <f>IFERROR(UPPER(INDEX(Feuil13!$B:$B,MATCH(A5,Feuil13!$C:$C,0))),"")</f>
        <v/>
      </c>
    </row>
    <row r="6" spans="1:6" ht="16.5" x14ac:dyDescent="0.3">
      <c r="A6" s="29">
        <f t="shared" si="2"/>
        <v>43987</v>
      </c>
      <c r="B6" s="27" t="str">
        <f t="shared" si="0"/>
        <v>VENDREDI</v>
      </c>
      <c r="C6" s="27" t="s">
        <v>404</v>
      </c>
      <c r="D6" s="47" t="str">
        <f t="shared" si="1"/>
        <v/>
      </c>
      <c r="E6" s="48" t="str">
        <f>IFERROR(INDEX(Lune!$A:$A,MATCH($A6,Lune!$C:$C,0)),"")</f>
        <v></v>
      </c>
      <c r="F6" s="30" t="str">
        <f>IFERROR(UPPER(INDEX(Feuil13!$B:$B,MATCH(A6,Feuil13!$C:$C,0))),"")</f>
        <v/>
      </c>
    </row>
    <row r="7" spans="1:6" ht="16.5" x14ac:dyDescent="0.3">
      <c r="A7" s="29">
        <f t="shared" si="2"/>
        <v>43988</v>
      </c>
      <c r="B7" s="27" t="str">
        <f t="shared" si="0"/>
        <v>SAMEDI</v>
      </c>
      <c r="C7" s="27" t="s">
        <v>405</v>
      </c>
      <c r="D7" s="47" t="str">
        <f t="shared" si="1"/>
        <v/>
      </c>
      <c r="E7" s="48" t="str">
        <f>IFERROR(INDEX(Lune!$A:$A,MATCH($A7,Lune!$C:$C,0)),"")</f>
        <v/>
      </c>
      <c r="F7" s="30" t="str">
        <f>IFERROR(UPPER(INDEX(Feuil13!$B:$B,MATCH(A7,Feuil13!$C:$C,0))),"")</f>
        <v/>
      </c>
    </row>
    <row r="8" spans="1:6" ht="16.5" x14ac:dyDescent="0.3">
      <c r="A8" s="29">
        <f t="shared" si="2"/>
        <v>43989</v>
      </c>
      <c r="B8" s="27" t="str">
        <f t="shared" si="0"/>
        <v>DIMANCHE</v>
      </c>
      <c r="C8" s="27" t="s">
        <v>406</v>
      </c>
      <c r="D8" s="47" t="str">
        <f t="shared" si="1"/>
        <v/>
      </c>
      <c r="E8" s="48" t="str">
        <f>IFERROR(INDEX(Lune!$A:$A,MATCH($A8,Lune!$C:$C,0)),"")</f>
        <v/>
      </c>
      <c r="F8" s="30" t="str">
        <f>IFERROR(UPPER(INDEX(Feuil13!$B:$B,MATCH(A8,Feuil13!$C:$C,0))),"")</f>
        <v>FÊTE DES MÈRES</v>
      </c>
    </row>
    <row r="9" spans="1:6" ht="16.5" x14ac:dyDescent="0.3">
      <c r="A9" s="29">
        <f t="shared" si="2"/>
        <v>43990</v>
      </c>
      <c r="B9" s="27" t="str">
        <f t="shared" si="0"/>
        <v>LUNDI</v>
      </c>
      <c r="C9" s="27" t="s">
        <v>407</v>
      </c>
      <c r="D9" s="47">
        <f t="shared" si="1"/>
        <v>24</v>
      </c>
      <c r="E9" s="48" t="str">
        <f>IFERROR(INDEX(Lune!$A:$A,MATCH($A9,Lune!$C:$C,0)),"")</f>
        <v/>
      </c>
      <c r="F9" s="30" t="str">
        <f>IFERROR(UPPER(INDEX(Feuil13!$B:$B,MATCH(A9,Feuil13!$C:$C,0))),"")</f>
        <v/>
      </c>
    </row>
    <row r="10" spans="1:6" ht="16.5" x14ac:dyDescent="0.3">
      <c r="A10" s="29">
        <f t="shared" si="2"/>
        <v>43991</v>
      </c>
      <c r="B10" s="27" t="str">
        <f t="shared" si="0"/>
        <v>MARDI</v>
      </c>
      <c r="C10" s="27" t="s">
        <v>408</v>
      </c>
      <c r="D10" s="47" t="str">
        <f t="shared" si="1"/>
        <v/>
      </c>
      <c r="E10" s="48" t="str">
        <f>IFERROR(INDEX(Lune!$A:$A,MATCH($A10,Lune!$C:$C,0)),"")</f>
        <v/>
      </c>
      <c r="F10" s="30" t="str">
        <f>IFERROR(UPPER(INDEX(Feuil13!$B:$B,MATCH(A10,Feuil13!$C:$C,0))),"")</f>
        <v/>
      </c>
    </row>
    <row r="11" spans="1:6" ht="16.5" x14ac:dyDescent="0.3">
      <c r="A11" s="29">
        <f t="shared" si="2"/>
        <v>43992</v>
      </c>
      <c r="B11" s="27" t="str">
        <f t="shared" si="0"/>
        <v>MERCREDI</v>
      </c>
      <c r="C11" s="27" t="s">
        <v>409</v>
      </c>
      <c r="D11" s="47" t="str">
        <f t="shared" si="1"/>
        <v/>
      </c>
      <c r="E11" s="48" t="str">
        <f>IFERROR(INDEX(Lune!$A:$A,MATCH($A11,Lune!$C:$C,0)),"")</f>
        <v/>
      </c>
      <c r="F11" s="30" t="str">
        <f>IFERROR(UPPER(INDEX(Feuil13!$B:$B,MATCH(A11,Feuil13!$C:$C,0))),"")</f>
        <v/>
      </c>
    </row>
    <row r="12" spans="1:6" ht="16.5" x14ac:dyDescent="0.3">
      <c r="A12" s="29">
        <f t="shared" si="2"/>
        <v>43993</v>
      </c>
      <c r="B12" s="27" t="str">
        <f t="shared" si="0"/>
        <v>JEUDI</v>
      </c>
      <c r="C12" s="27" t="s">
        <v>410</v>
      </c>
      <c r="D12" s="47" t="str">
        <f t="shared" si="1"/>
        <v/>
      </c>
      <c r="E12" s="48" t="str">
        <f>IFERROR(INDEX(Lune!$A:$A,MATCH($A12,Lune!$C:$C,0)),"")</f>
        <v/>
      </c>
      <c r="F12" s="30" t="str">
        <f>IFERROR(UPPER(INDEX(Feuil13!$B:$B,MATCH(A12,Feuil13!$C:$C,0))),"")</f>
        <v/>
      </c>
    </row>
    <row r="13" spans="1:6" ht="16.5" x14ac:dyDescent="0.3">
      <c r="A13" s="29">
        <f t="shared" si="2"/>
        <v>43994</v>
      </c>
      <c r="B13" s="27" t="str">
        <f t="shared" si="0"/>
        <v>VENDREDI</v>
      </c>
      <c r="C13" s="27" t="s">
        <v>411</v>
      </c>
      <c r="D13" s="47" t="str">
        <f t="shared" si="1"/>
        <v/>
      </c>
      <c r="E13" s="48" t="str">
        <f>IFERROR(INDEX(Lune!$A:$A,MATCH($A13,Lune!$C:$C,0)),"")</f>
        <v/>
      </c>
      <c r="F13" s="30" t="str">
        <f>IFERROR(UPPER(INDEX(Feuil13!$B:$B,MATCH(A13,Feuil13!$C:$C,0))),"")</f>
        <v/>
      </c>
    </row>
    <row r="14" spans="1:6" ht="16.5" x14ac:dyDescent="0.3">
      <c r="A14" s="29">
        <f t="shared" si="2"/>
        <v>43995</v>
      </c>
      <c r="B14" s="27" t="str">
        <f t="shared" si="0"/>
        <v>SAMEDI</v>
      </c>
      <c r="C14" s="27" t="s">
        <v>412</v>
      </c>
      <c r="D14" s="47" t="str">
        <f t="shared" si="1"/>
        <v/>
      </c>
      <c r="E14" s="48" t="str">
        <f>IFERROR(INDEX(Lune!$A:$A,MATCH($A14,Lune!$C:$C,0)),"")</f>
        <v>ƒ</v>
      </c>
      <c r="F14" s="30" t="str">
        <f>IFERROR(UPPER(INDEX(Feuil13!$B:$B,MATCH(A14,Feuil13!$C:$C,0))),"")</f>
        <v/>
      </c>
    </row>
    <row r="15" spans="1:6" ht="16.5" x14ac:dyDescent="0.3">
      <c r="A15" s="29">
        <f t="shared" si="2"/>
        <v>43996</v>
      </c>
      <c r="B15" s="27" t="str">
        <f t="shared" si="0"/>
        <v>DIMANCHE</v>
      </c>
      <c r="C15" s="27" t="s">
        <v>413</v>
      </c>
      <c r="D15" s="47" t="str">
        <f t="shared" si="1"/>
        <v/>
      </c>
      <c r="E15" s="48" t="str">
        <f>IFERROR(INDEX(Lune!$A:$A,MATCH($A15,Lune!$C:$C,0)),"")</f>
        <v/>
      </c>
      <c r="F15" s="30" t="str">
        <f>IFERROR(UPPER(INDEX(Feuil13!$B:$B,MATCH(A15,Feuil13!$C:$C,0))),"")</f>
        <v/>
      </c>
    </row>
    <row r="16" spans="1:6" ht="16.5" x14ac:dyDescent="0.3">
      <c r="A16" s="29">
        <f t="shared" si="2"/>
        <v>43997</v>
      </c>
      <c r="B16" s="27" t="str">
        <f t="shared" si="0"/>
        <v>LUNDI</v>
      </c>
      <c r="C16" s="27" t="s">
        <v>414</v>
      </c>
      <c r="D16" s="47">
        <f t="shared" si="1"/>
        <v>25</v>
      </c>
      <c r="E16" s="48" t="str">
        <f>IFERROR(INDEX(Lune!$A:$A,MATCH($A16,Lune!$C:$C,0)),"")</f>
        <v/>
      </c>
      <c r="F16" s="30" t="str">
        <f>IFERROR(UPPER(INDEX(Feuil13!$B:$B,MATCH(A16,Feuil13!$C:$C,0))),"")</f>
        <v/>
      </c>
    </row>
    <row r="17" spans="1:6" ht="16.5" x14ac:dyDescent="0.3">
      <c r="A17" s="29">
        <f t="shared" si="2"/>
        <v>43998</v>
      </c>
      <c r="B17" s="27" t="str">
        <f t="shared" si="0"/>
        <v>MARDI</v>
      </c>
      <c r="C17" s="27" t="s">
        <v>415</v>
      </c>
      <c r="D17" s="47" t="str">
        <f t="shared" si="1"/>
        <v/>
      </c>
      <c r="E17" s="48" t="str">
        <f>IFERROR(INDEX(Lune!$A:$A,MATCH($A17,Lune!$C:$C,0)),"")</f>
        <v/>
      </c>
      <c r="F17" s="30" t="str">
        <f>IFERROR(UPPER(INDEX(Feuil13!$B:$B,MATCH(A17,Feuil13!$C:$C,0))),"")</f>
        <v/>
      </c>
    </row>
    <row r="18" spans="1:6" ht="16.5" x14ac:dyDescent="0.3">
      <c r="A18" s="29">
        <f t="shared" si="2"/>
        <v>43999</v>
      </c>
      <c r="B18" s="27" t="str">
        <f t="shared" si="0"/>
        <v>MERCREDI</v>
      </c>
      <c r="C18" s="27" t="s">
        <v>416</v>
      </c>
      <c r="D18" s="47" t="str">
        <f t="shared" si="1"/>
        <v/>
      </c>
      <c r="E18" s="48" t="str">
        <f>IFERROR(INDEX(Lune!$A:$A,MATCH($A18,Lune!$C:$C,0)),"")</f>
        <v/>
      </c>
      <c r="F18" s="30" t="str">
        <f>IFERROR(UPPER(INDEX(Feuil13!$B:$B,MATCH(A18,Feuil13!$C:$C,0))),"")</f>
        <v/>
      </c>
    </row>
    <row r="19" spans="1:6" ht="16.5" x14ac:dyDescent="0.3">
      <c r="A19" s="29">
        <f t="shared" si="2"/>
        <v>44000</v>
      </c>
      <c r="B19" s="27" t="str">
        <f t="shared" si="0"/>
        <v>JEUDI</v>
      </c>
      <c r="C19" s="27" t="s">
        <v>417</v>
      </c>
      <c r="D19" s="47" t="str">
        <f t="shared" si="1"/>
        <v/>
      </c>
      <c r="E19" s="48" t="str">
        <f>IFERROR(INDEX(Lune!$A:$A,MATCH($A19,Lune!$C:$C,0)),"")</f>
        <v/>
      </c>
      <c r="F19" s="30" t="str">
        <f>IFERROR(UPPER(INDEX(Feuil13!$B:$B,MATCH(A19,Feuil13!$C:$C,0))),"")</f>
        <v/>
      </c>
    </row>
    <row r="20" spans="1:6" ht="16.5" x14ac:dyDescent="0.3">
      <c r="A20" s="29">
        <f t="shared" si="2"/>
        <v>44001</v>
      </c>
      <c r="B20" s="27" t="str">
        <f t="shared" si="0"/>
        <v>VENDREDI</v>
      </c>
      <c r="C20" s="27" t="s">
        <v>418</v>
      </c>
      <c r="D20" s="47" t="str">
        <f t="shared" si="1"/>
        <v/>
      </c>
      <c r="E20" s="48" t="str">
        <f>IFERROR(INDEX(Lune!$A:$A,MATCH($A20,Lune!$C:$C,0)),"")</f>
        <v/>
      </c>
      <c r="F20" s="30" t="str">
        <f>IFERROR(UPPER(INDEX(Feuil13!$B:$B,MATCH(A20,Feuil13!$C:$C,0))),"")</f>
        <v/>
      </c>
    </row>
    <row r="21" spans="1:6" ht="16.5" x14ac:dyDescent="0.3">
      <c r="A21" s="29">
        <f t="shared" si="2"/>
        <v>44002</v>
      </c>
      <c r="B21" s="27" t="str">
        <f t="shared" si="0"/>
        <v>SAMEDI</v>
      </c>
      <c r="C21" s="27" t="s">
        <v>419</v>
      </c>
      <c r="D21" s="47" t="str">
        <f t="shared" si="1"/>
        <v/>
      </c>
      <c r="E21" s="48" t="str">
        <f>IFERROR(INDEX(Lune!$A:$A,MATCH($A21,Lune!$C:$C,0)),"")</f>
        <v/>
      </c>
      <c r="F21" s="30" t="str">
        <f>IFERROR(UPPER(INDEX(Feuil13!$B:$B,MATCH(A21,Feuil13!$C:$C,0))),"")</f>
        <v/>
      </c>
    </row>
    <row r="22" spans="1:6" ht="16.5" x14ac:dyDescent="0.3">
      <c r="A22" s="29">
        <f t="shared" si="2"/>
        <v>44003</v>
      </c>
      <c r="B22" s="27" t="str">
        <f t="shared" si="0"/>
        <v>DIMANCHE</v>
      </c>
      <c r="C22" s="27" t="s">
        <v>420</v>
      </c>
      <c r="D22" s="47" t="str">
        <f t="shared" si="1"/>
        <v/>
      </c>
      <c r="E22" s="48" t="str">
        <f>IFERROR(INDEX(Lune!$A:$A,MATCH($A22,Lune!$C:$C,0)),"")</f>
        <v></v>
      </c>
      <c r="F22" s="30" t="str">
        <f>IFERROR(UPPER(INDEX(Feuil13!$B:$B,MATCH(A22,Feuil13!$C:$C,0))),"")</f>
        <v>FÊTE DES PÈRE</v>
      </c>
    </row>
    <row r="23" spans="1:6" ht="16.5" x14ac:dyDescent="0.3">
      <c r="A23" s="29">
        <f t="shared" si="2"/>
        <v>44004</v>
      </c>
      <c r="B23" s="27" t="str">
        <f t="shared" si="0"/>
        <v>LUNDI</v>
      </c>
      <c r="C23" s="27" t="s">
        <v>421</v>
      </c>
      <c r="D23" s="47">
        <f t="shared" si="1"/>
        <v>26</v>
      </c>
      <c r="E23" s="48" t="str">
        <f>IFERROR(INDEX(Lune!$A:$A,MATCH($A23,Lune!$C:$C,0)),"")</f>
        <v/>
      </c>
      <c r="F23" s="30" t="str">
        <f>IFERROR(UPPER(INDEX(Feuil13!$B:$B,MATCH(A23,Feuil13!$C:$C,0))),"")</f>
        <v/>
      </c>
    </row>
    <row r="24" spans="1:6" ht="16.5" x14ac:dyDescent="0.3">
      <c r="A24" s="29">
        <f t="shared" si="2"/>
        <v>44005</v>
      </c>
      <c r="B24" s="27" t="str">
        <f t="shared" si="0"/>
        <v>MARDI</v>
      </c>
      <c r="C24" s="27" t="s">
        <v>422</v>
      </c>
      <c r="D24" s="47" t="str">
        <f t="shared" si="1"/>
        <v/>
      </c>
      <c r="E24" s="48" t="str">
        <f>IFERROR(INDEX(Lune!$A:$A,MATCH($A24,Lune!$C:$C,0)),"")</f>
        <v/>
      </c>
      <c r="F24" s="30" t="str">
        <f>IFERROR(UPPER(INDEX(Feuil13!$B:$B,MATCH(A24,Feuil13!$C:$C,0))),"")</f>
        <v/>
      </c>
    </row>
    <row r="25" spans="1:6" ht="16.5" x14ac:dyDescent="0.3">
      <c r="A25" s="29">
        <f t="shared" si="2"/>
        <v>44006</v>
      </c>
      <c r="B25" s="27" t="str">
        <f t="shared" si="0"/>
        <v>MERCREDI</v>
      </c>
      <c r="C25" s="27" t="s">
        <v>423</v>
      </c>
      <c r="D25" s="47" t="str">
        <f t="shared" si="1"/>
        <v/>
      </c>
      <c r="E25" s="48" t="str">
        <f>IFERROR(INDEX(Lune!$A:$A,MATCH($A25,Lune!$C:$C,0)),"")</f>
        <v/>
      </c>
      <c r="F25" s="30" t="str">
        <f>IFERROR(UPPER(INDEX(Feuil13!$B:$B,MATCH(A25,Feuil13!$C:$C,0))),"")</f>
        <v/>
      </c>
    </row>
    <row r="26" spans="1:6" ht="16.5" x14ac:dyDescent="0.3">
      <c r="A26" s="29">
        <f t="shared" si="2"/>
        <v>44007</v>
      </c>
      <c r="B26" s="27" t="str">
        <f t="shared" si="0"/>
        <v>JEUDI</v>
      </c>
      <c r="C26" s="27" t="s">
        <v>424</v>
      </c>
      <c r="D26" s="47" t="str">
        <f t="shared" si="1"/>
        <v/>
      </c>
      <c r="E26" s="48" t="str">
        <f>IFERROR(INDEX(Lune!$A:$A,MATCH($A26,Lune!$C:$C,0)),"")</f>
        <v/>
      </c>
      <c r="F26" s="30" t="str">
        <f>IFERROR(UPPER(INDEX(Feuil13!$B:$B,MATCH(A26,Feuil13!$C:$C,0))),"")</f>
        <v/>
      </c>
    </row>
    <row r="27" spans="1:6" ht="16.5" x14ac:dyDescent="0.3">
      <c r="A27" s="29">
        <f t="shared" si="2"/>
        <v>44008</v>
      </c>
      <c r="B27" s="27" t="str">
        <f t="shared" si="0"/>
        <v>VENDREDI</v>
      </c>
      <c r="C27" s="27" t="s">
        <v>425</v>
      </c>
      <c r="D27" s="47" t="str">
        <f t="shared" si="1"/>
        <v/>
      </c>
      <c r="E27" s="48" t="str">
        <f>IFERROR(INDEX(Lune!$A:$A,MATCH($A27,Lune!$C:$C,0)),"")</f>
        <v/>
      </c>
      <c r="F27" s="30" t="str">
        <f>IFERROR(UPPER(INDEX(Feuil13!$B:$B,MATCH(A27,Feuil13!$C:$C,0))),"")</f>
        <v/>
      </c>
    </row>
    <row r="28" spans="1:6" ht="16.5" x14ac:dyDescent="0.3">
      <c r="A28" s="29">
        <f t="shared" si="2"/>
        <v>44009</v>
      </c>
      <c r="B28" s="27" t="str">
        <f t="shared" si="0"/>
        <v>SAMEDI</v>
      </c>
      <c r="C28" s="27" t="s">
        <v>426</v>
      </c>
      <c r="D28" s="47" t="str">
        <f t="shared" si="1"/>
        <v/>
      </c>
      <c r="E28" s="48" t="str">
        <f>IFERROR(INDEX(Lune!$A:$A,MATCH($A28,Lune!$C:$C,0)),"")</f>
        <v/>
      </c>
      <c r="F28" s="30" t="str">
        <f>IFERROR(UPPER(INDEX(Feuil13!$B:$B,MATCH(A28,Feuil13!$C:$C,0))),"")</f>
        <v/>
      </c>
    </row>
    <row r="29" spans="1:6" ht="16.5" x14ac:dyDescent="0.3">
      <c r="A29" s="29">
        <f t="shared" si="2"/>
        <v>44010</v>
      </c>
      <c r="B29" s="27" t="str">
        <f t="shared" si="0"/>
        <v>DIMANCHE</v>
      </c>
      <c r="C29" s="27" t="s">
        <v>427</v>
      </c>
      <c r="D29" s="47" t="str">
        <f t="shared" si="1"/>
        <v/>
      </c>
      <c r="E29" s="48" t="str">
        <f>IFERROR(INDEX(Lune!$A:$A,MATCH($A29,Lune!$C:$C,0)),"")</f>
        <v>‚</v>
      </c>
      <c r="F29" s="30" t="str">
        <f>IFERROR(UPPER(INDEX(Feuil13!$B:$B,MATCH(A29,Feuil13!$C:$C,0))),"")</f>
        <v/>
      </c>
    </row>
    <row r="30" spans="1:6" ht="16.5" x14ac:dyDescent="0.3">
      <c r="A30" s="29">
        <f t="shared" si="2"/>
        <v>44011</v>
      </c>
      <c r="B30" s="27" t="str">
        <f t="shared" si="0"/>
        <v>LUNDI</v>
      </c>
      <c r="C30" s="27" t="s">
        <v>428</v>
      </c>
      <c r="D30" s="47">
        <f t="shared" si="1"/>
        <v>27</v>
      </c>
      <c r="E30" s="48" t="str">
        <f>IFERROR(INDEX(Lune!$A:$A,MATCH($A30,Lune!$C:$C,0)),"")</f>
        <v/>
      </c>
      <c r="F30" s="30" t="str">
        <f>IFERROR(UPPER(INDEX(Feuil13!$B:$B,MATCH(A30,Feuil13!$C:$C,0))),"")</f>
        <v/>
      </c>
    </row>
    <row r="31" spans="1:6" ht="16.5" x14ac:dyDescent="0.3">
      <c r="A31" s="29">
        <f t="shared" si="2"/>
        <v>44012</v>
      </c>
      <c r="B31" s="27" t="str">
        <f t="shared" si="0"/>
        <v>MARDI</v>
      </c>
      <c r="C31" s="27" t="s">
        <v>429</v>
      </c>
      <c r="D31" s="47" t="str">
        <f t="shared" si="1"/>
        <v/>
      </c>
      <c r="E31" s="48" t="str">
        <f>IFERROR(INDEX(Lune!$A:$A,MATCH($A31,Lune!$C:$C,0)),"")</f>
        <v/>
      </c>
      <c r="F31" s="30" t="str">
        <f>IFERROR(UPPER(INDEX(Feuil13!$B:$B,MATCH(A31,Feuil13!$C:$C,0))),"")</f>
        <v/>
      </c>
    </row>
  </sheetData>
  <mergeCells count="1">
    <mergeCell ref="A1:F1"/>
  </mergeCells>
  <conditionalFormatting sqref="A2:F31">
    <cfRule type="expression" dxfId="115" priority="3">
      <formula>WEEKDAY($A2,2)=7</formula>
    </cfRule>
    <cfRule type="expression" dxfId="114" priority="4">
      <formula>WEEKDAY($A2,2)=6</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1" id="{12434F05-1571-479F-9CF7-C84C552137FE}">
            <xm:f>COUNTIF(Feuil13!$B$5:$B$15,$F2)=1</xm:f>
            <x14:dxf>
              <font>
                <b/>
                <i val="0"/>
                <color rgb="FFFF0000"/>
              </font>
            </x14:dxf>
          </x14:cfRule>
          <x14:cfRule type="expression" priority="2" id="{BCB8768F-C4FE-4FB8-92CD-8309F427B8F7}">
            <xm:f>COUNTIF(Feuil13!$B$19:$B$32,$F2)=1</xm:f>
            <x14:dxf>
              <font>
                <b/>
                <i val="0"/>
                <color theme="8" tint="-0.24994659260841701"/>
              </font>
            </x14:dxf>
          </x14:cfRule>
          <xm:sqref>F2:F31</xm:sqref>
        </x14:conditionalFormatting>
      </x14:conditionalFormatting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E2" sqref="E2:E32"/>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IF(Feuil13!C2&lt;&gt;"",UPPER(TEXT(DATE(Feuil13!C2,7,1),"mmmm")),"")</f>
        <v>JUILLET</v>
      </c>
      <c r="B1" s="53"/>
      <c r="C1" s="53"/>
      <c r="D1" s="53"/>
      <c r="E1" s="53"/>
      <c r="F1" s="53"/>
    </row>
    <row r="2" spans="1:6" ht="16.5" x14ac:dyDescent="0.3">
      <c r="A2" s="29">
        <f>DATE(Feuil13!C2,7,1)</f>
        <v>44013</v>
      </c>
      <c r="B2" s="27" t="str">
        <f>UPPER(TEXT($A2,"jjjj"))</f>
        <v>MERCREDI</v>
      </c>
      <c r="C2" s="27" t="s">
        <v>430</v>
      </c>
      <c r="D2" s="47" t="str">
        <f>IF(WEEKDAY($A2,2)&lt;&gt;1,"",_xlfn.ISOWEEKNUM($A2))</f>
        <v/>
      </c>
      <c r="E2" s="48" t="str">
        <f>IFERROR(INDEX(Lune!$A:$A,MATCH($A2,Lune!$C:$C,0)),"")</f>
        <v/>
      </c>
      <c r="F2" s="30" t="str">
        <f>IFERROR(UPPER(INDEX(Feuil13!$B:$B,MATCH(A2,Feuil13!$C:$C,0))),"")</f>
        <v/>
      </c>
    </row>
    <row r="3" spans="1:6" ht="16.5" x14ac:dyDescent="0.3">
      <c r="A3" s="29">
        <f>IF(EOMONTH($A2,0)&gt;$A2,$A2+1,"")</f>
        <v>44014</v>
      </c>
      <c r="B3" s="27" t="str">
        <f t="shared" ref="B3:B32" si="0">UPPER(TEXT($A3,"jjjj"))</f>
        <v>JEUDI</v>
      </c>
      <c r="C3" s="27" t="s">
        <v>431</v>
      </c>
      <c r="D3" s="47" t="str">
        <f t="shared" ref="D3:D32" si="1">IF(WEEKDAY($A3,2)&lt;&gt;1,"",_xlfn.ISOWEEKNUM($A3))</f>
        <v/>
      </c>
      <c r="E3" s="48" t="str">
        <f>IFERROR(INDEX(Lune!$A:$A,MATCH($A3,Lune!$C:$C,0)),"")</f>
        <v/>
      </c>
      <c r="F3" s="30" t="str">
        <f>IFERROR(UPPER(INDEX(Feuil13!$B:$B,MATCH(A3,Feuil13!$C:$C,0))),"")</f>
        <v/>
      </c>
    </row>
    <row r="4" spans="1:6" ht="16.5" x14ac:dyDescent="0.3">
      <c r="A4" s="29">
        <f t="shared" ref="A4:A32" si="2">IF(EOMONTH($A3,0)&gt;$A3,$A3+1,"")</f>
        <v>44015</v>
      </c>
      <c r="B4" s="27" t="str">
        <f t="shared" si="0"/>
        <v>VENDREDI</v>
      </c>
      <c r="C4" s="27" t="s">
        <v>432</v>
      </c>
      <c r="D4" s="47" t="str">
        <f t="shared" si="1"/>
        <v/>
      </c>
      <c r="E4" s="48" t="str">
        <f>IFERROR(INDEX(Lune!$A:$A,MATCH($A4,Lune!$C:$C,0)),"")</f>
        <v/>
      </c>
      <c r="F4" s="30" t="str">
        <f>IFERROR(UPPER(INDEX(Feuil13!$B:$B,MATCH(A4,Feuil13!$C:$C,0))),"")</f>
        <v/>
      </c>
    </row>
    <row r="5" spans="1:6" ht="16.5" x14ac:dyDescent="0.3">
      <c r="A5" s="29">
        <f t="shared" si="2"/>
        <v>44016</v>
      </c>
      <c r="B5" s="27" t="str">
        <f t="shared" si="0"/>
        <v>SAMEDI</v>
      </c>
      <c r="C5" s="27" t="s">
        <v>433</v>
      </c>
      <c r="D5" s="47" t="str">
        <f t="shared" si="1"/>
        <v/>
      </c>
      <c r="E5" s="48" t="str">
        <f>IFERROR(INDEX(Lune!$A:$A,MATCH($A5,Lune!$C:$C,0)),"")</f>
        <v/>
      </c>
      <c r="F5" s="30" t="str">
        <f>IFERROR(UPPER(INDEX(Feuil13!$B:$B,MATCH(A5,Feuil13!$C:$C,0))),"")</f>
        <v/>
      </c>
    </row>
    <row r="6" spans="1:6" ht="16.5" x14ac:dyDescent="0.3">
      <c r="A6" s="29">
        <f t="shared" si="2"/>
        <v>44017</v>
      </c>
      <c r="B6" s="27" t="str">
        <f t="shared" si="0"/>
        <v>DIMANCHE</v>
      </c>
      <c r="C6" s="27" t="s">
        <v>434</v>
      </c>
      <c r="D6" s="47" t="str">
        <f t="shared" si="1"/>
        <v/>
      </c>
      <c r="E6" s="48" t="str">
        <f>IFERROR(INDEX(Lune!$A:$A,MATCH($A6,Lune!$C:$C,0)),"")</f>
        <v></v>
      </c>
      <c r="F6" s="30" t="str">
        <f>IFERROR(UPPER(INDEX(Feuil13!$B:$B,MATCH(A6,Feuil13!$C:$C,0))),"")</f>
        <v/>
      </c>
    </row>
    <row r="7" spans="1:6" ht="16.5" x14ac:dyDescent="0.3">
      <c r="A7" s="29">
        <f t="shared" si="2"/>
        <v>44018</v>
      </c>
      <c r="B7" s="27" t="str">
        <f t="shared" si="0"/>
        <v>LUNDI</v>
      </c>
      <c r="C7" s="27" t="s">
        <v>435</v>
      </c>
      <c r="D7" s="47">
        <f t="shared" si="1"/>
        <v>28</v>
      </c>
      <c r="E7" s="48" t="str">
        <f>IFERROR(INDEX(Lune!$A:$A,MATCH($A7,Lune!$C:$C,0)),"")</f>
        <v/>
      </c>
      <c r="F7" s="30" t="str">
        <f>IFERROR(UPPER(INDEX(Feuil13!$B:$B,MATCH(A7,Feuil13!$C:$C,0))),"")</f>
        <v/>
      </c>
    </row>
    <row r="8" spans="1:6" ht="16.5" x14ac:dyDescent="0.3">
      <c r="A8" s="29">
        <f t="shared" si="2"/>
        <v>44019</v>
      </c>
      <c r="B8" s="27" t="str">
        <f t="shared" si="0"/>
        <v>MARDI</v>
      </c>
      <c r="C8" s="27" t="s">
        <v>436</v>
      </c>
      <c r="D8" s="47" t="str">
        <f t="shared" si="1"/>
        <v/>
      </c>
      <c r="E8" s="48" t="str">
        <f>IFERROR(INDEX(Lune!$A:$A,MATCH($A8,Lune!$C:$C,0)),"")</f>
        <v/>
      </c>
      <c r="F8" s="30" t="str">
        <f>IFERROR(UPPER(INDEX(Feuil13!$B:$B,MATCH(A8,Feuil13!$C:$C,0))),"")</f>
        <v/>
      </c>
    </row>
    <row r="9" spans="1:6" ht="16.5" x14ac:dyDescent="0.3">
      <c r="A9" s="29">
        <f t="shared" si="2"/>
        <v>44020</v>
      </c>
      <c r="B9" s="27" t="str">
        <f t="shared" si="0"/>
        <v>MERCREDI</v>
      </c>
      <c r="C9" s="27" t="s">
        <v>437</v>
      </c>
      <c r="D9" s="47" t="str">
        <f t="shared" si="1"/>
        <v/>
      </c>
      <c r="E9" s="48" t="str">
        <f>IFERROR(INDEX(Lune!$A:$A,MATCH($A9,Lune!$C:$C,0)),"")</f>
        <v/>
      </c>
      <c r="F9" s="30" t="str">
        <f>IFERROR(UPPER(INDEX(Feuil13!$B:$B,MATCH(A9,Feuil13!$C:$C,0))),"")</f>
        <v/>
      </c>
    </row>
    <row r="10" spans="1:6" ht="16.5" x14ac:dyDescent="0.3">
      <c r="A10" s="29">
        <f t="shared" si="2"/>
        <v>44021</v>
      </c>
      <c r="B10" s="27" t="str">
        <f t="shared" si="0"/>
        <v>JEUDI</v>
      </c>
      <c r="C10" s="27" t="s">
        <v>438</v>
      </c>
      <c r="D10" s="47" t="str">
        <f t="shared" si="1"/>
        <v/>
      </c>
      <c r="E10" s="48" t="str">
        <f>IFERROR(INDEX(Lune!$A:$A,MATCH($A10,Lune!$C:$C,0)),"")</f>
        <v/>
      </c>
      <c r="F10" s="30" t="str">
        <f>IFERROR(UPPER(INDEX(Feuil13!$B:$B,MATCH(A10,Feuil13!$C:$C,0))),"")</f>
        <v/>
      </c>
    </row>
    <row r="11" spans="1:6" ht="16.5" x14ac:dyDescent="0.3">
      <c r="A11" s="29">
        <f t="shared" si="2"/>
        <v>44022</v>
      </c>
      <c r="B11" s="27" t="str">
        <f t="shared" si="0"/>
        <v>VENDREDI</v>
      </c>
      <c r="C11" s="27" t="s">
        <v>439</v>
      </c>
      <c r="D11" s="47" t="str">
        <f t="shared" si="1"/>
        <v/>
      </c>
      <c r="E11" s="48" t="str">
        <f>IFERROR(INDEX(Lune!$A:$A,MATCH($A11,Lune!$C:$C,0)),"")</f>
        <v/>
      </c>
      <c r="F11" s="30" t="str">
        <f>IFERROR(UPPER(INDEX(Feuil13!$B:$B,MATCH(A11,Feuil13!$C:$C,0))),"")</f>
        <v/>
      </c>
    </row>
    <row r="12" spans="1:6" ht="16.5" x14ac:dyDescent="0.3">
      <c r="A12" s="29">
        <f t="shared" si="2"/>
        <v>44023</v>
      </c>
      <c r="B12" s="27" t="str">
        <f t="shared" si="0"/>
        <v>SAMEDI</v>
      </c>
      <c r="C12" s="27" t="s">
        <v>440</v>
      </c>
      <c r="D12" s="47" t="str">
        <f t="shared" si="1"/>
        <v/>
      </c>
      <c r="E12" s="48" t="str">
        <f>IFERROR(INDEX(Lune!$A:$A,MATCH($A12,Lune!$C:$C,0)),"")</f>
        <v/>
      </c>
      <c r="F12" s="30" t="str">
        <f>IFERROR(UPPER(INDEX(Feuil13!$B:$B,MATCH(A12,Feuil13!$C:$C,0))),"")</f>
        <v/>
      </c>
    </row>
    <row r="13" spans="1:6" ht="16.5" x14ac:dyDescent="0.3">
      <c r="A13" s="29">
        <f t="shared" si="2"/>
        <v>44024</v>
      </c>
      <c r="B13" s="27" t="str">
        <f t="shared" si="0"/>
        <v>DIMANCHE</v>
      </c>
      <c r="C13" s="27" t="s">
        <v>441</v>
      </c>
      <c r="D13" s="47" t="str">
        <f t="shared" si="1"/>
        <v/>
      </c>
      <c r="E13" s="48" t="str">
        <f>IFERROR(INDEX(Lune!$A:$A,MATCH($A13,Lune!$C:$C,0)),"")</f>
        <v>ƒ</v>
      </c>
      <c r="F13" s="30" t="str">
        <f>IFERROR(UPPER(INDEX(Feuil13!$B:$B,MATCH(A13,Feuil13!$C:$C,0))),"")</f>
        <v/>
      </c>
    </row>
    <row r="14" spans="1:6" ht="16.5" x14ac:dyDescent="0.3">
      <c r="A14" s="29">
        <f t="shared" si="2"/>
        <v>44025</v>
      </c>
      <c r="B14" s="27" t="str">
        <f t="shared" si="0"/>
        <v>LUNDI</v>
      </c>
      <c r="C14" s="27" t="s">
        <v>442</v>
      </c>
      <c r="D14" s="47">
        <f t="shared" si="1"/>
        <v>29</v>
      </c>
      <c r="E14" s="48" t="str">
        <f>IFERROR(INDEX(Lune!$A:$A,MATCH($A14,Lune!$C:$C,0)),"")</f>
        <v/>
      </c>
      <c r="F14" s="30" t="str">
        <f>IFERROR(UPPER(INDEX(Feuil13!$B:$B,MATCH(A14,Feuil13!$C:$C,0))),"")</f>
        <v/>
      </c>
    </row>
    <row r="15" spans="1:6" ht="16.5" x14ac:dyDescent="0.3">
      <c r="A15" s="29">
        <f t="shared" si="2"/>
        <v>44026</v>
      </c>
      <c r="B15" s="27" t="str">
        <f t="shared" si="0"/>
        <v>MARDI</v>
      </c>
      <c r="C15" s="27" t="s">
        <v>610</v>
      </c>
      <c r="D15" s="47" t="str">
        <f t="shared" si="1"/>
        <v/>
      </c>
      <c r="E15" s="48" t="str">
        <f>IFERROR(INDEX(Lune!$A:$A,MATCH($A15,Lune!$C:$C,0)),"")</f>
        <v/>
      </c>
      <c r="F15" s="30" t="str">
        <f>IFERROR(UPPER(INDEX(Feuil13!$B:$B,MATCH(A15,Feuil13!$C:$C,0))),"")</f>
        <v>FÊTE NATIONALE</v>
      </c>
    </row>
    <row r="16" spans="1:6" ht="16.5" x14ac:dyDescent="0.3">
      <c r="A16" s="29">
        <f t="shared" si="2"/>
        <v>44027</v>
      </c>
      <c r="B16" s="27" t="str">
        <f t="shared" si="0"/>
        <v>MERCREDI</v>
      </c>
      <c r="C16" s="27" t="s">
        <v>443</v>
      </c>
      <c r="D16" s="47" t="str">
        <f t="shared" si="1"/>
        <v/>
      </c>
      <c r="E16" s="48" t="str">
        <f>IFERROR(INDEX(Lune!$A:$A,MATCH($A16,Lune!$C:$C,0)),"")</f>
        <v/>
      </c>
      <c r="F16" s="30" t="str">
        <f>IFERROR(UPPER(INDEX(Feuil13!$B:$B,MATCH(A16,Feuil13!$C:$C,0))),"")</f>
        <v/>
      </c>
    </row>
    <row r="17" spans="1:6" ht="16.5" x14ac:dyDescent="0.3">
      <c r="A17" s="29">
        <f t="shared" si="2"/>
        <v>44028</v>
      </c>
      <c r="B17" s="27" t="str">
        <f t="shared" si="0"/>
        <v>JEUDI</v>
      </c>
      <c r="C17" s="27" t="s">
        <v>444</v>
      </c>
      <c r="D17" s="47" t="str">
        <f t="shared" si="1"/>
        <v/>
      </c>
      <c r="E17" s="48" t="str">
        <f>IFERROR(INDEX(Lune!$A:$A,MATCH($A17,Lune!$C:$C,0)),"")</f>
        <v/>
      </c>
      <c r="F17" s="30" t="str">
        <f>IFERROR(UPPER(INDEX(Feuil13!$B:$B,MATCH(A17,Feuil13!$C:$C,0))),"")</f>
        <v/>
      </c>
    </row>
    <row r="18" spans="1:6" ht="16.5" x14ac:dyDescent="0.3">
      <c r="A18" s="29">
        <f t="shared" si="2"/>
        <v>44029</v>
      </c>
      <c r="B18" s="27" t="str">
        <f t="shared" si="0"/>
        <v>VENDREDI</v>
      </c>
      <c r="C18" s="27" t="s">
        <v>445</v>
      </c>
      <c r="D18" s="47" t="str">
        <f t="shared" si="1"/>
        <v/>
      </c>
      <c r="E18" s="48" t="str">
        <f>IFERROR(INDEX(Lune!$A:$A,MATCH($A18,Lune!$C:$C,0)),"")</f>
        <v/>
      </c>
      <c r="F18" s="30" t="str">
        <f>IFERROR(UPPER(INDEX(Feuil13!$B:$B,MATCH(A18,Feuil13!$C:$C,0))),"")</f>
        <v/>
      </c>
    </row>
    <row r="19" spans="1:6" ht="16.5" x14ac:dyDescent="0.3">
      <c r="A19" s="29">
        <f t="shared" si="2"/>
        <v>44030</v>
      </c>
      <c r="B19" s="27" t="str">
        <f t="shared" si="0"/>
        <v>SAMEDI</v>
      </c>
      <c r="C19" s="27" t="s">
        <v>446</v>
      </c>
      <c r="D19" s="47" t="str">
        <f t="shared" si="1"/>
        <v/>
      </c>
      <c r="E19" s="48" t="str">
        <f>IFERROR(INDEX(Lune!$A:$A,MATCH($A19,Lune!$C:$C,0)),"")</f>
        <v/>
      </c>
      <c r="F19" s="30" t="str">
        <f>IFERROR(UPPER(INDEX(Feuil13!$B:$B,MATCH(A19,Feuil13!$C:$C,0))),"")</f>
        <v/>
      </c>
    </row>
    <row r="20" spans="1:6" ht="16.5" x14ac:dyDescent="0.3">
      <c r="A20" s="29">
        <f t="shared" si="2"/>
        <v>44031</v>
      </c>
      <c r="B20" s="27" t="str">
        <f t="shared" si="0"/>
        <v>DIMANCHE</v>
      </c>
      <c r="C20" s="27" t="s">
        <v>447</v>
      </c>
      <c r="D20" s="47" t="str">
        <f t="shared" si="1"/>
        <v/>
      </c>
      <c r="E20" s="48" t="str">
        <f>IFERROR(INDEX(Lune!$A:$A,MATCH($A20,Lune!$C:$C,0)),"")</f>
        <v/>
      </c>
      <c r="F20" s="30" t="str">
        <f>IFERROR(UPPER(INDEX(Feuil13!$B:$B,MATCH(A20,Feuil13!$C:$C,0))),"")</f>
        <v/>
      </c>
    </row>
    <row r="21" spans="1:6" ht="16.5" x14ac:dyDescent="0.3">
      <c r="A21" s="29">
        <f t="shared" si="2"/>
        <v>44032</v>
      </c>
      <c r="B21" s="27" t="str">
        <f t="shared" si="0"/>
        <v>LUNDI</v>
      </c>
      <c r="C21" s="27" t="s">
        <v>448</v>
      </c>
      <c r="D21" s="47">
        <f t="shared" si="1"/>
        <v>30</v>
      </c>
      <c r="E21" s="48" t="str">
        <f>IFERROR(INDEX(Lune!$A:$A,MATCH($A21,Lune!$C:$C,0)),"")</f>
        <v></v>
      </c>
      <c r="F21" s="30" t="str">
        <f>IFERROR(UPPER(INDEX(Feuil13!$B:$B,MATCH(A21,Feuil13!$C:$C,0))),"")</f>
        <v/>
      </c>
    </row>
    <row r="22" spans="1:6" ht="16.5" x14ac:dyDescent="0.3">
      <c r="A22" s="29">
        <f t="shared" si="2"/>
        <v>44033</v>
      </c>
      <c r="B22" s="27" t="str">
        <f t="shared" si="0"/>
        <v>MARDI</v>
      </c>
      <c r="C22" s="27" t="s">
        <v>449</v>
      </c>
      <c r="D22" s="47" t="str">
        <f t="shared" si="1"/>
        <v/>
      </c>
      <c r="E22" s="48" t="str">
        <f>IFERROR(INDEX(Lune!$A:$A,MATCH($A22,Lune!$C:$C,0)),"")</f>
        <v/>
      </c>
      <c r="F22" s="30" t="str">
        <f>IFERROR(UPPER(INDEX(Feuil13!$B:$B,MATCH(A22,Feuil13!$C:$C,0))),"")</f>
        <v/>
      </c>
    </row>
    <row r="23" spans="1:6" ht="16.5" x14ac:dyDescent="0.3">
      <c r="A23" s="29">
        <f t="shared" si="2"/>
        <v>44034</v>
      </c>
      <c r="B23" s="27" t="str">
        <f t="shared" si="0"/>
        <v>MERCREDI</v>
      </c>
      <c r="C23" s="27" t="s">
        <v>450</v>
      </c>
      <c r="D23" s="47" t="str">
        <f t="shared" si="1"/>
        <v/>
      </c>
      <c r="E23" s="48" t="str">
        <f>IFERROR(INDEX(Lune!$A:$A,MATCH($A23,Lune!$C:$C,0)),"")</f>
        <v/>
      </c>
      <c r="F23" s="30" t="str">
        <f>IFERROR(UPPER(INDEX(Feuil13!$B:$B,MATCH(A23,Feuil13!$C:$C,0))),"")</f>
        <v/>
      </c>
    </row>
    <row r="24" spans="1:6" ht="16.5" x14ac:dyDescent="0.3">
      <c r="A24" s="29">
        <f t="shared" si="2"/>
        <v>44035</v>
      </c>
      <c r="B24" s="27" t="str">
        <f t="shared" si="0"/>
        <v>JEUDI</v>
      </c>
      <c r="C24" s="27" t="s">
        <v>451</v>
      </c>
      <c r="D24" s="47" t="str">
        <f t="shared" si="1"/>
        <v/>
      </c>
      <c r="E24" s="48" t="str">
        <f>IFERROR(INDEX(Lune!$A:$A,MATCH($A24,Lune!$C:$C,0)),"")</f>
        <v/>
      </c>
      <c r="F24" s="30" t="str">
        <f>IFERROR(UPPER(INDEX(Feuil13!$B:$B,MATCH(A24,Feuil13!$C:$C,0))),"")</f>
        <v/>
      </c>
    </row>
    <row r="25" spans="1:6" ht="16.5" x14ac:dyDescent="0.3">
      <c r="A25" s="29">
        <f t="shared" si="2"/>
        <v>44036</v>
      </c>
      <c r="B25" s="27" t="str">
        <f t="shared" si="0"/>
        <v>VENDREDI</v>
      </c>
      <c r="C25" s="27" t="s">
        <v>452</v>
      </c>
      <c r="D25" s="47" t="str">
        <f t="shared" si="1"/>
        <v/>
      </c>
      <c r="E25" s="48" t="str">
        <f>IFERROR(INDEX(Lune!$A:$A,MATCH($A25,Lune!$C:$C,0)),"")</f>
        <v/>
      </c>
      <c r="F25" s="30" t="str">
        <f>IFERROR(UPPER(INDEX(Feuil13!$B:$B,MATCH(A25,Feuil13!$C:$C,0))),"")</f>
        <v/>
      </c>
    </row>
    <row r="26" spans="1:6" ht="16.5" x14ac:dyDescent="0.3">
      <c r="A26" s="29">
        <f t="shared" si="2"/>
        <v>44037</v>
      </c>
      <c r="B26" s="27" t="str">
        <f t="shared" si="0"/>
        <v>SAMEDI</v>
      </c>
      <c r="C26" s="27" t="s">
        <v>453</v>
      </c>
      <c r="D26" s="47" t="str">
        <f t="shared" si="1"/>
        <v/>
      </c>
      <c r="E26" s="48" t="str">
        <f>IFERROR(INDEX(Lune!$A:$A,MATCH($A26,Lune!$C:$C,0)),"")</f>
        <v/>
      </c>
      <c r="F26" s="30" t="str">
        <f>IFERROR(UPPER(INDEX(Feuil13!$B:$B,MATCH(A26,Feuil13!$C:$C,0))),"")</f>
        <v/>
      </c>
    </row>
    <row r="27" spans="1:6" ht="16.5" x14ac:dyDescent="0.3">
      <c r="A27" s="29">
        <f t="shared" si="2"/>
        <v>44038</v>
      </c>
      <c r="B27" s="27" t="str">
        <f t="shared" si="0"/>
        <v>DIMANCHE</v>
      </c>
      <c r="C27" s="27" t="s">
        <v>454</v>
      </c>
      <c r="D27" s="47" t="str">
        <f t="shared" si="1"/>
        <v/>
      </c>
      <c r="E27" s="48" t="str">
        <f>IFERROR(INDEX(Lune!$A:$A,MATCH($A27,Lune!$C:$C,0)),"")</f>
        <v/>
      </c>
      <c r="F27" s="30" t="str">
        <f>IFERROR(UPPER(INDEX(Feuil13!$B:$B,MATCH(A27,Feuil13!$C:$C,0))),"")</f>
        <v/>
      </c>
    </row>
    <row r="28" spans="1:6" ht="16.5" x14ac:dyDescent="0.3">
      <c r="A28" s="29">
        <f t="shared" si="2"/>
        <v>44039</v>
      </c>
      <c r="B28" s="27" t="str">
        <f t="shared" si="0"/>
        <v>LUNDI</v>
      </c>
      <c r="C28" s="27" t="s">
        <v>455</v>
      </c>
      <c r="D28" s="47">
        <f t="shared" si="1"/>
        <v>31</v>
      </c>
      <c r="E28" s="48" t="str">
        <f>IFERROR(INDEX(Lune!$A:$A,MATCH($A28,Lune!$C:$C,0)),"")</f>
        <v>‚</v>
      </c>
      <c r="F28" s="30" t="str">
        <f>IFERROR(UPPER(INDEX(Feuil13!$B:$B,MATCH(A28,Feuil13!$C:$C,0))),"")</f>
        <v/>
      </c>
    </row>
    <row r="29" spans="1:6" ht="16.5" x14ac:dyDescent="0.3">
      <c r="A29" s="29">
        <f t="shared" si="2"/>
        <v>44040</v>
      </c>
      <c r="B29" s="27" t="str">
        <f t="shared" si="0"/>
        <v>MARDI</v>
      </c>
      <c r="C29" s="27" t="s">
        <v>456</v>
      </c>
      <c r="D29" s="47" t="str">
        <f t="shared" si="1"/>
        <v/>
      </c>
      <c r="E29" s="48" t="str">
        <f>IFERROR(INDEX(Lune!$A:$A,MATCH($A29,Lune!$C:$C,0)),"")</f>
        <v/>
      </c>
      <c r="F29" s="30" t="str">
        <f>IFERROR(UPPER(INDEX(Feuil13!$B:$B,MATCH(A29,Feuil13!$C:$C,0))),"")</f>
        <v/>
      </c>
    </row>
    <row r="30" spans="1:6" ht="16.5" x14ac:dyDescent="0.3">
      <c r="A30" s="29">
        <f t="shared" si="2"/>
        <v>44041</v>
      </c>
      <c r="B30" s="27" t="str">
        <f t="shared" si="0"/>
        <v>MERCREDI</v>
      </c>
      <c r="C30" s="27" t="s">
        <v>457</v>
      </c>
      <c r="D30" s="47" t="str">
        <f t="shared" si="1"/>
        <v/>
      </c>
      <c r="E30" s="48" t="str">
        <f>IFERROR(INDEX(Lune!$A:$A,MATCH($A30,Lune!$C:$C,0)),"")</f>
        <v/>
      </c>
      <c r="F30" s="30" t="str">
        <f>IFERROR(UPPER(INDEX(Feuil13!$B:$B,MATCH(A30,Feuil13!$C:$C,0))),"")</f>
        <v/>
      </c>
    </row>
    <row r="31" spans="1:6" ht="16.5" x14ac:dyDescent="0.3">
      <c r="A31" s="29">
        <f t="shared" si="2"/>
        <v>44042</v>
      </c>
      <c r="B31" s="27" t="str">
        <f t="shared" si="0"/>
        <v>JEUDI</v>
      </c>
      <c r="C31" s="27" t="s">
        <v>458</v>
      </c>
      <c r="D31" s="47" t="str">
        <f t="shared" si="1"/>
        <v/>
      </c>
      <c r="E31" s="48" t="str">
        <f>IFERROR(INDEX(Lune!$A:$A,MATCH($A31,Lune!$C:$C,0)),"")</f>
        <v/>
      </c>
      <c r="F31" s="30" t="str">
        <f>IFERROR(UPPER(INDEX(Feuil13!$B:$B,MATCH(A31,Feuil13!$C:$C,0))),"")</f>
        <v/>
      </c>
    </row>
    <row r="32" spans="1:6" ht="16.5" x14ac:dyDescent="0.3">
      <c r="A32" s="29">
        <f t="shared" si="2"/>
        <v>44043</v>
      </c>
      <c r="B32" s="27" t="str">
        <f t="shared" si="0"/>
        <v>VENDREDI</v>
      </c>
      <c r="C32" s="27" t="s">
        <v>459</v>
      </c>
      <c r="D32" s="47" t="str">
        <f t="shared" si="1"/>
        <v/>
      </c>
      <c r="E32" s="48" t="str">
        <f>IFERROR(INDEX(Lune!$A:$A,MATCH($A32,Lune!$C:$C,0)),"")</f>
        <v/>
      </c>
      <c r="F32" s="30" t="str">
        <f>IFERROR(UPPER(INDEX(Feuil13!$B:$B,MATCH(A32,Feuil13!$C:$C,0))),"")</f>
        <v/>
      </c>
    </row>
  </sheetData>
  <mergeCells count="1">
    <mergeCell ref="A1:F1"/>
  </mergeCells>
  <conditionalFormatting sqref="A2:F32">
    <cfRule type="expression" dxfId="111" priority="5">
      <formula>WEEKDAY($A2,2)=7</formula>
    </cfRule>
    <cfRule type="expression" dxfId="110" priority="6">
      <formula>WEEKDAY($A2,2)=6</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5E742B3B-796B-439D-BBE2-A1AC081C2829}">
            <xm:f>COUNTIF(Feuil13!$B$5:$B$15,$F2)=1</xm:f>
            <x14:dxf>
              <font>
                <b/>
                <i val="0"/>
                <color rgb="FFFF0000"/>
              </font>
            </x14:dxf>
          </x14:cfRule>
          <x14:cfRule type="expression" priority="4" id="{628AD12D-10B6-4880-B383-4C9BA7F51448}">
            <xm:f>COUNTIF(Feuil13!$B$19:$B$32,$F2)=1</xm:f>
            <x14:dxf>
              <font>
                <b/>
                <i val="0"/>
                <color theme="8" tint="-0.24994659260841701"/>
              </font>
            </x14:dxf>
          </x14:cfRule>
          <xm:sqref>F2:F32</xm:sqref>
        </x14:conditionalFormatting>
        <x14:conditionalFormatting xmlns:xm="http://schemas.microsoft.com/office/excel/2006/main">
          <x14:cfRule type="expression" priority="1" id="{9D0D3C05-3D6E-4676-9E07-53782FE0BC51}">
            <xm:f>OR(AND($A2&gt;=Feuil13!$G$9,$A2&lt;Feuil13!$H$9),AND($A2&gt;=Feuil13!$G$15,$A2&lt;Feuil13!$H$15),AND($A2&gt;=Feuil13!$G$21,$A2&lt;Feuil13!$H$21))</xm:f>
            <x14:dxf>
              <fill>
                <patternFill>
                  <bgColor rgb="FFB28BFF"/>
                </patternFill>
              </fill>
            </x14:dxf>
          </x14:cfRule>
          <xm:sqref>D2:D32</xm:sqref>
        </x14:conditionalFormatting>
      </x14:conditionalFormatting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E2" sqref="E2:E32"/>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IF(Feuil13!C2&lt;&gt;"",UPPER(TEXT(DATE(Feuil13!C2,8,1),"mmmm")),"")</f>
        <v>AOÛT</v>
      </c>
      <c r="B1" s="53"/>
      <c r="C1" s="53"/>
      <c r="D1" s="53"/>
      <c r="E1" s="53"/>
      <c r="F1" s="53"/>
    </row>
    <row r="2" spans="1:6" ht="16.5" x14ac:dyDescent="0.3">
      <c r="A2" s="29">
        <f>DATE(Feuil13!C2,8,1)</f>
        <v>44044</v>
      </c>
      <c r="B2" s="27" t="str">
        <f>UPPER(TEXT($A2,"jjjj"))</f>
        <v>SAMEDI</v>
      </c>
      <c r="C2" s="27" t="s">
        <v>460</v>
      </c>
      <c r="D2" s="47" t="str">
        <f>IF(WEEKDAY($A2,2)&lt;&gt;1,"",_xlfn.ISOWEEKNUM($A2))</f>
        <v/>
      </c>
      <c r="E2" s="48" t="str">
        <f>IFERROR(INDEX(Lune!$A:$A,MATCH($A2,Lune!$C:$C,0)),"")</f>
        <v/>
      </c>
      <c r="F2" s="30" t="str">
        <f>IFERROR(UPPER(INDEX(Feuil13!$B:$B,MATCH(A2,Feuil13!$C:$C,0))),"")</f>
        <v/>
      </c>
    </row>
    <row r="3" spans="1:6" ht="16.5" x14ac:dyDescent="0.3">
      <c r="A3" s="29">
        <f>IF(EOMONTH($A2,0)&gt;$A2,$A2+1,"")</f>
        <v>44045</v>
      </c>
      <c r="B3" s="27" t="str">
        <f t="shared" ref="B3:B32" si="0">UPPER(TEXT($A3,"jjjj"))</f>
        <v>DIMANCHE</v>
      </c>
      <c r="C3" s="27" t="s">
        <v>461</v>
      </c>
      <c r="D3" s="47" t="str">
        <f t="shared" ref="D3:D32" si="1">IF(WEEKDAY($A3,2)&lt;&gt;1,"",_xlfn.ISOWEEKNUM($A3))</f>
        <v/>
      </c>
      <c r="E3" s="48" t="str">
        <f>IFERROR(INDEX(Lune!$A:$A,MATCH($A3,Lune!$C:$C,0)),"")</f>
        <v/>
      </c>
      <c r="F3" s="30" t="str">
        <f>IFERROR(UPPER(INDEX(Feuil13!$B:$B,MATCH(A3,Feuil13!$C:$C,0))),"")</f>
        <v/>
      </c>
    </row>
    <row r="4" spans="1:6" ht="16.5" x14ac:dyDescent="0.3">
      <c r="A4" s="29">
        <f t="shared" ref="A4:A32" si="2">IF(EOMONTH($A3,0)&gt;$A3,$A3+1,"")</f>
        <v>44046</v>
      </c>
      <c r="B4" s="27" t="str">
        <f t="shared" si="0"/>
        <v>LUNDI</v>
      </c>
      <c r="C4" s="27" t="s">
        <v>462</v>
      </c>
      <c r="D4" s="47">
        <f t="shared" si="1"/>
        <v>32</v>
      </c>
      <c r="E4" s="48" t="str">
        <f>IFERROR(INDEX(Lune!$A:$A,MATCH($A4,Lune!$C:$C,0)),"")</f>
        <v></v>
      </c>
      <c r="F4" s="30" t="str">
        <f>IFERROR(UPPER(INDEX(Feuil13!$B:$B,MATCH(A4,Feuil13!$C:$C,0))),"")</f>
        <v/>
      </c>
    </row>
    <row r="5" spans="1:6" ht="16.5" x14ac:dyDescent="0.3">
      <c r="A5" s="29">
        <f t="shared" si="2"/>
        <v>44047</v>
      </c>
      <c r="B5" s="27" t="str">
        <f t="shared" si="0"/>
        <v>MARDI</v>
      </c>
      <c r="C5" s="27" t="s">
        <v>463</v>
      </c>
      <c r="D5" s="47" t="str">
        <f t="shared" si="1"/>
        <v/>
      </c>
      <c r="E5" s="48" t="str">
        <f>IFERROR(INDEX(Lune!$A:$A,MATCH($A5,Lune!$C:$C,0)),"")</f>
        <v/>
      </c>
      <c r="F5" s="30" t="str">
        <f>IFERROR(UPPER(INDEX(Feuil13!$B:$B,MATCH(A5,Feuil13!$C:$C,0))),"")</f>
        <v/>
      </c>
    </row>
    <row r="6" spans="1:6" ht="16.5" x14ac:dyDescent="0.3">
      <c r="A6" s="29">
        <f t="shared" si="2"/>
        <v>44048</v>
      </c>
      <c r="B6" s="27" t="str">
        <f t="shared" si="0"/>
        <v>MERCREDI</v>
      </c>
      <c r="C6" s="27" t="s">
        <v>464</v>
      </c>
      <c r="D6" s="47" t="str">
        <f t="shared" si="1"/>
        <v/>
      </c>
      <c r="E6" s="48" t="str">
        <f>IFERROR(INDEX(Lune!$A:$A,MATCH($A6,Lune!$C:$C,0)),"")</f>
        <v/>
      </c>
      <c r="F6" s="30" t="str">
        <f>IFERROR(UPPER(INDEX(Feuil13!$B:$B,MATCH(A6,Feuil13!$C:$C,0))),"")</f>
        <v/>
      </c>
    </row>
    <row r="7" spans="1:6" ht="16.5" x14ac:dyDescent="0.3">
      <c r="A7" s="29">
        <f t="shared" si="2"/>
        <v>44049</v>
      </c>
      <c r="B7" s="27" t="str">
        <f t="shared" si="0"/>
        <v>JEUDI</v>
      </c>
      <c r="C7" s="27" t="s">
        <v>465</v>
      </c>
      <c r="D7" s="47" t="str">
        <f t="shared" si="1"/>
        <v/>
      </c>
      <c r="E7" s="48" t="str">
        <f>IFERROR(INDEX(Lune!$A:$A,MATCH($A7,Lune!$C:$C,0)),"")</f>
        <v/>
      </c>
      <c r="F7" s="30" t="str">
        <f>IFERROR(UPPER(INDEX(Feuil13!$B:$B,MATCH(A7,Feuil13!$C:$C,0))),"")</f>
        <v/>
      </c>
    </row>
    <row r="8" spans="1:6" ht="16.5" x14ac:dyDescent="0.3">
      <c r="A8" s="29">
        <f t="shared" si="2"/>
        <v>44050</v>
      </c>
      <c r="B8" s="27" t="str">
        <f t="shared" si="0"/>
        <v>VENDREDI</v>
      </c>
      <c r="C8" s="27" t="s">
        <v>466</v>
      </c>
      <c r="D8" s="47" t="str">
        <f t="shared" si="1"/>
        <v/>
      </c>
      <c r="E8" s="48" t="str">
        <f>IFERROR(INDEX(Lune!$A:$A,MATCH($A8,Lune!$C:$C,0)),"")</f>
        <v/>
      </c>
      <c r="F8" s="30" t="str">
        <f>IFERROR(UPPER(INDEX(Feuil13!$B:$B,MATCH(A8,Feuil13!$C:$C,0))),"")</f>
        <v/>
      </c>
    </row>
    <row r="9" spans="1:6" ht="16.5" x14ac:dyDescent="0.3">
      <c r="A9" s="29">
        <f t="shared" si="2"/>
        <v>44051</v>
      </c>
      <c r="B9" s="27" t="str">
        <f t="shared" si="0"/>
        <v>SAMEDI</v>
      </c>
      <c r="C9" s="27" t="s">
        <v>467</v>
      </c>
      <c r="D9" s="47" t="str">
        <f t="shared" si="1"/>
        <v/>
      </c>
      <c r="E9" s="48" t="str">
        <f>IFERROR(INDEX(Lune!$A:$A,MATCH($A9,Lune!$C:$C,0)),"")</f>
        <v/>
      </c>
      <c r="F9" s="30" t="str">
        <f>IFERROR(UPPER(INDEX(Feuil13!$B:$B,MATCH(A9,Feuil13!$C:$C,0))),"")</f>
        <v/>
      </c>
    </row>
    <row r="10" spans="1:6" ht="16.5" x14ac:dyDescent="0.3">
      <c r="A10" s="29">
        <f t="shared" si="2"/>
        <v>44052</v>
      </c>
      <c r="B10" s="27" t="str">
        <f t="shared" si="0"/>
        <v>DIMANCHE</v>
      </c>
      <c r="C10" s="27" t="s">
        <v>468</v>
      </c>
      <c r="D10" s="47" t="str">
        <f t="shared" si="1"/>
        <v/>
      </c>
      <c r="E10" s="48" t="str">
        <f>IFERROR(INDEX(Lune!$A:$A,MATCH($A10,Lune!$C:$C,0)),"")</f>
        <v/>
      </c>
      <c r="F10" s="30" t="str">
        <f>IFERROR(UPPER(INDEX(Feuil13!$B:$B,MATCH(A10,Feuil13!$C:$C,0))),"")</f>
        <v/>
      </c>
    </row>
    <row r="11" spans="1:6" ht="16.5" x14ac:dyDescent="0.3">
      <c r="A11" s="29">
        <f t="shared" si="2"/>
        <v>44053</v>
      </c>
      <c r="B11" s="27" t="str">
        <f t="shared" si="0"/>
        <v>LUNDI</v>
      </c>
      <c r="C11" s="27" t="s">
        <v>469</v>
      </c>
      <c r="D11" s="47">
        <f t="shared" si="1"/>
        <v>33</v>
      </c>
      <c r="E11" s="48" t="str">
        <f>IFERROR(INDEX(Lune!$A:$A,MATCH($A11,Lune!$C:$C,0)),"")</f>
        <v/>
      </c>
      <c r="F11" s="30" t="str">
        <f>IFERROR(UPPER(INDEX(Feuil13!$B:$B,MATCH(A11,Feuil13!$C:$C,0))),"")</f>
        <v/>
      </c>
    </row>
    <row r="12" spans="1:6" ht="16.5" x14ac:dyDescent="0.3">
      <c r="A12" s="29">
        <f t="shared" si="2"/>
        <v>44054</v>
      </c>
      <c r="B12" s="27" t="str">
        <f t="shared" si="0"/>
        <v>MARDI</v>
      </c>
      <c r="C12" s="27" t="s">
        <v>470</v>
      </c>
      <c r="D12" s="47" t="str">
        <f t="shared" si="1"/>
        <v/>
      </c>
      <c r="E12" s="48" t="str">
        <f>IFERROR(INDEX(Lune!$A:$A,MATCH($A12,Lune!$C:$C,0)),"")</f>
        <v>ƒ</v>
      </c>
      <c r="F12" s="30" t="str">
        <f>IFERROR(UPPER(INDEX(Feuil13!$B:$B,MATCH(A12,Feuil13!$C:$C,0))),"")</f>
        <v/>
      </c>
    </row>
    <row r="13" spans="1:6" ht="16.5" x14ac:dyDescent="0.3">
      <c r="A13" s="29">
        <f t="shared" si="2"/>
        <v>44055</v>
      </c>
      <c r="B13" s="27" t="str">
        <f t="shared" si="0"/>
        <v>MERCREDI</v>
      </c>
      <c r="C13" s="27" t="s">
        <v>471</v>
      </c>
      <c r="D13" s="47" t="str">
        <f t="shared" si="1"/>
        <v/>
      </c>
      <c r="E13" s="48" t="str">
        <f>IFERROR(INDEX(Lune!$A:$A,MATCH($A13,Lune!$C:$C,0)),"")</f>
        <v/>
      </c>
      <c r="F13" s="30" t="str">
        <f>IFERROR(UPPER(INDEX(Feuil13!$B:$B,MATCH(A13,Feuil13!$C:$C,0))),"")</f>
        <v/>
      </c>
    </row>
    <row r="14" spans="1:6" ht="16.5" x14ac:dyDescent="0.3">
      <c r="A14" s="29">
        <f t="shared" si="2"/>
        <v>44056</v>
      </c>
      <c r="B14" s="27" t="str">
        <f t="shared" si="0"/>
        <v>JEUDI</v>
      </c>
      <c r="C14" s="27" t="s">
        <v>472</v>
      </c>
      <c r="D14" s="47" t="str">
        <f t="shared" si="1"/>
        <v/>
      </c>
      <c r="E14" s="48" t="str">
        <f>IFERROR(INDEX(Lune!$A:$A,MATCH($A14,Lune!$C:$C,0)),"")</f>
        <v/>
      </c>
      <c r="F14" s="30" t="str">
        <f>IFERROR(UPPER(INDEX(Feuil13!$B:$B,MATCH(A14,Feuil13!$C:$C,0))),"")</f>
        <v/>
      </c>
    </row>
    <row r="15" spans="1:6" ht="16.5" x14ac:dyDescent="0.3">
      <c r="A15" s="29">
        <f t="shared" si="2"/>
        <v>44057</v>
      </c>
      <c r="B15" s="27" t="str">
        <f t="shared" si="0"/>
        <v>VENDREDI</v>
      </c>
      <c r="C15" s="27" t="s">
        <v>473</v>
      </c>
      <c r="D15" s="47" t="str">
        <f t="shared" si="1"/>
        <v/>
      </c>
      <c r="E15" s="48" t="str">
        <f>IFERROR(INDEX(Lune!$A:$A,MATCH($A15,Lune!$C:$C,0)),"")</f>
        <v/>
      </c>
      <c r="F15" s="30" t="str">
        <f>IFERROR(UPPER(INDEX(Feuil13!$B:$B,MATCH(A15,Feuil13!$C:$C,0))),"")</f>
        <v/>
      </c>
    </row>
    <row r="16" spans="1:6" ht="16.5" x14ac:dyDescent="0.3">
      <c r="A16" s="29">
        <f t="shared" si="2"/>
        <v>44058</v>
      </c>
      <c r="B16" s="27" t="str">
        <f t="shared" si="0"/>
        <v>SAMEDI</v>
      </c>
      <c r="C16" s="27" t="s">
        <v>611</v>
      </c>
      <c r="D16" s="47" t="str">
        <f t="shared" si="1"/>
        <v/>
      </c>
      <c r="E16" s="48" t="str">
        <f>IFERROR(INDEX(Lune!$A:$A,MATCH($A16,Lune!$C:$C,0)),"")</f>
        <v/>
      </c>
      <c r="F16" s="30" t="str">
        <f>IFERROR(UPPER(INDEX(Feuil13!$B:$B,MATCH(A16,Feuil13!$C:$C,0))),"")</f>
        <v>ASSOMPTION</v>
      </c>
    </row>
    <row r="17" spans="1:6" ht="16.5" x14ac:dyDescent="0.3">
      <c r="A17" s="29">
        <f t="shared" si="2"/>
        <v>44059</v>
      </c>
      <c r="B17" s="27" t="str">
        <f t="shared" si="0"/>
        <v>DIMANCHE</v>
      </c>
      <c r="C17" s="27" t="s">
        <v>474</v>
      </c>
      <c r="D17" s="47" t="str">
        <f t="shared" si="1"/>
        <v/>
      </c>
      <c r="E17" s="48" t="str">
        <f>IFERROR(INDEX(Lune!$A:$A,MATCH($A17,Lune!$C:$C,0)),"")</f>
        <v/>
      </c>
      <c r="F17" s="30" t="str">
        <f>IFERROR(UPPER(INDEX(Feuil13!$B:$B,MATCH(A17,Feuil13!$C:$C,0))),"")</f>
        <v/>
      </c>
    </row>
    <row r="18" spans="1:6" ht="16.5" x14ac:dyDescent="0.3">
      <c r="A18" s="29">
        <f t="shared" si="2"/>
        <v>44060</v>
      </c>
      <c r="B18" s="27" t="str">
        <f t="shared" si="0"/>
        <v>LUNDI</v>
      </c>
      <c r="C18" s="27" t="s">
        <v>475</v>
      </c>
      <c r="D18" s="47">
        <f t="shared" si="1"/>
        <v>34</v>
      </c>
      <c r="E18" s="48" t="str">
        <f>IFERROR(INDEX(Lune!$A:$A,MATCH($A18,Lune!$C:$C,0)),"")</f>
        <v/>
      </c>
      <c r="F18" s="30" t="str">
        <f>IFERROR(UPPER(INDEX(Feuil13!$B:$B,MATCH(A18,Feuil13!$C:$C,0))),"")</f>
        <v/>
      </c>
    </row>
    <row r="19" spans="1:6" ht="16.5" x14ac:dyDescent="0.3">
      <c r="A19" s="29">
        <f t="shared" si="2"/>
        <v>44061</v>
      </c>
      <c r="B19" s="27" t="str">
        <f t="shared" si="0"/>
        <v>MARDI</v>
      </c>
      <c r="C19" s="27" t="s">
        <v>476</v>
      </c>
      <c r="D19" s="47" t="str">
        <f t="shared" si="1"/>
        <v/>
      </c>
      <c r="E19" s="48" t="str">
        <f>IFERROR(INDEX(Lune!$A:$A,MATCH($A19,Lune!$C:$C,0)),"")</f>
        <v/>
      </c>
      <c r="F19" s="30" t="str">
        <f>IFERROR(UPPER(INDEX(Feuil13!$B:$B,MATCH(A19,Feuil13!$C:$C,0))),"")</f>
        <v/>
      </c>
    </row>
    <row r="20" spans="1:6" ht="16.5" x14ac:dyDescent="0.3">
      <c r="A20" s="29">
        <f t="shared" si="2"/>
        <v>44062</v>
      </c>
      <c r="B20" s="27" t="str">
        <f t="shared" si="0"/>
        <v>MERCREDI</v>
      </c>
      <c r="C20" s="27" t="s">
        <v>477</v>
      </c>
      <c r="D20" s="47" t="str">
        <f t="shared" si="1"/>
        <v/>
      </c>
      <c r="E20" s="48" t="str">
        <f>IFERROR(INDEX(Lune!$A:$A,MATCH($A20,Lune!$C:$C,0)),"")</f>
        <v></v>
      </c>
      <c r="F20" s="30" t="str">
        <f>IFERROR(UPPER(INDEX(Feuil13!$B:$B,MATCH(A20,Feuil13!$C:$C,0))),"")</f>
        <v/>
      </c>
    </row>
    <row r="21" spans="1:6" ht="16.5" x14ac:dyDescent="0.3">
      <c r="A21" s="29">
        <f t="shared" si="2"/>
        <v>44063</v>
      </c>
      <c r="B21" s="27" t="str">
        <f t="shared" si="0"/>
        <v>JEUDI</v>
      </c>
      <c r="C21" s="27" t="s">
        <v>478</v>
      </c>
      <c r="D21" s="47" t="str">
        <f t="shared" si="1"/>
        <v/>
      </c>
      <c r="E21" s="48" t="str">
        <f>IFERROR(INDEX(Lune!$A:$A,MATCH($A21,Lune!$C:$C,0)),"")</f>
        <v/>
      </c>
      <c r="F21" s="30" t="str">
        <f>IFERROR(UPPER(INDEX(Feuil13!$B:$B,MATCH(A21,Feuil13!$C:$C,0))),"")</f>
        <v/>
      </c>
    </row>
    <row r="22" spans="1:6" ht="16.5" x14ac:dyDescent="0.3">
      <c r="A22" s="29">
        <f t="shared" si="2"/>
        <v>44064</v>
      </c>
      <c r="B22" s="27" t="str">
        <f t="shared" si="0"/>
        <v>VENDREDI</v>
      </c>
      <c r="C22" s="27" t="s">
        <v>479</v>
      </c>
      <c r="D22" s="47" t="str">
        <f t="shared" si="1"/>
        <v/>
      </c>
      <c r="E22" s="48" t="str">
        <f>IFERROR(INDEX(Lune!$A:$A,MATCH($A22,Lune!$C:$C,0)),"")</f>
        <v/>
      </c>
      <c r="F22" s="30" t="str">
        <f>IFERROR(UPPER(INDEX(Feuil13!$B:$B,MATCH(A22,Feuil13!$C:$C,0))),"")</f>
        <v/>
      </c>
    </row>
    <row r="23" spans="1:6" ht="16.5" x14ac:dyDescent="0.3">
      <c r="A23" s="29">
        <f t="shared" si="2"/>
        <v>44065</v>
      </c>
      <c r="B23" s="27" t="str">
        <f t="shared" si="0"/>
        <v>SAMEDI</v>
      </c>
      <c r="C23" s="27" t="s">
        <v>480</v>
      </c>
      <c r="D23" s="47" t="str">
        <f t="shared" si="1"/>
        <v/>
      </c>
      <c r="E23" s="48" t="str">
        <f>IFERROR(INDEX(Lune!$A:$A,MATCH($A23,Lune!$C:$C,0)),"")</f>
        <v/>
      </c>
      <c r="F23" s="30" t="str">
        <f>IFERROR(UPPER(INDEX(Feuil13!$B:$B,MATCH(A23,Feuil13!$C:$C,0))),"")</f>
        <v/>
      </c>
    </row>
    <row r="24" spans="1:6" ht="16.5" x14ac:dyDescent="0.3">
      <c r="A24" s="29">
        <f t="shared" si="2"/>
        <v>44066</v>
      </c>
      <c r="B24" s="27" t="str">
        <f t="shared" si="0"/>
        <v>DIMANCHE</v>
      </c>
      <c r="C24" s="27" t="s">
        <v>481</v>
      </c>
      <c r="D24" s="47" t="str">
        <f t="shared" si="1"/>
        <v/>
      </c>
      <c r="E24" s="48" t="str">
        <f>IFERROR(INDEX(Lune!$A:$A,MATCH($A24,Lune!$C:$C,0)),"")</f>
        <v/>
      </c>
      <c r="F24" s="30" t="str">
        <f>IFERROR(UPPER(INDEX(Feuil13!$B:$B,MATCH(A24,Feuil13!$C:$C,0))),"")</f>
        <v/>
      </c>
    </row>
    <row r="25" spans="1:6" ht="16.5" x14ac:dyDescent="0.3">
      <c r="A25" s="29">
        <f t="shared" si="2"/>
        <v>44067</v>
      </c>
      <c r="B25" s="27" t="str">
        <f t="shared" si="0"/>
        <v>LUNDI</v>
      </c>
      <c r="C25" s="27" t="s">
        <v>482</v>
      </c>
      <c r="D25" s="47">
        <f t="shared" si="1"/>
        <v>35</v>
      </c>
      <c r="E25" s="48" t="str">
        <f>IFERROR(INDEX(Lune!$A:$A,MATCH($A25,Lune!$C:$C,0)),"")</f>
        <v/>
      </c>
      <c r="F25" s="30" t="str">
        <f>IFERROR(UPPER(INDEX(Feuil13!$B:$B,MATCH(A25,Feuil13!$C:$C,0))),"")</f>
        <v/>
      </c>
    </row>
    <row r="26" spans="1:6" ht="16.5" x14ac:dyDescent="0.3">
      <c r="A26" s="29">
        <f t="shared" si="2"/>
        <v>44068</v>
      </c>
      <c r="B26" s="27" t="str">
        <f t="shared" si="0"/>
        <v>MARDI</v>
      </c>
      <c r="C26" s="27" t="s">
        <v>483</v>
      </c>
      <c r="D26" s="47" t="str">
        <f t="shared" si="1"/>
        <v/>
      </c>
      <c r="E26" s="48" t="str">
        <f>IFERROR(INDEX(Lune!$A:$A,MATCH($A26,Lune!$C:$C,0)),"")</f>
        <v>‚</v>
      </c>
      <c r="F26" s="30" t="str">
        <f>IFERROR(UPPER(INDEX(Feuil13!$B:$B,MATCH(A26,Feuil13!$C:$C,0))),"")</f>
        <v/>
      </c>
    </row>
    <row r="27" spans="1:6" ht="16.5" x14ac:dyDescent="0.3">
      <c r="A27" s="29">
        <f t="shared" si="2"/>
        <v>44069</v>
      </c>
      <c r="B27" s="27" t="str">
        <f t="shared" si="0"/>
        <v>MERCREDI</v>
      </c>
      <c r="C27" s="27" t="s">
        <v>484</v>
      </c>
      <c r="D27" s="47" t="str">
        <f t="shared" si="1"/>
        <v/>
      </c>
      <c r="E27" s="48" t="str">
        <f>IFERROR(INDEX(Lune!$A:$A,MATCH($A27,Lune!$C:$C,0)),"")</f>
        <v/>
      </c>
      <c r="F27" s="30" t="str">
        <f>IFERROR(UPPER(INDEX(Feuil13!$B:$B,MATCH(A27,Feuil13!$C:$C,0))),"")</f>
        <v/>
      </c>
    </row>
    <row r="28" spans="1:6" ht="16.5" x14ac:dyDescent="0.3">
      <c r="A28" s="29">
        <f t="shared" si="2"/>
        <v>44070</v>
      </c>
      <c r="B28" s="27" t="str">
        <f t="shared" si="0"/>
        <v>JEUDI</v>
      </c>
      <c r="C28" s="27" t="s">
        <v>485</v>
      </c>
      <c r="D28" s="47" t="str">
        <f t="shared" si="1"/>
        <v/>
      </c>
      <c r="E28" s="48" t="str">
        <f>IFERROR(INDEX(Lune!$A:$A,MATCH($A28,Lune!$C:$C,0)),"")</f>
        <v/>
      </c>
      <c r="F28" s="30" t="str">
        <f>IFERROR(UPPER(INDEX(Feuil13!$B:$B,MATCH(A28,Feuil13!$C:$C,0))),"")</f>
        <v/>
      </c>
    </row>
    <row r="29" spans="1:6" ht="16.5" x14ac:dyDescent="0.3">
      <c r="A29" s="29">
        <f t="shared" si="2"/>
        <v>44071</v>
      </c>
      <c r="B29" s="27" t="str">
        <f t="shared" si="0"/>
        <v>VENDREDI</v>
      </c>
      <c r="C29" s="27" t="s">
        <v>486</v>
      </c>
      <c r="D29" s="47" t="str">
        <f t="shared" si="1"/>
        <v/>
      </c>
      <c r="E29" s="48" t="str">
        <f>IFERROR(INDEX(Lune!$A:$A,MATCH($A29,Lune!$C:$C,0)),"")</f>
        <v/>
      </c>
      <c r="F29" s="30" t="str">
        <f>IFERROR(UPPER(INDEX(Feuil13!$B:$B,MATCH(A29,Feuil13!$C:$C,0))),"")</f>
        <v/>
      </c>
    </row>
    <row r="30" spans="1:6" ht="16.5" x14ac:dyDescent="0.3">
      <c r="A30" s="29">
        <f t="shared" si="2"/>
        <v>44072</v>
      </c>
      <c r="B30" s="27" t="str">
        <f t="shared" si="0"/>
        <v>SAMEDI</v>
      </c>
      <c r="C30" s="27" t="s">
        <v>487</v>
      </c>
      <c r="D30" s="47" t="str">
        <f t="shared" si="1"/>
        <v/>
      </c>
      <c r="E30" s="48" t="str">
        <f>IFERROR(INDEX(Lune!$A:$A,MATCH($A30,Lune!$C:$C,0)),"")</f>
        <v/>
      </c>
      <c r="F30" s="30" t="str">
        <f>IFERROR(UPPER(INDEX(Feuil13!$B:$B,MATCH(A30,Feuil13!$C:$C,0))),"")</f>
        <v/>
      </c>
    </row>
    <row r="31" spans="1:6" ht="16.5" x14ac:dyDescent="0.3">
      <c r="A31" s="29">
        <f t="shared" si="2"/>
        <v>44073</v>
      </c>
      <c r="B31" s="27" t="str">
        <f t="shared" si="0"/>
        <v>DIMANCHE</v>
      </c>
      <c r="C31" s="27" t="s">
        <v>488</v>
      </c>
      <c r="D31" s="47" t="str">
        <f t="shared" si="1"/>
        <v/>
      </c>
      <c r="E31" s="48" t="str">
        <f>IFERROR(INDEX(Lune!$A:$A,MATCH($A31,Lune!$C:$C,0)),"")</f>
        <v/>
      </c>
      <c r="F31" s="30" t="str">
        <f>IFERROR(UPPER(INDEX(Feuil13!$B:$B,MATCH(A31,Feuil13!$C:$C,0))),"")</f>
        <v/>
      </c>
    </row>
    <row r="32" spans="1:6" ht="16.5" x14ac:dyDescent="0.3">
      <c r="A32" s="29">
        <f t="shared" si="2"/>
        <v>44074</v>
      </c>
      <c r="B32" s="27" t="str">
        <f t="shared" si="0"/>
        <v>LUNDI</v>
      </c>
      <c r="C32" s="27" t="s">
        <v>489</v>
      </c>
      <c r="D32" s="47">
        <f t="shared" si="1"/>
        <v>36</v>
      </c>
      <c r="E32" s="48" t="str">
        <f>IFERROR(INDEX(Lune!$A:$A,MATCH($A32,Lune!$C:$C,0)),"")</f>
        <v/>
      </c>
      <c r="F32" s="30" t="str">
        <f>IFERROR(INDEX(Feuil13!$B:$B,MATCH(A32,Feuil13!$C:$C,0)),"")</f>
        <v/>
      </c>
    </row>
  </sheetData>
  <mergeCells count="1">
    <mergeCell ref="A1:F1"/>
  </mergeCells>
  <conditionalFormatting sqref="A2:F32">
    <cfRule type="expression" dxfId="106" priority="5">
      <formula>WEEKDAY($A2,2)=6</formula>
    </cfRule>
    <cfRule type="expression" dxfId="105" priority="6">
      <formula>WEEKDAY($A2,2)=7</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5E99A7C7-1D11-4F7D-AE2D-4E09338E7EEE}">
            <xm:f>COUNTIF(Feuil13!$B$5:$B$15,$F2)=1</xm:f>
            <x14:dxf>
              <font>
                <b/>
                <i val="0"/>
                <color rgb="FFFF0000"/>
              </font>
            </x14:dxf>
          </x14:cfRule>
          <x14:cfRule type="expression" priority="4" id="{94BDF7BF-859D-4C1F-AED0-2DD18891FC26}">
            <xm:f>COUNTIF(Feuil13!$B$19:$B$32,$F2)=1</xm:f>
            <x14:dxf>
              <font>
                <b/>
                <i val="0"/>
                <color theme="8" tint="-0.24994659260841701"/>
              </font>
            </x14:dxf>
          </x14:cfRule>
          <xm:sqref>F2:F32</xm:sqref>
        </x14:conditionalFormatting>
        <x14:conditionalFormatting xmlns:xm="http://schemas.microsoft.com/office/excel/2006/main">
          <x14:cfRule type="expression" priority="1" id="{9D8B4C09-A648-4B21-96DD-6D57EE0C7144}">
            <xm:f>OR(AND($A2&gt;=Feuil13!$G$9,$A2&lt;Feuil13!$H$9),AND($A2&gt;=Feuil13!$G$15,$A2&lt;Feuil13!$H$15),AND($A2&gt;=Feuil13!$G$21,$A2&lt;Feuil13!$H$21))</xm:f>
            <x14:dxf>
              <fill>
                <patternFill>
                  <bgColor rgb="FFB28BFF"/>
                </patternFill>
              </fill>
            </x14:dxf>
          </x14:cfRule>
          <xm:sqref>D2:D32</xm:sqref>
        </x14:conditionalFormatting>
      </x14:conditionalFormatting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activeCell="E2" sqref="E2:E31"/>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IF(Feuil13!C2&lt;&gt;"",UPPER(TEXT(DATE(Feuil13!C2,9,1),"mmmm")),"")</f>
        <v>SEPTEMBRE</v>
      </c>
      <c r="B1" s="53"/>
      <c r="C1" s="53"/>
      <c r="D1" s="53"/>
      <c r="E1" s="53"/>
      <c r="F1" s="53"/>
    </row>
    <row r="2" spans="1:6" ht="16.5" x14ac:dyDescent="0.3">
      <c r="A2" s="29">
        <f>DATE(Feuil13!C2,9,1)</f>
        <v>44075</v>
      </c>
      <c r="B2" s="27" t="str">
        <f>UPPER(TEXT($A2,"jjjj"))</f>
        <v>MARDI</v>
      </c>
      <c r="C2" s="27" t="s">
        <v>490</v>
      </c>
      <c r="D2" s="47" t="str">
        <f>IF(WEEKDAY($A2,2)&lt;&gt;1,"",_xlfn.ISOWEEKNUM($A2))</f>
        <v/>
      </c>
      <c r="E2" s="48" t="str">
        <f>IFERROR(INDEX(Lune!$A:$A,MATCH($A2,Lune!$C:$C,0)),"")</f>
        <v/>
      </c>
      <c r="F2" s="30" t="str">
        <f>IFERROR(UPPER(INDEX(Feuil13!$B:$B,MATCH(A2,Feuil13!$C:$C,0))),"")</f>
        <v/>
      </c>
    </row>
    <row r="3" spans="1:6" ht="16.5" x14ac:dyDescent="0.3">
      <c r="A3" s="29">
        <f>IF(EOMONTH($A2,0)&gt;$A2,$A2+1,"")</f>
        <v>44076</v>
      </c>
      <c r="B3" s="27" t="str">
        <f t="shared" ref="B3:B31" si="0">UPPER(TEXT($A3,"jjjj"))</f>
        <v>MERCREDI</v>
      </c>
      <c r="C3" s="27" t="s">
        <v>491</v>
      </c>
      <c r="D3" s="47" t="str">
        <f t="shared" ref="D3:D31" si="1">IF(WEEKDAY($A3,2)&lt;&gt;1,"",_xlfn.ISOWEEKNUM($A3))</f>
        <v/>
      </c>
      <c r="E3" s="48" t="str">
        <f>IFERROR(INDEX(Lune!$A:$A,MATCH($A3,Lune!$C:$C,0)),"")</f>
        <v></v>
      </c>
      <c r="F3" s="30" t="str">
        <f>IFERROR(UPPER(INDEX(Feuil13!$B:$B,MATCH(A3,Feuil13!$C:$C,0))),"")</f>
        <v/>
      </c>
    </row>
    <row r="4" spans="1:6" ht="16.5" x14ac:dyDescent="0.3">
      <c r="A4" s="29">
        <f t="shared" ref="A4:A31" si="2">IF(EOMONTH($A3,0)&gt;$A3,$A3+1,"")</f>
        <v>44077</v>
      </c>
      <c r="B4" s="27" t="str">
        <f t="shared" si="0"/>
        <v>JEUDI</v>
      </c>
      <c r="C4" s="27" t="s">
        <v>492</v>
      </c>
      <c r="D4" s="47" t="str">
        <f t="shared" si="1"/>
        <v/>
      </c>
      <c r="E4" s="48" t="str">
        <f>IFERROR(INDEX(Lune!$A:$A,MATCH($A4,Lune!$C:$C,0)),"")</f>
        <v/>
      </c>
      <c r="F4" s="30" t="str">
        <f>IFERROR(UPPER(INDEX(Feuil13!$B:$B,MATCH(A4,Feuil13!$C:$C,0))),"")</f>
        <v/>
      </c>
    </row>
    <row r="5" spans="1:6" ht="16.5" x14ac:dyDescent="0.3">
      <c r="A5" s="29">
        <f t="shared" si="2"/>
        <v>44078</v>
      </c>
      <c r="B5" s="27" t="str">
        <f t="shared" si="0"/>
        <v>VENDREDI</v>
      </c>
      <c r="C5" s="27" t="s">
        <v>493</v>
      </c>
      <c r="D5" s="47" t="str">
        <f t="shared" si="1"/>
        <v/>
      </c>
      <c r="E5" s="48" t="str">
        <f>IFERROR(INDEX(Lune!$A:$A,MATCH($A5,Lune!$C:$C,0)),"")</f>
        <v/>
      </c>
      <c r="F5" s="30" t="str">
        <f>IFERROR(UPPER(INDEX(Feuil13!$B:$B,MATCH(A5,Feuil13!$C:$C,0))),"")</f>
        <v/>
      </c>
    </row>
    <row r="6" spans="1:6" ht="16.5" x14ac:dyDescent="0.3">
      <c r="A6" s="29">
        <f t="shared" si="2"/>
        <v>44079</v>
      </c>
      <c r="B6" s="27" t="str">
        <f t="shared" si="0"/>
        <v>SAMEDI</v>
      </c>
      <c r="C6" s="27" t="s">
        <v>494</v>
      </c>
      <c r="D6" s="47" t="str">
        <f t="shared" si="1"/>
        <v/>
      </c>
      <c r="E6" s="48" t="str">
        <f>IFERROR(INDEX(Lune!$A:$A,MATCH($A6,Lune!$C:$C,0)),"")</f>
        <v/>
      </c>
      <c r="F6" s="30" t="str">
        <f>IFERROR(UPPER(INDEX(Feuil13!$B:$B,MATCH(A6,Feuil13!$C:$C,0))),"")</f>
        <v/>
      </c>
    </row>
    <row r="7" spans="1:6" ht="16.5" x14ac:dyDescent="0.3">
      <c r="A7" s="29">
        <f t="shared" si="2"/>
        <v>44080</v>
      </c>
      <c r="B7" s="27" t="str">
        <f t="shared" si="0"/>
        <v>DIMANCHE</v>
      </c>
      <c r="C7" s="27" t="s">
        <v>495</v>
      </c>
      <c r="D7" s="47" t="str">
        <f t="shared" si="1"/>
        <v/>
      </c>
      <c r="E7" s="48" t="str">
        <f>IFERROR(INDEX(Lune!$A:$A,MATCH($A7,Lune!$C:$C,0)),"")</f>
        <v/>
      </c>
      <c r="F7" s="30" t="str">
        <f>IFERROR(UPPER(INDEX(Feuil13!$B:$B,MATCH(A7,Feuil13!$C:$C,0))),"")</f>
        <v/>
      </c>
    </row>
    <row r="8" spans="1:6" ht="16.5" x14ac:dyDescent="0.3">
      <c r="A8" s="29">
        <f t="shared" si="2"/>
        <v>44081</v>
      </c>
      <c r="B8" s="27" t="str">
        <f t="shared" si="0"/>
        <v>LUNDI</v>
      </c>
      <c r="C8" s="27" t="s">
        <v>496</v>
      </c>
      <c r="D8" s="47">
        <f t="shared" si="1"/>
        <v>37</v>
      </c>
      <c r="E8" s="48" t="str">
        <f>IFERROR(INDEX(Lune!$A:$A,MATCH($A8,Lune!$C:$C,0)),"")</f>
        <v/>
      </c>
      <c r="F8" s="30" t="str">
        <f>IFERROR(UPPER(INDEX(Feuil13!$B:$B,MATCH(A8,Feuil13!$C:$C,0))),"")</f>
        <v/>
      </c>
    </row>
    <row r="9" spans="1:6" ht="16.5" x14ac:dyDescent="0.3">
      <c r="A9" s="29">
        <f t="shared" si="2"/>
        <v>44082</v>
      </c>
      <c r="B9" s="27" t="str">
        <f t="shared" si="0"/>
        <v>MARDI</v>
      </c>
      <c r="C9" s="27" t="s">
        <v>497</v>
      </c>
      <c r="D9" s="47" t="str">
        <f t="shared" si="1"/>
        <v/>
      </c>
      <c r="E9" s="48" t="str">
        <f>IFERROR(INDEX(Lune!$A:$A,MATCH($A9,Lune!$C:$C,0)),"")</f>
        <v/>
      </c>
      <c r="F9" s="30" t="str">
        <f>IFERROR(UPPER(INDEX(Feuil13!$B:$B,MATCH(A9,Feuil13!$C:$C,0))),"")</f>
        <v/>
      </c>
    </row>
    <row r="10" spans="1:6" ht="16.5" x14ac:dyDescent="0.3">
      <c r="A10" s="29">
        <f t="shared" si="2"/>
        <v>44083</v>
      </c>
      <c r="B10" s="27" t="str">
        <f t="shared" si="0"/>
        <v>MERCREDI</v>
      </c>
      <c r="C10" s="27" t="s">
        <v>498</v>
      </c>
      <c r="D10" s="47" t="str">
        <f t="shared" si="1"/>
        <v/>
      </c>
      <c r="E10" s="48" t="str">
        <f>IFERROR(INDEX(Lune!$A:$A,MATCH($A10,Lune!$C:$C,0)),"")</f>
        <v/>
      </c>
      <c r="F10" s="30" t="str">
        <f>IFERROR(UPPER(INDEX(Feuil13!$B:$B,MATCH(A10,Feuil13!$C:$C,0))),"")</f>
        <v/>
      </c>
    </row>
    <row r="11" spans="1:6" ht="16.5" x14ac:dyDescent="0.3">
      <c r="A11" s="29">
        <f t="shared" si="2"/>
        <v>44084</v>
      </c>
      <c r="B11" s="27" t="str">
        <f t="shared" si="0"/>
        <v>JEUDI</v>
      </c>
      <c r="C11" s="27" t="s">
        <v>499</v>
      </c>
      <c r="D11" s="47" t="str">
        <f t="shared" si="1"/>
        <v/>
      </c>
      <c r="E11" s="48" t="str">
        <f>IFERROR(INDEX(Lune!$A:$A,MATCH($A11,Lune!$C:$C,0)),"")</f>
        <v>ƒ</v>
      </c>
      <c r="F11" s="30" t="str">
        <f>IFERROR(UPPER(INDEX(Feuil13!$B:$B,MATCH(A11,Feuil13!$C:$C,0))),"")</f>
        <v/>
      </c>
    </row>
    <row r="12" spans="1:6" ht="16.5" x14ac:dyDescent="0.3">
      <c r="A12" s="29">
        <f t="shared" si="2"/>
        <v>44085</v>
      </c>
      <c r="B12" s="27" t="str">
        <f t="shared" si="0"/>
        <v>VENDREDI</v>
      </c>
      <c r="C12" s="27" t="s">
        <v>500</v>
      </c>
      <c r="D12" s="47" t="str">
        <f t="shared" si="1"/>
        <v/>
      </c>
      <c r="E12" s="48" t="str">
        <f>IFERROR(INDEX(Lune!$A:$A,MATCH($A12,Lune!$C:$C,0)),"")</f>
        <v/>
      </c>
      <c r="F12" s="30" t="str">
        <f>IFERROR(UPPER(INDEX(Feuil13!$B:$B,MATCH(A12,Feuil13!$C:$C,0))),"")</f>
        <v/>
      </c>
    </row>
    <row r="13" spans="1:6" ht="16.5" x14ac:dyDescent="0.3">
      <c r="A13" s="29">
        <f t="shared" si="2"/>
        <v>44086</v>
      </c>
      <c r="B13" s="27" t="str">
        <f t="shared" si="0"/>
        <v>SAMEDI</v>
      </c>
      <c r="C13" s="27" t="s">
        <v>501</v>
      </c>
      <c r="D13" s="47" t="str">
        <f t="shared" si="1"/>
        <v/>
      </c>
      <c r="E13" s="48" t="str">
        <f>IFERROR(INDEX(Lune!$A:$A,MATCH($A13,Lune!$C:$C,0)),"")</f>
        <v/>
      </c>
      <c r="F13" s="30" t="str">
        <f>IFERROR(UPPER(INDEX(Feuil13!$B:$B,MATCH(A13,Feuil13!$C:$C,0))),"")</f>
        <v/>
      </c>
    </row>
    <row r="14" spans="1:6" ht="16.5" x14ac:dyDescent="0.3">
      <c r="A14" s="29">
        <f t="shared" si="2"/>
        <v>44087</v>
      </c>
      <c r="B14" s="27" t="str">
        <f t="shared" si="0"/>
        <v>DIMANCHE</v>
      </c>
      <c r="C14" s="27" t="s">
        <v>502</v>
      </c>
      <c r="D14" s="47" t="str">
        <f t="shared" si="1"/>
        <v/>
      </c>
      <c r="E14" s="48" t="str">
        <f>IFERROR(INDEX(Lune!$A:$A,MATCH($A14,Lune!$C:$C,0)),"")</f>
        <v/>
      </c>
      <c r="F14" s="30" t="str">
        <f>IFERROR(UPPER(INDEX(Feuil13!$B:$B,MATCH(A14,Feuil13!$C:$C,0))),"")</f>
        <v/>
      </c>
    </row>
    <row r="15" spans="1:6" ht="16.5" x14ac:dyDescent="0.3">
      <c r="A15" s="29">
        <f t="shared" si="2"/>
        <v>44088</v>
      </c>
      <c r="B15" s="27" t="str">
        <f t="shared" si="0"/>
        <v>LUNDI</v>
      </c>
      <c r="C15" s="27" t="s">
        <v>503</v>
      </c>
      <c r="D15" s="47">
        <f t="shared" si="1"/>
        <v>38</v>
      </c>
      <c r="E15" s="48" t="str">
        <f>IFERROR(INDEX(Lune!$A:$A,MATCH($A15,Lune!$C:$C,0)),"")</f>
        <v/>
      </c>
      <c r="F15" s="30" t="str">
        <f>IFERROR(UPPER(INDEX(Feuil13!$B:$B,MATCH(A15,Feuil13!$C:$C,0))),"")</f>
        <v/>
      </c>
    </row>
    <row r="16" spans="1:6" ht="16.5" x14ac:dyDescent="0.3">
      <c r="A16" s="29">
        <f t="shared" si="2"/>
        <v>44089</v>
      </c>
      <c r="B16" s="27" t="str">
        <f t="shared" si="0"/>
        <v>MARDI</v>
      </c>
      <c r="C16" s="27" t="s">
        <v>504</v>
      </c>
      <c r="D16" s="47" t="str">
        <f t="shared" si="1"/>
        <v/>
      </c>
      <c r="E16" s="48" t="str">
        <f>IFERROR(INDEX(Lune!$A:$A,MATCH($A16,Lune!$C:$C,0)),"")</f>
        <v/>
      </c>
      <c r="F16" s="30" t="str">
        <f>IFERROR(UPPER(INDEX(Feuil13!$B:$B,MATCH(A16,Feuil13!$C:$C,0))),"")</f>
        <v/>
      </c>
    </row>
    <row r="17" spans="1:6" ht="16.5" x14ac:dyDescent="0.3">
      <c r="A17" s="29">
        <f t="shared" si="2"/>
        <v>44090</v>
      </c>
      <c r="B17" s="27" t="str">
        <f t="shared" si="0"/>
        <v>MERCREDI</v>
      </c>
      <c r="C17" s="27" t="s">
        <v>505</v>
      </c>
      <c r="D17" s="47" t="str">
        <f t="shared" si="1"/>
        <v/>
      </c>
      <c r="E17" s="48" t="str">
        <f>IFERROR(INDEX(Lune!$A:$A,MATCH($A17,Lune!$C:$C,0)),"")</f>
        <v/>
      </c>
      <c r="F17" s="30" t="str">
        <f>IFERROR(UPPER(INDEX(Feuil13!$B:$B,MATCH(A17,Feuil13!$C:$C,0))),"")</f>
        <v/>
      </c>
    </row>
    <row r="18" spans="1:6" ht="16.5" x14ac:dyDescent="0.3">
      <c r="A18" s="29">
        <f t="shared" si="2"/>
        <v>44091</v>
      </c>
      <c r="B18" s="27" t="str">
        <f t="shared" si="0"/>
        <v>JEUDI</v>
      </c>
      <c r="C18" s="27" t="s">
        <v>506</v>
      </c>
      <c r="D18" s="47" t="str">
        <f t="shared" si="1"/>
        <v/>
      </c>
      <c r="E18" s="48" t="str">
        <f>IFERROR(INDEX(Lune!$A:$A,MATCH($A18,Lune!$C:$C,0)),"")</f>
        <v></v>
      </c>
      <c r="F18" s="30" t="str">
        <f>IFERROR(UPPER(INDEX(Feuil13!$B:$B,MATCH(A18,Feuil13!$C:$C,0))),"")</f>
        <v/>
      </c>
    </row>
    <row r="19" spans="1:6" ht="16.5" x14ac:dyDescent="0.3">
      <c r="A19" s="29">
        <f t="shared" si="2"/>
        <v>44092</v>
      </c>
      <c r="B19" s="27" t="str">
        <f t="shared" si="0"/>
        <v>VENDREDI</v>
      </c>
      <c r="C19" s="27" t="s">
        <v>507</v>
      </c>
      <c r="D19" s="47" t="str">
        <f t="shared" si="1"/>
        <v/>
      </c>
      <c r="E19" s="48" t="str">
        <f>IFERROR(INDEX(Lune!$A:$A,MATCH($A19,Lune!$C:$C,0)),"")</f>
        <v/>
      </c>
      <c r="F19" s="30" t="str">
        <f>IFERROR(UPPER(INDEX(Feuil13!$B:$B,MATCH(A19,Feuil13!$C:$C,0))),"")</f>
        <v/>
      </c>
    </row>
    <row r="20" spans="1:6" ht="16.5" x14ac:dyDescent="0.3">
      <c r="A20" s="29">
        <f t="shared" si="2"/>
        <v>44093</v>
      </c>
      <c r="B20" s="27" t="str">
        <f t="shared" si="0"/>
        <v>SAMEDI</v>
      </c>
      <c r="C20" s="27" t="s">
        <v>508</v>
      </c>
      <c r="D20" s="47" t="str">
        <f t="shared" si="1"/>
        <v/>
      </c>
      <c r="E20" s="48" t="str">
        <f>IFERROR(INDEX(Lune!$A:$A,MATCH($A20,Lune!$C:$C,0)),"")</f>
        <v/>
      </c>
      <c r="F20" s="30" t="str">
        <f>IFERROR(UPPER(INDEX(Feuil13!$B:$B,MATCH(A20,Feuil13!$C:$C,0))),"")</f>
        <v/>
      </c>
    </row>
    <row r="21" spans="1:6" ht="16.5" x14ac:dyDescent="0.3">
      <c r="A21" s="29">
        <f t="shared" si="2"/>
        <v>44094</v>
      </c>
      <c r="B21" s="27" t="str">
        <f t="shared" si="0"/>
        <v>DIMANCHE</v>
      </c>
      <c r="C21" s="27" t="s">
        <v>509</v>
      </c>
      <c r="D21" s="47" t="str">
        <f t="shared" si="1"/>
        <v/>
      </c>
      <c r="E21" s="48" t="str">
        <f>IFERROR(INDEX(Lune!$A:$A,MATCH($A21,Lune!$C:$C,0)),"")</f>
        <v/>
      </c>
      <c r="F21" s="30" t="str">
        <f>IFERROR(UPPER(INDEX(Feuil13!$B:$B,MATCH(A21,Feuil13!$C:$C,0))),"")</f>
        <v/>
      </c>
    </row>
    <row r="22" spans="1:6" ht="16.5" x14ac:dyDescent="0.3">
      <c r="A22" s="29">
        <f t="shared" si="2"/>
        <v>44095</v>
      </c>
      <c r="B22" s="27" t="str">
        <f t="shared" si="0"/>
        <v>LUNDI</v>
      </c>
      <c r="C22" s="27" t="s">
        <v>510</v>
      </c>
      <c r="D22" s="47">
        <f t="shared" si="1"/>
        <v>39</v>
      </c>
      <c r="E22" s="48" t="str">
        <f>IFERROR(INDEX(Lune!$A:$A,MATCH($A22,Lune!$C:$C,0)),"")</f>
        <v/>
      </c>
      <c r="F22" s="30" t="str">
        <f>IFERROR(UPPER(INDEX(Feuil13!$B:$B,MATCH(A22,Feuil13!$C:$C,0))),"")</f>
        <v/>
      </c>
    </row>
    <row r="23" spans="1:6" ht="16.5" x14ac:dyDescent="0.3">
      <c r="A23" s="29">
        <f t="shared" si="2"/>
        <v>44096</v>
      </c>
      <c r="B23" s="27" t="str">
        <f t="shared" si="0"/>
        <v>MARDI</v>
      </c>
      <c r="C23" s="27" t="s">
        <v>511</v>
      </c>
      <c r="D23" s="47" t="str">
        <f t="shared" si="1"/>
        <v/>
      </c>
      <c r="E23" s="48" t="str">
        <f>IFERROR(INDEX(Lune!$A:$A,MATCH($A23,Lune!$C:$C,0)),"")</f>
        <v/>
      </c>
      <c r="F23" s="30" t="str">
        <f>IFERROR(UPPER(INDEX(Feuil13!$B:$B,MATCH(A23,Feuil13!$C:$C,0))),"")</f>
        <v/>
      </c>
    </row>
    <row r="24" spans="1:6" ht="16.5" x14ac:dyDescent="0.3">
      <c r="A24" s="29">
        <f t="shared" si="2"/>
        <v>44097</v>
      </c>
      <c r="B24" s="27" t="str">
        <f t="shared" si="0"/>
        <v>MERCREDI</v>
      </c>
      <c r="C24" s="27" t="s">
        <v>512</v>
      </c>
      <c r="D24" s="47" t="str">
        <f t="shared" si="1"/>
        <v/>
      </c>
      <c r="E24" s="48" t="str">
        <f>IFERROR(INDEX(Lune!$A:$A,MATCH($A24,Lune!$C:$C,0)),"")</f>
        <v/>
      </c>
      <c r="F24" s="30" t="str">
        <f>IFERROR(UPPER(INDEX(Feuil13!$B:$B,MATCH(A24,Feuil13!$C:$C,0))),"")</f>
        <v/>
      </c>
    </row>
    <row r="25" spans="1:6" ht="16.5" x14ac:dyDescent="0.3">
      <c r="A25" s="29">
        <f t="shared" si="2"/>
        <v>44098</v>
      </c>
      <c r="B25" s="27" t="str">
        <f t="shared" si="0"/>
        <v>JEUDI</v>
      </c>
      <c r="C25" s="27" t="s">
        <v>513</v>
      </c>
      <c r="D25" s="47" t="str">
        <f t="shared" si="1"/>
        <v/>
      </c>
      <c r="E25" s="48" t="str">
        <f>IFERROR(INDEX(Lune!$A:$A,MATCH($A25,Lune!$C:$C,0)),"")</f>
        <v>‚</v>
      </c>
      <c r="F25" s="30" t="str">
        <f>IFERROR(UPPER(INDEX(Feuil13!$B:$B,MATCH(A25,Feuil13!$C:$C,0))),"")</f>
        <v/>
      </c>
    </row>
    <row r="26" spans="1:6" ht="16.5" x14ac:dyDescent="0.3">
      <c r="A26" s="29">
        <f t="shared" si="2"/>
        <v>44099</v>
      </c>
      <c r="B26" s="27" t="str">
        <f t="shared" si="0"/>
        <v>VENDREDI</v>
      </c>
      <c r="C26" s="27" t="s">
        <v>514</v>
      </c>
      <c r="D26" s="47" t="str">
        <f t="shared" si="1"/>
        <v/>
      </c>
      <c r="E26" s="48" t="str">
        <f>IFERROR(INDEX(Lune!$A:$A,MATCH($A26,Lune!$C:$C,0)),"")</f>
        <v/>
      </c>
      <c r="F26" s="30" t="str">
        <f>IFERROR(UPPER(INDEX(Feuil13!$B:$B,MATCH(A26,Feuil13!$C:$C,0))),"")</f>
        <v/>
      </c>
    </row>
    <row r="27" spans="1:6" ht="16.5" x14ac:dyDescent="0.3">
      <c r="A27" s="29">
        <f t="shared" si="2"/>
        <v>44100</v>
      </c>
      <c r="B27" s="27" t="str">
        <f t="shared" si="0"/>
        <v>SAMEDI</v>
      </c>
      <c r="C27" s="27" t="s">
        <v>515</v>
      </c>
      <c r="D27" s="47" t="str">
        <f t="shared" si="1"/>
        <v/>
      </c>
      <c r="E27" s="48" t="str">
        <f>IFERROR(INDEX(Lune!$A:$A,MATCH($A27,Lune!$C:$C,0)),"")</f>
        <v/>
      </c>
      <c r="F27" s="30" t="str">
        <f>IFERROR(UPPER(INDEX(Feuil13!$B:$B,MATCH(A27,Feuil13!$C:$C,0))),"")</f>
        <v/>
      </c>
    </row>
    <row r="28" spans="1:6" ht="16.5" x14ac:dyDescent="0.3">
      <c r="A28" s="29">
        <f t="shared" si="2"/>
        <v>44101</v>
      </c>
      <c r="B28" s="27" t="str">
        <f t="shared" si="0"/>
        <v>DIMANCHE</v>
      </c>
      <c r="C28" s="27" t="s">
        <v>516</v>
      </c>
      <c r="D28" s="47" t="str">
        <f t="shared" si="1"/>
        <v/>
      </c>
      <c r="E28" s="48" t="str">
        <f>IFERROR(INDEX(Lune!$A:$A,MATCH($A28,Lune!$C:$C,0)),"")</f>
        <v/>
      </c>
      <c r="F28" s="30" t="str">
        <f>IFERROR(UPPER(INDEX(Feuil13!$B:$B,MATCH(A28,Feuil13!$C:$C,0))),"")</f>
        <v/>
      </c>
    </row>
    <row r="29" spans="1:6" ht="16.5" x14ac:dyDescent="0.3">
      <c r="A29" s="29">
        <f t="shared" si="2"/>
        <v>44102</v>
      </c>
      <c r="B29" s="27" t="str">
        <f t="shared" si="0"/>
        <v>LUNDI</v>
      </c>
      <c r="C29" s="27" t="s">
        <v>517</v>
      </c>
      <c r="D29" s="47">
        <f t="shared" si="1"/>
        <v>40</v>
      </c>
      <c r="E29" s="48" t="str">
        <f>IFERROR(INDEX(Lune!$A:$A,MATCH($A29,Lune!$C:$C,0)),"")</f>
        <v/>
      </c>
      <c r="F29" s="30" t="str">
        <f>IFERROR(UPPER(INDEX(Feuil13!$B:$B,MATCH(A29,Feuil13!$C:$C,0))),"")</f>
        <v/>
      </c>
    </row>
    <row r="30" spans="1:6" ht="16.5" x14ac:dyDescent="0.3">
      <c r="A30" s="29">
        <f t="shared" si="2"/>
        <v>44103</v>
      </c>
      <c r="B30" s="27" t="str">
        <f t="shared" si="0"/>
        <v>MARDI</v>
      </c>
      <c r="C30" s="27" t="s">
        <v>518</v>
      </c>
      <c r="D30" s="47" t="str">
        <f t="shared" si="1"/>
        <v/>
      </c>
      <c r="E30" s="48" t="str">
        <f>IFERROR(INDEX(Lune!$A:$A,MATCH($A30,Lune!$C:$C,0)),"")</f>
        <v/>
      </c>
      <c r="F30" s="30" t="str">
        <f>IFERROR(UPPER(INDEX(Feuil13!$B:$B,MATCH(A30,Feuil13!$C:$C,0))),"")</f>
        <v/>
      </c>
    </row>
    <row r="31" spans="1:6" ht="16.5" x14ac:dyDescent="0.3">
      <c r="A31" s="29">
        <f t="shared" si="2"/>
        <v>44104</v>
      </c>
      <c r="B31" s="27" t="str">
        <f t="shared" si="0"/>
        <v>MERCREDI</v>
      </c>
      <c r="C31" s="27" t="s">
        <v>519</v>
      </c>
      <c r="D31" s="47" t="str">
        <f t="shared" si="1"/>
        <v/>
      </c>
      <c r="E31" s="48" t="str">
        <f>IFERROR(INDEX(Lune!$A:$A,MATCH($A31,Lune!$C:$C,0)),"")</f>
        <v/>
      </c>
      <c r="F31" s="30" t="str">
        <f>IFERROR(UPPER(INDEX(Feuil13!$B:$B,MATCH(A31,Feuil13!$C:$C,0))),"")</f>
        <v/>
      </c>
    </row>
  </sheetData>
  <mergeCells count="1">
    <mergeCell ref="A1:F1"/>
  </mergeCells>
  <conditionalFormatting sqref="A2:F31">
    <cfRule type="expression" dxfId="101" priority="5">
      <formula>WEEKDAY($A2,2)=6</formula>
    </cfRule>
    <cfRule type="expression" dxfId="100" priority="6">
      <formula>WEEKDAY($A2,2)=7</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2BED54C2-577F-4513-BD83-E14EF308CBBD}">
            <xm:f>COUNTIF(Feuil13!$B$5:$B$15,$F2)=1</xm:f>
            <x14:dxf>
              <font>
                <b/>
                <i val="0"/>
                <color rgb="FFFF0000"/>
              </font>
            </x14:dxf>
          </x14:cfRule>
          <x14:cfRule type="expression" priority="4" id="{A3A07C30-145B-43A2-B559-F2FD9DEAE8EB}">
            <xm:f>COUNTIF(Feuil13!$B$19:$B$32,$F2)=1</xm:f>
            <x14:dxf>
              <font>
                <b/>
                <i val="0"/>
                <color theme="8" tint="-0.24994659260841701"/>
              </font>
            </x14:dxf>
          </x14:cfRule>
          <xm:sqref>F2:F31</xm:sqref>
        </x14:conditionalFormatting>
        <x14:conditionalFormatting xmlns:xm="http://schemas.microsoft.com/office/excel/2006/main">
          <x14:cfRule type="expression" priority="1" id="{F39F7E91-84F6-4413-B5D1-5A8FDB016A2B}">
            <xm:f>OR(AND($A2&gt;=Feuil13!$G$9,$A2&lt;Feuil13!$H$9),AND($A2&gt;=Feuil13!$G$15,$A2&lt;Feuil13!$H$15),AND($A2&gt;=Feuil13!$G$21,$A2&lt;Feuil13!$H$21))</xm:f>
            <x14:dxf>
              <fill>
                <patternFill>
                  <bgColor rgb="FFB28BFF"/>
                </patternFill>
              </fill>
            </x14:dxf>
          </x14:cfRule>
          <xm:sqref>D2:D31</xm:sqref>
        </x14:conditionalFormatting>
      </x14:conditionalFormatting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E2" sqref="E2:E32"/>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IF(Feuil13!C2&lt;&gt;"",UPPER(TEXT(DATE(Feuil13!C2,10,1),"mmmm")),"")</f>
        <v>OCTOBRE</v>
      </c>
      <c r="B1" s="53"/>
      <c r="C1" s="53"/>
      <c r="D1" s="53"/>
      <c r="E1" s="53"/>
      <c r="F1" s="53"/>
    </row>
    <row r="2" spans="1:6" ht="16.5" x14ac:dyDescent="0.3">
      <c r="A2" s="29">
        <f>DATE(Feuil13!C2,10,1)</f>
        <v>44105</v>
      </c>
      <c r="B2" s="27" t="str">
        <f>UPPER(TEXT($A2,"jjjj"))</f>
        <v>JEUDI</v>
      </c>
      <c r="C2" s="27" t="s">
        <v>520</v>
      </c>
      <c r="D2" s="47" t="str">
        <f>IF(WEEKDAY($A2,2)&lt;&gt;1,"",_xlfn.ISOWEEKNUM($A2))</f>
        <v/>
      </c>
      <c r="E2" s="48" t="str">
        <f>IFERROR(INDEX(Lune!$A:$A,MATCH($A2,Lune!$C:$C,0)),"")</f>
        <v></v>
      </c>
      <c r="F2" s="30" t="str">
        <f>IFERROR(UPPER(INDEX(Feuil13!$B:$B,MATCH(A2,Feuil13!$C:$C,0))),"")</f>
        <v/>
      </c>
    </row>
    <row r="3" spans="1:6" ht="16.5" x14ac:dyDescent="0.3">
      <c r="A3" s="29">
        <f>IF(EOMONTH($A2,0)&gt;$A2,$A2+1,"")</f>
        <v>44106</v>
      </c>
      <c r="B3" s="27" t="str">
        <f t="shared" ref="B3:B32" si="0">UPPER(TEXT($A3,"jjjj"))</f>
        <v>VENDREDI</v>
      </c>
      <c r="C3" s="27" t="s">
        <v>521</v>
      </c>
      <c r="D3" s="47" t="str">
        <f t="shared" ref="D3:D32" si="1">IF(WEEKDAY($A3,2)&lt;&gt;1,"",_xlfn.ISOWEEKNUM($A3))</f>
        <v/>
      </c>
      <c r="E3" s="48" t="str">
        <f>IFERROR(INDEX(Lune!$A:$A,MATCH($A3,Lune!$C:$C,0)),"")</f>
        <v/>
      </c>
      <c r="F3" s="30" t="str">
        <f>IFERROR(UPPER(INDEX(Feuil13!$B:$B,MATCH(A3,Feuil13!$C:$C,0))),"")</f>
        <v/>
      </c>
    </row>
    <row r="4" spans="1:6" ht="16.5" x14ac:dyDescent="0.3">
      <c r="A4" s="29">
        <f t="shared" ref="A4:A32" si="2">IF(EOMONTH($A3,0)&gt;$A3,$A3+1,"")</f>
        <v>44107</v>
      </c>
      <c r="B4" s="27" t="str">
        <f t="shared" si="0"/>
        <v>SAMEDI</v>
      </c>
      <c r="C4" s="27" t="s">
        <v>522</v>
      </c>
      <c r="D4" s="47" t="str">
        <f t="shared" si="1"/>
        <v/>
      </c>
      <c r="E4" s="48" t="str">
        <f>IFERROR(INDEX(Lune!$A:$A,MATCH($A4,Lune!$C:$C,0)),"")</f>
        <v/>
      </c>
      <c r="F4" s="30" t="str">
        <f>IFERROR(UPPER(INDEX(Feuil13!$B:$B,MATCH(A4,Feuil13!$C:$C,0))),"")</f>
        <v/>
      </c>
    </row>
    <row r="5" spans="1:6" ht="16.5" x14ac:dyDescent="0.3">
      <c r="A5" s="29">
        <f t="shared" si="2"/>
        <v>44108</v>
      </c>
      <c r="B5" s="27" t="str">
        <f t="shared" si="0"/>
        <v>DIMANCHE</v>
      </c>
      <c r="C5" s="27" t="s">
        <v>523</v>
      </c>
      <c r="D5" s="47" t="str">
        <f t="shared" si="1"/>
        <v/>
      </c>
      <c r="E5" s="48" t="str">
        <f>IFERROR(INDEX(Lune!$A:$A,MATCH($A5,Lune!$C:$C,0)),"")</f>
        <v/>
      </c>
      <c r="F5" s="30" t="str">
        <f>IFERROR(UPPER(INDEX(Feuil13!$B:$B,MATCH(A5,Feuil13!$C:$C,0))),"")</f>
        <v>FÊTE DES GRANDS-PÈRES</v>
      </c>
    </row>
    <row r="6" spans="1:6" ht="16.5" x14ac:dyDescent="0.3">
      <c r="A6" s="29">
        <f t="shared" si="2"/>
        <v>44109</v>
      </c>
      <c r="B6" s="27" t="str">
        <f t="shared" si="0"/>
        <v>LUNDI</v>
      </c>
      <c r="C6" s="27" t="s">
        <v>524</v>
      </c>
      <c r="D6" s="47">
        <f t="shared" si="1"/>
        <v>41</v>
      </c>
      <c r="E6" s="48" t="str">
        <f>IFERROR(INDEX(Lune!$A:$A,MATCH($A6,Lune!$C:$C,0)),"")</f>
        <v/>
      </c>
      <c r="F6" s="30" t="str">
        <f>IFERROR(UPPER(INDEX(Feuil13!$B:$B,MATCH(A6,Feuil13!$C:$C,0))),"")</f>
        <v/>
      </c>
    </row>
    <row r="7" spans="1:6" ht="16.5" x14ac:dyDescent="0.3">
      <c r="A7" s="29">
        <f t="shared" si="2"/>
        <v>44110</v>
      </c>
      <c r="B7" s="27" t="str">
        <f t="shared" si="0"/>
        <v>MARDI</v>
      </c>
      <c r="C7" s="27" t="s">
        <v>525</v>
      </c>
      <c r="D7" s="47" t="str">
        <f t="shared" si="1"/>
        <v/>
      </c>
      <c r="E7" s="48" t="str">
        <f>IFERROR(INDEX(Lune!$A:$A,MATCH($A7,Lune!$C:$C,0)),"")</f>
        <v/>
      </c>
      <c r="F7" s="30" t="str">
        <f>IFERROR(UPPER(INDEX(Feuil13!$B:$B,MATCH(A7,Feuil13!$C:$C,0))),"")</f>
        <v/>
      </c>
    </row>
    <row r="8" spans="1:6" ht="16.5" x14ac:dyDescent="0.3">
      <c r="A8" s="29">
        <f t="shared" si="2"/>
        <v>44111</v>
      </c>
      <c r="B8" s="27" t="str">
        <f t="shared" si="0"/>
        <v>MERCREDI</v>
      </c>
      <c r="C8" s="27" t="s">
        <v>526</v>
      </c>
      <c r="D8" s="47" t="str">
        <f t="shared" si="1"/>
        <v/>
      </c>
      <c r="E8" s="48" t="str">
        <f>IFERROR(INDEX(Lune!$A:$A,MATCH($A8,Lune!$C:$C,0)),"")</f>
        <v/>
      </c>
      <c r="F8" s="30" t="str">
        <f>IFERROR(UPPER(INDEX(Feuil13!$B:$B,MATCH(A8,Feuil13!$C:$C,0))),"")</f>
        <v/>
      </c>
    </row>
    <row r="9" spans="1:6" ht="16.5" x14ac:dyDescent="0.3">
      <c r="A9" s="29">
        <f t="shared" si="2"/>
        <v>44112</v>
      </c>
      <c r="B9" s="27" t="str">
        <f t="shared" si="0"/>
        <v>JEUDI</v>
      </c>
      <c r="C9" s="27" t="s">
        <v>527</v>
      </c>
      <c r="D9" s="47" t="str">
        <f t="shared" si="1"/>
        <v/>
      </c>
      <c r="E9" s="48" t="str">
        <f>IFERROR(INDEX(Lune!$A:$A,MATCH($A9,Lune!$C:$C,0)),"")</f>
        <v/>
      </c>
      <c r="F9" s="30" t="str">
        <f>IFERROR(UPPER(INDEX(Feuil13!$B:$B,MATCH(A9,Feuil13!$C:$C,0))),"")</f>
        <v/>
      </c>
    </row>
    <row r="10" spans="1:6" ht="16.5" x14ac:dyDescent="0.3">
      <c r="A10" s="29">
        <f t="shared" si="2"/>
        <v>44113</v>
      </c>
      <c r="B10" s="27" t="str">
        <f t="shared" si="0"/>
        <v>VENDREDI</v>
      </c>
      <c r="C10" s="27" t="s">
        <v>528</v>
      </c>
      <c r="D10" s="47" t="str">
        <f t="shared" si="1"/>
        <v/>
      </c>
      <c r="E10" s="48" t="str">
        <f>IFERROR(INDEX(Lune!$A:$A,MATCH($A10,Lune!$C:$C,0)),"")</f>
        <v>ƒ</v>
      </c>
      <c r="F10" s="30" t="str">
        <f>IFERROR(UPPER(INDEX(Feuil13!$B:$B,MATCH(A10,Feuil13!$C:$C,0))),"")</f>
        <v/>
      </c>
    </row>
    <row r="11" spans="1:6" ht="16.5" x14ac:dyDescent="0.3">
      <c r="A11" s="29">
        <f t="shared" si="2"/>
        <v>44114</v>
      </c>
      <c r="B11" s="27" t="str">
        <f t="shared" si="0"/>
        <v>SAMEDI</v>
      </c>
      <c r="C11" s="27" t="s">
        <v>529</v>
      </c>
      <c r="D11" s="47" t="str">
        <f t="shared" si="1"/>
        <v/>
      </c>
      <c r="E11" s="48" t="str">
        <f>IFERROR(INDEX(Lune!$A:$A,MATCH($A11,Lune!$C:$C,0)),"")</f>
        <v/>
      </c>
      <c r="F11" s="30" t="str">
        <f>IFERROR(UPPER(INDEX(Feuil13!$B:$B,MATCH(A11,Feuil13!$C:$C,0))),"")</f>
        <v/>
      </c>
    </row>
    <row r="12" spans="1:6" ht="16.5" x14ac:dyDescent="0.3">
      <c r="A12" s="29">
        <f t="shared" si="2"/>
        <v>44115</v>
      </c>
      <c r="B12" s="27" t="str">
        <f t="shared" si="0"/>
        <v>DIMANCHE</v>
      </c>
      <c r="C12" s="27" t="s">
        <v>530</v>
      </c>
      <c r="D12" s="47" t="str">
        <f t="shared" si="1"/>
        <v/>
      </c>
      <c r="E12" s="48" t="str">
        <f>IFERROR(INDEX(Lune!$A:$A,MATCH($A12,Lune!$C:$C,0)),"")</f>
        <v/>
      </c>
      <c r="F12" s="30" t="str">
        <f>IFERROR(UPPER(INDEX(Feuil13!$B:$B,MATCH(A12,Feuil13!$C:$C,0))),"")</f>
        <v/>
      </c>
    </row>
    <row r="13" spans="1:6" ht="16.5" x14ac:dyDescent="0.3">
      <c r="A13" s="29">
        <f t="shared" si="2"/>
        <v>44116</v>
      </c>
      <c r="B13" s="27" t="str">
        <f t="shared" si="0"/>
        <v>LUNDI</v>
      </c>
      <c r="C13" s="27" t="s">
        <v>531</v>
      </c>
      <c r="D13" s="47">
        <f t="shared" si="1"/>
        <v>42</v>
      </c>
      <c r="E13" s="48" t="str">
        <f>IFERROR(INDEX(Lune!$A:$A,MATCH($A13,Lune!$C:$C,0)),"")</f>
        <v/>
      </c>
      <c r="F13" s="30" t="str">
        <f>IFERROR(UPPER(INDEX(Feuil13!$B:$B,MATCH(A13,Feuil13!$C:$C,0))),"")</f>
        <v/>
      </c>
    </row>
    <row r="14" spans="1:6" ht="16.5" x14ac:dyDescent="0.3">
      <c r="A14" s="29">
        <f t="shared" si="2"/>
        <v>44117</v>
      </c>
      <c r="B14" s="27" t="str">
        <f t="shared" si="0"/>
        <v>MARDI</v>
      </c>
      <c r="C14" s="27" t="s">
        <v>532</v>
      </c>
      <c r="D14" s="47" t="str">
        <f t="shared" si="1"/>
        <v/>
      </c>
      <c r="E14" s="48" t="str">
        <f>IFERROR(INDEX(Lune!$A:$A,MATCH($A14,Lune!$C:$C,0)),"")</f>
        <v/>
      </c>
      <c r="F14" s="30" t="str">
        <f>IFERROR(UPPER(INDEX(Feuil13!$B:$B,MATCH(A14,Feuil13!$C:$C,0))),"")</f>
        <v/>
      </c>
    </row>
    <row r="15" spans="1:6" ht="16.5" x14ac:dyDescent="0.3">
      <c r="A15" s="29">
        <f t="shared" si="2"/>
        <v>44118</v>
      </c>
      <c r="B15" s="27" t="str">
        <f t="shared" si="0"/>
        <v>MERCREDI</v>
      </c>
      <c r="C15" s="27" t="s">
        <v>533</v>
      </c>
      <c r="D15" s="47" t="str">
        <f t="shared" si="1"/>
        <v/>
      </c>
      <c r="E15" s="48" t="str">
        <f>IFERROR(INDEX(Lune!$A:$A,MATCH($A15,Lune!$C:$C,0)),"")</f>
        <v/>
      </c>
      <c r="F15" s="30" t="str">
        <f>IFERROR(UPPER(INDEX(Feuil13!$B:$B,MATCH(A15,Feuil13!$C:$C,0))),"")</f>
        <v/>
      </c>
    </row>
    <row r="16" spans="1:6" ht="16.5" x14ac:dyDescent="0.3">
      <c r="A16" s="29">
        <f t="shared" si="2"/>
        <v>44119</v>
      </c>
      <c r="B16" s="27" t="str">
        <f t="shared" si="0"/>
        <v>JEUDI</v>
      </c>
      <c r="C16" s="27" t="s">
        <v>534</v>
      </c>
      <c r="D16" s="47" t="str">
        <f t="shared" si="1"/>
        <v/>
      </c>
      <c r="E16" s="48" t="str">
        <f>IFERROR(INDEX(Lune!$A:$A,MATCH($A16,Lune!$C:$C,0)),"")</f>
        <v/>
      </c>
      <c r="F16" s="30" t="str">
        <f>IFERROR(UPPER(INDEX(Feuil13!$B:$B,MATCH(A16,Feuil13!$C:$C,0))),"")</f>
        <v/>
      </c>
    </row>
    <row r="17" spans="1:6" ht="16.5" x14ac:dyDescent="0.3">
      <c r="A17" s="29">
        <f t="shared" si="2"/>
        <v>44120</v>
      </c>
      <c r="B17" s="27" t="str">
        <f t="shared" si="0"/>
        <v>VENDREDI</v>
      </c>
      <c r="C17" s="27" t="s">
        <v>535</v>
      </c>
      <c r="D17" s="47" t="str">
        <f t="shared" si="1"/>
        <v/>
      </c>
      <c r="E17" s="48" t="str">
        <f>IFERROR(INDEX(Lune!$A:$A,MATCH($A17,Lune!$C:$C,0)),"")</f>
        <v></v>
      </c>
      <c r="F17" s="30" t="str">
        <f>IFERROR(UPPER(INDEX(Feuil13!$B:$B,MATCH(A17,Feuil13!$C:$C,0))),"")</f>
        <v/>
      </c>
    </row>
    <row r="18" spans="1:6" ht="16.5" x14ac:dyDescent="0.3">
      <c r="A18" s="29">
        <f t="shared" si="2"/>
        <v>44121</v>
      </c>
      <c r="B18" s="27" t="str">
        <f t="shared" si="0"/>
        <v>SAMEDI</v>
      </c>
      <c r="C18" s="27" t="s">
        <v>536</v>
      </c>
      <c r="D18" s="47" t="str">
        <f t="shared" si="1"/>
        <v/>
      </c>
      <c r="E18" s="48" t="str">
        <f>IFERROR(INDEX(Lune!$A:$A,MATCH($A18,Lune!$C:$C,0)),"")</f>
        <v/>
      </c>
      <c r="F18" s="30" t="str">
        <f>IFERROR(UPPER(INDEX(Feuil13!$B:$B,MATCH(A18,Feuil13!$C:$C,0))),"")</f>
        <v/>
      </c>
    </row>
    <row r="19" spans="1:6" ht="16.5" x14ac:dyDescent="0.3">
      <c r="A19" s="29">
        <f t="shared" si="2"/>
        <v>44122</v>
      </c>
      <c r="B19" s="27" t="str">
        <f t="shared" si="0"/>
        <v>DIMANCHE</v>
      </c>
      <c r="C19" s="27" t="s">
        <v>537</v>
      </c>
      <c r="D19" s="47" t="str">
        <f t="shared" si="1"/>
        <v/>
      </c>
      <c r="E19" s="48" t="str">
        <f>IFERROR(INDEX(Lune!$A:$A,MATCH($A19,Lune!$C:$C,0)),"")</f>
        <v/>
      </c>
      <c r="F19" s="30" t="str">
        <f>IFERROR(UPPER(INDEX(Feuil13!$B:$B,MATCH(A19,Feuil13!$C:$C,0))),"")</f>
        <v/>
      </c>
    </row>
    <row r="20" spans="1:6" ht="16.5" x14ac:dyDescent="0.3">
      <c r="A20" s="29">
        <f t="shared" si="2"/>
        <v>44123</v>
      </c>
      <c r="B20" s="27" t="str">
        <f t="shared" si="0"/>
        <v>LUNDI</v>
      </c>
      <c r="C20" s="27" t="s">
        <v>538</v>
      </c>
      <c r="D20" s="47">
        <f t="shared" si="1"/>
        <v>43</v>
      </c>
      <c r="E20" s="48" t="str">
        <f>IFERROR(INDEX(Lune!$A:$A,MATCH($A20,Lune!$C:$C,0)),"")</f>
        <v/>
      </c>
      <c r="F20" s="30" t="str">
        <f>IFERROR(UPPER(INDEX(Feuil13!$B:$B,MATCH(A20,Feuil13!$C:$C,0))),"")</f>
        <v/>
      </c>
    </row>
    <row r="21" spans="1:6" ht="16.5" x14ac:dyDescent="0.3">
      <c r="A21" s="29">
        <f t="shared" si="2"/>
        <v>44124</v>
      </c>
      <c r="B21" s="27" t="str">
        <f t="shared" si="0"/>
        <v>MARDI</v>
      </c>
      <c r="C21" s="27" t="s">
        <v>539</v>
      </c>
      <c r="D21" s="47" t="str">
        <f t="shared" si="1"/>
        <v/>
      </c>
      <c r="E21" s="48" t="str">
        <f>IFERROR(INDEX(Lune!$A:$A,MATCH($A21,Lune!$C:$C,0)),"")</f>
        <v/>
      </c>
      <c r="F21" s="30" t="str">
        <f>IFERROR(UPPER(INDEX(Feuil13!$B:$B,MATCH(A21,Feuil13!$C:$C,0))),"")</f>
        <v/>
      </c>
    </row>
    <row r="22" spans="1:6" ht="16.5" x14ac:dyDescent="0.3">
      <c r="A22" s="29">
        <f t="shared" si="2"/>
        <v>44125</v>
      </c>
      <c r="B22" s="27" t="str">
        <f t="shared" si="0"/>
        <v>MERCREDI</v>
      </c>
      <c r="C22" s="27" t="s">
        <v>540</v>
      </c>
      <c r="D22" s="47" t="str">
        <f t="shared" si="1"/>
        <v/>
      </c>
      <c r="E22" s="48" t="str">
        <f>IFERROR(INDEX(Lune!$A:$A,MATCH($A22,Lune!$C:$C,0)),"")</f>
        <v/>
      </c>
      <c r="F22" s="30" t="str">
        <f>IFERROR(UPPER(INDEX(Feuil13!$B:$B,MATCH(A22,Feuil13!$C:$C,0))),"")</f>
        <v/>
      </c>
    </row>
    <row r="23" spans="1:6" ht="16.5" x14ac:dyDescent="0.3">
      <c r="A23" s="29">
        <f t="shared" si="2"/>
        <v>44126</v>
      </c>
      <c r="B23" s="27" t="str">
        <f t="shared" si="0"/>
        <v>JEUDI</v>
      </c>
      <c r="C23" s="27" t="s">
        <v>541</v>
      </c>
      <c r="D23" s="47" t="str">
        <f t="shared" si="1"/>
        <v/>
      </c>
      <c r="E23" s="48" t="str">
        <f>IFERROR(INDEX(Lune!$A:$A,MATCH($A23,Lune!$C:$C,0)),"")</f>
        <v/>
      </c>
      <c r="F23" s="30" t="str">
        <f>IFERROR(UPPER(INDEX(Feuil13!$B:$B,MATCH(A23,Feuil13!$C:$C,0))),"")</f>
        <v/>
      </c>
    </row>
    <row r="24" spans="1:6" ht="16.5" x14ac:dyDescent="0.3">
      <c r="A24" s="29">
        <f t="shared" si="2"/>
        <v>44127</v>
      </c>
      <c r="B24" s="27" t="str">
        <f t="shared" si="0"/>
        <v>VENDREDI</v>
      </c>
      <c r="C24" s="27" t="s">
        <v>542</v>
      </c>
      <c r="D24" s="47" t="str">
        <f t="shared" si="1"/>
        <v/>
      </c>
      <c r="E24" s="48" t="str">
        <f>IFERROR(INDEX(Lune!$A:$A,MATCH($A24,Lune!$C:$C,0)),"")</f>
        <v>‚</v>
      </c>
      <c r="F24" s="30" t="str">
        <f>IFERROR(UPPER(INDEX(Feuil13!$B:$B,MATCH(A24,Feuil13!$C:$C,0))),"")</f>
        <v/>
      </c>
    </row>
    <row r="25" spans="1:6" ht="16.5" x14ac:dyDescent="0.3">
      <c r="A25" s="29">
        <f t="shared" si="2"/>
        <v>44128</v>
      </c>
      <c r="B25" s="27" t="str">
        <f t="shared" si="0"/>
        <v>SAMEDI</v>
      </c>
      <c r="C25" s="27" t="s">
        <v>543</v>
      </c>
      <c r="D25" s="47" t="str">
        <f t="shared" si="1"/>
        <v/>
      </c>
      <c r="E25" s="48" t="str">
        <f>IFERROR(INDEX(Lune!$A:$A,MATCH($A25,Lune!$C:$C,0)),"")</f>
        <v/>
      </c>
      <c r="F25" s="30" t="str">
        <f>IFERROR(UPPER(INDEX(Feuil13!$B:$B,MATCH(A25,Feuil13!$C:$C,0))),"")</f>
        <v/>
      </c>
    </row>
    <row r="26" spans="1:6" ht="16.5" x14ac:dyDescent="0.3">
      <c r="A26" s="29">
        <f t="shared" si="2"/>
        <v>44129</v>
      </c>
      <c r="B26" s="27" t="str">
        <f t="shared" si="0"/>
        <v>DIMANCHE</v>
      </c>
      <c r="C26" s="27" t="s">
        <v>544</v>
      </c>
      <c r="D26" s="47" t="str">
        <f t="shared" si="1"/>
        <v/>
      </c>
      <c r="E26" s="48" t="str">
        <f>IFERROR(INDEX(Lune!$A:$A,MATCH($A26,Lune!$C:$C,0)),"")</f>
        <v/>
      </c>
      <c r="F26" s="30" t="str">
        <f>IFERROR(UPPER(INDEX(Feuil13!$B:$B,MATCH(A26,Feuil13!$C:$C,0))),"")</f>
        <v/>
      </c>
    </row>
    <row r="27" spans="1:6" ht="16.5" x14ac:dyDescent="0.3">
      <c r="A27" s="29">
        <f t="shared" si="2"/>
        <v>44130</v>
      </c>
      <c r="B27" s="27" t="str">
        <f t="shared" si="0"/>
        <v>LUNDI</v>
      </c>
      <c r="C27" s="27" t="s">
        <v>545</v>
      </c>
      <c r="D27" s="47">
        <f t="shared" si="1"/>
        <v>44</v>
      </c>
      <c r="E27" s="48" t="str">
        <f>IFERROR(INDEX(Lune!$A:$A,MATCH($A27,Lune!$C:$C,0)),"")</f>
        <v/>
      </c>
      <c r="F27" s="30" t="str">
        <f>IFERROR(UPPER(INDEX(Feuil13!$B:$B,MATCH(A27,Feuil13!$C:$C,0))),"")</f>
        <v/>
      </c>
    </row>
    <row r="28" spans="1:6" ht="16.5" x14ac:dyDescent="0.3">
      <c r="A28" s="29">
        <f t="shared" si="2"/>
        <v>44131</v>
      </c>
      <c r="B28" s="27" t="str">
        <f t="shared" si="0"/>
        <v>MARDI</v>
      </c>
      <c r="C28" s="27" t="s">
        <v>546</v>
      </c>
      <c r="D28" s="47" t="str">
        <f t="shared" si="1"/>
        <v/>
      </c>
      <c r="E28" s="48" t="str">
        <f>IFERROR(INDEX(Lune!$A:$A,MATCH($A28,Lune!$C:$C,0)),"")</f>
        <v/>
      </c>
      <c r="F28" s="30" t="str">
        <f>IFERROR(UPPER(INDEX(Feuil13!$B:$B,MATCH(A28,Feuil13!$C:$C,0))),"")</f>
        <v/>
      </c>
    </row>
    <row r="29" spans="1:6" ht="16.5" x14ac:dyDescent="0.3">
      <c r="A29" s="29">
        <f t="shared" si="2"/>
        <v>44132</v>
      </c>
      <c r="B29" s="27" t="str">
        <f t="shared" si="0"/>
        <v>MERCREDI</v>
      </c>
      <c r="C29" s="27" t="s">
        <v>547</v>
      </c>
      <c r="D29" s="47" t="str">
        <f t="shared" si="1"/>
        <v/>
      </c>
      <c r="E29" s="48" t="str">
        <f>IFERROR(INDEX(Lune!$A:$A,MATCH($A29,Lune!$C:$C,0)),"")</f>
        <v/>
      </c>
      <c r="F29" s="30" t="str">
        <f>IFERROR(UPPER(INDEX(Feuil13!$B:$B,MATCH(A29,Feuil13!$C:$C,0))),"")</f>
        <v/>
      </c>
    </row>
    <row r="30" spans="1:6" ht="16.5" x14ac:dyDescent="0.3">
      <c r="A30" s="29">
        <f t="shared" si="2"/>
        <v>44133</v>
      </c>
      <c r="B30" s="27" t="str">
        <f t="shared" si="0"/>
        <v>JEUDI</v>
      </c>
      <c r="C30" s="27" t="s">
        <v>548</v>
      </c>
      <c r="D30" s="47" t="str">
        <f t="shared" si="1"/>
        <v/>
      </c>
      <c r="E30" s="48" t="str">
        <f>IFERROR(INDEX(Lune!$A:$A,MATCH($A30,Lune!$C:$C,0)),"")</f>
        <v/>
      </c>
      <c r="F30" s="30" t="str">
        <f>IFERROR(UPPER(INDEX(Feuil13!$B:$B,MATCH(A30,Feuil13!$C:$C,0))),"")</f>
        <v/>
      </c>
    </row>
    <row r="31" spans="1:6" ht="16.5" x14ac:dyDescent="0.3">
      <c r="A31" s="29">
        <f t="shared" si="2"/>
        <v>44134</v>
      </c>
      <c r="B31" s="27" t="str">
        <f t="shared" si="0"/>
        <v>VENDREDI</v>
      </c>
      <c r="C31" s="27" t="s">
        <v>549</v>
      </c>
      <c r="D31" s="47" t="str">
        <f t="shared" si="1"/>
        <v/>
      </c>
      <c r="E31" s="48" t="str">
        <f>IFERROR(INDEX(Lune!$A:$A,MATCH($A31,Lune!$C:$C,0)),"")</f>
        <v/>
      </c>
      <c r="F31" s="30" t="str">
        <f>IFERROR(UPPER(INDEX(Feuil13!$B:$B,MATCH(A31,Feuil13!$C:$C,0))),"")</f>
        <v/>
      </c>
    </row>
    <row r="32" spans="1:6" ht="16.5" x14ac:dyDescent="0.3">
      <c r="A32" s="29">
        <f t="shared" si="2"/>
        <v>44135</v>
      </c>
      <c r="B32" s="27" t="str">
        <f t="shared" si="0"/>
        <v>SAMEDI</v>
      </c>
      <c r="C32" s="27" t="s">
        <v>550</v>
      </c>
      <c r="D32" s="47" t="str">
        <f t="shared" si="1"/>
        <v/>
      </c>
      <c r="E32" s="48" t="str">
        <f>IFERROR(INDEX(Lune!$A:$A,MATCH($A32,Lune!$C:$C,0)),"")</f>
        <v></v>
      </c>
      <c r="F32" s="30" t="str">
        <f>IFERROR(UPPER(INDEX(Feuil13!$B:$B,MATCH(A32,Feuil13!$C:$C,0))),"")</f>
        <v>HALLOWEEN</v>
      </c>
    </row>
  </sheetData>
  <mergeCells count="1">
    <mergeCell ref="A1:F1"/>
  </mergeCells>
  <conditionalFormatting sqref="A2:F32">
    <cfRule type="expression" dxfId="96" priority="5">
      <formula>WEEKDAY($A2,2)=6</formula>
    </cfRule>
    <cfRule type="expression" dxfId="95" priority="6">
      <formula>WEEKDAY($A2,2)=7</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3F766008-B201-4053-9B50-D441D079E653}">
            <xm:f>COUNTIF(Feuil13!$B$5:$B$15,$F2)=1</xm:f>
            <x14:dxf>
              <font>
                <b/>
                <i val="0"/>
                <color rgb="FFFF0000"/>
              </font>
            </x14:dxf>
          </x14:cfRule>
          <x14:cfRule type="expression" priority="4" id="{0EA25AFE-D006-45D4-969A-B2BEDE266758}">
            <xm:f>COUNTIF(Feuil13!$B$19:$B$32,$F2)=1</xm:f>
            <x14:dxf>
              <font>
                <b/>
                <i val="0"/>
                <color theme="8" tint="-0.24994659260841701"/>
              </font>
            </x14:dxf>
          </x14:cfRule>
          <xm:sqref>F2:F32</xm:sqref>
        </x14:conditionalFormatting>
        <x14:conditionalFormatting xmlns:xm="http://schemas.microsoft.com/office/excel/2006/main">
          <x14:cfRule type="expression" priority="1" id="{630485FA-70EB-4A15-AFC1-51714B85A752}">
            <xm:f>OR(AND($A2&gt;=Feuil13!$G$10,$A2&lt;Feuil13!$H$10),AND($A2&gt;=Feuil13!$G$16,$A2&lt;Feuil13!$H$16))</xm:f>
            <x14:dxf>
              <fill>
                <patternFill>
                  <bgColor rgb="FFB28BFF"/>
                </patternFill>
              </fill>
            </x14:dxf>
          </x14:cfRule>
          <xm:sqref>D2:D32</xm:sqref>
        </x14:conditionalFormatting>
      </x14:conditionalFormatting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1"/>
  <sheetViews>
    <sheetView workbookViewId="0">
      <selection activeCell="E2" sqref="E2:E31"/>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IF(Feuil13!C2&lt;&gt;"",UPPER(TEXT(DATE(Feuil13!C2,11,1),"mmmm")),"")</f>
        <v>NOVEMBRE</v>
      </c>
      <c r="B1" s="53"/>
      <c r="C1" s="53"/>
      <c r="D1" s="53"/>
      <c r="E1" s="53"/>
      <c r="F1" s="53"/>
    </row>
    <row r="2" spans="1:6" ht="16.5" x14ac:dyDescent="0.3">
      <c r="A2" s="29">
        <f>DATE(Feuil13!C2,11,1)</f>
        <v>44136</v>
      </c>
      <c r="B2" s="27" t="str">
        <f>UPPER(TEXT($A2,"jjjj"))</f>
        <v>DIMANCHE</v>
      </c>
      <c r="C2" s="27" t="s">
        <v>11</v>
      </c>
      <c r="D2" s="47" t="str">
        <f>IF(WEEKDAY($A2,2)&lt;&gt;1,"",_xlfn.ISOWEEKNUM($A2))</f>
        <v/>
      </c>
      <c r="E2" s="48" t="str">
        <f>IFERROR(INDEX(Lune!$A:$A,MATCH($A2,Lune!$C:$C,0)),"")</f>
        <v/>
      </c>
      <c r="F2" s="30" t="str">
        <f>IFERROR(UPPER(INDEX(Feuil13!$B:$B,MATCH(A2,Feuil13!$C:$C,0))),"")</f>
        <v>TOUSSAINT</v>
      </c>
    </row>
    <row r="3" spans="1:6" ht="16.5" x14ac:dyDescent="0.3">
      <c r="A3" s="29">
        <f>IF(EOMONTH($A2,0)&gt;$A2,$A2+1,"")</f>
        <v>44137</v>
      </c>
      <c r="B3" s="27" t="str">
        <f t="shared" ref="B3:B31" si="0">UPPER(TEXT($A3,"jjjj"))</f>
        <v>LUNDI</v>
      </c>
      <c r="C3" s="27" t="s">
        <v>551</v>
      </c>
      <c r="D3" s="47">
        <f t="shared" ref="D3:D31" si="1">IF(WEEKDAY($A3,2)&lt;&gt;1,"",_xlfn.ISOWEEKNUM($A3))</f>
        <v>45</v>
      </c>
      <c r="E3" s="48" t="str">
        <f>IFERROR(INDEX(Lune!$A:$A,MATCH($A3,Lune!$C:$C,0)),"")</f>
        <v/>
      </c>
      <c r="F3" s="30" t="str">
        <f>IFERROR(UPPER(INDEX(Feuil13!$B:$B,MATCH(A3,Feuil13!$C:$C,0))),"")</f>
        <v/>
      </c>
    </row>
    <row r="4" spans="1:6" ht="16.5" x14ac:dyDescent="0.3">
      <c r="A4" s="29">
        <f t="shared" ref="A4:A31" si="2">IF(EOMONTH($A3,0)&gt;$A3,$A3+1,"")</f>
        <v>44138</v>
      </c>
      <c r="B4" s="27" t="str">
        <f t="shared" si="0"/>
        <v>MARDI</v>
      </c>
      <c r="C4" s="27" t="s">
        <v>552</v>
      </c>
      <c r="D4" s="47" t="str">
        <f t="shared" si="1"/>
        <v/>
      </c>
      <c r="E4" s="48" t="str">
        <f>IFERROR(INDEX(Lune!$A:$A,MATCH($A4,Lune!$C:$C,0)),"")</f>
        <v/>
      </c>
      <c r="F4" s="30" t="str">
        <f>IFERROR(UPPER(INDEX(Feuil13!$B:$B,MATCH(A4,Feuil13!$C:$C,0))),"")</f>
        <v/>
      </c>
    </row>
    <row r="5" spans="1:6" ht="16.5" x14ac:dyDescent="0.3">
      <c r="A5" s="29">
        <f t="shared" si="2"/>
        <v>44139</v>
      </c>
      <c r="B5" s="27" t="str">
        <f t="shared" si="0"/>
        <v>MERCREDI</v>
      </c>
      <c r="C5" s="27" t="s">
        <v>553</v>
      </c>
      <c r="D5" s="47" t="str">
        <f t="shared" si="1"/>
        <v/>
      </c>
      <c r="E5" s="48" t="str">
        <f>IFERROR(INDEX(Lune!$A:$A,MATCH($A5,Lune!$C:$C,0)),"")</f>
        <v/>
      </c>
      <c r="F5" s="30" t="str">
        <f>IFERROR(UPPER(INDEX(Feuil13!$B:$B,MATCH(A5,Feuil13!$C:$C,0))),"")</f>
        <v/>
      </c>
    </row>
    <row r="6" spans="1:6" ht="16.5" x14ac:dyDescent="0.3">
      <c r="A6" s="29">
        <f t="shared" si="2"/>
        <v>44140</v>
      </c>
      <c r="B6" s="27" t="str">
        <f t="shared" si="0"/>
        <v>JEUDI</v>
      </c>
      <c r="C6" s="27" t="s">
        <v>554</v>
      </c>
      <c r="D6" s="47" t="str">
        <f t="shared" si="1"/>
        <v/>
      </c>
      <c r="E6" s="48" t="str">
        <f>IFERROR(INDEX(Lune!$A:$A,MATCH($A6,Lune!$C:$C,0)),"")</f>
        <v/>
      </c>
      <c r="F6" s="30" t="str">
        <f>IFERROR(UPPER(INDEX(Feuil13!$B:$B,MATCH(A6,Feuil13!$C:$C,0))),"")</f>
        <v/>
      </c>
    </row>
    <row r="7" spans="1:6" ht="16.5" x14ac:dyDescent="0.3">
      <c r="A7" s="29">
        <f t="shared" si="2"/>
        <v>44141</v>
      </c>
      <c r="B7" s="27" t="str">
        <f t="shared" si="0"/>
        <v>VENDREDI</v>
      </c>
      <c r="C7" s="27" t="s">
        <v>555</v>
      </c>
      <c r="D7" s="47" t="str">
        <f t="shared" si="1"/>
        <v/>
      </c>
      <c r="E7" s="48" t="str">
        <f>IFERROR(INDEX(Lune!$A:$A,MATCH($A7,Lune!$C:$C,0)),"")</f>
        <v/>
      </c>
      <c r="F7" s="30" t="str">
        <f>IFERROR(UPPER(INDEX(Feuil13!$B:$B,MATCH(A7,Feuil13!$C:$C,0))),"")</f>
        <v/>
      </c>
    </row>
    <row r="8" spans="1:6" ht="16.5" x14ac:dyDescent="0.3">
      <c r="A8" s="29">
        <f t="shared" si="2"/>
        <v>44142</v>
      </c>
      <c r="B8" s="27" t="str">
        <f t="shared" si="0"/>
        <v>SAMEDI</v>
      </c>
      <c r="C8" s="27" t="s">
        <v>556</v>
      </c>
      <c r="D8" s="47" t="str">
        <f t="shared" si="1"/>
        <v/>
      </c>
      <c r="E8" s="48" t="str">
        <f>IFERROR(INDEX(Lune!$A:$A,MATCH($A8,Lune!$C:$C,0)),"")</f>
        <v/>
      </c>
      <c r="F8" s="30" t="str">
        <f>IFERROR(UPPER(INDEX(Feuil13!$B:$B,MATCH(A8,Feuil13!$C:$C,0))),"")</f>
        <v/>
      </c>
    </row>
    <row r="9" spans="1:6" ht="16.5" x14ac:dyDescent="0.3">
      <c r="A9" s="29">
        <f t="shared" si="2"/>
        <v>44143</v>
      </c>
      <c r="B9" s="27" t="str">
        <f t="shared" si="0"/>
        <v>DIMANCHE</v>
      </c>
      <c r="C9" s="27" t="s">
        <v>557</v>
      </c>
      <c r="D9" s="47" t="str">
        <f t="shared" si="1"/>
        <v/>
      </c>
      <c r="E9" s="48" t="str">
        <f>IFERROR(INDEX(Lune!$A:$A,MATCH($A9,Lune!$C:$C,0)),"")</f>
        <v>ƒ</v>
      </c>
      <c r="F9" s="30" t="str">
        <f>IFERROR(UPPER(INDEX(Feuil13!$B:$B,MATCH(A9,Feuil13!$C:$C,0))),"")</f>
        <v/>
      </c>
    </row>
    <row r="10" spans="1:6" ht="16.5" x14ac:dyDescent="0.3">
      <c r="A10" s="29">
        <f t="shared" si="2"/>
        <v>44144</v>
      </c>
      <c r="B10" s="27" t="str">
        <f t="shared" si="0"/>
        <v>LUNDI</v>
      </c>
      <c r="C10" s="27" t="s">
        <v>558</v>
      </c>
      <c r="D10" s="47">
        <f t="shared" si="1"/>
        <v>46</v>
      </c>
      <c r="E10" s="48" t="str">
        <f>IFERROR(INDEX(Lune!$A:$A,MATCH($A10,Lune!$C:$C,0)),"")</f>
        <v/>
      </c>
      <c r="F10" s="30" t="str">
        <f>IFERROR(UPPER(INDEX(Feuil13!$B:$B,MATCH(A10,Feuil13!$C:$C,0))),"")</f>
        <v/>
      </c>
    </row>
    <row r="11" spans="1:6" ht="16.5" x14ac:dyDescent="0.3">
      <c r="A11" s="29">
        <f t="shared" si="2"/>
        <v>44145</v>
      </c>
      <c r="B11" s="27" t="str">
        <f t="shared" si="0"/>
        <v>MARDI</v>
      </c>
      <c r="C11" s="27" t="s">
        <v>559</v>
      </c>
      <c r="D11" s="47" t="str">
        <f t="shared" si="1"/>
        <v/>
      </c>
      <c r="E11" s="48" t="str">
        <f>IFERROR(INDEX(Lune!$A:$A,MATCH($A11,Lune!$C:$C,0)),"")</f>
        <v/>
      </c>
      <c r="F11" s="30" t="str">
        <f>IFERROR(UPPER(INDEX(Feuil13!$B:$B,MATCH(A11,Feuil13!$C:$C,0))),"")</f>
        <v/>
      </c>
    </row>
    <row r="12" spans="1:6" ht="16.5" x14ac:dyDescent="0.3">
      <c r="A12" s="29">
        <f t="shared" si="2"/>
        <v>44146</v>
      </c>
      <c r="B12" s="27" t="str">
        <f t="shared" si="0"/>
        <v>MERCREDI</v>
      </c>
      <c r="C12" s="27" t="s">
        <v>612</v>
      </c>
      <c r="D12" s="47" t="str">
        <f t="shared" si="1"/>
        <v/>
      </c>
      <c r="E12" s="48" t="str">
        <f>IFERROR(INDEX(Lune!$A:$A,MATCH($A12,Lune!$C:$C,0)),"")</f>
        <v/>
      </c>
      <c r="F12" s="30" t="str">
        <f>IFERROR(UPPER(INDEX(Feuil13!$B:$B,MATCH(A12,Feuil13!$C:$C,0))),"")</f>
        <v>ARMISTICE 1918</v>
      </c>
    </row>
    <row r="13" spans="1:6" ht="16.5" x14ac:dyDescent="0.3">
      <c r="A13" s="29">
        <f t="shared" si="2"/>
        <v>44147</v>
      </c>
      <c r="B13" s="27" t="str">
        <f t="shared" si="0"/>
        <v>JEUDI</v>
      </c>
      <c r="C13" s="27" t="s">
        <v>560</v>
      </c>
      <c r="D13" s="47" t="str">
        <f t="shared" si="1"/>
        <v/>
      </c>
      <c r="E13" s="48" t="str">
        <f>IFERROR(INDEX(Lune!$A:$A,MATCH($A13,Lune!$C:$C,0)),"")</f>
        <v/>
      </c>
      <c r="F13" s="30" t="str">
        <f>IFERROR(UPPER(INDEX(Feuil13!$B:$B,MATCH(A13,Feuil13!$C:$C,0))),"")</f>
        <v/>
      </c>
    </row>
    <row r="14" spans="1:6" ht="16.5" x14ac:dyDescent="0.3">
      <c r="A14" s="29">
        <f t="shared" si="2"/>
        <v>44148</v>
      </c>
      <c r="B14" s="27" t="str">
        <f t="shared" si="0"/>
        <v>VENDREDI</v>
      </c>
      <c r="C14" s="27" t="s">
        <v>561</v>
      </c>
      <c r="D14" s="47" t="str">
        <f t="shared" si="1"/>
        <v/>
      </c>
      <c r="E14" s="48" t="str">
        <f>IFERROR(INDEX(Lune!$A:$A,MATCH($A14,Lune!$C:$C,0)),"")</f>
        <v/>
      </c>
      <c r="F14" s="30" t="str">
        <f>IFERROR(UPPER(INDEX(Feuil13!$B:$B,MATCH(A14,Feuil13!$C:$C,0))),"")</f>
        <v/>
      </c>
    </row>
    <row r="15" spans="1:6" ht="16.5" x14ac:dyDescent="0.3">
      <c r="A15" s="29">
        <f t="shared" si="2"/>
        <v>44149</v>
      </c>
      <c r="B15" s="27" t="str">
        <f t="shared" si="0"/>
        <v>SAMEDI</v>
      </c>
      <c r="C15" s="27" t="s">
        <v>562</v>
      </c>
      <c r="D15" s="47" t="str">
        <f t="shared" si="1"/>
        <v/>
      </c>
      <c r="E15" s="48" t="str">
        <f>IFERROR(INDEX(Lune!$A:$A,MATCH($A15,Lune!$C:$C,0)),"")</f>
        <v/>
      </c>
      <c r="F15" s="30" t="str">
        <f>IFERROR(UPPER(INDEX(Feuil13!$B:$B,MATCH(A15,Feuil13!$C:$C,0))),"")</f>
        <v/>
      </c>
    </row>
    <row r="16" spans="1:6" ht="16.5" x14ac:dyDescent="0.3">
      <c r="A16" s="29">
        <f t="shared" si="2"/>
        <v>44150</v>
      </c>
      <c r="B16" s="27" t="str">
        <f t="shared" si="0"/>
        <v>DIMANCHE</v>
      </c>
      <c r="C16" s="27" t="s">
        <v>563</v>
      </c>
      <c r="D16" s="47" t="str">
        <f t="shared" si="1"/>
        <v/>
      </c>
      <c r="E16" s="48" t="str">
        <f>IFERROR(INDEX(Lune!$A:$A,MATCH($A16,Lune!$C:$C,0)),"")</f>
        <v></v>
      </c>
      <c r="F16" s="30" t="str">
        <f>IFERROR(UPPER(INDEX(Feuil13!$B:$B,MATCH(A16,Feuil13!$C:$C,0))),"")</f>
        <v/>
      </c>
    </row>
    <row r="17" spans="1:6" ht="16.5" x14ac:dyDescent="0.3">
      <c r="A17" s="29">
        <f t="shared" si="2"/>
        <v>44151</v>
      </c>
      <c r="B17" s="27" t="str">
        <f t="shared" si="0"/>
        <v>LUNDI</v>
      </c>
      <c r="C17" s="27" t="s">
        <v>564</v>
      </c>
      <c r="D17" s="47">
        <f t="shared" si="1"/>
        <v>47</v>
      </c>
      <c r="E17" s="48" t="str">
        <f>IFERROR(INDEX(Lune!$A:$A,MATCH($A17,Lune!$C:$C,0)),"")</f>
        <v/>
      </c>
      <c r="F17" s="30" t="str">
        <f>IFERROR(UPPER(INDEX(Feuil13!$B:$B,MATCH(A17,Feuil13!$C:$C,0))),"")</f>
        <v/>
      </c>
    </row>
    <row r="18" spans="1:6" ht="16.5" x14ac:dyDescent="0.3">
      <c r="A18" s="29">
        <f t="shared" si="2"/>
        <v>44152</v>
      </c>
      <c r="B18" s="27" t="str">
        <f t="shared" si="0"/>
        <v>MARDI</v>
      </c>
      <c r="C18" s="27" t="s">
        <v>565</v>
      </c>
      <c r="D18" s="47" t="str">
        <f t="shared" si="1"/>
        <v/>
      </c>
      <c r="E18" s="48" t="str">
        <f>IFERROR(INDEX(Lune!$A:$A,MATCH($A18,Lune!$C:$C,0)),"")</f>
        <v/>
      </c>
      <c r="F18" s="30" t="str">
        <f>IFERROR(UPPER(INDEX(Feuil13!$B:$B,MATCH(A18,Feuil13!$C:$C,0))),"")</f>
        <v/>
      </c>
    </row>
    <row r="19" spans="1:6" ht="16.5" x14ac:dyDescent="0.3">
      <c r="A19" s="29">
        <f t="shared" si="2"/>
        <v>44153</v>
      </c>
      <c r="B19" s="27" t="str">
        <f t="shared" si="0"/>
        <v>MERCREDI</v>
      </c>
      <c r="C19" s="27" t="s">
        <v>566</v>
      </c>
      <c r="D19" s="47" t="str">
        <f t="shared" si="1"/>
        <v/>
      </c>
      <c r="E19" s="48" t="str">
        <f>IFERROR(INDEX(Lune!$A:$A,MATCH($A19,Lune!$C:$C,0)),"")</f>
        <v/>
      </c>
      <c r="F19" s="30" t="str">
        <f>IFERROR(UPPER(INDEX(Feuil13!$B:$B,MATCH(A19,Feuil13!$C:$C,0))),"")</f>
        <v/>
      </c>
    </row>
    <row r="20" spans="1:6" ht="16.5" x14ac:dyDescent="0.3">
      <c r="A20" s="29">
        <f t="shared" si="2"/>
        <v>44154</v>
      </c>
      <c r="B20" s="27" t="str">
        <f t="shared" si="0"/>
        <v>JEUDI</v>
      </c>
      <c r="C20" s="27" t="s">
        <v>567</v>
      </c>
      <c r="D20" s="47" t="str">
        <f t="shared" si="1"/>
        <v/>
      </c>
      <c r="E20" s="48" t="str">
        <f>IFERROR(INDEX(Lune!$A:$A,MATCH($A20,Lune!$C:$C,0)),"")</f>
        <v/>
      </c>
      <c r="F20" s="30" t="str">
        <f>IFERROR(UPPER(INDEX(Feuil13!$B:$B,MATCH(A20,Feuil13!$C:$C,0))),"")</f>
        <v/>
      </c>
    </row>
    <row r="21" spans="1:6" ht="16.5" x14ac:dyDescent="0.3">
      <c r="A21" s="29">
        <f t="shared" si="2"/>
        <v>44155</v>
      </c>
      <c r="B21" s="27" t="str">
        <f t="shared" si="0"/>
        <v>VENDREDI</v>
      </c>
      <c r="C21" s="27" t="s">
        <v>568</v>
      </c>
      <c r="D21" s="47" t="str">
        <f t="shared" si="1"/>
        <v/>
      </c>
      <c r="E21" s="48" t="str">
        <f>IFERROR(INDEX(Lune!$A:$A,MATCH($A21,Lune!$C:$C,0)),"")</f>
        <v/>
      </c>
      <c r="F21" s="30" t="str">
        <f>IFERROR(UPPER(INDEX(Feuil13!$B:$B,MATCH(A21,Feuil13!$C:$C,0))),"")</f>
        <v/>
      </c>
    </row>
    <row r="22" spans="1:6" ht="16.5" x14ac:dyDescent="0.3">
      <c r="A22" s="29">
        <f t="shared" si="2"/>
        <v>44156</v>
      </c>
      <c r="B22" s="27" t="str">
        <f t="shared" si="0"/>
        <v>SAMEDI</v>
      </c>
      <c r="C22" s="27" t="s">
        <v>569</v>
      </c>
      <c r="D22" s="47" t="str">
        <f t="shared" si="1"/>
        <v/>
      </c>
      <c r="E22" s="48" t="str">
        <f>IFERROR(INDEX(Lune!$A:$A,MATCH($A22,Lune!$C:$C,0)),"")</f>
        <v/>
      </c>
      <c r="F22" s="30" t="str">
        <f>IFERROR(UPPER(INDEX(Feuil13!$B:$B,MATCH(A22,Feuil13!$C:$C,0))),"")</f>
        <v/>
      </c>
    </row>
    <row r="23" spans="1:6" ht="16.5" x14ac:dyDescent="0.3">
      <c r="A23" s="29">
        <f t="shared" si="2"/>
        <v>44157</v>
      </c>
      <c r="B23" s="27" t="str">
        <f t="shared" si="0"/>
        <v>DIMANCHE</v>
      </c>
      <c r="C23" s="27" t="s">
        <v>570</v>
      </c>
      <c r="D23" s="47" t="str">
        <f t="shared" si="1"/>
        <v/>
      </c>
      <c r="E23" s="48" t="str">
        <f>IFERROR(INDEX(Lune!$A:$A,MATCH($A23,Lune!$C:$C,0)),"")</f>
        <v>‚</v>
      </c>
      <c r="F23" s="30" t="str">
        <f>IFERROR(UPPER(INDEX(Feuil13!$B:$B,MATCH(A23,Feuil13!$C:$C,0))),"")</f>
        <v/>
      </c>
    </row>
    <row r="24" spans="1:6" ht="16.5" x14ac:dyDescent="0.3">
      <c r="A24" s="29">
        <f t="shared" si="2"/>
        <v>44158</v>
      </c>
      <c r="B24" s="27" t="str">
        <f t="shared" si="0"/>
        <v>LUNDI</v>
      </c>
      <c r="C24" s="27" t="s">
        <v>571</v>
      </c>
      <c r="D24" s="47">
        <f t="shared" si="1"/>
        <v>48</v>
      </c>
      <c r="E24" s="48" t="str">
        <f>IFERROR(INDEX(Lune!$A:$A,MATCH($A24,Lune!$C:$C,0)),"")</f>
        <v/>
      </c>
      <c r="F24" s="30" t="str">
        <f>IFERROR(UPPER(INDEX(Feuil13!$B:$B,MATCH(A24,Feuil13!$C:$C,0))),"")</f>
        <v/>
      </c>
    </row>
    <row r="25" spans="1:6" ht="16.5" x14ac:dyDescent="0.3">
      <c r="A25" s="29">
        <f t="shared" si="2"/>
        <v>44159</v>
      </c>
      <c r="B25" s="27" t="str">
        <f t="shared" si="0"/>
        <v>MARDI</v>
      </c>
      <c r="C25" s="27" t="s">
        <v>572</v>
      </c>
      <c r="D25" s="47" t="str">
        <f t="shared" si="1"/>
        <v/>
      </c>
      <c r="E25" s="48" t="str">
        <f>IFERROR(INDEX(Lune!$A:$A,MATCH($A25,Lune!$C:$C,0)),"")</f>
        <v/>
      </c>
      <c r="F25" s="30" t="str">
        <f>IFERROR(UPPER(INDEX(Feuil13!$B:$B,MATCH(A25,Feuil13!$C:$C,0))),"")</f>
        <v/>
      </c>
    </row>
    <row r="26" spans="1:6" ht="16.5" x14ac:dyDescent="0.3">
      <c r="A26" s="29">
        <f t="shared" si="2"/>
        <v>44160</v>
      </c>
      <c r="B26" s="27" t="str">
        <f t="shared" si="0"/>
        <v>MERCREDI</v>
      </c>
      <c r="C26" s="27" t="s">
        <v>573</v>
      </c>
      <c r="D26" s="47" t="str">
        <f t="shared" si="1"/>
        <v/>
      </c>
      <c r="E26" s="48" t="str">
        <f>IFERROR(INDEX(Lune!$A:$A,MATCH($A26,Lune!$C:$C,0)),"")</f>
        <v/>
      </c>
      <c r="F26" s="30" t="str">
        <f>IFERROR(UPPER(INDEX(Feuil13!$B:$B,MATCH(A26,Feuil13!$C:$C,0))),"")</f>
        <v/>
      </c>
    </row>
    <row r="27" spans="1:6" ht="16.5" x14ac:dyDescent="0.3">
      <c r="A27" s="29">
        <f t="shared" si="2"/>
        <v>44161</v>
      </c>
      <c r="B27" s="27" t="str">
        <f t="shared" si="0"/>
        <v>JEUDI</v>
      </c>
      <c r="C27" s="27" t="s">
        <v>574</v>
      </c>
      <c r="D27" s="47" t="str">
        <f t="shared" si="1"/>
        <v/>
      </c>
      <c r="E27" s="48" t="str">
        <f>IFERROR(INDEX(Lune!$A:$A,MATCH($A27,Lune!$C:$C,0)),"")</f>
        <v/>
      </c>
      <c r="F27" s="30" t="str">
        <f>IFERROR(UPPER(INDEX(Feuil13!$B:$B,MATCH(A27,Feuil13!$C:$C,0))),"")</f>
        <v/>
      </c>
    </row>
    <row r="28" spans="1:6" ht="16.5" x14ac:dyDescent="0.3">
      <c r="A28" s="29">
        <f t="shared" si="2"/>
        <v>44162</v>
      </c>
      <c r="B28" s="27" t="str">
        <f t="shared" si="0"/>
        <v>VENDREDI</v>
      </c>
      <c r="C28" s="27" t="s">
        <v>575</v>
      </c>
      <c r="D28" s="47" t="str">
        <f t="shared" si="1"/>
        <v/>
      </c>
      <c r="E28" s="48" t="str">
        <f>IFERROR(INDEX(Lune!$A:$A,MATCH($A28,Lune!$C:$C,0)),"")</f>
        <v/>
      </c>
      <c r="F28" s="30" t="str">
        <f>IFERROR(UPPER(INDEX(Feuil13!$B:$B,MATCH(A28,Feuil13!$C:$C,0))),"")</f>
        <v/>
      </c>
    </row>
    <row r="29" spans="1:6" ht="16.5" x14ac:dyDescent="0.3">
      <c r="A29" s="29">
        <f t="shared" si="2"/>
        <v>44163</v>
      </c>
      <c r="B29" s="27" t="str">
        <f t="shared" si="0"/>
        <v>SAMEDI</v>
      </c>
      <c r="C29" s="27" t="s">
        <v>576</v>
      </c>
      <c r="D29" s="47" t="str">
        <f t="shared" si="1"/>
        <v/>
      </c>
      <c r="E29" s="48" t="str">
        <f>IFERROR(INDEX(Lune!$A:$A,MATCH($A29,Lune!$C:$C,0)),"")</f>
        <v/>
      </c>
      <c r="F29" s="30" t="str">
        <f>IFERROR(UPPER(INDEX(Feuil13!$B:$B,MATCH(A29,Feuil13!$C:$C,0))),"")</f>
        <v/>
      </c>
    </row>
    <row r="30" spans="1:6" ht="16.5" x14ac:dyDescent="0.3">
      <c r="A30" s="29">
        <f t="shared" si="2"/>
        <v>44164</v>
      </c>
      <c r="B30" s="27" t="str">
        <f t="shared" si="0"/>
        <v>DIMANCHE</v>
      </c>
      <c r="C30" s="27" t="s">
        <v>577</v>
      </c>
      <c r="D30" s="47" t="str">
        <f t="shared" si="1"/>
        <v/>
      </c>
      <c r="E30" s="48" t="str">
        <f>IFERROR(INDEX(Lune!$A:$A,MATCH($A30,Lune!$C:$C,0)),"")</f>
        <v/>
      </c>
      <c r="F30" s="30" t="str">
        <f>IFERROR(UPPER(INDEX(Feuil13!$B:$B,MATCH(A30,Feuil13!$C:$C,0))),"")</f>
        <v/>
      </c>
    </row>
    <row r="31" spans="1:6" ht="16.5" x14ac:dyDescent="0.3">
      <c r="A31" s="29">
        <f t="shared" si="2"/>
        <v>44165</v>
      </c>
      <c r="B31" s="27" t="str">
        <f t="shared" si="0"/>
        <v>LUNDI</v>
      </c>
      <c r="C31" s="27" t="s">
        <v>578</v>
      </c>
      <c r="D31" s="47">
        <f t="shared" si="1"/>
        <v>49</v>
      </c>
      <c r="E31" s="48" t="str">
        <f>IFERROR(INDEX(Lune!$A:$A,MATCH($A31,Lune!$C:$C,0)),"")</f>
        <v></v>
      </c>
      <c r="F31" s="30" t="str">
        <f>IFERROR(UPPER(INDEX(Feuil13!$B:$B,MATCH(A31,Feuil13!$C:$C,0))),"")</f>
        <v/>
      </c>
    </row>
  </sheetData>
  <mergeCells count="1">
    <mergeCell ref="A1:F1"/>
  </mergeCells>
  <conditionalFormatting sqref="A2:F31">
    <cfRule type="expression" dxfId="91" priority="5">
      <formula>WEEKDAY($A2,2)=6</formula>
    </cfRule>
    <cfRule type="expression" dxfId="90" priority="6">
      <formula>WEEKDAY($A2,2)=7</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7C21AE67-1B1B-48D2-8D8D-32D053B355BB}">
            <xm:f>COUNTIF(Feuil13!$B$5:$B$15,$F2)=1</xm:f>
            <x14:dxf>
              <font>
                <b/>
                <i val="0"/>
                <color rgb="FFFF0000"/>
              </font>
            </x14:dxf>
          </x14:cfRule>
          <x14:cfRule type="expression" priority="4" id="{D820F29D-8712-4974-8CDA-66A6C1A2C34C}">
            <xm:f>COUNTIF(Feuil13!$B$19:$B$32,$F2)=1</xm:f>
            <x14:dxf>
              <font>
                <b/>
                <i val="0"/>
                <color theme="8" tint="-0.24994659260841701"/>
              </font>
            </x14:dxf>
          </x14:cfRule>
          <xm:sqref>F2:F31</xm:sqref>
        </x14:conditionalFormatting>
        <x14:conditionalFormatting xmlns:xm="http://schemas.microsoft.com/office/excel/2006/main">
          <x14:cfRule type="expression" priority="1" id="{A4C2C3F6-A028-45F9-9D2E-DB2B7DD9609B}">
            <xm:f>OR(AND($A2&gt;=Feuil13!$G$10,$A2&lt;Feuil13!$H$10),AND($A2&gt;=Feuil13!$G$16,$A2&lt;Feuil13!$H$16))</xm:f>
            <x14:dxf>
              <fill>
                <patternFill>
                  <bgColor rgb="FFB28BFF"/>
                </patternFill>
              </fill>
            </x14:dxf>
          </x14:cfRule>
          <xm:sqref>D2:D31</xm:sqref>
        </x14:conditionalFormatting>
      </x14:conditionalFormatting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2"/>
  <sheetViews>
    <sheetView workbookViewId="0">
      <selection activeCell="D2" sqref="D1:D1048576"/>
    </sheetView>
  </sheetViews>
  <sheetFormatPr baseColWidth="10" defaultRowHeight="15" x14ac:dyDescent="0.25"/>
  <cols>
    <col min="1" max="1" width="5.7109375" customWidth="1"/>
    <col min="2" max="2" width="15.7109375" customWidth="1"/>
    <col min="3" max="3" width="22.7109375" customWidth="1"/>
    <col min="4" max="5" width="5.7109375" customWidth="1"/>
    <col min="6" max="6" width="60.7109375" customWidth="1"/>
  </cols>
  <sheetData>
    <row r="1" spans="1:6" x14ac:dyDescent="0.25">
      <c r="A1" s="53" t="str">
        <f>IF(Feuil13!C2&lt;&gt;"",UPPER(TEXT(DATE(Feuil13!C2,12,1),"mmmm")),"")</f>
        <v>DÉCEMBRE</v>
      </c>
      <c r="B1" s="53"/>
      <c r="C1" s="53"/>
      <c r="D1" s="53"/>
      <c r="E1" s="53"/>
      <c r="F1" s="53"/>
    </row>
    <row r="2" spans="1:6" ht="16.5" x14ac:dyDescent="0.3">
      <c r="A2" s="29">
        <f>DATE(Feuil13!C2,12,1)</f>
        <v>44166</v>
      </c>
      <c r="B2" s="27" t="str">
        <f>UPPER(TEXT($A2,"jjjj"))</f>
        <v>MARDI</v>
      </c>
      <c r="C2" s="27" t="s">
        <v>579</v>
      </c>
      <c r="D2" s="47" t="str">
        <f>IF(WEEKDAY($A2,2)&lt;&gt;1,"",_xlfn.ISOWEEKNUM($A2))</f>
        <v/>
      </c>
      <c r="E2" s="49" t="str">
        <f>IFERROR(INDEX(Lune!$A:$A,MATCH(Décembre!A2,Lune!$C:$C,0)),"")</f>
        <v/>
      </c>
      <c r="F2" s="30" t="str">
        <f>IFERROR(UPPER(INDEX(Feuil13!$B:$B,MATCH(A2,Feuil13!$C:$C,0))),"")</f>
        <v/>
      </c>
    </row>
    <row r="3" spans="1:6" ht="16.5" x14ac:dyDescent="0.3">
      <c r="A3" s="29">
        <f>IF(EOMONTH($A2,0)&gt;$A2,$A2+1,"")</f>
        <v>44167</v>
      </c>
      <c r="B3" s="27" t="str">
        <f t="shared" ref="B3:B32" si="0">UPPER(TEXT($A3,"jjjj"))</f>
        <v>MERCREDI</v>
      </c>
      <c r="C3" s="27" t="s">
        <v>580</v>
      </c>
      <c r="D3" s="47" t="str">
        <f t="shared" ref="D3:D32" si="1">IF(WEEKDAY($A3,2)&lt;&gt;1,"",_xlfn.ISOWEEKNUM($A3))</f>
        <v/>
      </c>
      <c r="E3" s="49" t="str">
        <f>IFERROR(INDEX(Lune!$A:$A,MATCH(Décembre!A3,Lune!$C:$C,0)),"")</f>
        <v/>
      </c>
      <c r="F3" s="30" t="str">
        <f>IFERROR(UPPER(INDEX(Feuil13!$B:$B,MATCH(A3,Feuil13!$C:$C,0))),"")</f>
        <v/>
      </c>
    </row>
    <row r="4" spans="1:6" ht="16.5" x14ac:dyDescent="0.3">
      <c r="A4" s="29">
        <f t="shared" ref="A4:A32" si="2">IF(EOMONTH($A3,0)&gt;$A3,$A3+1,"")</f>
        <v>44168</v>
      </c>
      <c r="B4" s="27" t="str">
        <f t="shared" si="0"/>
        <v>JEUDI</v>
      </c>
      <c r="C4" s="27" t="s">
        <v>581</v>
      </c>
      <c r="D4" s="47" t="str">
        <f t="shared" si="1"/>
        <v/>
      </c>
      <c r="E4" s="49" t="str">
        <f>IFERROR(INDEX(Lune!$A:$A,MATCH(Décembre!A4,Lune!$C:$C,0)),"")</f>
        <v/>
      </c>
      <c r="F4" s="30" t="str">
        <f>IFERROR(UPPER(INDEX(Feuil13!$B:$B,MATCH(A4,Feuil13!$C:$C,0))),"")</f>
        <v/>
      </c>
    </row>
    <row r="5" spans="1:6" ht="16.5" x14ac:dyDescent="0.3">
      <c r="A5" s="29">
        <f t="shared" si="2"/>
        <v>44169</v>
      </c>
      <c r="B5" s="27" t="str">
        <f t="shared" si="0"/>
        <v>VENDREDI</v>
      </c>
      <c r="C5" s="27" t="s">
        <v>582</v>
      </c>
      <c r="D5" s="47" t="str">
        <f t="shared" si="1"/>
        <v/>
      </c>
      <c r="E5" s="49" t="str">
        <f>IFERROR(INDEX(Lune!$A:$A,MATCH(Décembre!A5,Lune!$C:$C,0)),"")</f>
        <v/>
      </c>
      <c r="F5" s="30" t="str">
        <f>IFERROR(UPPER(INDEX(Feuil13!$B:$B,MATCH(A5,Feuil13!$C:$C,0))),"")</f>
        <v/>
      </c>
    </row>
    <row r="6" spans="1:6" ht="16.5" x14ac:dyDescent="0.3">
      <c r="A6" s="29">
        <f t="shared" si="2"/>
        <v>44170</v>
      </c>
      <c r="B6" s="27" t="str">
        <f t="shared" si="0"/>
        <v>SAMEDI</v>
      </c>
      <c r="C6" s="27" t="s">
        <v>583</v>
      </c>
      <c r="D6" s="47" t="str">
        <f t="shared" si="1"/>
        <v/>
      </c>
      <c r="E6" s="49" t="str">
        <f>IFERROR(INDEX(Lune!$A:$A,MATCH(Décembre!A6,Lune!$C:$C,0)),"")</f>
        <v/>
      </c>
      <c r="F6" s="30" t="str">
        <f>IFERROR(UPPER(INDEX(Feuil13!$B:$B,MATCH(A6,Feuil13!$C:$C,0))),"")</f>
        <v/>
      </c>
    </row>
    <row r="7" spans="1:6" ht="16.5" x14ac:dyDescent="0.3">
      <c r="A7" s="29">
        <f t="shared" si="2"/>
        <v>44171</v>
      </c>
      <c r="B7" s="27" t="str">
        <f t="shared" si="0"/>
        <v>DIMANCHE</v>
      </c>
      <c r="C7" s="27" t="s">
        <v>584</v>
      </c>
      <c r="D7" s="47" t="str">
        <f t="shared" si="1"/>
        <v/>
      </c>
      <c r="E7" s="49" t="str">
        <f>IFERROR(INDEX(Lune!$A:$A,MATCH(Décembre!A7,Lune!$C:$C,0)),"")</f>
        <v/>
      </c>
      <c r="F7" s="30" t="str">
        <f>IFERROR(UPPER(INDEX(Feuil13!$B:$B,MATCH(A7,Feuil13!$C:$C,0))),"")</f>
        <v/>
      </c>
    </row>
    <row r="8" spans="1:6" ht="16.5" x14ac:dyDescent="0.3">
      <c r="A8" s="29">
        <f t="shared" si="2"/>
        <v>44172</v>
      </c>
      <c r="B8" s="27" t="str">
        <f t="shared" si="0"/>
        <v>LUNDI</v>
      </c>
      <c r="C8" s="27" t="s">
        <v>585</v>
      </c>
      <c r="D8" s="47">
        <f t="shared" si="1"/>
        <v>50</v>
      </c>
      <c r="E8" s="49" t="str">
        <f>IFERROR(INDEX(Lune!$A:$A,MATCH(Décembre!A8,Lune!$C:$C,0)),"")</f>
        <v>ƒ</v>
      </c>
      <c r="F8" s="30" t="str">
        <f>IFERROR(UPPER(INDEX(Feuil13!$B:$B,MATCH(A8,Feuil13!$C:$C,0))),"")</f>
        <v/>
      </c>
    </row>
    <row r="9" spans="1:6" ht="16.5" x14ac:dyDescent="0.3">
      <c r="A9" s="29">
        <f t="shared" si="2"/>
        <v>44173</v>
      </c>
      <c r="B9" s="27" t="str">
        <f t="shared" si="0"/>
        <v>MARDI</v>
      </c>
      <c r="C9" s="27" t="s">
        <v>586</v>
      </c>
      <c r="D9" s="47" t="str">
        <f t="shared" si="1"/>
        <v/>
      </c>
      <c r="E9" s="49" t="str">
        <f>IFERROR(INDEX(Lune!$A:$A,MATCH(Décembre!A9,Lune!$C:$C,0)),"")</f>
        <v/>
      </c>
      <c r="F9" s="30" t="str">
        <f>IFERROR(UPPER(INDEX(Feuil13!$B:$B,MATCH(A9,Feuil13!$C:$C,0))),"")</f>
        <v/>
      </c>
    </row>
    <row r="10" spans="1:6" ht="16.5" x14ac:dyDescent="0.3">
      <c r="A10" s="29">
        <f t="shared" si="2"/>
        <v>44174</v>
      </c>
      <c r="B10" s="27" t="str">
        <f t="shared" si="0"/>
        <v>MERCREDI</v>
      </c>
      <c r="C10" s="27" t="s">
        <v>587</v>
      </c>
      <c r="D10" s="47" t="str">
        <f t="shared" si="1"/>
        <v/>
      </c>
      <c r="E10" s="49" t="str">
        <f>IFERROR(INDEX(Lune!$A:$A,MATCH(Décembre!A10,Lune!$C:$C,0)),"")</f>
        <v/>
      </c>
      <c r="F10" s="30" t="str">
        <f>IFERROR(UPPER(INDEX(Feuil13!$B:$B,MATCH(A10,Feuil13!$C:$C,0))),"")</f>
        <v/>
      </c>
    </row>
    <row r="11" spans="1:6" ht="16.5" x14ac:dyDescent="0.3">
      <c r="A11" s="29">
        <f t="shared" si="2"/>
        <v>44175</v>
      </c>
      <c r="B11" s="27" t="str">
        <f t="shared" si="0"/>
        <v>JEUDI</v>
      </c>
      <c r="C11" s="27" t="s">
        <v>588</v>
      </c>
      <c r="D11" s="47" t="str">
        <f t="shared" si="1"/>
        <v/>
      </c>
      <c r="E11" s="49" t="str">
        <f>IFERROR(INDEX(Lune!$A:$A,MATCH(Décembre!A11,Lune!$C:$C,0)),"")</f>
        <v/>
      </c>
      <c r="F11" s="30" t="str">
        <f>IFERROR(UPPER(INDEX(Feuil13!$B:$B,MATCH(A11,Feuil13!$C:$C,0))),"")</f>
        <v/>
      </c>
    </row>
    <row r="12" spans="1:6" ht="16.5" x14ac:dyDescent="0.3">
      <c r="A12" s="29">
        <f t="shared" si="2"/>
        <v>44176</v>
      </c>
      <c r="B12" s="27" t="str">
        <f t="shared" si="0"/>
        <v>VENDREDI</v>
      </c>
      <c r="C12" s="27" t="s">
        <v>589</v>
      </c>
      <c r="D12" s="47" t="str">
        <f t="shared" si="1"/>
        <v/>
      </c>
      <c r="E12" s="49" t="str">
        <f>IFERROR(INDEX(Lune!$A:$A,MATCH(Décembre!A12,Lune!$C:$C,0)),"")</f>
        <v/>
      </c>
      <c r="F12" s="30" t="str">
        <f>IFERROR(UPPER(INDEX(Feuil13!$B:$B,MATCH(A12,Feuil13!$C:$C,0))),"")</f>
        <v/>
      </c>
    </row>
    <row r="13" spans="1:6" ht="16.5" x14ac:dyDescent="0.3">
      <c r="A13" s="29">
        <f t="shared" si="2"/>
        <v>44177</v>
      </c>
      <c r="B13" s="27" t="str">
        <f t="shared" si="0"/>
        <v>SAMEDI</v>
      </c>
      <c r="C13" s="27" t="s">
        <v>590</v>
      </c>
      <c r="D13" s="47" t="str">
        <f t="shared" si="1"/>
        <v/>
      </c>
      <c r="E13" s="49" t="str">
        <f>IFERROR(INDEX(Lune!$A:$A,MATCH(Décembre!A13,Lune!$C:$C,0)),"")</f>
        <v/>
      </c>
      <c r="F13" s="30" t="str">
        <f>IFERROR(UPPER(INDEX(Feuil13!$B:$B,MATCH(A13,Feuil13!$C:$C,0))),"")</f>
        <v/>
      </c>
    </row>
    <row r="14" spans="1:6" ht="16.5" x14ac:dyDescent="0.3">
      <c r="A14" s="29">
        <f t="shared" si="2"/>
        <v>44178</v>
      </c>
      <c r="B14" s="27" t="str">
        <f t="shared" si="0"/>
        <v>DIMANCHE</v>
      </c>
      <c r="C14" s="27" t="s">
        <v>591</v>
      </c>
      <c r="D14" s="47" t="str">
        <f t="shared" si="1"/>
        <v/>
      </c>
      <c r="E14" s="49" t="str">
        <f>IFERROR(INDEX(Lune!$A:$A,MATCH(Décembre!A14,Lune!$C:$C,0)),"")</f>
        <v/>
      </c>
      <c r="F14" s="30" t="str">
        <f>IFERROR(UPPER(INDEX(Feuil13!$B:$B,MATCH(A14,Feuil13!$C:$C,0))),"")</f>
        <v/>
      </c>
    </row>
    <row r="15" spans="1:6" ht="16.5" x14ac:dyDescent="0.3">
      <c r="A15" s="29">
        <f t="shared" si="2"/>
        <v>44179</v>
      </c>
      <c r="B15" s="27" t="str">
        <f t="shared" si="0"/>
        <v>LUNDI</v>
      </c>
      <c r="C15" s="27" t="s">
        <v>592</v>
      </c>
      <c r="D15" s="47">
        <f t="shared" si="1"/>
        <v>51</v>
      </c>
      <c r="E15" s="49" t="str">
        <f>IFERROR(INDEX(Lune!$A:$A,MATCH(Décembre!A15,Lune!$C:$C,0)),"")</f>
        <v></v>
      </c>
      <c r="F15" s="30" t="str">
        <f>IFERROR(UPPER(INDEX(Feuil13!$B:$B,MATCH(A15,Feuil13!$C:$C,0))),"")</f>
        <v/>
      </c>
    </row>
    <row r="16" spans="1:6" ht="16.5" x14ac:dyDescent="0.3">
      <c r="A16" s="29">
        <f t="shared" si="2"/>
        <v>44180</v>
      </c>
      <c r="B16" s="27" t="str">
        <f t="shared" si="0"/>
        <v>MARDI</v>
      </c>
      <c r="C16" s="27" t="s">
        <v>593</v>
      </c>
      <c r="D16" s="47" t="str">
        <f t="shared" si="1"/>
        <v/>
      </c>
      <c r="E16" s="49" t="str">
        <f>IFERROR(INDEX(Lune!$A:$A,MATCH(Décembre!A16,Lune!$C:$C,0)),"")</f>
        <v/>
      </c>
      <c r="F16" s="30" t="str">
        <f>IFERROR(UPPER(INDEX(Feuil13!$B:$B,MATCH(A16,Feuil13!$C:$C,0))),"")</f>
        <v/>
      </c>
    </row>
    <row r="17" spans="1:6" ht="16.5" x14ac:dyDescent="0.3">
      <c r="A17" s="29">
        <f t="shared" si="2"/>
        <v>44181</v>
      </c>
      <c r="B17" s="27" t="str">
        <f t="shared" si="0"/>
        <v>MERCREDI</v>
      </c>
      <c r="C17" s="27" t="s">
        <v>594</v>
      </c>
      <c r="D17" s="47" t="str">
        <f t="shared" si="1"/>
        <v/>
      </c>
      <c r="E17" s="49" t="str">
        <f>IFERROR(INDEX(Lune!$A:$A,MATCH(Décembre!A17,Lune!$C:$C,0)),"")</f>
        <v/>
      </c>
      <c r="F17" s="30" t="str">
        <f>IFERROR(UPPER(INDEX(Feuil13!$B:$B,MATCH(A17,Feuil13!$C:$C,0))),"")</f>
        <v/>
      </c>
    </row>
    <row r="18" spans="1:6" ht="16.5" x14ac:dyDescent="0.3">
      <c r="A18" s="29">
        <f t="shared" si="2"/>
        <v>44182</v>
      </c>
      <c r="B18" s="27" t="str">
        <f t="shared" si="0"/>
        <v>JEUDI</v>
      </c>
      <c r="C18" s="27" t="s">
        <v>595</v>
      </c>
      <c r="D18" s="47" t="str">
        <f t="shared" si="1"/>
        <v/>
      </c>
      <c r="E18" s="49" t="str">
        <f>IFERROR(INDEX(Lune!$A:$A,MATCH(Décembre!A18,Lune!$C:$C,0)),"")</f>
        <v/>
      </c>
      <c r="F18" s="30" t="str">
        <f>IFERROR(UPPER(INDEX(Feuil13!$B:$B,MATCH(A18,Feuil13!$C:$C,0))),"")</f>
        <v/>
      </c>
    </row>
    <row r="19" spans="1:6" ht="16.5" x14ac:dyDescent="0.3">
      <c r="A19" s="29">
        <f t="shared" si="2"/>
        <v>44183</v>
      </c>
      <c r="B19" s="27" t="str">
        <f t="shared" si="0"/>
        <v>VENDREDI</v>
      </c>
      <c r="C19" s="27" t="s">
        <v>596</v>
      </c>
      <c r="D19" s="47" t="str">
        <f t="shared" si="1"/>
        <v/>
      </c>
      <c r="E19" s="49" t="str">
        <f>IFERROR(INDEX(Lune!$A:$A,MATCH(Décembre!A19,Lune!$C:$C,0)),"")</f>
        <v/>
      </c>
      <c r="F19" s="30" t="str">
        <f>IFERROR(UPPER(INDEX(Feuil13!$B:$B,MATCH(A19,Feuil13!$C:$C,0))),"")</f>
        <v/>
      </c>
    </row>
    <row r="20" spans="1:6" ht="16.5" x14ac:dyDescent="0.3">
      <c r="A20" s="29">
        <f t="shared" si="2"/>
        <v>44184</v>
      </c>
      <c r="B20" s="27" t="str">
        <f t="shared" si="0"/>
        <v>SAMEDI</v>
      </c>
      <c r="C20" s="27" t="s">
        <v>597</v>
      </c>
      <c r="D20" s="47" t="str">
        <f t="shared" si="1"/>
        <v/>
      </c>
      <c r="E20" s="49" t="str">
        <f>IFERROR(INDEX(Lune!$A:$A,MATCH(Décembre!A20,Lune!$C:$C,0)),"")</f>
        <v/>
      </c>
      <c r="F20" s="30" t="str">
        <f>IFERROR(UPPER(INDEX(Feuil13!$B:$B,MATCH(A20,Feuil13!$C:$C,0))),"")</f>
        <v/>
      </c>
    </row>
    <row r="21" spans="1:6" ht="16.5" x14ac:dyDescent="0.3">
      <c r="A21" s="29">
        <f t="shared" si="2"/>
        <v>44185</v>
      </c>
      <c r="B21" s="27" t="str">
        <f t="shared" si="0"/>
        <v>DIMANCHE</v>
      </c>
      <c r="C21" s="27" t="s">
        <v>598</v>
      </c>
      <c r="D21" s="47" t="str">
        <f t="shared" si="1"/>
        <v/>
      </c>
      <c r="E21" s="49" t="str">
        <f>IFERROR(INDEX(Lune!$A:$A,MATCH(Décembre!A21,Lune!$C:$C,0)),"")</f>
        <v/>
      </c>
      <c r="F21" s="30" t="str">
        <f>IFERROR(UPPER(INDEX(Feuil13!$B:$B,MATCH(A21,Feuil13!$C:$C,0))),"")</f>
        <v/>
      </c>
    </row>
    <row r="22" spans="1:6" ht="16.5" x14ac:dyDescent="0.3">
      <c r="A22" s="29">
        <f t="shared" si="2"/>
        <v>44186</v>
      </c>
      <c r="B22" s="27" t="str">
        <f t="shared" si="0"/>
        <v>LUNDI</v>
      </c>
      <c r="C22" s="27" t="s">
        <v>41</v>
      </c>
      <c r="D22" s="47">
        <f t="shared" si="1"/>
        <v>52</v>
      </c>
      <c r="E22" s="49" t="str">
        <f>IFERROR(INDEX(Lune!$A:$A,MATCH(Décembre!A22,Lune!$C:$C,0)),"")</f>
        <v/>
      </c>
      <c r="F22" s="30" t="str">
        <f>IFERROR(UPPER(INDEX(Feuil13!$B:$B,MATCH(A22,Feuil13!$C:$C,0))),"")</f>
        <v/>
      </c>
    </row>
    <row r="23" spans="1:6" ht="16.5" x14ac:dyDescent="0.3">
      <c r="A23" s="29">
        <f t="shared" si="2"/>
        <v>44187</v>
      </c>
      <c r="B23" s="27" t="str">
        <f t="shared" si="0"/>
        <v>MARDI</v>
      </c>
      <c r="C23" s="27" t="s">
        <v>599</v>
      </c>
      <c r="D23" s="47" t="str">
        <f t="shared" si="1"/>
        <v/>
      </c>
      <c r="E23" s="49" t="str">
        <f>IFERROR(INDEX(Lune!$A:$A,MATCH(Décembre!A23,Lune!$C:$C,0)),"")</f>
        <v>‚</v>
      </c>
      <c r="F23" s="30" t="str">
        <f>IFERROR(UPPER(INDEX(Feuil13!$B:$B,MATCH(A23,Feuil13!$C:$C,0))),"")</f>
        <v/>
      </c>
    </row>
    <row r="24" spans="1:6" ht="16.5" x14ac:dyDescent="0.3">
      <c r="A24" s="29">
        <f t="shared" si="2"/>
        <v>44188</v>
      </c>
      <c r="B24" s="27" t="str">
        <f t="shared" si="0"/>
        <v>MERCREDI</v>
      </c>
      <c r="C24" s="27" t="s">
        <v>600</v>
      </c>
      <c r="D24" s="47" t="str">
        <f t="shared" si="1"/>
        <v/>
      </c>
      <c r="E24" s="49" t="str">
        <f>IFERROR(INDEX(Lune!$A:$A,MATCH(Décembre!A24,Lune!$C:$C,0)),"")</f>
        <v/>
      </c>
      <c r="F24" s="30" t="str">
        <f>IFERROR(UPPER(INDEX(Feuil13!$B:$B,MATCH(A24,Feuil13!$C:$C,0))),"")</f>
        <v/>
      </c>
    </row>
    <row r="25" spans="1:6" ht="16.5" x14ac:dyDescent="0.3">
      <c r="A25" s="29">
        <f t="shared" si="2"/>
        <v>44189</v>
      </c>
      <c r="B25" s="27" t="str">
        <f t="shared" si="0"/>
        <v>JEUDI</v>
      </c>
      <c r="C25" s="27" t="s">
        <v>601</v>
      </c>
      <c r="D25" s="47" t="str">
        <f t="shared" si="1"/>
        <v/>
      </c>
      <c r="E25" s="49" t="str">
        <f>IFERROR(INDEX(Lune!$A:$A,MATCH(Décembre!A25,Lune!$C:$C,0)),"")</f>
        <v/>
      </c>
      <c r="F25" s="30" t="str">
        <f>IFERROR(UPPER(INDEX(Feuil13!$B:$B,MATCH(A25,Feuil13!$C:$C,0))),"")</f>
        <v/>
      </c>
    </row>
    <row r="26" spans="1:6" ht="16.5" x14ac:dyDescent="0.3">
      <c r="A26" s="29">
        <f t="shared" si="2"/>
        <v>44190</v>
      </c>
      <c r="B26" s="27" t="str">
        <f t="shared" si="0"/>
        <v>VENDREDI</v>
      </c>
      <c r="C26" s="27" t="s">
        <v>613</v>
      </c>
      <c r="D26" s="47" t="str">
        <f t="shared" si="1"/>
        <v/>
      </c>
      <c r="E26" s="49" t="str">
        <f>IFERROR(INDEX(Lune!$A:$A,MATCH(Décembre!A26,Lune!$C:$C,0)),"")</f>
        <v/>
      </c>
      <c r="F26" s="30" t="str">
        <f>IFERROR(UPPER(INDEX(Feuil13!$B:$B,MATCH(A26,Feuil13!$C:$C,0))),"")</f>
        <v>NOËL</v>
      </c>
    </row>
    <row r="27" spans="1:6" ht="16.5" x14ac:dyDescent="0.3">
      <c r="A27" s="29">
        <f t="shared" si="2"/>
        <v>44191</v>
      </c>
      <c r="B27" s="27" t="str">
        <f t="shared" si="0"/>
        <v>SAMEDI</v>
      </c>
      <c r="C27" s="27" t="s">
        <v>602</v>
      </c>
      <c r="D27" s="47" t="str">
        <f t="shared" si="1"/>
        <v/>
      </c>
      <c r="E27" s="49" t="str">
        <f>IFERROR(INDEX(Lune!$A:$A,MATCH(Décembre!A27,Lune!$C:$C,0)),"")</f>
        <v/>
      </c>
      <c r="F27" s="30" t="str">
        <f>IFERROR(UPPER(INDEX(Feuil13!$B:$B,MATCH(A27,Feuil13!$C:$C,0))),"")</f>
        <v/>
      </c>
    </row>
    <row r="28" spans="1:6" ht="16.5" x14ac:dyDescent="0.3">
      <c r="A28" s="29">
        <f t="shared" si="2"/>
        <v>44192</v>
      </c>
      <c r="B28" s="27" t="str">
        <f t="shared" si="0"/>
        <v>DIMANCHE</v>
      </c>
      <c r="C28" s="27" t="s">
        <v>603</v>
      </c>
      <c r="D28" s="47" t="str">
        <f t="shared" si="1"/>
        <v/>
      </c>
      <c r="E28" s="49" t="str">
        <f>IFERROR(INDEX(Lune!$A:$A,MATCH(Décembre!A28,Lune!$C:$C,0)),"")</f>
        <v/>
      </c>
      <c r="F28" s="30" t="str">
        <f>IFERROR(UPPER(INDEX(Feuil13!$B:$B,MATCH(A28,Feuil13!$C:$C,0))),"")</f>
        <v/>
      </c>
    </row>
    <row r="29" spans="1:6" ht="16.5" x14ac:dyDescent="0.3">
      <c r="A29" s="29">
        <f t="shared" si="2"/>
        <v>44193</v>
      </c>
      <c r="B29" s="27" t="str">
        <f t="shared" si="0"/>
        <v>LUNDI</v>
      </c>
      <c r="C29" s="27" t="s">
        <v>604</v>
      </c>
      <c r="D29" s="47">
        <f t="shared" si="1"/>
        <v>53</v>
      </c>
      <c r="E29" s="49" t="str">
        <f>IFERROR(INDEX(Lune!$A:$A,MATCH(Décembre!A29,Lune!$C:$C,0)),"")</f>
        <v/>
      </c>
      <c r="F29" s="30" t="str">
        <f>IFERROR(UPPER(INDEX(Feuil13!$B:$B,MATCH(A29,Feuil13!$C:$C,0))),"")</f>
        <v/>
      </c>
    </row>
    <row r="30" spans="1:6" ht="16.5" x14ac:dyDescent="0.3">
      <c r="A30" s="29">
        <f t="shared" si="2"/>
        <v>44194</v>
      </c>
      <c r="B30" s="27" t="str">
        <f t="shared" si="0"/>
        <v>MARDI</v>
      </c>
      <c r="C30" s="27" t="s">
        <v>605</v>
      </c>
      <c r="D30" s="47" t="str">
        <f t="shared" si="1"/>
        <v/>
      </c>
      <c r="E30" s="49" t="str">
        <f>IFERROR(INDEX(Lune!$A:$A,MATCH(Décembre!A30,Lune!$C:$C,0)),"")</f>
        <v/>
      </c>
      <c r="F30" s="30" t="str">
        <f>IFERROR(UPPER(INDEX(Feuil13!$B:$B,MATCH(A30,Feuil13!$C:$C,0))),"")</f>
        <v/>
      </c>
    </row>
    <row r="31" spans="1:6" ht="16.5" x14ac:dyDescent="0.3">
      <c r="A31" s="29">
        <f t="shared" si="2"/>
        <v>44195</v>
      </c>
      <c r="B31" s="27" t="str">
        <f t="shared" si="0"/>
        <v>MERCREDI</v>
      </c>
      <c r="C31" s="27" t="s">
        <v>606</v>
      </c>
      <c r="D31" s="47" t="str">
        <f t="shared" si="1"/>
        <v/>
      </c>
      <c r="E31" s="49" t="str">
        <f>IFERROR(INDEX(Lune!$A:$A,MATCH(Décembre!A31,Lune!$C:$C,0)),"")</f>
        <v></v>
      </c>
      <c r="F31" s="30" t="str">
        <f>IFERROR(UPPER(INDEX(Feuil13!$B:$B,MATCH(A31,Feuil13!$C:$C,0))),"")</f>
        <v/>
      </c>
    </row>
    <row r="32" spans="1:6" ht="16.5" x14ac:dyDescent="0.3">
      <c r="A32" s="29">
        <f t="shared" si="2"/>
        <v>44196</v>
      </c>
      <c r="B32" s="27" t="str">
        <f t="shared" si="0"/>
        <v>JEUDI</v>
      </c>
      <c r="C32" s="27" t="s">
        <v>607</v>
      </c>
      <c r="D32" s="47" t="str">
        <f t="shared" si="1"/>
        <v/>
      </c>
      <c r="E32" s="49" t="str">
        <f>IFERROR(INDEX(Lune!$A:$A,MATCH(Décembre!A32,Lune!$C:$C,0)),"")</f>
        <v/>
      </c>
      <c r="F32" s="30" t="str">
        <f>IFERROR(UPPER(INDEX(Feuil13!$B:$B,MATCH(A32,Feuil13!$C:$C,0))),"")</f>
        <v/>
      </c>
    </row>
  </sheetData>
  <mergeCells count="1">
    <mergeCell ref="A1:F1"/>
  </mergeCells>
  <conditionalFormatting sqref="A2:F32">
    <cfRule type="expression" dxfId="86" priority="8">
      <formula>WEEKDAY($A2,2)=6</formula>
    </cfRule>
    <cfRule type="expression" dxfId="85" priority="9">
      <formula>WEEKDAY($A2,2)=7</formula>
    </cfRule>
  </conditionalFormatting>
  <pageMargins left="0.7" right="0.7" top="0.75" bottom="0.75" header="0.3" footer="0.3"/>
  <pageSetup paperSize="8" orientation="portrait" r:id="rId1"/>
  <extLst>
    <ext xmlns:x14="http://schemas.microsoft.com/office/spreadsheetml/2009/9/main" uri="{78C0D931-6437-407d-A8EE-F0AAD7539E65}">
      <x14:conditionalFormattings>
        <x14:conditionalFormatting xmlns:xm="http://schemas.microsoft.com/office/excel/2006/main">
          <x14:cfRule type="expression" priority="3" id="{2D01E309-3104-4A55-B6A6-B3B24811EEB1}">
            <xm:f>COUNTIF(Feuil13!$B$5:$B$15,$F2)=1</xm:f>
            <x14:dxf>
              <font>
                <b/>
                <i val="0"/>
                <color rgb="FFFF0000"/>
              </font>
            </x14:dxf>
          </x14:cfRule>
          <x14:cfRule type="expression" priority="4" id="{1452DF58-05A6-470C-A40E-C31AE9B84433}">
            <xm:f>COUNTIF(Feuil13!$B$19:$B$32,$F2)=1</xm:f>
            <x14:dxf>
              <font>
                <b/>
                <i val="0"/>
                <color theme="8" tint="-0.24994659260841701"/>
              </font>
            </x14:dxf>
          </x14:cfRule>
          <xm:sqref>F2:F32</xm:sqref>
        </x14:conditionalFormatting>
        <x14:conditionalFormatting xmlns:xm="http://schemas.microsoft.com/office/excel/2006/main">
          <x14:cfRule type="expression" priority="1" id="{EC76B1C1-F409-4FD2-B99A-4E004A30CCBD}">
            <xm:f>OR(AND($A2&gt;=Feuil13!$G$11,$A2&lt;Feuil13!$H$11),AND($A2&gt;=Feuil13!$G$17,$A2&lt;Feuil13!$H$17))</xm:f>
            <x14:dxf>
              <fill>
                <patternFill>
                  <bgColor rgb="FFB28BFF"/>
                </patternFill>
              </fill>
            </x14:dxf>
          </x14:cfRule>
          <xm:sqref>D2:D32</xm:sqref>
        </x14:conditionalFormatting>
      </x14:conditionalFormatting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B2:N104"/>
  <sheetViews>
    <sheetView workbookViewId="0">
      <selection activeCell="C33" sqref="C33"/>
    </sheetView>
  </sheetViews>
  <sheetFormatPr baseColWidth="10" defaultRowHeight="15" x14ac:dyDescent="0.25"/>
  <cols>
    <col min="1" max="1" width="6.7109375" customWidth="1"/>
    <col min="2" max="2" width="21.28515625" bestFit="1" customWidth="1"/>
    <col min="3" max="3" width="29.42578125" bestFit="1" customWidth="1"/>
    <col min="4" max="4" width="10.7109375" customWidth="1"/>
    <col min="5" max="5" width="6.7109375" customWidth="1"/>
    <col min="6" max="6" width="27.85546875" bestFit="1" customWidth="1"/>
    <col min="7" max="7" width="25.7109375" bestFit="1" customWidth="1"/>
    <col min="8" max="8" width="27" bestFit="1" customWidth="1"/>
    <col min="9" max="9" width="6.7109375" customWidth="1"/>
    <col min="10" max="10" width="10.7109375" customWidth="1"/>
    <col min="11" max="11" width="13.28515625" bestFit="1" customWidth="1"/>
    <col min="12" max="12" width="12.42578125" bestFit="1" customWidth="1"/>
    <col min="13" max="13" width="18.85546875" bestFit="1" customWidth="1"/>
    <col min="14" max="14" width="18.140625" bestFit="1" customWidth="1"/>
  </cols>
  <sheetData>
    <row r="2" spans="2:14" ht="30" customHeight="1" x14ac:dyDescent="0.25">
      <c r="B2" s="1" t="s">
        <v>0</v>
      </c>
      <c r="C2" s="2">
        <v>2020</v>
      </c>
    </row>
    <row r="4" spans="2:14" ht="19.5" thickBot="1" x14ac:dyDescent="0.35">
      <c r="B4" s="17" t="s">
        <v>1</v>
      </c>
      <c r="C4" s="18" t="s">
        <v>2</v>
      </c>
      <c r="F4" s="16" t="s">
        <v>29</v>
      </c>
      <c r="G4" s="16" t="s">
        <v>30</v>
      </c>
      <c r="H4" s="16" t="s">
        <v>31</v>
      </c>
      <c r="J4" s="21" t="s">
        <v>0</v>
      </c>
      <c r="K4" s="22" t="s">
        <v>38</v>
      </c>
      <c r="L4" s="22" t="s">
        <v>39</v>
      </c>
      <c r="M4" s="22" t="s">
        <v>40</v>
      </c>
      <c r="N4" s="22" t="s">
        <v>41</v>
      </c>
    </row>
    <row r="5" spans="2:14" ht="16.5" x14ac:dyDescent="0.3">
      <c r="B5" s="3" t="s">
        <v>3</v>
      </c>
      <c r="C5" s="4">
        <f>DATE($C$2,1,1)</f>
        <v>43831</v>
      </c>
      <c r="F5" s="26" t="s">
        <v>32</v>
      </c>
      <c r="G5" s="15">
        <v>43831</v>
      </c>
      <c r="H5" s="15">
        <v>43836</v>
      </c>
      <c r="J5" s="23">
        <v>2000</v>
      </c>
      <c r="K5" s="24" t="s">
        <v>42</v>
      </c>
      <c r="L5" s="25" t="s">
        <v>43</v>
      </c>
      <c r="M5" s="25" t="s">
        <v>44</v>
      </c>
      <c r="N5" s="25" t="s">
        <v>45</v>
      </c>
    </row>
    <row r="6" spans="2:14" ht="16.5" x14ac:dyDescent="0.3">
      <c r="B6" s="5" t="s">
        <v>4</v>
      </c>
      <c r="C6" s="6">
        <f>C19+1</f>
        <v>43934</v>
      </c>
      <c r="F6" s="26" t="s">
        <v>33</v>
      </c>
      <c r="G6" s="15">
        <v>43883</v>
      </c>
      <c r="H6" s="15">
        <v>43899</v>
      </c>
      <c r="J6" s="23">
        <v>2001</v>
      </c>
      <c r="K6" s="25" t="s">
        <v>46</v>
      </c>
      <c r="L6" s="25" t="s">
        <v>47</v>
      </c>
      <c r="M6" s="25" t="s">
        <v>48</v>
      </c>
      <c r="N6" s="25" t="s">
        <v>49</v>
      </c>
    </row>
    <row r="7" spans="2:14" ht="16.5" x14ac:dyDescent="0.3">
      <c r="B7" s="7" t="s">
        <v>5</v>
      </c>
      <c r="C7" s="8">
        <f>DATE($C$2,5,1)</f>
        <v>43952</v>
      </c>
      <c r="F7" s="26" t="s">
        <v>34</v>
      </c>
      <c r="G7" s="15">
        <v>43939</v>
      </c>
      <c r="H7" s="15">
        <v>43955</v>
      </c>
      <c r="J7" s="23">
        <v>2002</v>
      </c>
      <c r="K7" s="25" t="s">
        <v>50</v>
      </c>
      <c r="L7" s="25" t="s">
        <v>51</v>
      </c>
      <c r="M7" s="25" t="s">
        <v>52</v>
      </c>
      <c r="N7" s="25" t="s">
        <v>53</v>
      </c>
    </row>
    <row r="8" spans="2:14" ht="16.5" x14ac:dyDescent="0.3">
      <c r="B8" s="5" t="s">
        <v>6</v>
      </c>
      <c r="C8" s="6">
        <f>DATE($C$2,5,8)</f>
        <v>43959</v>
      </c>
      <c r="F8" s="26" t="s">
        <v>35</v>
      </c>
      <c r="G8" s="15">
        <v>43971</v>
      </c>
      <c r="H8" s="15">
        <v>43976</v>
      </c>
      <c r="J8" s="23">
        <v>2003</v>
      </c>
      <c r="K8" s="25" t="s">
        <v>54</v>
      </c>
      <c r="L8" s="25" t="s">
        <v>55</v>
      </c>
      <c r="M8" s="25" t="s">
        <v>56</v>
      </c>
      <c r="N8" s="25" t="s">
        <v>57</v>
      </c>
    </row>
    <row r="9" spans="2:14" ht="16.5" x14ac:dyDescent="0.3">
      <c r="B9" s="7" t="s">
        <v>7</v>
      </c>
      <c r="C9" s="8">
        <f>C19+39</f>
        <v>43972</v>
      </c>
      <c r="F9" s="26" t="s">
        <v>36</v>
      </c>
      <c r="G9" s="15">
        <v>44016</v>
      </c>
      <c r="H9" s="15">
        <v>44075</v>
      </c>
      <c r="J9" s="23">
        <v>2004</v>
      </c>
      <c r="K9" s="25" t="s">
        <v>58</v>
      </c>
      <c r="L9" s="25" t="s">
        <v>59</v>
      </c>
      <c r="M9" s="25" t="s">
        <v>60</v>
      </c>
      <c r="N9" s="25" t="s">
        <v>61</v>
      </c>
    </row>
    <row r="10" spans="2:14" ht="16.5" x14ac:dyDescent="0.3">
      <c r="B10" s="5" t="s">
        <v>8</v>
      </c>
      <c r="C10" s="6">
        <f>C19+50</f>
        <v>43983</v>
      </c>
      <c r="F10" s="26" t="s">
        <v>37</v>
      </c>
      <c r="G10" s="15">
        <v>44121</v>
      </c>
      <c r="H10" s="15">
        <v>44137</v>
      </c>
      <c r="J10" s="23">
        <v>2005</v>
      </c>
      <c r="K10" s="25" t="s">
        <v>46</v>
      </c>
      <c r="L10" s="25" t="s">
        <v>62</v>
      </c>
      <c r="M10" s="25" t="s">
        <v>63</v>
      </c>
      <c r="N10" s="25" t="s">
        <v>45</v>
      </c>
    </row>
    <row r="11" spans="2:14" ht="16.5" x14ac:dyDescent="0.3">
      <c r="B11" s="7" t="s">
        <v>9</v>
      </c>
      <c r="C11" s="8">
        <f>DATE($C$2,7,14)</f>
        <v>44026</v>
      </c>
      <c r="F11" s="26" t="s">
        <v>32</v>
      </c>
      <c r="G11" s="15">
        <v>44184</v>
      </c>
      <c r="H11" s="15">
        <v>44200</v>
      </c>
      <c r="J11" s="23">
        <v>2006</v>
      </c>
      <c r="K11" s="25" t="s">
        <v>64</v>
      </c>
      <c r="L11" s="25" t="s">
        <v>51</v>
      </c>
      <c r="M11" s="25" t="s">
        <v>65</v>
      </c>
      <c r="N11" s="25" t="s">
        <v>66</v>
      </c>
    </row>
    <row r="12" spans="2:14" ht="16.5" x14ac:dyDescent="0.3">
      <c r="B12" s="5" t="s">
        <v>10</v>
      </c>
      <c r="C12" s="6">
        <f>DATE($C$2,8,15)</f>
        <v>44058</v>
      </c>
      <c r="F12" s="26" t="s">
        <v>33</v>
      </c>
      <c r="G12" s="15">
        <v>44233</v>
      </c>
      <c r="H12" s="15">
        <v>44249</v>
      </c>
      <c r="J12" s="23">
        <v>2007</v>
      </c>
      <c r="K12" s="25" t="s">
        <v>67</v>
      </c>
      <c r="L12" s="25" t="s">
        <v>68</v>
      </c>
      <c r="M12" s="25" t="s">
        <v>69</v>
      </c>
      <c r="N12" s="25" t="s">
        <v>70</v>
      </c>
    </row>
    <row r="13" spans="2:14" ht="16.5" x14ac:dyDescent="0.3">
      <c r="B13" s="7" t="s">
        <v>11</v>
      </c>
      <c r="C13" s="8">
        <f>DATE($C$2,11,1)</f>
        <v>44136</v>
      </c>
      <c r="F13" s="26" t="s">
        <v>34</v>
      </c>
      <c r="G13" s="15">
        <v>44296</v>
      </c>
      <c r="H13" s="15">
        <v>44312</v>
      </c>
      <c r="J13" s="23">
        <v>2008</v>
      </c>
      <c r="K13" s="25" t="s">
        <v>71</v>
      </c>
      <c r="L13" s="25" t="s">
        <v>72</v>
      </c>
      <c r="M13" s="25" t="s">
        <v>73</v>
      </c>
      <c r="N13" s="25" t="s">
        <v>45</v>
      </c>
    </row>
    <row r="14" spans="2:14" ht="16.5" x14ac:dyDescent="0.3">
      <c r="B14" s="5" t="s">
        <v>12</v>
      </c>
      <c r="C14" s="6">
        <f>DATE($C$2,11,11)</f>
        <v>44146</v>
      </c>
      <c r="F14" s="26" t="s">
        <v>35</v>
      </c>
      <c r="G14" s="15">
        <v>44329</v>
      </c>
      <c r="H14" s="15">
        <v>44333</v>
      </c>
      <c r="J14" s="23">
        <v>2009</v>
      </c>
      <c r="K14" s="25" t="s">
        <v>74</v>
      </c>
      <c r="L14" s="25" t="s">
        <v>75</v>
      </c>
      <c r="M14" s="25" t="s">
        <v>76</v>
      </c>
      <c r="N14" s="25" t="s">
        <v>61</v>
      </c>
    </row>
    <row r="15" spans="2:14" ht="16.5" x14ac:dyDescent="0.3">
      <c r="B15" s="9" t="s">
        <v>13</v>
      </c>
      <c r="C15" s="10">
        <f>DATE($C$2,12,25)</f>
        <v>44190</v>
      </c>
      <c r="F15" s="26" t="s">
        <v>36</v>
      </c>
      <c r="G15" s="15">
        <v>44382</v>
      </c>
      <c r="H15" s="15">
        <v>44440</v>
      </c>
      <c r="J15" s="23">
        <v>2010</v>
      </c>
      <c r="K15" s="25" t="s">
        <v>46</v>
      </c>
      <c r="L15" s="25" t="s">
        <v>51</v>
      </c>
      <c r="M15" s="25" t="s">
        <v>77</v>
      </c>
      <c r="N15" s="25" t="s">
        <v>78</v>
      </c>
    </row>
    <row r="16" spans="2:14" ht="16.5" x14ac:dyDescent="0.3">
      <c r="F16" s="26" t="s">
        <v>37</v>
      </c>
      <c r="G16" s="15">
        <v>44485</v>
      </c>
      <c r="H16" s="15">
        <v>44500</v>
      </c>
      <c r="J16" s="23">
        <v>2011</v>
      </c>
      <c r="K16" s="25" t="s">
        <v>79</v>
      </c>
      <c r="L16" s="25" t="s">
        <v>55</v>
      </c>
      <c r="M16" s="25" t="s">
        <v>80</v>
      </c>
      <c r="N16" s="25" t="s">
        <v>81</v>
      </c>
    </row>
    <row r="17" spans="2:14" ht="16.5" x14ac:dyDescent="0.3">
      <c r="F17" s="26" t="s">
        <v>32</v>
      </c>
      <c r="G17" s="15">
        <v>44548</v>
      </c>
      <c r="H17" s="15">
        <v>44563</v>
      </c>
      <c r="J17" s="23">
        <v>2012</v>
      </c>
      <c r="K17" s="25" t="s">
        <v>82</v>
      </c>
      <c r="L17" s="25" t="s">
        <v>83</v>
      </c>
      <c r="M17" s="25" t="s">
        <v>73</v>
      </c>
      <c r="N17" s="25" t="s">
        <v>84</v>
      </c>
    </row>
    <row r="18" spans="2:14" ht="18.75" x14ac:dyDescent="0.3">
      <c r="B18" s="19" t="s">
        <v>14</v>
      </c>
      <c r="C18" s="20" t="s">
        <v>2</v>
      </c>
      <c r="F18" s="26" t="s">
        <v>33</v>
      </c>
      <c r="G18" s="15">
        <v>44604</v>
      </c>
      <c r="H18" s="15">
        <v>44619</v>
      </c>
      <c r="J18" s="23">
        <v>2013</v>
      </c>
      <c r="K18" s="25" t="s">
        <v>50</v>
      </c>
      <c r="L18" s="25" t="s">
        <v>75</v>
      </c>
      <c r="M18" s="25" t="s">
        <v>48</v>
      </c>
      <c r="N18" s="25" t="s">
        <v>84</v>
      </c>
    </row>
    <row r="19" spans="2:14" ht="16.5" x14ac:dyDescent="0.3">
      <c r="B19" s="11" t="s">
        <v>15</v>
      </c>
      <c r="C19" s="12">
        <f>ROUND(DATE($C$2,4,MOD(234-11*MOD($C$2,19),30))/7,)*7-6</f>
        <v>43933</v>
      </c>
      <c r="F19" s="26" t="s">
        <v>34</v>
      </c>
      <c r="G19" s="15">
        <v>44660</v>
      </c>
      <c r="H19" s="15">
        <v>44675</v>
      </c>
      <c r="J19" s="23">
        <v>2014</v>
      </c>
      <c r="K19" s="25" t="s">
        <v>85</v>
      </c>
      <c r="L19" s="25" t="s">
        <v>86</v>
      </c>
      <c r="M19" s="25" t="s">
        <v>87</v>
      </c>
      <c r="N19" s="25" t="s">
        <v>88</v>
      </c>
    </row>
    <row r="20" spans="2:14" ht="16.5" x14ac:dyDescent="0.3">
      <c r="B20" s="13" t="s">
        <v>16</v>
      </c>
      <c r="C20" s="14">
        <f>C19+49</f>
        <v>43982</v>
      </c>
      <c r="F20" s="26" t="s">
        <v>35</v>
      </c>
      <c r="G20" s="15">
        <v>44707</v>
      </c>
      <c r="H20" s="15">
        <v>44710</v>
      </c>
      <c r="J20" s="23">
        <v>2015</v>
      </c>
      <c r="K20" s="25" t="s">
        <v>89</v>
      </c>
      <c r="L20" s="25" t="s">
        <v>90</v>
      </c>
      <c r="M20" s="25" t="s">
        <v>91</v>
      </c>
      <c r="N20" s="25" t="s">
        <v>92</v>
      </c>
    </row>
    <row r="21" spans="2:14" ht="16.5" x14ac:dyDescent="0.3">
      <c r="B21" s="11" t="s">
        <v>17</v>
      </c>
      <c r="C21" s="12">
        <f>DATE($C$2,1,6)</f>
        <v>43836</v>
      </c>
      <c r="F21" s="26" t="s">
        <v>36</v>
      </c>
      <c r="G21" s="15">
        <v>44744</v>
      </c>
      <c r="H21" s="15"/>
      <c r="J21" s="23">
        <v>2016</v>
      </c>
      <c r="K21" s="25" t="s">
        <v>93</v>
      </c>
      <c r="L21" s="25" t="s">
        <v>94</v>
      </c>
      <c r="M21" s="25" t="s">
        <v>44</v>
      </c>
      <c r="N21" s="25" t="s">
        <v>61</v>
      </c>
    </row>
    <row r="22" spans="2:14" ht="15.75" x14ac:dyDescent="0.25">
      <c r="B22" s="13" t="s">
        <v>18</v>
      </c>
      <c r="C22" s="14">
        <f>DATE($C$2,2,2)</f>
        <v>43863</v>
      </c>
      <c r="J22" s="23">
        <v>2017</v>
      </c>
      <c r="K22" s="25" t="s">
        <v>64</v>
      </c>
      <c r="L22" s="25" t="s">
        <v>95</v>
      </c>
      <c r="M22" s="25" t="s">
        <v>76</v>
      </c>
      <c r="N22" s="25" t="s">
        <v>49</v>
      </c>
    </row>
    <row r="23" spans="2:14" ht="15.75" x14ac:dyDescent="0.25">
      <c r="B23" s="11" t="s">
        <v>19</v>
      </c>
      <c r="C23" s="12">
        <f>DATE($C$2,2,14)</f>
        <v>43875</v>
      </c>
      <c r="J23" s="23">
        <v>2018</v>
      </c>
      <c r="K23" s="25" t="s">
        <v>50</v>
      </c>
      <c r="L23" s="25" t="s">
        <v>96</v>
      </c>
      <c r="M23" s="25" t="s">
        <v>97</v>
      </c>
      <c r="N23" s="25" t="s">
        <v>88</v>
      </c>
    </row>
    <row r="24" spans="2:14" ht="15.75" x14ac:dyDescent="0.25">
      <c r="B24" s="13" t="s">
        <v>20</v>
      </c>
      <c r="C24" s="14">
        <f>C6-47</f>
        <v>43887</v>
      </c>
      <c r="J24" s="23">
        <v>2019</v>
      </c>
      <c r="K24" s="25" t="s">
        <v>98</v>
      </c>
      <c r="L24" s="25" t="s">
        <v>86</v>
      </c>
      <c r="M24" s="25" t="s">
        <v>99</v>
      </c>
      <c r="N24" s="25" t="s">
        <v>100</v>
      </c>
    </row>
    <row r="25" spans="2:14" ht="15.75" x14ac:dyDescent="0.25">
      <c r="B25" s="11" t="s">
        <v>21</v>
      </c>
      <c r="C25" s="12">
        <f>DATE($C$2,3,0)-WEEKDAY(DATE($C$2,3,0),1)+1+(7*1)</f>
        <v>43891</v>
      </c>
      <c r="J25" s="23">
        <v>2020</v>
      </c>
      <c r="K25" s="50">
        <v>43910.12777777778</v>
      </c>
      <c r="L25" s="25" t="s">
        <v>102</v>
      </c>
      <c r="M25" s="25" t="s">
        <v>60</v>
      </c>
      <c r="N25" s="25" t="s">
        <v>49</v>
      </c>
    </row>
    <row r="26" spans="2:14" ht="15.75" x14ac:dyDescent="0.25">
      <c r="B26" s="13" t="s">
        <v>22</v>
      </c>
      <c r="C26" s="14">
        <f>C19-7</f>
        <v>43926</v>
      </c>
      <c r="J26" s="23">
        <v>2021</v>
      </c>
      <c r="K26" s="25" t="s">
        <v>103</v>
      </c>
      <c r="L26" s="25" t="s">
        <v>104</v>
      </c>
      <c r="M26" s="25" t="s">
        <v>44</v>
      </c>
      <c r="N26" s="25" t="s">
        <v>105</v>
      </c>
    </row>
    <row r="27" spans="2:14" ht="15.75" x14ac:dyDescent="0.25">
      <c r="B27" s="11" t="s">
        <v>23</v>
      </c>
      <c r="C27" s="12">
        <f>C19-2</f>
        <v>43931</v>
      </c>
      <c r="J27" s="23">
        <v>2022</v>
      </c>
      <c r="K27" s="25" t="s">
        <v>46</v>
      </c>
      <c r="L27" s="25" t="s">
        <v>106</v>
      </c>
      <c r="M27" s="25" t="s">
        <v>107</v>
      </c>
      <c r="N27" s="25" t="s">
        <v>108</v>
      </c>
    </row>
    <row r="28" spans="2:14" ht="15.75" x14ac:dyDescent="0.25">
      <c r="B28" s="13" t="s">
        <v>24</v>
      </c>
      <c r="C28" s="14">
        <f>IF(DATE(($C$2),5+1,1)-WEEKDAY(DATE(($C$2),5+1,7))=C20,DATE(($C$2),5+1,1)-WEEKDAY(DATE(($C$2),5+1,7))+7,DATE(($C$2),5+1,1)-WEEKDAY(DATE(($C$2),5+1,7)))</f>
        <v>43989</v>
      </c>
      <c r="J28" s="23">
        <v>2023</v>
      </c>
      <c r="K28" s="25" t="s">
        <v>79</v>
      </c>
      <c r="L28" s="25" t="s">
        <v>86</v>
      </c>
      <c r="M28" s="25" t="s">
        <v>109</v>
      </c>
      <c r="N28" s="25" t="s">
        <v>110</v>
      </c>
    </row>
    <row r="29" spans="2:14" ht="15.75" x14ac:dyDescent="0.25">
      <c r="B29" s="11" t="s">
        <v>25</v>
      </c>
      <c r="C29" s="12">
        <f>("22/6/"&amp;$C$2)-WEEKDAY("1/6/"&amp;$C$2,2)</f>
        <v>44003</v>
      </c>
      <c r="J29" s="23">
        <v>2024</v>
      </c>
      <c r="K29" s="25" t="s">
        <v>111</v>
      </c>
      <c r="L29" s="25" t="s">
        <v>72</v>
      </c>
      <c r="M29" s="25" t="s">
        <v>73</v>
      </c>
      <c r="N29" s="25" t="s">
        <v>112</v>
      </c>
    </row>
    <row r="30" spans="2:14" ht="15.75" x14ac:dyDescent="0.25">
      <c r="B30" s="13" t="s">
        <v>26</v>
      </c>
      <c r="C30" s="14">
        <f>DATE($C$2,6,21)</f>
        <v>44003</v>
      </c>
      <c r="J30" s="23">
        <v>2025</v>
      </c>
      <c r="K30" s="25" t="s">
        <v>113</v>
      </c>
      <c r="L30" s="25" t="s">
        <v>114</v>
      </c>
      <c r="M30" s="25" t="s">
        <v>115</v>
      </c>
      <c r="N30" s="25" t="s">
        <v>49</v>
      </c>
    </row>
    <row r="31" spans="2:14" ht="15.75" x14ac:dyDescent="0.25">
      <c r="B31" s="11" t="s">
        <v>27</v>
      </c>
      <c r="C31" s="12">
        <f>DATE($C$2,10,0)-WEEKDAY(DATE($C$2,10,0),1)+1+(7*1)</f>
        <v>44108</v>
      </c>
      <c r="J31" s="23">
        <v>2026</v>
      </c>
      <c r="K31" s="25" t="s">
        <v>74</v>
      </c>
      <c r="L31" s="25" t="s">
        <v>116</v>
      </c>
      <c r="M31" s="25" t="s">
        <v>117</v>
      </c>
      <c r="N31" s="25" t="s">
        <v>108</v>
      </c>
    </row>
    <row r="32" spans="2:14" ht="15.75" x14ac:dyDescent="0.25">
      <c r="B32" s="13" t="s">
        <v>28</v>
      </c>
      <c r="C32" s="14">
        <f>DATE($C$2,10,31)</f>
        <v>44135</v>
      </c>
      <c r="J32" s="23">
        <v>2027</v>
      </c>
      <c r="K32" s="25" t="s">
        <v>79</v>
      </c>
      <c r="L32" s="25" t="s">
        <v>55</v>
      </c>
      <c r="M32" s="25" t="s">
        <v>118</v>
      </c>
      <c r="N32" s="25" t="s">
        <v>119</v>
      </c>
    </row>
    <row r="33" spans="10:14" x14ac:dyDescent="0.25">
      <c r="J33" s="23">
        <v>2028</v>
      </c>
      <c r="K33" s="25" t="s">
        <v>120</v>
      </c>
      <c r="L33" s="25" t="s">
        <v>121</v>
      </c>
      <c r="M33" s="25" t="s">
        <v>73</v>
      </c>
      <c r="N33" s="25" t="s">
        <v>122</v>
      </c>
    </row>
    <row r="34" spans="10:14" x14ac:dyDescent="0.25">
      <c r="J34" s="23">
        <v>2029</v>
      </c>
      <c r="K34" s="25" t="s">
        <v>123</v>
      </c>
      <c r="L34" s="25" t="s">
        <v>43</v>
      </c>
      <c r="M34" s="25" t="s">
        <v>60</v>
      </c>
      <c r="N34" s="25" t="s">
        <v>84</v>
      </c>
    </row>
    <row r="35" spans="10:14" x14ac:dyDescent="0.25">
      <c r="J35" s="23">
        <v>2030</v>
      </c>
      <c r="K35" s="25" t="s">
        <v>85</v>
      </c>
      <c r="L35" s="25" t="s">
        <v>47</v>
      </c>
      <c r="M35" s="25" t="s">
        <v>63</v>
      </c>
      <c r="N35" s="25" t="s">
        <v>124</v>
      </c>
    </row>
    <row r="36" spans="10:14" x14ac:dyDescent="0.25">
      <c r="J36" s="23">
        <v>2031</v>
      </c>
      <c r="K36" s="25" t="s">
        <v>74</v>
      </c>
      <c r="L36" s="25" t="s">
        <v>55</v>
      </c>
      <c r="M36" s="25" t="s">
        <v>125</v>
      </c>
      <c r="N36" s="25" t="s">
        <v>126</v>
      </c>
    </row>
    <row r="37" spans="10:14" x14ac:dyDescent="0.25">
      <c r="J37" s="23">
        <v>2032</v>
      </c>
      <c r="K37" s="25" t="s">
        <v>64</v>
      </c>
      <c r="L37" s="25" t="s">
        <v>127</v>
      </c>
      <c r="M37" s="25" t="s">
        <v>115</v>
      </c>
      <c r="N37" s="25" t="s">
        <v>128</v>
      </c>
    </row>
    <row r="38" spans="10:14" x14ac:dyDescent="0.25">
      <c r="J38" s="23">
        <v>2033</v>
      </c>
      <c r="K38" s="25" t="s">
        <v>129</v>
      </c>
      <c r="L38" s="25" t="s">
        <v>130</v>
      </c>
      <c r="M38" s="25" t="s">
        <v>131</v>
      </c>
      <c r="N38" s="25" t="s">
        <v>61</v>
      </c>
    </row>
    <row r="39" spans="10:14" x14ac:dyDescent="0.25">
      <c r="J39" s="23">
        <v>2034</v>
      </c>
      <c r="K39" s="25" t="s">
        <v>50</v>
      </c>
      <c r="L39" s="25" t="s">
        <v>62</v>
      </c>
      <c r="M39" s="25" t="s">
        <v>132</v>
      </c>
      <c r="N39" s="25" t="s">
        <v>45</v>
      </c>
    </row>
    <row r="40" spans="10:14" x14ac:dyDescent="0.25">
      <c r="J40" s="23">
        <v>2035</v>
      </c>
      <c r="K40" s="25" t="s">
        <v>46</v>
      </c>
      <c r="L40" s="25" t="s">
        <v>90</v>
      </c>
      <c r="M40" s="25" t="s">
        <v>65</v>
      </c>
      <c r="N40" s="25" t="s">
        <v>133</v>
      </c>
    </row>
    <row r="41" spans="10:14" x14ac:dyDescent="0.25">
      <c r="J41" s="23">
        <v>2036</v>
      </c>
      <c r="K41" s="25" t="s">
        <v>64</v>
      </c>
      <c r="L41" s="25" t="s">
        <v>134</v>
      </c>
      <c r="M41" s="25" t="s">
        <v>44</v>
      </c>
      <c r="N41" s="25" t="s">
        <v>135</v>
      </c>
    </row>
    <row r="42" spans="10:14" x14ac:dyDescent="0.25">
      <c r="J42" s="23">
        <v>2037</v>
      </c>
      <c r="K42" s="25" t="s">
        <v>58</v>
      </c>
      <c r="L42" s="25" t="s">
        <v>136</v>
      </c>
      <c r="M42" s="25" t="s">
        <v>115</v>
      </c>
      <c r="N42" s="25" t="s">
        <v>137</v>
      </c>
    </row>
    <row r="43" spans="10:14" x14ac:dyDescent="0.25">
      <c r="J43" s="23">
        <v>2038</v>
      </c>
      <c r="K43" s="25" t="s">
        <v>74</v>
      </c>
      <c r="L43" s="25" t="s">
        <v>138</v>
      </c>
      <c r="M43" s="25" t="s">
        <v>76</v>
      </c>
      <c r="N43" s="25" t="s">
        <v>84</v>
      </c>
    </row>
    <row r="44" spans="10:14" x14ac:dyDescent="0.25">
      <c r="J44" s="23">
        <v>2039</v>
      </c>
      <c r="K44" s="25" t="s">
        <v>46</v>
      </c>
      <c r="L44" s="25" t="s">
        <v>86</v>
      </c>
      <c r="M44" s="25" t="s">
        <v>139</v>
      </c>
      <c r="N44" s="25" t="s">
        <v>140</v>
      </c>
    </row>
    <row r="45" spans="10:14" x14ac:dyDescent="0.25">
      <c r="J45" s="23">
        <v>2040</v>
      </c>
      <c r="K45" s="25" t="s">
        <v>141</v>
      </c>
      <c r="L45" s="25" t="s">
        <v>142</v>
      </c>
      <c r="M45" s="25" t="s">
        <v>143</v>
      </c>
      <c r="N45" s="25" t="s">
        <v>144</v>
      </c>
    </row>
    <row r="46" spans="10:14" x14ac:dyDescent="0.25">
      <c r="J46" s="23">
        <v>2041</v>
      </c>
      <c r="K46" s="25" t="s">
        <v>145</v>
      </c>
      <c r="L46" s="25" t="s">
        <v>94</v>
      </c>
      <c r="M46" s="25" t="s">
        <v>44</v>
      </c>
      <c r="N46" s="25" t="s">
        <v>84</v>
      </c>
    </row>
    <row r="47" spans="10:14" x14ac:dyDescent="0.25">
      <c r="J47" s="23">
        <v>2042</v>
      </c>
      <c r="K47" s="25" t="s">
        <v>85</v>
      </c>
      <c r="L47" s="25" t="s">
        <v>146</v>
      </c>
      <c r="M47" s="25" t="s">
        <v>76</v>
      </c>
      <c r="N47" s="25" t="s">
        <v>61</v>
      </c>
    </row>
    <row r="48" spans="10:14" x14ac:dyDescent="0.25">
      <c r="J48" s="23">
        <v>2043</v>
      </c>
      <c r="K48" s="25" t="s">
        <v>64</v>
      </c>
      <c r="L48" s="25" t="s">
        <v>86</v>
      </c>
      <c r="M48" s="25" t="s">
        <v>147</v>
      </c>
      <c r="N48" s="25" t="s">
        <v>148</v>
      </c>
    </row>
    <row r="49" spans="10:14" x14ac:dyDescent="0.25">
      <c r="J49" s="23">
        <v>2044</v>
      </c>
      <c r="K49" s="25" t="s">
        <v>149</v>
      </c>
      <c r="L49" s="25" t="s">
        <v>150</v>
      </c>
      <c r="M49" s="25" t="s">
        <v>151</v>
      </c>
      <c r="N49" s="25" t="s">
        <v>152</v>
      </c>
    </row>
    <row r="50" spans="10:14" x14ac:dyDescent="0.25">
      <c r="J50" s="23">
        <v>2045</v>
      </c>
      <c r="K50" s="25" t="s">
        <v>153</v>
      </c>
      <c r="L50" s="25" t="s">
        <v>94</v>
      </c>
      <c r="M50" s="25" t="s">
        <v>60</v>
      </c>
      <c r="N50" s="25" t="s">
        <v>45</v>
      </c>
    </row>
    <row r="51" spans="10:14" x14ac:dyDescent="0.25">
      <c r="J51" s="23">
        <v>2046</v>
      </c>
      <c r="K51" s="25" t="s">
        <v>85</v>
      </c>
      <c r="L51" s="25" t="s">
        <v>154</v>
      </c>
      <c r="M51" s="25" t="s">
        <v>63</v>
      </c>
      <c r="N51" s="25" t="s">
        <v>49</v>
      </c>
    </row>
    <row r="52" spans="10:14" x14ac:dyDescent="0.25">
      <c r="J52" s="23">
        <v>2047</v>
      </c>
      <c r="K52" s="25" t="s">
        <v>85</v>
      </c>
      <c r="L52" s="25" t="s">
        <v>51</v>
      </c>
      <c r="M52" s="25" t="s">
        <v>155</v>
      </c>
      <c r="N52" s="25" t="s">
        <v>156</v>
      </c>
    </row>
    <row r="53" spans="10:14" x14ac:dyDescent="0.25">
      <c r="J53" s="23">
        <v>2048</v>
      </c>
      <c r="K53" s="25" t="s">
        <v>157</v>
      </c>
      <c r="L53" s="25" t="s">
        <v>150</v>
      </c>
      <c r="M53" s="25" t="s">
        <v>158</v>
      </c>
      <c r="N53" s="25" t="s">
        <v>159</v>
      </c>
    </row>
    <row r="54" spans="10:14" x14ac:dyDescent="0.25">
      <c r="J54" s="23">
        <v>2049</v>
      </c>
      <c r="K54" s="25" t="s">
        <v>160</v>
      </c>
      <c r="L54" s="25" t="s">
        <v>102</v>
      </c>
      <c r="M54" s="25" t="s">
        <v>73</v>
      </c>
      <c r="N54" s="25" t="s">
        <v>105</v>
      </c>
    </row>
    <row r="55" spans="10:14" x14ac:dyDescent="0.25">
      <c r="J55" s="23">
        <v>2050</v>
      </c>
      <c r="K55" s="25" t="s">
        <v>50</v>
      </c>
      <c r="L55" s="25" t="s">
        <v>104</v>
      </c>
      <c r="M55" s="25" t="s">
        <v>44</v>
      </c>
      <c r="N55" s="25" t="s">
        <v>45</v>
      </c>
    </row>
    <row r="56" spans="10:14" x14ac:dyDescent="0.25">
      <c r="J56" s="23">
        <v>2051</v>
      </c>
      <c r="K56" s="25" t="s">
        <v>85</v>
      </c>
      <c r="L56" s="25" t="s">
        <v>106</v>
      </c>
      <c r="M56" s="25" t="s">
        <v>161</v>
      </c>
      <c r="N56" s="25" t="s">
        <v>78</v>
      </c>
    </row>
    <row r="57" spans="10:14" x14ac:dyDescent="0.25">
      <c r="J57" s="23">
        <v>2052</v>
      </c>
      <c r="K57" s="25" t="s">
        <v>162</v>
      </c>
      <c r="L57" s="25" t="s">
        <v>163</v>
      </c>
      <c r="M57" s="25" t="s">
        <v>164</v>
      </c>
      <c r="N57" s="25" t="s">
        <v>165</v>
      </c>
    </row>
    <row r="58" spans="10:14" x14ac:dyDescent="0.25">
      <c r="J58" s="23">
        <v>2053</v>
      </c>
      <c r="K58" s="25" t="s">
        <v>101</v>
      </c>
      <c r="L58" s="25" t="s">
        <v>94</v>
      </c>
      <c r="M58" s="25" t="s">
        <v>131</v>
      </c>
      <c r="N58" s="25" t="s">
        <v>166</v>
      </c>
    </row>
    <row r="59" spans="10:14" x14ac:dyDescent="0.25">
      <c r="J59" s="23">
        <v>2054</v>
      </c>
      <c r="K59" s="25" t="s">
        <v>103</v>
      </c>
      <c r="L59" s="25" t="s">
        <v>114</v>
      </c>
      <c r="M59" s="25" t="s">
        <v>131</v>
      </c>
      <c r="N59" s="25" t="s">
        <v>166</v>
      </c>
    </row>
    <row r="60" spans="10:14" x14ac:dyDescent="0.25">
      <c r="J60" s="23">
        <v>2055</v>
      </c>
      <c r="K60" s="25" t="s">
        <v>64</v>
      </c>
      <c r="L60" s="25" t="s">
        <v>167</v>
      </c>
      <c r="M60" s="25" t="s">
        <v>168</v>
      </c>
      <c r="N60" s="25" t="s">
        <v>169</v>
      </c>
    </row>
    <row r="61" spans="10:14" x14ac:dyDescent="0.25">
      <c r="J61" s="23">
        <v>2056</v>
      </c>
      <c r="K61" s="25" t="s">
        <v>170</v>
      </c>
      <c r="L61" s="25" t="s">
        <v>171</v>
      </c>
      <c r="M61" s="25" t="s">
        <v>172</v>
      </c>
      <c r="N61" s="25" t="s">
        <v>173</v>
      </c>
    </row>
    <row r="62" spans="10:14" x14ac:dyDescent="0.25">
      <c r="J62" s="23">
        <v>2057</v>
      </c>
      <c r="K62" s="25" t="s">
        <v>174</v>
      </c>
      <c r="L62" s="25" t="s">
        <v>121</v>
      </c>
      <c r="M62" s="25" t="s">
        <v>44</v>
      </c>
      <c r="N62" s="25" t="s">
        <v>175</v>
      </c>
    </row>
    <row r="63" spans="10:14" x14ac:dyDescent="0.25">
      <c r="J63" s="23">
        <v>2058</v>
      </c>
      <c r="K63" s="25" t="s">
        <v>176</v>
      </c>
      <c r="L63" s="25" t="s">
        <v>177</v>
      </c>
      <c r="M63" s="25" t="s">
        <v>178</v>
      </c>
      <c r="N63" s="25" t="s">
        <v>49</v>
      </c>
    </row>
    <row r="64" spans="10:14" x14ac:dyDescent="0.25">
      <c r="J64" s="23">
        <v>2059</v>
      </c>
      <c r="K64" s="25" t="s">
        <v>74</v>
      </c>
      <c r="L64" s="25" t="s">
        <v>179</v>
      </c>
      <c r="M64" s="25" t="s">
        <v>180</v>
      </c>
      <c r="N64" s="25" t="s">
        <v>181</v>
      </c>
    </row>
    <row r="65" spans="10:14" x14ac:dyDescent="0.25">
      <c r="J65" s="23">
        <v>2060</v>
      </c>
      <c r="K65" s="25" t="s">
        <v>157</v>
      </c>
      <c r="L65" s="25" t="s">
        <v>142</v>
      </c>
      <c r="M65" s="25" t="s">
        <v>182</v>
      </c>
      <c r="N65" s="25" t="s">
        <v>183</v>
      </c>
    </row>
    <row r="66" spans="10:14" x14ac:dyDescent="0.25">
      <c r="J66" s="23">
        <v>2061</v>
      </c>
      <c r="K66" s="25" t="s">
        <v>79</v>
      </c>
      <c r="L66" s="25" t="s">
        <v>134</v>
      </c>
      <c r="M66" s="25" t="s">
        <v>60</v>
      </c>
      <c r="N66" s="25" t="s">
        <v>184</v>
      </c>
    </row>
    <row r="67" spans="10:14" x14ac:dyDescent="0.25">
      <c r="J67" s="23">
        <v>2062</v>
      </c>
      <c r="K67" s="25" t="s">
        <v>185</v>
      </c>
      <c r="L67" s="25" t="s">
        <v>55</v>
      </c>
      <c r="M67" s="25" t="s">
        <v>115</v>
      </c>
      <c r="N67" s="25" t="s">
        <v>61</v>
      </c>
    </row>
    <row r="68" spans="10:14" x14ac:dyDescent="0.25">
      <c r="J68" s="23">
        <v>2063</v>
      </c>
      <c r="K68" s="25" t="s">
        <v>85</v>
      </c>
      <c r="L68" s="25" t="s">
        <v>186</v>
      </c>
      <c r="M68" s="25" t="s">
        <v>187</v>
      </c>
      <c r="N68" s="25" t="s">
        <v>88</v>
      </c>
    </row>
    <row r="69" spans="10:14" x14ac:dyDescent="0.25">
      <c r="J69" s="23">
        <v>2064</v>
      </c>
      <c r="K69" s="25" t="s">
        <v>188</v>
      </c>
      <c r="L69" s="25" t="s">
        <v>142</v>
      </c>
      <c r="M69" s="25" t="s">
        <v>189</v>
      </c>
      <c r="N69" s="25" t="s">
        <v>190</v>
      </c>
    </row>
    <row r="70" spans="10:14" x14ac:dyDescent="0.25">
      <c r="J70" s="23">
        <v>2065</v>
      </c>
      <c r="K70" s="25" t="s">
        <v>64</v>
      </c>
      <c r="L70" s="25" t="s">
        <v>134</v>
      </c>
      <c r="M70" s="25" t="s">
        <v>73</v>
      </c>
      <c r="N70" s="25" t="s">
        <v>128</v>
      </c>
    </row>
    <row r="71" spans="10:14" x14ac:dyDescent="0.25">
      <c r="J71" s="23">
        <v>2066</v>
      </c>
      <c r="K71" s="25" t="s">
        <v>191</v>
      </c>
      <c r="L71" s="25" t="s">
        <v>192</v>
      </c>
      <c r="M71" s="25" t="s">
        <v>44</v>
      </c>
      <c r="N71" s="25" t="s">
        <v>61</v>
      </c>
    </row>
    <row r="72" spans="10:14" x14ac:dyDescent="0.25">
      <c r="J72" s="23">
        <v>2067</v>
      </c>
      <c r="K72" s="25" t="s">
        <v>85</v>
      </c>
      <c r="L72" s="25" t="s">
        <v>193</v>
      </c>
      <c r="M72" s="25" t="s">
        <v>76</v>
      </c>
      <c r="N72" s="25" t="s">
        <v>61</v>
      </c>
    </row>
    <row r="73" spans="10:14" x14ac:dyDescent="0.25">
      <c r="J73" s="23">
        <v>2068</v>
      </c>
      <c r="K73" s="25" t="s">
        <v>194</v>
      </c>
      <c r="L73" s="25" t="s">
        <v>150</v>
      </c>
      <c r="M73" s="25" t="s">
        <v>195</v>
      </c>
      <c r="N73" s="25" t="s">
        <v>45</v>
      </c>
    </row>
    <row r="74" spans="10:14" x14ac:dyDescent="0.25">
      <c r="J74" s="23">
        <v>2069</v>
      </c>
      <c r="K74" s="25" t="s">
        <v>196</v>
      </c>
      <c r="L74" s="25" t="s">
        <v>142</v>
      </c>
      <c r="M74" s="25" t="s">
        <v>197</v>
      </c>
      <c r="N74" s="25" t="s">
        <v>198</v>
      </c>
    </row>
    <row r="75" spans="10:14" x14ac:dyDescent="0.25">
      <c r="J75" s="23">
        <v>2070</v>
      </c>
      <c r="K75" s="25" t="s">
        <v>199</v>
      </c>
      <c r="L75" s="25" t="s">
        <v>200</v>
      </c>
      <c r="M75" s="25" t="s">
        <v>73</v>
      </c>
      <c r="N75" s="25" t="s">
        <v>84</v>
      </c>
    </row>
    <row r="76" spans="10:14" x14ac:dyDescent="0.25">
      <c r="J76" s="23">
        <v>2071</v>
      </c>
      <c r="K76" s="25" t="s">
        <v>46</v>
      </c>
      <c r="L76" s="25" t="s">
        <v>201</v>
      </c>
      <c r="M76" s="25" t="s">
        <v>132</v>
      </c>
      <c r="N76" s="25" t="s">
        <v>45</v>
      </c>
    </row>
    <row r="77" spans="10:14" x14ac:dyDescent="0.25">
      <c r="J77" s="23">
        <v>2072</v>
      </c>
      <c r="K77" s="25" t="s">
        <v>202</v>
      </c>
      <c r="L77" s="25" t="s">
        <v>163</v>
      </c>
      <c r="M77" s="25" t="s">
        <v>203</v>
      </c>
      <c r="N77" s="25" t="s">
        <v>204</v>
      </c>
    </row>
    <row r="78" spans="10:14" x14ac:dyDescent="0.25">
      <c r="J78" s="23">
        <v>2073</v>
      </c>
      <c r="K78" s="25" t="s">
        <v>141</v>
      </c>
      <c r="L78" s="25" t="s">
        <v>205</v>
      </c>
      <c r="M78" s="25" t="s">
        <v>206</v>
      </c>
      <c r="N78" s="25" t="s">
        <v>207</v>
      </c>
    </row>
    <row r="79" spans="10:14" x14ac:dyDescent="0.25">
      <c r="J79" s="23">
        <v>2074</v>
      </c>
      <c r="K79" s="25" t="s">
        <v>208</v>
      </c>
      <c r="L79" s="25" t="s">
        <v>72</v>
      </c>
      <c r="M79" s="25" t="s">
        <v>60</v>
      </c>
      <c r="N79" s="25" t="s">
        <v>45</v>
      </c>
    </row>
    <row r="80" spans="10:14" x14ac:dyDescent="0.25">
      <c r="J80" s="23">
        <v>2075</v>
      </c>
      <c r="K80" s="25" t="s">
        <v>74</v>
      </c>
      <c r="L80" s="25" t="s">
        <v>209</v>
      </c>
      <c r="M80" s="25" t="s">
        <v>210</v>
      </c>
      <c r="N80" s="25" t="s">
        <v>49</v>
      </c>
    </row>
    <row r="81" spans="10:14" x14ac:dyDescent="0.25">
      <c r="J81" s="23">
        <v>2076</v>
      </c>
      <c r="K81" s="25" t="s">
        <v>188</v>
      </c>
      <c r="L81" s="25" t="s">
        <v>134</v>
      </c>
      <c r="M81" s="25" t="s">
        <v>210</v>
      </c>
      <c r="N81" s="25" t="s">
        <v>211</v>
      </c>
    </row>
    <row r="82" spans="10:14" x14ac:dyDescent="0.25">
      <c r="J82" s="23">
        <v>2077</v>
      </c>
      <c r="K82" s="25" t="s">
        <v>157</v>
      </c>
      <c r="L82" s="25" t="s">
        <v>171</v>
      </c>
      <c r="M82" s="25" t="s">
        <v>212</v>
      </c>
      <c r="N82" s="25" t="s">
        <v>213</v>
      </c>
    </row>
    <row r="83" spans="10:14" x14ac:dyDescent="0.25">
      <c r="J83" s="23">
        <v>2078</v>
      </c>
      <c r="K83" s="25" t="s">
        <v>82</v>
      </c>
      <c r="L83" s="25" t="s">
        <v>72</v>
      </c>
      <c r="M83" s="25" t="s">
        <v>44</v>
      </c>
      <c r="N83" s="25" t="s">
        <v>105</v>
      </c>
    </row>
    <row r="84" spans="10:14" x14ac:dyDescent="0.25">
      <c r="J84" s="23">
        <v>2079</v>
      </c>
      <c r="K84" s="25" t="s">
        <v>214</v>
      </c>
      <c r="L84" s="25" t="s">
        <v>215</v>
      </c>
      <c r="M84" s="25" t="s">
        <v>76</v>
      </c>
      <c r="N84" s="25" t="s">
        <v>61</v>
      </c>
    </row>
    <row r="85" spans="10:14" x14ac:dyDescent="0.25">
      <c r="J85" s="23">
        <v>2080</v>
      </c>
      <c r="K85" s="25" t="s">
        <v>194</v>
      </c>
      <c r="L85" s="25" t="s">
        <v>216</v>
      </c>
      <c r="M85" s="25" t="s">
        <v>131</v>
      </c>
      <c r="N85" s="25" t="s">
        <v>217</v>
      </c>
    </row>
    <row r="86" spans="10:14" x14ac:dyDescent="0.25">
      <c r="J86" s="23">
        <v>2081</v>
      </c>
      <c r="K86" s="25" t="s">
        <v>157</v>
      </c>
      <c r="L86" s="25" t="s">
        <v>163</v>
      </c>
      <c r="M86" s="25" t="s">
        <v>218</v>
      </c>
      <c r="N86" s="25" t="s">
        <v>219</v>
      </c>
    </row>
    <row r="87" spans="10:14" x14ac:dyDescent="0.25">
      <c r="J87" s="23">
        <v>2082</v>
      </c>
      <c r="K87" s="25" t="s">
        <v>93</v>
      </c>
      <c r="L87" s="25" t="s">
        <v>94</v>
      </c>
      <c r="M87" s="25" t="s">
        <v>44</v>
      </c>
      <c r="N87" s="25" t="s">
        <v>61</v>
      </c>
    </row>
    <row r="88" spans="10:14" x14ac:dyDescent="0.25">
      <c r="J88" s="23">
        <v>2083</v>
      </c>
      <c r="K88" s="25" t="s">
        <v>220</v>
      </c>
      <c r="L88" s="25" t="s">
        <v>114</v>
      </c>
      <c r="M88" s="25" t="s">
        <v>115</v>
      </c>
      <c r="N88" s="25" t="s">
        <v>105</v>
      </c>
    </row>
    <row r="89" spans="10:14" x14ac:dyDescent="0.25">
      <c r="J89" s="23">
        <v>2084</v>
      </c>
      <c r="K89" s="25" t="s">
        <v>221</v>
      </c>
      <c r="L89" s="25" t="s">
        <v>222</v>
      </c>
      <c r="M89" s="25" t="s">
        <v>223</v>
      </c>
      <c r="N89" s="25" t="s">
        <v>224</v>
      </c>
    </row>
    <row r="90" spans="10:14" x14ac:dyDescent="0.25">
      <c r="J90" s="23">
        <v>2085</v>
      </c>
      <c r="K90" s="25" t="s">
        <v>162</v>
      </c>
      <c r="L90" s="25" t="s">
        <v>134</v>
      </c>
      <c r="M90" s="25" t="s">
        <v>225</v>
      </c>
      <c r="N90" s="25" t="s">
        <v>226</v>
      </c>
    </row>
    <row r="91" spans="10:14" x14ac:dyDescent="0.25">
      <c r="J91" s="23">
        <v>2086</v>
      </c>
      <c r="K91" s="25" t="s">
        <v>227</v>
      </c>
      <c r="L91" s="25" t="s">
        <v>121</v>
      </c>
      <c r="M91" s="25" t="s">
        <v>60</v>
      </c>
      <c r="N91" s="25" t="s">
        <v>49</v>
      </c>
    </row>
    <row r="92" spans="10:14" x14ac:dyDescent="0.25">
      <c r="J92" s="23">
        <v>2087</v>
      </c>
      <c r="K92" s="25" t="s">
        <v>228</v>
      </c>
      <c r="L92" s="25" t="s">
        <v>229</v>
      </c>
      <c r="M92" s="25" t="s">
        <v>44</v>
      </c>
      <c r="N92" s="25" t="s">
        <v>230</v>
      </c>
    </row>
    <row r="93" spans="10:14" x14ac:dyDescent="0.25">
      <c r="J93" s="23">
        <v>2088</v>
      </c>
      <c r="K93" s="25" t="s">
        <v>231</v>
      </c>
      <c r="L93" s="25" t="s">
        <v>232</v>
      </c>
      <c r="M93" s="25" t="s">
        <v>233</v>
      </c>
      <c r="N93" s="25" t="s">
        <v>234</v>
      </c>
    </row>
    <row r="94" spans="10:14" x14ac:dyDescent="0.25">
      <c r="J94" s="23">
        <v>2089</v>
      </c>
      <c r="K94" s="25" t="s">
        <v>235</v>
      </c>
      <c r="L94" s="25" t="s">
        <v>142</v>
      </c>
      <c r="M94" s="25" t="s">
        <v>236</v>
      </c>
      <c r="N94" s="25" t="s">
        <v>173</v>
      </c>
    </row>
    <row r="95" spans="10:14" x14ac:dyDescent="0.25">
      <c r="J95" s="23">
        <v>2090</v>
      </c>
      <c r="K95" s="25" t="s">
        <v>237</v>
      </c>
      <c r="L95" s="25" t="s">
        <v>134</v>
      </c>
      <c r="M95" s="25" t="s">
        <v>131</v>
      </c>
      <c r="N95" s="25" t="s">
        <v>175</v>
      </c>
    </row>
    <row r="96" spans="10:14" x14ac:dyDescent="0.25">
      <c r="J96" s="23">
        <v>2091</v>
      </c>
      <c r="K96" s="25" t="s">
        <v>238</v>
      </c>
      <c r="L96" s="25" t="s">
        <v>55</v>
      </c>
      <c r="M96" s="25" t="s">
        <v>73</v>
      </c>
      <c r="N96" s="25" t="s">
        <v>45</v>
      </c>
    </row>
    <row r="97" spans="10:14" x14ac:dyDescent="0.25">
      <c r="J97" s="23">
        <v>2092</v>
      </c>
      <c r="K97" s="25" t="s">
        <v>188</v>
      </c>
      <c r="L97" s="25" t="s">
        <v>239</v>
      </c>
      <c r="M97" s="25" t="s">
        <v>240</v>
      </c>
      <c r="N97" s="25" t="s">
        <v>217</v>
      </c>
    </row>
    <row r="98" spans="10:14" x14ac:dyDescent="0.25">
      <c r="J98" s="23">
        <v>2093</v>
      </c>
      <c r="K98" s="25" t="s">
        <v>157</v>
      </c>
      <c r="L98" s="25" t="s">
        <v>205</v>
      </c>
      <c r="M98" s="25" t="s">
        <v>241</v>
      </c>
      <c r="N98" s="25" t="s">
        <v>242</v>
      </c>
    </row>
    <row r="99" spans="10:14" x14ac:dyDescent="0.25">
      <c r="J99" s="23">
        <v>2094</v>
      </c>
      <c r="K99" s="25" t="s">
        <v>79</v>
      </c>
      <c r="L99" s="25" t="s">
        <v>142</v>
      </c>
      <c r="M99" s="25" t="s">
        <v>115</v>
      </c>
      <c r="N99" s="25" t="s">
        <v>243</v>
      </c>
    </row>
    <row r="100" spans="10:14" x14ac:dyDescent="0.25">
      <c r="J100" s="23">
        <v>2095</v>
      </c>
      <c r="K100" s="25" t="s">
        <v>244</v>
      </c>
      <c r="L100" s="25" t="s">
        <v>245</v>
      </c>
      <c r="M100" s="25" t="s">
        <v>115</v>
      </c>
      <c r="N100" s="25" t="s">
        <v>246</v>
      </c>
    </row>
    <row r="101" spans="10:14" x14ac:dyDescent="0.25">
      <c r="J101" s="23">
        <v>2096</v>
      </c>
      <c r="K101" s="25" t="s">
        <v>202</v>
      </c>
      <c r="L101" s="25" t="s">
        <v>247</v>
      </c>
      <c r="M101" s="25" t="s">
        <v>248</v>
      </c>
      <c r="N101" s="25" t="s">
        <v>224</v>
      </c>
    </row>
    <row r="102" spans="10:14" x14ac:dyDescent="0.25">
      <c r="J102" s="23">
        <v>2097</v>
      </c>
      <c r="K102" s="25" t="s">
        <v>194</v>
      </c>
      <c r="L102" s="25" t="s">
        <v>163</v>
      </c>
      <c r="M102" s="25" t="s">
        <v>249</v>
      </c>
      <c r="N102" s="25" t="s">
        <v>78</v>
      </c>
    </row>
    <row r="103" spans="10:14" x14ac:dyDescent="0.25">
      <c r="J103" s="23">
        <v>2098</v>
      </c>
      <c r="K103" s="25" t="s">
        <v>74</v>
      </c>
      <c r="L103" s="25" t="s">
        <v>134</v>
      </c>
      <c r="M103" s="25" t="s">
        <v>44</v>
      </c>
      <c r="N103" s="25" t="s">
        <v>250</v>
      </c>
    </row>
    <row r="104" spans="10:14" x14ac:dyDescent="0.25">
      <c r="J104" s="23">
        <v>2099</v>
      </c>
      <c r="K104" s="25" t="s">
        <v>191</v>
      </c>
      <c r="L104" s="25" t="s">
        <v>102</v>
      </c>
      <c r="M104" s="25" t="s">
        <v>115</v>
      </c>
      <c r="N104" s="25" t="s">
        <v>61</v>
      </c>
    </row>
  </sheetData>
  <conditionalFormatting sqref="J5:J104">
    <cfRule type="expression" dxfId="81" priority="3">
      <formula>$Q5=$C$2</formula>
    </cfRule>
  </conditionalFormatting>
  <conditionalFormatting sqref="J5:N104">
    <cfRule type="expression" dxfId="80" priority="4">
      <formula>$J5=$C$2</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5" r:id="rId3" name="Spinner 1">
              <controlPr defaultSize="0" autoPict="0">
                <anchor moveWithCells="1" sizeWithCells="1">
                  <from>
                    <xdr:col>3</xdr:col>
                    <xdr:colOff>76200</xdr:colOff>
                    <xdr:row>1</xdr:row>
                    <xdr:rowOff>28575</xdr:rowOff>
                  </from>
                  <to>
                    <xdr:col>3</xdr:col>
                    <xdr:colOff>609600</xdr:colOff>
                    <xdr:row>1</xdr:row>
                    <xdr:rowOff>371475</xdr:rowOff>
                  </to>
                </anchor>
              </controlPr>
            </control>
          </mc:Choice>
        </mc:AlternateContent>
      </controls>
    </mc:Choice>
  </mc:AlternateContent>
  <tableParts count="1">
    <tablePart r:id="rId4"/>
  </tableParts>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V55"/>
  <sheetViews>
    <sheetView workbookViewId="0">
      <selection activeCell="B1" sqref="B1"/>
    </sheetView>
  </sheetViews>
  <sheetFormatPr baseColWidth="10" defaultRowHeight="18.75" customHeight="1" x14ac:dyDescent="0.25"/>
  <cols>
    <col min="1" max="1" width="3.28515625" bestFit="1" customWidth="1"/>
    <col min="2" max="2" width="10.7109375" bestFit="1" customWidth="1"/>
    <col min="3" max="3" width="10.140625" bestFit="1" customWidth="1"/>
    <col min="4" max="4" width="5.28515625" bestFit="1" customWidth="1"/>
    <col min="5" max="6" width="3" bestFit="1" customWidth="1"/>
    <col min="7" max="7" width="5" bestFit="1" customWidth="1"/>
    <col min="8" max="8" width="7.5703125" bestFit="1" customWidth="1"/>
    <col min="9" max="9" width="4.5703125" bestFit="1" customWidth="1"/>
    <col min="10" max="10" width="10.5703125" bestFit="1" customWidth="1"/>
    <col min="11" max="11" width="6.5703125" bestFit="1" customWidth="1"/>
    <col min="12" max="13" width="8.5703125" bestFit="1" customWidth="1"/>
    <col min="14" max="14" width="10.5703125" bestFit="1" customWidth="1"/>
    <col min="15" max="17" width="3" bestFit="1" customWidth="1"/>
    <col min="18" max="18" width="2.7109375" bestFit="1" customWidth="1"/>
    <col min="19" max="19" width="5" bestFit="1" customWidth="1"/>
    <col min="20" max="21" width="3" bestFit="1" customWidth="1"/>
    <col min="22" max="22" width="5.5703125" bestFit="1" customWidth="1"/>
    <col min="253" max="253" width="3.28515625" bestFit="1" customWidth="1"/>
    <col min="254" max="255" width="10.140625" bestFit="1" customWidth="1"/>
    <col min="256" max="256" width="5" bestFit="1" customWidth="1"/>
    <col min="257" max="257" width="5.28515625" bestFit="1" customWidth="1"/>
    <col min="258" max="258" width="3" bestFit="1" customWidth="1"/>
    <col min="259" max="259" width="5" bestFit="1" customWidth="1"/>
    <col min="260" max="260" width="7.5703125" bestFit="1" customWidth="1"/>
    <col min="261" max="261" width="4.5703125" bestFit="1" customWidth="1"/>
    <col min="262" max="262" width="10.5703125" bestFit="1" customWidth="1"/>
    <col min="263" max="263" width="7.5703125" bestFit="1" customWidth="1"/>
    <col min="264" max="265" width="8.5703125" bestFit="1" customWidth="1"/>
    <col min="266" max="266" width="10.5703125" bestFit="1" customWidth="1"/>
    <col min="267" max="269" width="3" bestFit="1" customWidth="1"/>
    <col min="270" max="270" width="2.7109375" bestFit="1" customWidth="1"/>
    <col min="271" max="271" width="5" bestFit="1" customWidth="1"/>
    <col min="272" max="273" width="3" bestFit="1" customWidth="1"/>
    <col min="274" max="274" width="5.5703125" bestFit="1" customWidth="1"/>
    <col min="509" max="509" width="3.28515625" bestFit="1" customWidth="1"/>
    <col min="510" max="511" width="10.140625" bestFit="1" customWidth="1"/>
    <col min="512" max="512" width="5" bestFit="1" customWidth="1"/>
    <col min="513" max="513" width="5.28515625" bestFit="1" customWidth="1"/>
    <col min="514" max="514" width="3" bestFit="1" customWidth="1"/>
    <col min="515" max="515" width="5" bestFit="1" customWidth="1"/>
    <col min="516" max="516" width="7.5703125" bestFit="1" customWidth="1"/>
    <col min="517" max="517" width="4.5703125" bestFit="1" customWidth="1"/>
    <col min="518" max="518" width="10.5703125" bestFit="1" customWidth="1"/>
    <col min="519" max="519" width="7.5703125" bestFit="1" customWidth="1"/>
    <col min="520" max="521" width="8.5703125" bestFit="1" customWidth="1"/>
    <col min="522" max="522" width="10.5703125" bestFit="1" customWidth="1"/>
    <col min="523" max="525" width="3" bestFit="1" customWidth="1"/>
    <col min="526" max="526" width="2.7109375" bestFit="1" customWidth="1"/>
    <col min="527" max="527" width="5" bestFit="1" customWidth="1"/>
    <col min="528" max="529" width="3" bestFit="1" customWidth="1"/>
    <col min="530" max="530" width="5.5703125" bestFit="1" customWidth="1"/>
    <col min="765" max="765" width="3.28515625" bestFit="1" customWidth="1"/>
    <col min="766" max="767" width="10.140625" bestFit="1" customWidth="1"/>
    <col min="768" max="768" width="5" bestFit="1" customWidth="1"/>
    <col min="769" max="769" width="5.28515625" bestFit="1" customWidth="1"/>
    <col min="770" max="770" width="3" bestFit="1" customWidth="1"/>
    <col min="771" max="771" width="5" bestFit="1" customWidth="1"/>
    <col min="772" max="772" width="7.5703125" bestFit="1" customWidth="1"/>
    <col min="773" max="773" width="4.5703125" bestFit="1" customWidth="1"/>
    <col min="774" max="774" width="10.5703125" bestFit="1" customWidth="1"/>
    <col min="775" max="775" width="7.5703125" bestFit="1" customWidth="1"/>
    <col min="776" max="777" width="8.5703125" bestFit="1" customWidth="1"/>
    <col min="778" max="778" width="10.5703125" bestFit="1" customWidth="1"/>
    <col min="779" max="781" width="3" bestFit="1" customWidth="1"/>
    <col min="782" max="782" width="2.7109375" bestFit="1" customWidth="1"/>
    <col min="783" max="783" width="5" bestFit="1" customWidth="1"/>
    <col min="784" max="785" width="3" bestFit="1" customWidth="1"/>
    <col min="786" max="786" width="5.5703125" bestFit="1" customWidth="1"/>
    <col min="1021" max="1021" width="3.28515625" bestFit="1" customWidth="1"/>
    <col min="1022" max="1023" width="10.140625" bestFit="1" customWidth="1"/>
    <col min="1024" max="1024" width="5" bestFit="1" customWidth="1"/>
    <col min="1025" max="1025" width="5.28515625" bestFit="1" customWidth="1"/>
    <col min="1026" max="1026" width="3" bestFit="1" customWidth="1"/>
    <col min="1027" max="1027" width="5" bestFit="1" customWidth="1"/>
    <col min="1028" max="1028" width="7.5703125" bestFit="1" customWidth="1"/>
    <col min="1029" max="1029" width="4.5703125" bestFit="1" customWidth="1"/>
    <col min="1030" max="1030" width="10.5703125" bestFit="1" customWidth="1"/>
    <col min="1031" max="1031" width="7.5703125" bestFit="1" customWidth="1"/>
    <col min="1032" max="1033" width="8.5703125" bestFit="1" customWidth="1"/>
    <col min="1034" max="1034" width="10.5703125" bestFit="1" customWidth="1"/>
    <col min="1035" max="1037" width="3" bestFit="1" customWidth="1"/>
    <col min="1038" max="1038" width="2.7109375" bestFit="1" customWidth="1"/>
    <col min="1039" max="1039" width="5" bestFit="1" customWidth="1"/>
    <col min="1040" max="1041" width="3" bestFit="1" customWidth="1"/>
    <col min="1042" max="1042" width="5.5703125" bestFit="1" customWidth="1"/>
    <col min="1277" max="1277" width="3.28515625" bestFit="1" customWidth="1"/>
    <col min="1278" max="1279" width="10.140625" bestFit="1" customWidth="1"/>
    <col min="1280" max="1280" width="5" bestFit="1" customWidth="1"/>
    <col min="1281" max="1281" width="5.28515625" bestFit="1" customWidth="1"/>
    <col min="1282" max="1282" width="3" bestFit="1" customWidth="1"/>
    <col min="1283" max="1283" width="5" bestFit="1" customWidth="1"/>
    <col min="1284" max="1284" width="7.5703125" bestFit="1" customWidth="1"/>
    <col min="1285" max="1285" width="4.5703125" bestFit="1" customWidth="1"/>
    <col min="1286" max="1286" width="10.5703125" bestFit="1" customWidth="1"/>
    <col min="1287" max="1287" width="7.5703125" bestFit="1" customWidth="1"/>
    <col min="1288" max="1289" width="8.5703125" bestFit="1" customWidth="1"/>
    <col min="1290" max="1290" width="10.5703125" bestFit="1" customWidth="1"/>
    <col min="1291" max="1293" width="3" bestFit="1" customWidth="1"/>
    <col min="1294" max="1294" width="2.7109375" bestFit="1" customWidth="1"/>
    <col min="1295" max="1295" width="5" bestFit="1" customWidth="1"/>
    <col min="1296" max="1297" width="3" bestFit="1" customWidth="1"/>
    <col min="1298" max="1298" width="5.5703125" bestFit="1" customWidth="1"/>
    <col min="1533" max="1533" width="3.28515625" bestFit="1" customWidth="1"/>
    <col min="1534" max="1535" width="10.140625" bestFit="1" customWidth="1"/>
    <col min="1536" max="1536" width="5" bestFit="1" customWidth="1"/>
    <col min="1537" max="1537" width="5.28515625" bestFit="1" customWidth="1"/>
    <col min="1538" max="1538" width="3" bestFit="1" customWidth="1"/>
    <col min="1539" max="1539" width="5" bestFit="1" customWidth="1"/>
    <col min="1540" max="1540" width="7.5703125" bestFit="1" customWidth="1"/>
    <col min="1541" max="1541" width="4.5703125" bestFit="1" customWidth="1"/>
    <col min="1542" max="1542" width="10.5703125" bestFit="1" customWidth="1"/>
    <col min="1543" max="1543" width="7.5703125" bestFit="1" customWidth="1"/>
    <col min="1544" max="1545" width="8.5703125" bestFit="1" customWidth="1"/>
    <col min="1546" max="1546" width="10.5703125" bestFit="1" customWidth="1"/>
    <col min="1547" max="1549" width="3" bestFit="1" customWidth="1"/>
    <col min="1550" max="1550" width="2.7109375" bestFit="1" customWidth="1"/>
    <col min="1551" max="1551" width="5" bestFit="1" customWidth="1"/>
    <col min="1552" max="1553" width="3" bestFit="1" customWidth="1"/>
    <col min="1554" max="1554" width="5.5703125" bestFit="1" customWidth="1"/>
    <col min="1789" max="1789" width="3.28515625" bestFit="1" customWidth="1"/>
    <col min="1790" max="1791" width="10.140625" bestFit="1" customWidth="1"/>
    <col min="1792" max="1792" width="5" bestFit="1" customWidth="1"/>
    <col min="1793" max="1793" width="5.28515625" bestFit="1" customWidth="1"/>
    <col min="1794" max="1794" width="3" bestFit="1" customWidth="1"/>
    <col min="1795" max="1795" width="5" bestFit="1" customWidth="1"/>
    <col min="1796" max="1796" width="7.5703125" bestFit="1" customWidth="1"/>
    <col min="1797" max="1797" width="4.5703125" bestFit="1" customWidth="1"/>
    <col min="1798" max="1798" width="10.5703125" bestFit="1" customWidth="1"/>
    <col min="1799" max="1799" width="7.5703125" bestFit="1" customWidth="1"/>
    <col min="1800" max="1801" width="8.5703125" bestFit="1" customWidth="1"/>
    <col min="1802" max="1802" width="10.5703125" bestFit="1" customWidth="1"/>
    <col min="1803" max="1805" width="3" bestFit="1" customWidth="1"/>
    <col min="1806" max="1806" width="2.7109375" bestFit="1" customWidth="1"/>
    <col min="1807" max="1807" width="5" bestFit="1" customWidth="1"/>
    <col min="1808" max="1809" width="3" bestFit="1" customWidth="1"/>
    <col min="1810" max="1810" width="5.5703125" bestFit="1" customWidth="1"/>
    <col min="2045" max="2045" width="3.28515625" bestFit="1" customWidth="1"/>
    <col min="2046" max="2047" width="10.140625" bestFit="1" customWidth="1"/>
    <col min="2048" max="2048" width="5" bestFit="1" customWidth="1"/>
    <col min="2049" max="2049" width="5.28515625" bestFit="1" customWidth="1"/>
    <col min="2050" max="2050" width="3" bestFit="1" customWidth="1"/>
    <col min="2051" max="2051" width="5" bestFit="1" customWidth="1"/>
    <col min="2052" max="2052" width="7.5703125" bestFit="1" customWidth="1"/>
    <col min="2053" max="2053" width="4.5703125" bestFit="1" customWidth="1"/>
    <col min="2054" max="2054" width="10.5703125" bestFit="1" customWidth="1"/>
    <col min="2055" max="2055" width="7.5703125" bestFit="1" customWidth="1"/>
    <col min="2056" max="2057" width="8.5703125" bestFit="1" customWidth="1"/>
    <col min="2058" max="2058" width="10.5703125" bestFit="1" customWidth="1"/>
    <col min="2059" max="2061" width="3" bestFit="1" customWidth="1"/>
    <col min="2062" max="2062" width="2.7109375" bestFit="1" customWidth="1"/>
    <col min="2063" max="2063" width="5" bestFit="1" customWidth="1"/>
    <col min="2064" max="2065" width="3" bestFit="1" customWidth="1"/>
    <col min="2066" max="2066" width="5.5703125" bestFit="1" customWidth="1"/>
    <col min="2301" max="2301" width="3.28515625" bestFit="1" customWidth="1"/>
    <col min="2302" max="2303" width="10.140625" bestFit="1" customWidth="1"/>
    <col min="2304" max="2304" width="5" bestFit="1" customWidth="1"/>
    <col min="2305" max="2305" width="5.28515625" bestFit="1" customWidth="1"/>
    <col min="2306" max="2306" width="3" bestFit="1" customWidth="1"/>
    <col min="2307" max="2307" width="5" bestFit="1" customWidth="1"/>
    <col min="2308" max="2308" width="7.5703125" bestFit="1" customWidth="1"/>
    <col min="2309" max="2309" width="4.5703125" bestFit="1" customWidth="1"/>
    <col min="2310" max="2310" width="10.5703125" bestFit="1" customWidth="1"/>
    <col min="2311" max="2311" width="7.5703125" bestFit="1" customWidth="1"/>
    <col min="2312" max="2313" width="8.5703125" bestFit="1" customWidth="1"/>
    <col min="2314" max="2314" width="10.5703125" bestFit="1" customWidth="1"/>
    <col min="2315" max="2317" width="3" bestFit="1" customWidth="1"/>
    <col min="2318" max="2318" width="2.7109375" bestFit="1" customWidth="1"/>
    <col min="2319" max="2319" width="5" bestFit="1" customWidth="1"/>
    <col min="2320" max="2321" width="3" bestFit="1" customWidth="1"/>
    <col min="2322" max="2322" width="5.5703125" bestFit="1" customWidth="1"/>
    <col min="2557" max="2557" width="3.28515625" bestFit="1" customWidth="1"/>
    <col min="2558" max="2559" width="10.140625" bestFit="1" customWidth="1"/>
    <col min="2560" max="2560" width="5" bestFit="1" customWidth="1"/>
    <col min="2561" max="2561" width="5.28515625" bestFit="1" customWidth="1"/>
    <col min="2562" max="2562" width="3" bestFit="1" customWidth="1"/>
    <col min="2563" max="2563" width="5" bestFit="1" customWidth="1"/>
    <col min="2564" max="2564" width="7.5703125" bestFit="1" customWidth="1"/>
    <col min="2565" max="2565" width="4.5703125" bestFit="1" customWidth="1"/>
    <col min="2566" max="2566" width="10.5703125" bestFit="1" customWidth="1"/>
    <col min="2567" max="2567" width="7.5703125" bestFit="1" customWidth="1"/>
    <col min="2568" max="2569" width="8.5703125" bestFit="1" customWidth="1"/>
    <col min="2570" max="2570" width="10.5703125" bestFit="1" customWidth="1"/>
    <col min="2571" max="2573" width="3" bestFit="1" customWidth="1"/>
    <col min="2574" max="2574" width="2.7109375" bestFit="1" customWidth="1"/>
    <col min="2575" max="2575" width="5" bestFit="1" customWidth="1"/>
    <col min="2576" max="2577" width="3" bestFit="1" customWidth="1"/>
    <col min="2578" max="2578" width="5.5703125" bestFit="1" customWidth="1"/>
    <col min="2813" max="2813" width="3.28515625" bestFit="1" customWidth="1"/>
    <col min="2814" max="2815" width="10.140625" bestFit="1" customWidth="1"/>
    <col min="2816" max="2816" width="5" bestFit="1" customWidth="1"/>
    <col min="2817" max="2817" width="5.28515625" bestFit="1" customWidth="1"/>
    <col min="2818" max="2818" width="3" bestFit="1" customWidth="1"/>
    <col min="2819" max="2819" width="5" bestFit="1" customWidth="1"/>
    <col min="2820" max="2820" width="7.5703125" bestFit="1" customWidth="1"/>
    <col min="2821" max="2821" width="4.5703125" bestFit="1" customWidth="1"/>
    <col min="2822" max="2822" width="10.5703125" bestFit="1" customWidth="1"/>
    <col min="2823" max="2823" width="7.5703125" bestFit="1" customWidth="1"/>
    <col min="2824" max="2825" width="8.5703125" bestFit="1" customWidth="1"/>
    <col min="2826" max="2826" width="10.5703125" bestFit="1" customWidth="1"/>
    <col min="2827" max="2829" width="3" bestFit="1" customWidth="1"/>
    <col min="2830" max="2830" width="2.7109375" bestFit="1" customWidth="1"/>
    <col min="2831" max="2831" width="5" bestFit="1" customWidth="1"/>
    <col min="2832" max="2833" width="3" bestFit="1" customWidth="1"/>
    <col min="2834" max="2834" width="5.5703125" bestFit="1" customWidth="1"/>
    <col min="3069" max="3069" width="3.28515625" bestFit="1" customWidth="1"/>
    <col min="3070" max="3071" width="10.140625" bestFit="1" customWidth="1"/>
    <col min="3072" max="3072" width="5" bestFit="1" customWidth="1"/>
    <col min="3073" max="3073" width="5.28515625" bestFit="1" customWidth="1"/>
    <col min="3074" max="3074" width="3" bestFit="1" customWidth="1"/>
    <col min="3075" max="3075" width="5" bestFit="1" customWidth="1"/>
    <col min="3076" max="3076" width="7.5703125" bestFit="1" customWidth="1"/>
    <col min="3077" max="3077" width="4.5703125" bestFit="1" customWidth="1"/>
    <col min="3078" max="3078" width="10.5703125" bestFit="1" customWidth="1"/>
    <col min="3079" max="3079" width="7.5703125" bestFit="1" customWidth="1"/>
    <col min="3080" max="3081" width="8.5703125" bestFit="1" customWidth="1"/>
    <col min="3082" max="3082" width="10.5703125" bestFit="1" customWidth="1"/>
    <col min="3083" max="3085" width="3" bestFit="1" customWidth="1"/>
    <col min="3086" max="3086" width="2.7109375" bestFit="1" customWidth="1"/>
    <col min="3087" max="3087" width="5" bestFit="1" customWidth="1"/>
    <col min="3088" max="3089" width="3" bestFit="1" customWidth="1"/>
    <col min="3090" max="3090" width="5.5703125" bestFit="1" customWidth="1"/>
    <col min="3325" max="3325" width="3.28515625" bestFit="1" customWidth="1"/>
    <col min="3326" max="3327" width="10.140625" bestFit="1" customWidth="1"/>
    <col min="3328" max="3328" width="5" bestFit="1" customWidth="1"/>
    <col min="3329" max="3329" width="5.28515625" bestFit="1" customWidth="1"/>
    <col min="3330" max="3330" width="3" bestFit="1" customWidth="1"/>
    <col min="3331" max="3331" width="5" bestFit="1" customWidth="1"/>
    <col min="3332" max="3332" width="7.5703125" bestFit="1" customWidth="1"/>
    <col min="3333" max="3333" width="4.5703125" bestFit="1" customWidth="1"/>
    <col min="3334" max="3334" width="10.5703125" bestFit="1" customWidth="1"/>
    <col min="3335" max="3335" width="7.5703125" bestFit="1" customWidth="1"/>
    <col min="3336" max="3337" width="8.5703125" bestFit="1" customWidth="1"/>
    <col min="3338" max="3338" width="10.5703125" bestFit="1" customWidth="1"/>
    <col min="3339" max="3341" width="3" bestFit="1" customWidth="1"/>
    <col min="3342" max="3342" width="2.7109375" bestFit="1" customWidth="1"/>
    <col min="3343" max="3343" width="5" bestFit="1" customWidth="1"/>
    <col min="3344" max="3345" width="3" bestFit="1" customWidth="1"/>
    <col min="3346" max="3346" width="5.5703125" bestFit="1" customWidth="1"/>
    <col min="3581" max="3581" width="3.28515625" bestFit="1" customWidth="1"/>
    <col min="3582" max="3583" width="10.140625" bestFit="1" customWidth="1"/>
    <col min="3584" max="3584" width="5" bestFit="1" customWidth="1"/>
    <col min="3585" max="3585" width="5.28515625" bestFit="1" customWidth="1"/>
    <col min="3586" max="3586" width="3" bestFit="1" customWidth="1"/>
    <col min="3587" max="3587" width="5" bestFit="1" customWidth="1"/>
    <col min="3588" max="3588" width="7.5703125" bestFit="1" customWidth="1"/>
    <col min="3589" max="3589" width="4.5703125" bestFit="1" customWidth="1"/>
    <col min="3590" max="3590" width="10.5703125" bestFit="1" customWidth="1"/>
    <col min="3591" max="3591" width="7.5703125" bestFit="1" customWidth="1"/>
    <col min="3592" max="3593" width="8.5703125" bestFit="1" customWidth="1"/>
    <col min="3594" max="3594" width="10.5703125" bestFit="1" customWidth="1"/>
    <col min="3595" max="3597" width="3" bestFit="1" customWidth="1"/>
    <col min="3598" max="3598" width="2.7109375" bestFit="1" customWidth="1"/>
    <col min="3599" max="3599" width="5" bestFit="1" customWidth="1"/>
    <col min="3600" max="3601" width="3" bestFit="1" customWidth="1"/>
    <col min="3602" max="3602" width="5.5703125" bestFit="1" customWidth="1"/>
    <col min="3837" max="3837" width="3.28515625" bestFit="1" customWidth="1"/>
    <col min="3838" max="3839" width="10.140625" bestFit="1" customWidth="1"/>
    <col min="3840" max="3840" width="5" bestFit="1" customWidth="1"/>
    <col min="3841" max="3841" width="5.28515625" bestFit="1" customWidth="1"/>
    <col min="3842" max="3842" width="3" bestFit="1" customWidth="1"/>
    <col min="3843" max="3843" width="5" bestFit="1" customWidth="1"/>
    <col min="3844" max="3844" width="7.5703125" bestFit="1" customWidth="1"/>
    <col min="3845" max="3845" width="4.5703125" bestFit="1" customWidth="1"/>
    <col min="3846" max="3846" width="10.5703125" bestFit="1" customWidth="1"/>
    <col min="3847" max="3847" width="7.5703125" bestFit="1" customWidth="1"/>
    <col min="3848" max="3849" width="8.5703125" bestFit="1" customWidth="1"/>
    <col min="3850" max="3850" width="10.5703125" bestFit="1" customWidth="1"/>
    <col min="3851" max="3853" width="3" bestFit="1" customWidth="1"/>
    <col min="3854" max="3854" width="2.7109375" bestFit="1" customWidth="1"/>
    <col min="3855" max="3855" width="5" bestFit="1" customWidth="1"/>
    <col min="3856" max="3857" width="3" bestFit="1" customWidth="1"/>
    <col min="3858" max="3858" width="5.5703125" bestFit="1" customWidth="1"/>
    <col min="4093" max="4093" width="3.28515625" bestFit="1" customWidth="1"/>
    <col min="4094" max="4095" width="10.140625" bestFit="1" customWidth="1"/>
    <col min="4096" max="4096" width="5" bestFit="1" customWidth="1"/>
    <col min="4097" max="4097" width="5.28515625" bestFit="1" customWidth="1"/>
    <col min="4098" max="4098" width="3" bestFit="1" customWidth="1"/>
    <col min="4099" max="4099" width="5" bestFit="1" customWidth="1"/>
    <col min="4100" max="4100" width="7.5703125" bestFit="1" customWidth="1"/>
    <col min="4101" max="4101" width="4.5703125" bestFit="1" customWidth="1"/>
    <col min="4102" max="4102" width="10.5703125" bestFit="1" customWidth="1"/>
    <col min="4103" max="4103" width="7.5703125" bestFit="1" customWidth="1"/>
    <col min="4104" max="4105" width="8.5703125" bestFit="1" customWidth="1"/>
    <col min="4106" max="4106" width="10.5703125" bestFit="1" customWidth="1"/>
    <col min="4107" max="4109" width="3" bestFit="1" customWidth="1"/>
    <col min="4110" max="4110" width="2.7109375" bestFit="1" customWidth="1"/>
    <col min="4111" max="4111" width="5" bestFit="1" customWidth="1"/>
    <col min="4112" max="4113" width="3" bestFit="1" customWidth="1"/>
    <col min="4114" max="4114" width="5.5703125" bestFit="1" customWidth="1"/>
    <col min="4349" max="4349" width="3.28515625" bestFit="1" customWidth="1"/>
    <col min="4350" max="4351" width="10.140625" bestFit="1" customWidth="1"/>
    <col min="4352" max="4352" width="5" bestFit="1" customWidth="1"/>
    <col min="4353" max="4353" width="5.28515625" bestFit="1" customWidth="1"/>
    <col min="4354" max="4354" width="3" bestFit="1" customWidth="1"/>
    <col min="4355" max="4355" width="5" bestFit="1" customWidth="1"/>
    <col min="4356" max="4356" width="7.5703125" bestFit="1" customWidth="1"/>
    <col min="4357" max="4357" width="4.5703125" bestFit="1" customWidth="1"/>
    <col min="4358" max="4358" width="10.5703125" bestFit="1" customWidth="1"/>
    <col min="4359" max="4359" width="7.5703125" bestFit="1" customWidth="1"/>
    <col min="4360" max="4361" width="8.5703125" bestFit="1" customWidth="1"/>
    <col min="4362" max="4362" width="10.5703125" bestFit="1" customWidth="1"/>
    <col min="4363" max="4365" width="3" bestFit="1" customWidth="1"/>
    <col min="4366" max="4366" width="2.7109375" bestFit="1" customWidth="1"/>
    <col min="4367" max="4367" width="5" bestFit="1" customWidth="1"/>
    <col min="4368" max="4369" width="3" bestFit="1" customWidth="1"/>
    <col min="4370" max="4370" width="5.5703125" bestFit="1" customWidth="1"/>
    <col min="4605" max="4605" width="3.28515625" bestFit="1" customWidth="1"/>
    <col min="4606" max="4607" width="10.140625" bestFit="1" customWidth="1"/>
    <col min="4608" max="4608" width="5" bestFit="1" customWidth="1"/>
    <col min="4609" max="4609" width="5.28515625" bestFit="1" customWidth="1"/>
    <col min="4610" max="4610" width="3" bestFit="1" customWidth="1"/>
    <col min="4611" max="4611" width="5" bestFit="1" customWidth="1"/>
    <col min="4612" max="4612" width="7.5703125" bestFit="1" customWidth="1"/>
    <col min="4613" max="4613" width="4.5703125" bestFit="1" customWidth="1"/>
    <col min="4614" max="4614" width="10.5703125" bestFit="1" customWidth="1"/>
    <col min="4615" max="4615" width="7.5703125" bestFit="1" customWidth="1"/>
    <col min="4616" max="4617" width="8.5703125" bestFit="1" customWidth="1"/>
    <col min="4618" max="4618" width="10.5703125" bestFit="1" customWidth="1"/>
    <col min="4619" max="4621" width="3" bestFit="1" customWidth="1"/>
    <col min="4622" max="4622" width="2.7109375" bestFit="1" customWidth="1"/>
    <col min="4623" max="4623" width="5" bestFit="1" customWidth="1"/>
    <col min="4624" max="4625" width="3" bestFit="1" customWidth="1"/>
    <col min="4626" max="4626" width="5.5703125" bestFit="1" customWidth="1"/>
    <col min="4861" max="4861" width="3.28515625" bestFit="1" customWidth="1"/>
    <col min="4862" max="4863" width="10.140625" bestFit="1" customWidth="1"/>
    <col min="4864" max="4864" width="5" bestFit="1" customWidth="1"/>
    <col min="4865" max="4865" width="5.28515625" bestFit="1" customWidth="1"/>
    <col min="4866" max="4866" width="3" bestFit="1" customWidth="1"/>
    <col min="4867" max="4867" width="5" bestFit="1" customWidth="1"/>
    <col min="4868" max="4868" width="7.5703125" bestFit="1" customWidth="1"/>
    <col min="4869" max="4869" width="4.5703125" bestFit="1" customWidth="1"/>
    <col min="4870" max="4870" width="10.5703125" bestFit="1" customWidth="1"/>
    <col min="4871" max="4871" width="7.5703125" bestFit="1" customWidth="1"/>
    <col min="4872" max="4873" width="8.5703125" bestFit="1" customWidth="1"/>
    <col min="4874" max="4874" width="10.5703125" bestFit="1" customWidth="1"/>
    <col min="4875" max="4877" width="3" bestFit="1" customWidth="1"/>
    <col min="4878" max="4878" width="2.7109375" bestFit="1" customWidth="1"/>
    <col min="4879" max="4879" width="5" bestFit="1" customWidth="1"/>
    <col min="4880" max="4881" width="3" bestFit="1" customWidth="1"/>
    <col min="4882" max="4882" width="5.5703125" bestFit="1" customWidth="1"/>
    <col min="5117" max="5117" width="3.28515625" bestFit="1" customWidth="1"/>
    <col min="5118" max="5119" width="10.140625" bestFit="1" customWidth="1"/>
    <col min="5120" max="5120" width="5" bestFit="1" customWidth="1"/>
    <col min="5121" max="5121" width="5.28515625" bestFit="1" customWidth="1"/>
    <col min="5122" max="5122" width="3" bestFit="1" customWidth="1"/>
    <col min="5123" max="5123" width="5" bestFit="1" customWidth="1"/>
    <col min="5124" max="5124" width="7.5703125" bestFit="1" customWidth="1"/>
    <col min="5125" max="5125" width="4.5703125" bestFit="1" customWidth="1"/>
    <col min="5126" max="5126" width="10.5703125" bestFit="1" customWidth="1"/>
    <col min="5127" max="5127" width="7.5703125" bestFit="1" customWidth="1"/>
    <col min="5128" max="5129" width="8.5703125" bestFit="1" customWidth="1"/>
    <col min="5130" max="5130" width="10.5703125" bestFit="1" customWidth="1"/>
    <col min="5131" max="5133" width="3" bestFit="1" customWidth="1"/>
    <col min="5134" max="5134" width="2.7109375" bestFit="1" customWidth="1"/>
    <col min="5135" max="5135" width="5" bestFit="1" customWidth="1"/>
    <col min="5136" max="5137" width="3" bestFit="1" customWidth="1"/>
    <col min="5138" max="5138" width="5.5703125" bestFit="1" customWidth="1"/>
    <col min="5373" max="5373" width="3.28515625" bestFit="1" customWidth="1"/>
    <col min="5374" max="5375" width="10.140625" bestFit="1" customWidth="1"/>
    <col min="5376" max="5376" width="5" bestFit="1" customWidth="1"/>
    <col min="5377" max="5377" width="5.28515625" bestFit="1" customWidth="1"/>
    <col min="5378" max="5378" width="3" bestFit="1" customWidth="1"/>
    <col min="5379" max="5379" width="5" bestFit="1" customWidth="1"/>
    <col min="5380" max="5380" width="7.5703125" bestFit="1" customWidth="1"/>
    <col min="5381" max="5381" width="4.5703125" bestFit="1" customWidth="1"/>
    <col min="5382" max="5382" width="10.5703125" bestFit="1" customWidth="1"/>
    <col min="5383" max="5383" width="7.5703125" bestFit="1" customWidth="1"/>
    <col min="5384" max="5385" width="8.5703125" bestFit="1" customWidth="1"/>
    <col min="5386" max="5386" width="10.5703125" bestFit="1" customWidth="1"/>
    <col min="5387" max="5389" width="3" bestFit="1" customWidth="1"/>
    <col min="5390" max="5390" width="2.7109375" bestFit="1" customWidth="1"/>
    <col min="5391" max="5391" width="5" bestFit="1" customWidth="1"/>
    <col min="5392" max="5393" width="3" bestFit="1" customWidth="1"/>
    <col min="5394" max="5394" width="5.5703125" bestFit="1" customWidth="1"/>
    <col min="5629" max="5629" width="3.28515625" bestFit="1" customWidth="1"/>
    <col min="5630" max="5631" width="10.140625" bestFit="1" customWidth="1"/>
    <col min="5632" max="5632" width="5" bestFit="1" customWidth="1"/>
    <col min="5633" max="5633" width="5.28515625" bestFit="1" customWidth="1"/>
    <col min="5634" max="5634" width="3" bestFit="1" customWidth="1"/>
    <col min="5635" max="5635" width="5" bestFit="1" customWidth="1"/>
    <col min="5636" max="5636" width="7.5703125" bestFit="1" customWidth="1"/>
    <col min="5637" max="5637" width="4.5703125" bestFit="1" customWidth="1"/>
    <col min="5638" max="5638" width="10.5703125" bestFit="1" customWidth="1"/>
    <col min="5639" max="5639" width="7.5703125" bestFit="1" customWidth="1"/>
    <col min="5640" max="5641" width="8.5703125" bestFit="1" customWidth="1"/>
    <col min="5642" max="5642" width="10.5703125" bestFit="1" customWidth="1"/>
    <col min="5643" max="5645" width="3" bestFit="1" customWidth="1"/>
    <col min="5646" max="5646" width="2.7109375" bestFit="1" customWidth="1"/>
    <col min="5647" max="5647" width="5" bestFit="1" customWidth="1"/>
    <col min="5648" max="5649" width="3" bestFit="1" customWidth="1"/>
    <col min="5650" max="5650" width="5.5703125" bestFit="1" customWidth="1"/>
    <col min="5885" max="5885" width="3.28515625" bestFit="1" customWidth="1"/>
    <col min="5886" max="5887" width="10.140625" bestFit="1" customWidth="1"/>
    <col min="5888" max="5888" width="5" bestFit="1" customWidth="1"/>
    <col min="5889" max="5889" width="5.28515625" bestFit="1" customWidth="1"/>
    <col min="5890" max="5890" width="3" bestFit="1" customWidth="1"/>
    <col min="5891" max="5891" width="5" bestFit="1" customWidth="1"/>
    <col min="5892" max="5892" width="7.5703125" bestFit="1" customWidth="1"/>
    <col min="5893" max="5893" width="4.5703125" bestFit="1" customWidth="1"/>
    <col min="5894" max="5894" width="10.5703125" bestFit="1" customWidth="1"/>
    <col min="5895" max="5895" width="7.5703125" bestFit="1" customWidth="1"/>
    <col min="5896" max="5897" width="8.5703125" bestFit="1" customWidth="1"/>
    <col min="5898" max="5898" width="10.5703125" bestFit="1" customWidth="1"/>
    <col min="5899" max="5901" width="3" bestFit="1" customWidth="1"/>
    <col min="5902" max="5902" width="2.7109375" bestFit="1" customWidth="1"/>
    <col min="5903" max="5903" width="5" bestFit="1" customWidth="1"/>
    <col min="5904" max="5905" width="3" bestFit="1" customWidth="1"/>
    <col min="5906" max="5906" width="5.5703125" bestFit="1" customWidth="1"/>
    <col min="6141" max="6141" width="3.28515625" bestFit="1" customWidth="1"/>
    <col min="6142" max="6143" width="10.140625" bestFit="1" customWidth="1"/>
    <col min="6144" max="6144" width="5" bestFit="1" customWidth="1"/>
    <col min="6145" max="6145" width="5.28515625" bestFit="1" customWidth="1"/>
    <col min="6146" max="6146" width="3" bestFit="1" customWidth="1"/>
    <col min="6147" max="6147" width="5" bestFit="1" customWidth="1"/>
    <col min="6148" max="6148" width="7.5703125" bestFit="1" customWidth="1"/>
    <col min="6149" max="6149" width="4.5703125" bestFit="1" customWidth="1"/>
    <col min="6150" max="6150" width="10.5703125" bestFit="1" customWidth="1"/>
    <col min="6151" max="6151" width="7.5703125" bestFit="1" customWidth="1"/>
    <col min="6152" max="6153" width="8.5703125" bestFit="1" customWidth="1"/>
    <col min="6154" max="6154" width="10.5703125" bestFit="1" customWidth="1"/>
    <col min="6155" max="6157" width="3" bestFit="1" customWidth="1"/>
    <col min="6158" max="6158" width="2.7109375" bestFit="1" customWidth="1"/>
    <col min="6159" max="6159" width="5" bestFit="1" customWidth="1"/>
    <col min="6160" max="6161" width="3" bestFit="1" customWidth="1"/>
    <col min="6162" max="6162" width="5.5703125" bestFit="1" customWidth="1"/>
    <col min="6397" max="6397" width="3.28515625" bestFit="1" customWidth="1"/>
    <col min="6398" max="6399" width="10.140625" bestFit="1" customWidth="1"/>
    <col min="6400" max="6400" width="5" bestFit="1" customWidth="1"/>
    <col min="6401" max="6401" width="5.28515625" bestFit="1" customWidth="1"/>
    <col min="6402" max="6402" width="3" bestFit="1" customWidth="1"/>
    <col min="6403" max="6403" width="5" bestFit="1" customWidth="1"/>
    <col min="6404" max="6404" width="7.5703125" bestFit="1" customWidth="1"/>
    <col min="6405" max="6405" width="4.5703125" bestFit="1" customWidth="1"/>
    <col min="6406" max="6406" width="10.5703125" bestFit="1" customWidth="1"/>
    <col min="6407" max="6407" width="7.5703125" bestFit="1" customWidth="1"/>
    <col min="6408" max="6409" width="8.5703125" bestFit="1" customWidth="1"/>
    <col min="6410" max="6410" width="10.5703125" bestFit="1" customWidth="1"/>
    <col min="6411" max="6413" width="3" bestFit="1" customWidth="1"/>
    <col min="6414" max="6414" width="2.7109375" bestFit="1" customWidth="1"/>
    <col min="6415" max="6415" width="5" bestFit="1" customWidth="1"/>
    <col min="6416" max="6417" width="3" bestFit="1" customWidth="1"/>
    <col min="6418" max="6418" width="5.5703125" bestFit="1" customWidth="1"/>
    <col min="6653" max="6653" width="3.28515625" bestFit="1" customWidth="1"/>
    <col min="6654" max="6655" width="10.140625" bestFit="1" customWidth="1"/>
    <col min="6656" max="6656" width="5" bestFit="1" customWidth="1"/>
    <col min="6657" max="6657" width="5.28515625" bestFit="1" customWidth="1"/>
    <col min="6658" max="6658" width="3" bestFit="1" customWidth="1"/>
    <col min="6659" max="6659" width="5" bestFit="1" customWidth="1"/>
    <col min="6660" max="6660" width="7.5703125" bestFit="1" customWidth="1"/>
    <col min="6661" max="6661" width="4.5703125" bestFit="1" customWidth="1"/>
    <col min="6662" max="6662" width="10.5703125" bestFit="1" customWidth="1"/>
    <col min="6663" max="6663" width="7.5703125" bestFit="1" customWidth="1"/>
    <col min="6664" max="6665" width="8.5703125" bestFit="1" customWidth="1"/>
    <col min="6666" max="6666" width="10.5703125" bestFit="1" customWidth="1"/>
    <col min="6667" max="6669" width="3" bestFit="1" customWidth="1"/>
    <col min="6670" max="6670" width="2.7109375" bestFit="1" customWidth="1"/>
    <col min="6671" max="6671" width="5" bestFit="1" customWidth="1"/>
    <col min="6672" max="6673" width="3" bestFit="1" customWidth="1"/>
    <col min="6674" max="6674" width="5.5703125" bestFit="1" customWidth="1"/>
    <col min="6909" max="6909" width="3.28515625" bestFit="1" customWidth="1"/>
    <col min="6910" max="6911" width="10.140625" bestFit="1" customWidth="1"/>
    <col min="6912" max="6912" width="5" bestFit="1" customWidth="1"/>
    <col min="6913" max="6913" width="5.28515625" bestFit="1" customWidth="1"/>
    <col min="6914" max="6914" width="3" bestFit="1" customWidth="1"/>
    <col min="6915" max="6915" width="5" bestFit="1" customWidth="1"/>
    <col min="6916" max="6916" width="7.5703125" bestFit="1" customWidth="1"/>
    <col min="6917" max="6917" width="4.5703125" bestFit="1" customWidth="1"/>
    <col min="6918" max="6918" width="10.5703125" bestFit="1" customWidth="1"/>
    <col min="6919" max="6919" width="7.5703125" bestFit="1" customWidth="1"/>
    <col min="6920" max="6921" width="8.5703125" bestFit="1" customWidth="1"/>
    <col min="6922" max="6922" width="10.5703125" bestFit="1" customWidth="1"/>
    <col min="6923" max="6925" width="3" bestFit="1" customWidth="1"/>
    <col min="6926" max="6926" width="2.7109375" bestFit="1" customWidth="1"/>
    <col min="6927" max="6927" width="5" bestFit="1" customWidth="1"/>
    <col min="6928" max="6929" width="3" bestFit="1" customWidth="1"/>
    <col min="6930" max="6930" width="5.5703125" bestFit="1" customWidth="1"/>
    <col min="7165" max="7165" width="3.28515625" bestFit="1" customWidth="1"/>
    <col min="7166" max="7167" width="10.140625" bestFit="1" customWidth="1"/>
    <col min="7168" max="7168" width="5" bestFit="1" customWidth="1"/>
    <col min="7169" max="7169" width="5.28515625" bestFit="1" customWidth="1"/>
    <col min="7170" max="7170" width="3" bestFit="1" customWidth="1"/>
    <col min="7171" max="7171" width="5" bestFit="1" customWidth="1"/>
    <col min="7172" max="7172" width="7.5703125" bestFit="1" customWidth="1"/>
    <col min="7173" max="7173" width="4.5703125" bestFit="1" customWidth="1"/>
    <col min="7174" max="7174" width="10.5703125" bestFit="1" customWidth="1"/>
    <col min="7175" max="7175" width="7.5703125" bestFit="1" customWidth="1"/>
    <col min="7176" max="7177" width="8.5703125" bestFit="1" customWidth="1"/>
    <col min="7178" max="7178" width="10.5703125" bestFit="1" customWidth="1"/>
    <col min="7179" max="7181" width="3" bestFit="1" customWidth="1"/>
    <col min="7182" max="7182" width="2.7109375" bestFit="1" customWidth="1"/>
    <col min="7183" max="7183" width="5" bestFit="1" customWidth="1"/>
    <col min="7184" max="7185" width="3" bestFit="1" customWidth="1"/>
    <col min="7186" max="7186" width="5.5703125" bestFit="1" customWidth="1"/>
    <col min="7421" max="7421" width="3.28515625" bestFit="1" customWidth="1"/>
    <col min="7422" max="7423" width="10.140625" bestFit="1" customWidth="1"/>
    <col min="7424" max="7424" width="5" bestFit="1" customWidth="1"/>
    <col min="7425" max="7425" width="5.28515625" bestFit="1" customWidth="1"/>
    <col min="7426" max="7426" width="3" bestFit="1" customWidth="1"/>
    <col min="7427" max="7427" width="5" bestFit="1" customWidth="1"/>
    <col min="7428" max="7428" width="7.5703125" bestFit="1" customWidth="1"/>
    <col min="7429" max="7429" width="4.5703125" bestFit="1" customWidth="1"/>
    <col min="7430" max="7430" width="10.5703125" bestFit="1" customWidth="1"/>
    <col min="7431" max="7431" width="7.5703125" bestFit="1" customWidth="1"/>
    <col min="7432" max="7433" width="8.5703125" bestFit="1" customWidth="1"/>
    <col min="7434" max="7434" width="10.5703125" bestFit="1" customWidth="1"/>
    <col min="7435" max="7437" width="3" bestFit="1" customWidth="1"/>
    <col min="7438" max="7438" width="2.7109375" bestFit="1" customWidth="1"/>
    <col min="7439" max="7439" width="5" bestFit="1" customWidth="1"/>
    <col min="7440" max="7441" width="3" bestFit="1" customWidth="1"/>
    <col min="7442" max="7442" width="5.5703125" bestFit="1" customWidth="1"/>
    <col min="7677" max="7677" width="3.28515625" bestFit="1" customWidth="1"/>
    <col min="7678" max="7679" width="10.140625" bestFit="1" customWidth="1"/>
    <col min="7680" max="7680" width="5" bestFit="1" customWidth="1"/>
    <col min="7681" max="7681" width="5.28515625" bestFit="1" customWidth="1"/>
    <col min="7682" max="7682" width="3" bestFit="1" customWidth="1"/>
    <col min="7683" max="7683" width="5" bestFit="1" customWidth="1"/>
    <col min="7684" max="7684" width="7.5703125" bestFit="1" customWidth="1"/>
    <col min="7685" max="7685" width="4.5703125" bestFit="1" customWidth="1"/>
    <col min="7686" max="7686" width="10.5703125" bestFit="1" customWidth="1"/>
    <col min="7687" max="7687" width="7.5703125" bestFit="1" customWidth="1"/>
    <col min="7688" max="7689" width="8.5703125" bestFit="1" customWidth="1"/>
    <col min="7690" max="7690" width="10.5703125" bestFit="1" customWidth="1"/>
    <col min="7691" max="7693" width="3" bestFit="1" customWidth="1"/>
    <col min="7694" max="7694" width="2.7109375" bestFit="1" customWidth="1"/>
    <col min="7695" max="7695" width="5" bestFit="1" customWidth="1"/>
    <col min="7696" max="7697" width="3" bestFit="1" customWidth="1"/>
    <col min="7698" max="7698" width="5.5703125" bestFit="1" customWidth="1"/>
    <col min="7933" max="7933" width="3.28515625" bestFit="1" customWidth="1"/>
    <col min="7934" max="7935" width="10.140625" bestFit="1" customWidth="1"/>
    <col min="7936" max="7936" width="5" bestFit="1" customWidth="1"/>
    <col min="7937" max="7937" width="5.28515625" bestFit="1" customWidth="1"/>
    <col min="7938" max="7938" width="3" bestFit="1" customWidth="1"/>
    <col min="7939" max="7939" width="5" bestFit="1" customWidth="1"/>
    <col min="7940" max="7940" width="7.5703125" bestFit="1" customWidth="1"/>
    <col min="7941" max="7941" width="4.5703125" bestFit="1" customWidth="1"/>
    <col min="7942" max="7942" width="10.5703125" bestFit="1" customWidth="1"/>
    <col min="7943" max="7943" width="7.5703125" bestFit="1" customWidth="1"/>
    <col min="7944" max="7945" width="8.5703125" bestFit="1" customWidth="1"/>
    <col min="7946" max="7946" width="10.5703125" bestFit="1" customWidth="1"/>
    <col min="7947" max="7949" width="3" bestFit="1" customWidth="1"/>
    <col min="7950" max="7950" width="2.7109375" bestFit="1" customWidth="1"/>
    <col min="7951" max="7951" width="5" bestFit="1" customWidth="1"/>
    <col min="7952" max="7953" width="3" bestFit="1" customWidth="1"/>
    <col min="7954" max="7954" width="5.5703125" bestFit="1" customWidth="1"/>
    <col min="8189" max="8189" width="3.28515625" bestFit="1" customWidth="1"/>
    <col min="8190" max="8191" width="10.140625" bestFit="1" customWidth="1"/>
    <col min="8192" max="8192" width="5" bestFit="1" customWidth="1"/>
    <col min="8193" max="8193" width="5.28515625" bestFit="1" customWidth="1"/>
    <col min="8194" max="8194" width="3" bestFit="1" customWidth="1"/>
    <col min="8195" max="8195" width="5" bestFit="1" customWidth="1"/>
    <col min="8196" max="8196" width="7.5703125" bestFit="1" customWidth="1"/>
    <col min="8197" max="8197" width="4.5703125" bestFit="1" customWidth="1"/>
    <col min="8198" max="8198" width="10.5703125" bestFit="1" customWidth="1"/>
    <col min="8199" max="8199" width="7.5703125" bestFit="1" customWidth="1"/>
    <col min="8200" max="8201" width="8.5703125" bestFit="1" customWidth="1"/>
    <col min="8202" max="8202" width="10.5703125" bestFit="1" customWidth="1"/>
    <col min="8203" max="8205" width="3" bestFit="1" customWidth="1"/>
    <col min="8206" max="8206" width="2.7109375" bestFit="1" customWidth="1"/>
    <col min="8207" max="8207" width="5" bestFit="1" customWidth="1"/>
    <col min="8208" max="8209" width="3" bestFit="1" customWidth="1"/>
    <col min="8210" max="8210" width="5.5703125" bestFit="1" customWidth="1"/>
    <col min="8445" max="8445" width="3.28515625" bestFit="1" customWidth="1"/>
    <col min="8446" max="8447" width="10.140625" bestFit="1" customWidth="1"/>
    <col min="8448" max="8448" width="5" bestFit="1" customWidth="1"/>
    <col min="8449" max="8449" width="5.28515625" bestFit="1" customWidth="1"/>
    <col min="8450" max="8450" width="3" bestFit="1" customWidth="1"/>
    <col min="8451" max="8451" width="5" bestFit="1" customWidth="1"/>
    <col min="8452" max="8452" width="7.5703125" bestFit="1" customWidth="1"/>
    <col min="8453" max="8453" width="4.5703125" bestFit="1" customWidth="1"/>
    <col min="8454" max="8454" width="10.5703125" bestFit="1" customWidth="1"/>
    <col min="8455" max="8455" width="7.5703125" bestFit="1" customWidth="1"/>
    <col min="8456" max="8457" width="8.5703125" bestFit="1" customWidth="1"/>
    <col min="8458" max="8458" width="10.5703125" bestFit="1" customWidth="1"/>
    <col min="8459" max="8461" width="3" bestFit="1" customWidth="1"/>
    <col min="8462" max="8462" width="2.7109375" bestFit="1" customWidth="1"/>
    <col min="8463" max="8463" width="5" bestFit="1" customWidth="1"/>
    <col min="8464" max="8465" width="3" bestFit="1" customWidth="1"/>
    <col min="8466" max="8466" width="5.5703125" bestFit="1" customWidth="1"/>
    <col min="8701" max="8701" width="3.28515625" bestFit="1" customWidth="1"/>
    <col min="8702" max="8703" width="10.140625" bestFit="1" customWidth="1"/>
    <col min="8704" max="8704" width="5" bestFit="1" customWidth="1"/>
    <col min="8705" max="8705" width="5.28515625" bestFit="1" customWidth="1"/>
    <col min="8706" max="8706" width="3" bestFit="1" customWidth="1"/>
    <col min="8707" max="8707" width="5" bestFit="1" customWidth="1"/>
    <col min="8708" max="8708" width="7.5703125" bestFit="1" customWidth="1"/>
    <col min="8709" max="8709" width="4.5703125" bestFit="1" customWidth="1"/>
    <col min="8710" max="8710" width="10.5703125" bestFit="1" customWidth="1"/>
    <col min="8711" max="8711" width="7.5703125" bestFit="1" customWidth="1"/>
    <col min="8712" max="8713" width="8.5703125" bestFit="1" customWidth="1"/>
    <col min="8714" max="8714" width="10.5703125" bestFit="1" customWidth="1"/>
    <col min="8715" max="8717" width="3" bestFit="1" customWidth="1"/>
    <col min="8718" max="8718" width="2.7109375" bestFit="1" customWidth="1"/>
    <col min="8719" max="8719" width="5" bestFit="1" customWidth="1"/>
    <col min="8720" max="8721" width="3" bestFit="1" customWidth="1"/>
    <col min="8722" max="8722" width="5.5703125" bestFit="1" customWidth="1"/>
    <col min="8957" max="8957" width="3.28515625" bestFit="1" customWidth="1"/>
    <col min="8958" max="8959" width="10.140625" bestFit="1" customWidth="1"/>
    <col min="8960" max="8960" width="5" bestFit="1" customWidth="1"/>
    <col min="8961" max="8961" width="5.28515625" bestFit="1" customWidth="1"/>
    <col min="8962" max="8962" width="3" bestFit="1" customWidth="1"/>
    <col min="8963" max="8963" width="5" bestFit="1" customWidth="1"/>
    <col min="8964" max="8964" width="7.5703125" bestFit="1" customWidth="1"/>
    <col min="8965" max="8965" width="4.5703125" bestFit="1" customWidth="1"/>
    <col min="8966" max="8966" width="10.5703125" bestFit="1" customWidth="1"/>
    <col min="8967" max="8967" width="7.5703125" bestFit="1" customWidth="1"/>
    <col min="8968" max="8969" width="8.5703125" bestFit="1" customWidth="1"/>
    <col min="8970" max="8970" width="10.5703125" bestFit="1" customWidth="1"/>
    <col min="8971" max="8973" width="3" bestFit="1" customWidth="1"/>
    <col min="8974" max="8974" width="2.7109375" bestFit="1" customWidth="1"/>
    <col min="8975" max="8975" width="5" bestFit="1" customWidth="1"/>
    <col min="8976" max="8977" width="3" bestFit="1" customWidth="1"/>
    <col min="8978" max="8978" width="5.5703125" bestFit="1" customWidth="1"/>
    <col min="9213" max="9213" width="3.28515625" bestFit="1" customWidth="1"/>
    <col min="9214" max="9215" width="10.140625" bestFit="1" customWidth="1"/>
    <col min="9216" max="9216" width="5" bestFit="1" customWidth="1"/>
    <col min="9217" max="9217" width="5.28515625" bestFit="1" customWidth="1"/>
    <col min="9218" max="9218" width="3" bestFit="1" customWidth="1"/>
    <col min="9219" max="9219" width="5" bestFit="1" customWidth="1"/>
    <col min="9220" max="9220" width="7.5703125" bestFit="1" customWidth="1"/>
    <col min="9221" max="9221" width="4.5703125" bestFit="1" customWidth="1"/>
    <col min="9222" max="9222" width="10.5703125" bestFit="1" customWidth="1"/>
    <col min="9223" max="9223" width="7.5703125" bestFit="1" customWidth="1"/>
    <col min="9224" max="9225" width="8.5703125" bestFit="1" customWidth="1"/>
    <col min="9226" max="9226" width="10.5703125" bestFit="1" customWidth="1"/>
    <col min="9227" max="9229" width="3" bestFit="1" customWidth="1"/>
    <col min="9230" max="9230" width="2.7109375" bestFit="1" customWidth="1"/>
    <col min="9231" max="9231" width="5" bestFit="1" customWidth="1"/>
    <col min="9232" max="9233" width="3" bestFit="1" customWidth="1"/>
    <col min="9234" max="9234" width="5.5703125" bestFit="1" customWidth="1"/>
    <col min="9469" max="9469" width="3.28515625" bestFit="1" customWidth="1"/>
    <col min="9470" max="9471" width="10.140625" bestFit="1" customWidth="1"/>
    <col min="9472" max="9472" width="5" bestFit="1" customWidth="1"/>
    <col min="9473" max="9473" width="5.28515625" bestFit="1" customWidth="1"/>
    <col min="9474" max="9474" width="3" bestFit="1" customWidth="1"/>
    <col min="9475" max="9475" width="5" bestFit="1" customWidth="1"/>
    <col min="9476" max="9476" width="7.5703125" bestFit="1" customWidth="1"/>
    <col min="9477" max="9477" width="4.5703125" bestFit="1" customWidth="1"/>
    <col min="9478" max="9478" width="10.5703125" bestFit="1" customWidth="1"/>
    <col min="9479" max="9479" width="7.5703125" bestFit="1" customWidth="1"/>
    <col min="9480" max="9481" width="8.5703125" bestFit="1" customWidth="1"/>
    <col min="9482" max="9482" width="10.5703125" bestFit="1" customWidth="1"/>
    <col min="9483" max="9485" width="3" bestFit="1" customWidth="1"/>
    <col min="9486" max="9486" width="2.7109375" bestFit="1" customWidth="1"/>
    <col min="9487" max="9487" width="5" bestFit="1" customWidth="1"/>
    <col min="9488" max="9489" width="3" bestFit="1" customWidth="1"/>
    <col min="9490" max="9490" width="5.5703125" bestFit="1" customWidth="1"/>
    <col min="9725" max="9725" width="3.28515625" bestFit="1" customWidth="1"/>
    <col min="9726" max="9727" width="10.140625" bestFit="1" customWidth="1"/>
    <col min="9728" max="9728" width="5" bestFit="1" customWidth="1"/>
    <col min="9729" max="9729" width="5.28515625" bestFit="1" customWidth="1"/>
    <col min="9730" max="9730" width="3" bestFit="1" customWidth="1"/>
    <col min="9731" max="9731" width="5" bestFit="1" customWidth="1"/>
    <col min="9732" max="9732" width="7.5703125" bestFit="1" customWidth="1"/>
    <col min="9733" max="9733" width="4.5703125" bestFit="1" customWidth="1"/>
    <col min="9734" max="9734" width="10.5703125" bestFit="1" customWidth="1"/>
    <col min="9735" max="9735" width="7.5703125" bestFit="1" customWidth="1"/>
    <col min="9736" max="9737" width="8.5703125" bestFit="1" customWidth="1"/>
    <col min="9738" max="9738" width="10.5703125" bestFit="1" customWidth="1"/>
    <col min="9739" max="9741" width="3" bestFit="1" customWidth="1"/>
    <col min="9742" max="9742" width="2.7109375" bestFit="1" customWidth="1"/>
    <col min="9743" max="9743" width="5" bestFit="1" customWidth="1"/>
    <col min="9744" max="9745" width="3" bestFit="1" customWidth="1"/>
    <col min="9746" max="9746" width="5.5703125" bestFit="1" customWidth="1"/>
    <col min="9981" max="9981" width="3.28515625" bestFit="1" customWidth="1"/>
    <col min="9982" max="9983" width="10.140625" bestFit="1" customWidth="1"/>
    <col min="9984" max="9984" width="5" bestFit="1" customWidth="1"/>
    <col min="9985" max="9985" width="5.28515625" bestFit="1" customWidth="1"/>
    <col min="9986" max="9986" width="3" bestFit="1" customWidth="1"/>
    <col min="9987" max="9987" width="5" bestFit="1" customWidth="1"/>
    <col min="9988" max="9988" width="7.5703125" bestFit="1" customWidth="1"/>
    <col min="9989" max="9989" width="4.5703125" bestFit="1" customWidth="1"/>
    <col min="9990" max="9990" width="10.5703125" bestFit="1" customWidth="1"/>
    <col min="9991" max="9991" width="7.5703125" bestFit="1" customWidth="1"/>
    <col min="9992" max="9993" width="8.5703125" bestFit="1" customWidth="1"/>
    <col min="9994" max="9994" width="10.5703125" bestFit="1" customWidth="1"/>
    <col min="9995" max="9997" width="3" bestFit="1" customWidth="1"/>
    <col min="9998" max="9998" width="2.7109375" bestFit="1" customWidth="1"/>
    <col min="9999" max="9999" width="5" bestFit="1" customWidth="1"/>
    <col min="10000" max="10001" width="3" bestFit="1" customWidth="1"/>
    <col min="10002" max="10002" width="5.5703125" bestFit="1" customWidth="1"/>
    <col min="10237" max="10237" width="3.28515625" bestFit="1" customWidth="1"/>
    <col min="10238" max="10239" width="10.140625" bestFit="1" customWidth="1"/>
    <col min="10240" max="10240" width="5" bestFit="1" customWidth="1"/>
    <col min="10241" max="10241" width="5.28515625" bestFit="1" customWidth="1"/>
    <col min="10242" max="10242" width="3" bestFit="1" customWidth="1"/>
    <col min="10243" max="10243" width="5" bestFit="1" customWidth="1"/>
    <col min="10244" max="10244" width="7.5703125" bestFit="1" customWidth="1"/>
    <col min="10245" max="10245" width="4.5703125" bestFit="1" customWidth="1"/>
    <col min="10246" max="10246" width="10.5703125" bestFit="1" customWidth="1"/>
    <col min="10247" max="10247" width="7.5703125" bestFit="1" customWidth="1"/>
    <col min="10248" max="10249" width="8.5703125" bestFit="1" customWidth="1"/>
    <col min="10250" max="10250" width="10.5703125" bestFit="1" customWidth="1"/>
    <col min="10251" max="10253" width="3" bestFit="1" customWidth="1"/>
    <col min="10254" max="10254" width="2.7109375" bestFit="1" customWidth="1"/>
    <col min="10255" max="10255" width="5" bestFit="1" customWidth="1"/>
    <col min="10256" max="10257" width="3" bestFit="1" customWidth="1"/>
    <col min="10258" max="10258" width="5.5703125" bestFit="1" customWidth="1"/>
    <col min="10493" max="10493" width="3.28515625" bestFit="1" customWidth="1"/>
    <col min="10494" max="10495" width="10.140625" bestFit="1" customWidth="1"/>
    <col min="10496" max="10496" width="5" bestFit="1" customWidth="1"/>
    <col min="10497" max="10497" width="5.28515625" bestFit="1" customWidth="1"/>
    <col min="10498" max="10498" width="3" bestFit="1" customWidth="1"/>
    <col min="10499" max="10499" width="5" bestFit="1" customWidth="1"/>
    <col min="10500" max="10500" width="7.5703125" bestFit="1" customWidth="1"/>
    <col min="10501" max="10501" width="4.5703125" bestFit="1" customWidth="1"/>
    <col min="10502" max="10502" width="10.5703125" bestFit="1" customWidth="1"/>
    <col min="10503" max="10503" width="7.5703125" bestFit="1" customWidth="1"/>
    <col min="10504" max="10505" width="8.5703125" bestFit="1" customWidth="1"/>
    <col min="10506" max="10506" width="10.5703125" bestFit="1" customWidth="1"/>
    <col min="10507" max="10509" width="3" bestFit="1" customWidth="1"/>
    <col min="10510" max="10510" width="2.7109375" bestFit="1" customWidth="1"/>
    <col min="10511" max="10511" width="5" bestFit="1" customWidth="1"/>
    <col min="10512" max="10513" width="3" bestFit="1" customWidth="1"/>
    <col min="10514" max="10514" width="5.5703125" bestFit="1" customWidth="1"/>
    <col min="10749" max="10749" width="3.28515625" bestFit="1" customWidth="1"/>
    <col min="10750" max="10751" width="10.140625" bestFit="1" customWidth="1"/>
    <col min="10752" max="10752" width="5" bestFit="1" customWidth="1"/>
    <col min="10753" max="10753" width="5.28515625" bestFit="1" customWidth="1"/>
    <col min="10754" max="10754" width="3" bestFit="1" customWidth="1"/>
    <col min="10755" max="10755" width="5" bestFit="1" customWidth="1"/>
    <col min="10756" max="10756" width="7.5703125" bestFit="1" customWidth="1"/>
    <col min="10757" max="10757" width="4.5703125" bestFit="1" customWidth="1"/>
    <col min="10758" max="10758" width="10.5703125" bestFit="1" customWidth="1"/>
    <col min="10759" max="10759" width="7.5703125" bestFit="1" customWidth="1"/>
    <col min="10760" max="10761" width="8.5703125" bestFit="1" customWidth="1"/>
    <col min="10762" max="10762" width="10.5703125" bestFit="1" customWidth="1"/>
    <col min="10763" max="10765" width="3" bestFit="1" customWidth="1"/>
    <col min="10766" max="10766" width="2.7109375" bestFit="1" customWidth="1"/>
    <col min="10767" max="10767" width="5" bestFit="1" customWidth="1"/>
    <col min="10768" max="10769" width="3" bestFit="1" customWidth="1"/>
    <col min="10770" max="10770" width="5.5703125" bestFit="1" customWidth="1"/>
    <col min="11005" max="11005" width="3.28515625" bestFit="1" customWidth="1"/>
    <col min="11006" max="11007" width="10.140625" bestFit="1" customWidth="1"/>
    <col min="11008" max="11008" width="5" bestFit="1" customWidth="1"/>
    <col min="11009" max="11009" width="5.28515625" bestFit="1" customWidth="1"/>
    <col min="11010" max="11010" width="3" bestFit="1" customWidth="1"/>
    <col min="11011" max="11011" width="5" bestFit="1" customWidth="1"/>
    <col min="11012" max="11012" width="7.5703125" bestFit="1" customWidth="1"/>
    <col min="11013" max="11013" width="4.5703125" bestFit="1" customWidth="1"/>
    <col min="11014" max="11014" width="10.5703125" bestFit="1" customWidth="1"/>
    <col min="11015" max="11015" width="7.5703125" bestFit="1" customWidth="1"/>
    <col min="11016" max="11017" width="8.5703125" bestFit="1" customWidth="1"/>
    <col min="11018" max="11018" width="10.5703125" bestFit="1" customWidth="1"/>
    <col min="11019" max="11021" width="3" bestFit="1" customWidth="1"/>
    <col min="11022" max="11022" width="2.7109375" bestFit="1" customWidth="1"/>
    <col min="11023" max="11023" width="5" bestFit="1" customWidth="1"/>
    <col min="11024" max="11025" width="3" bestFit="1" customWidth="1"/>
    <col min="11026" max="11026" width="5.5703125" bestFit="1" customWidth="1"/>
    <col min="11261" max="11261" width="3.28515625" bestFit="1" customWidth="1"/>
    <col min="11262" max="11263" width="10.140625" bestFit="1" customWidth="1"/>
    <col min="11264" max="11264" width="5" bestFit="1" customWidth="1"/>
    <col min="11265" max="11265" width="5.28515625" bestFit="1" customWidth="1"/>
    <col min="11266" max="11266" width="3" bestFit="1" customWidth="1"/>
    <col min="11267" max="11267" width="5" bestFit="1" customWidth="1"/>
    <col min="11268" max="11268" width="7.5703125" bestFit="1" customWidth="1"/>
    <col min="11269" max="11269" width="4.5703125" bestFit="1" customWidth="1"/>
    <col min="11270" max="11270" width="10.5703125" bestFit="1" customWidth="1"/>
    <col min="11271" max="11271" width="7.5703125" bestFit="1" customWidth="1"/>
    <col min="11272" max="11273" width="8.5703125" bestFit="1" customWidth="1"/>
    <col min="11274" max="11274" width="10.5703125" bestFit="1" customWidth="1"/>
    <col min="11275" max="11277" width="3" bestFit="1" customWidth="1"/>
    <col min="11278" max="11278" width="2.7109375" bestFit="1" customWidth="1"/>
    <col min="11279" max="11279" width="5" bestFit="1" customWidth="1"/>
    <col min="11280" max="11281" width="3" bestFit="1" customWidth="1"/>
    <col min="11282" max="11282" width="5.5703125" bestFit="1" customWidth="1"/>
    <col min="11517" max="11517" width="3.28515625" bestFit="1" customWidth="1"/>
    <col min="11518" max="11519" width="10.140625" bestFit="1" customWidth="1"/>
    <col min="11520" max="11520" width="5" bestFit="1" customWidth="1"/>
    <col min="11521" max="11521" width="5.28515625" bestFit="1" customWidth="1"/>
    <col min="11522" max="11522" width="3" bestFit="1" customWidth="1"/>
    <col min="11523" max="11523" width="5" bestFit="1" customWidth="1"/>
    <col min="11524" max="11524" width="7.5703125" bestFit="1" customWidth="1"/>
    <col min="11525" max="11525" width="4.5703125" bestFit="1" customWidth="1"/>
    <col min="11526" max="11526" width="10.5703125" bestFit="1" customWidth="1"/>
    <col min="11527" max="11527" width="7.5703125" bestFit="1" customWidth="1"/>
    <col min="11528" max="11529" width="8.5703125" bestFit="1" customWidth="1"/>
    <col min="11530" max="11530" width="10.5703125" bestFit="1" customWidth="1"/>
    <col min="11531" max="11533" width="3" bestFit="1" customWidth="1"/>
    <col min="11534" max="11534" width="2.7109375" bestFit="1" customWidth="1"/>
    <col min="11535" max="11535" width="5" bestFit="1" customWidth="1"/>
    <col min="11536" max="11537" width="3" bestFit="1" customWidth="1"/>
    <col min="11538" max="11538" width="5.5703125" bestFit="1" customWidth="1"/>
    <col min="11773" max="11773" width="3.28515625" bestFit="1" customWidth="1"/>
    <col min="11774" max="11775" width="10.140625" bestFit="1" customWidth="1"/>
    <col min="11776" max="11776" width="5" bestFit="1" customWidth="1"/>
    <col min="11777" max="11777" width="5.28515625" bestFit="1" customWidth="1"/>
    <col min="11778" max="11778" width="3" bestFit="1" customWidth="1"/>
    <col min="11779" max="11779" width="5" bestFit="1" customWidth="1"/>
    <col min="11780" max="11780" width="7.5703125" bestFit="1" customWidth="1"/>
    <col min="11781" max="11781" width="4.5703125" bestFit="1" customWidth="1"/>
    <col min="11782" max="11782" width="10.5703125" bestFit="1" customWidth="1"/>
    <col min="11783" max="11783" width="7.5703125" bestFit="1" customWidth="1"/>
    <col min="11784" max="11785" width="8.5703125" bestFit="1" customWidth="1"/>
    <col min="11786" max="11786" width="10.5703125" bestFit="1" customWidth="1"/>
    <col min="11787" max="11789" width="3" bestFit="1" customWidth="1"/>
    <col min="11790" max="11790" width="2.7109375" bestFit="1" customWidth="1"/>
    <col min="11791" max="11791" width="5" bestFit="1" customWidth="1"/>
    <col min="11792" max="11793" width="3" bestFit="1" customWidth="1"/>
    <col min="11794" max="11794" width="5.5703125" bestFit="1" customWidth="1"/>
    <col min="12029" max="12029" width="3.28515625" bestFit="1" customWidth="1"/>
    <col min="12030" max="12031" width="10.140625" bestFit="1" customWidth="1"/>
    <col min="12032" max="12032" width="5" bestFit="1" customWidth="1"/>
    <col min="12033" max="12033" width="5.28515625" bestFit="1" customWidth="1"/>
    <col min="12034" max="12034" width="3" bestFit="1" customWidth="1"/>
    <col min="12035" max="12035" width="5" bestFit="1" customWidth="1"/>
    <col min="12036" max="12036" width="7.5703125" bestFit="1" customWidth="1"/>
    <col min="12037" max="12037" width="4.5703125" bestFit="1" customWidth="1"/>
    <col min="12038" max="12038" width="10.5703125" bestFit="1" customWidth="1"/>
    <col min="12039" max="12039" width="7.5703125" bestFit="1" customWidth="1"/>
    <col min="12040" max="12041" width="8.5703125" bestFit="1" customWidth="1"/>
    <col min="12042" max="12042" width="10.5703125" bestFit="1" customWidth="1"/>
    <col min="12043" max="12045" width="3" bestFit="1" customWidth="1"/>
    <col min="12046" max="12046" width="2.7109375" bestFit="1" customWidth="1"/>
    <col min="12047" max="12047" width="5" bestFit="1" customWidth="1"/>
    <col min="12048" max="12049" width="3" bestFit="1" customWidth="1"/>
    <col min="12050" max="12050" width="5.5703125" bestFit="1" customWidth="1"/>
    <col min="12285" max="12285" width="3.28515625" bestFit="1" customWidth="1"/>
    <col min="12286" max="12287" width="10.140625" bestFit="1" customWidth="1"/>
    <col min="12288" max="12288" width="5" bestFit="1" customWidth="1"/>
    <col min="12289" max="12289" width="5.28515625" bestFit="1" customWidth="1"/>
    <col min="12290" max="12290" width="3" bestFit="1" customWidth="1"/>
    <col min="12291" max="12291" width="5" bestFit="1" customWidth="1"/>
    <col min="12292" max="12292" width="7.5703125" bestFit="1" customWidth="1"/>
    <col min="12293" max="12293" width="4.5703125" bestFit="1" customWidth="1"/>
    <col min="12294" max="12294" width="10.5703125" bestFit="1" customWidth="1"/>
    <col min="12295" max="12295" width="7.5703125" bestFit="1" customWidth="1"/>
    <col min="12296" max="12297" width="8.5703125" bestFit="1" customWidth="1"/>
    <col min="12298" max="12298" width="10.5703125" bestFit="1" customWidth="1"/>
    <col min="12299" max="12301" width="3" bestFit="1" customWidth="1"/>
    <col min="12302" max="12302" width="2.7109375" bestFit="1" customWidth="1"/>
    <col min="12303" max="12303" width="5" bestFit="1" customWidth="1"/>
    <col min="12304" max="12305" width="3" bestFit="1" customWidth="1"/>
    <col min="12306" max="12306" width="5.5703125" bestFit="1" customWidth="1"/>
    <col min="12541" max="12541" width="3.28515625" bestFit="1" customWidth="1"/>
    <col min="12542" max="12543" width="10.140625" bestFit="1" customWidth="1"/>
    <col min="12544" max="12544" width="5" bestFit="1" customWidth="1"/>
    <col min="12545" max="12545" width="5.28515625" bestFit="1" customWidth="1"/>
    <col min="12546" max="12546" width="3" bestFit="1" customWidth="1"/>
    <col min="12547" max="12547" width="5" bestFit="1" customWidth="1"/>
    <col min="12548" max="12548" width="7.5703125" bestFit="1" customWidth="1"/>
    <col min="12549" max="12549" width="4.5703125" bestFit="1" customWidth="1"/>
    <col min="12550" max="12550" width="10.5703125" bestFit="1" customWidth="1"/>
    <col min="12551" max="12551" width="7.5703125" bestFit="1" customWidth="1"/>
    <col min="12552" max="12553" width="8.5703125" bestFit="1" customWidth="1"/>
    <col min="12554" max="12554" width="10.5703125" bestFit="1" customWidth="1"/>
    <col min="12555" max="12557" width="3" bestFit="1" customWidth="1"/>
    <col min="12558" max="12558" width="2.7109375" bestFit="1" customWidth="1"/>
    <col min="12559" max="12559" width="5" bestFit="1" customWidth="1"/>
    <col min="12560" max="12561" width="3" bestFit="1" customWidth="1"/>
    <col min="12562" max="12562" width="5.5703125" bestFit="1" customWidth="1"/>
    <col min="12797" max="12797" width="3.28515625" bestFit="1" customWidth="1"/>
    <col min="12798" max="12799" width="10.140625" bestFit="1" customWidth="1"/>
    <col min="12800" max="12800" width="5" bestFit="1" customWidth="1"/>
    <col min="12801" max="12801" width="5.28515625" bestFit="1" customWidth="1"/>
    <col min="12802" max="12802" width="3" bestFit="1" customWidth="1"/>
    <col min="12803" max="12803" width="5" bestFit="1" customWidth="1"/>
    <col min="12804" max="12804" width="7.5703125" bestFit="1" customWidth="1"/>
    <col min="12805" max="12805" width="4.5703125" bestFit="1" customWidth="1"/>
    <col min="12806" max="12806" width="10.5703125" bestFit="1" customWidth="1"/>
    <col min="12807" max="12807" width="7.5703125" bestFit="1" customWidth="1"/>
    <col min="12808" max="12809" width="8.5703125" bestFit="1" customWidth="1"/>
    <col min="12810" max="12810" width="10.5703125" bestFit="1" customWidth="1"/>
    <col min="12811" max="12813" width="3" bestFit="1" customWidth="1"/>
    <col min="12814" max="12814" width="2.7109375" bestFit="1" customWidth="1"/>
    <col min="12815" max="12815" width="5" bestFit="1" customWidth="1"/>
    <col min="12816" max="12817" width="3" bestFit="1" customWidth="1"/>
    <col min="12818" max="12818" width="5.5703125" bestFit="1" customWidth="1"/>
    <col min="13053" max="13053" width="3.28515625" bestFit="1" customWidth="1"/>
    <col min="13054" max="13055" width="10.140625" bestFit="1" customWidth="1"/>
    <col min="13056" max="13056" width="5" bestFit="1" customWidth="1"/>
    <col min="13057" max="13057" width="5.28515625" bestFit="1" customWidth="1"/>
    <col min="13058" max="13058" width="3" bestFit="1" customWidth="1"/>
    <col min="13059" max="13059" width="5" bestFit="1" customWidth="1"/>
    <col min="13060" max="13060" width="7.5703125" bestFit="1" customWidth="1"/>
    <col min="13061" max="13061" width="4.5703125" bestFit="1" customWidth="1"/>
    <col min="13062" max="13062" width="10.5703125" bestFit="1" customWidth="1"/>
    <col min="13063" max="13063" width="7.5703125" bestFit="1" customWidth="1"/>
    <col min="13064" max="13065" width="8.5703125" bestFit="1" customWidth="1"/>
    <col min="13066" max="13066" width="10.5703125" bestFit="1" customWidth="1"/>
    <col min="13067" max="13069" width="3" bestFit="1" customWidth="1"/>
    <col min="13070" max="13070" width="2.7109375" bestFit="1" customWidth="1"/>
    <col min="13071" max="13071" width="5" bestFit="1" customWidth="1"/>
    <col min="13072" max="13073" width="3" bestFit="1" customWidth="1"/>
    <col min="13074" max="13074" width="5.5703125" bestFit="1" customWidth="1"/>
    <col min="13309" max="13309" width="3.28515625" bestFit="1" customWidth="1"/>
    <col min="13310" max="13311" width="10.140625" bestFit="1" customWidth="1"/>
    <col min="13312" max="13312" width="5" bestFit="1" customWidth="1"/>
    <col min="13313" max="13313" width="5.28515625" bestFit="1" customWidth="1"/>
    <col min="13314" max="13314" width="3" bestFit="1" customWidth="1"/>
    <col min="13315" max="13315" width="5" bestFit="1" customWidth="1"/>
    <col min="13316" max="13316" width="7.5703125" bestFit="1" customWidth="1"/>
    <col min="13317" max="13317" width="4.5703125" bestFit="1" customWidth="1"/>
    <col min="13318" max="13318" width="10.5703125" bestFit="1" customWidth="1"/>
    <col min="13319" max="13319" width="7.5703125" bestFit="1" customWidth="1"/>
    <col min="13320" max="13321" width="8.5703125" bestFit="1" customWidth="1"/>
    <col min="13322" max="13322" width="10.5703125" bestFit="1" customWidth="1"/>
    <col min="13323" max="13325" width="3" bestFit="1" customWidth="1"/>
    <col min="13326" max="13326" width="2.7109375" bestFit="1" customWidth="1"/>
    <col min="13327" max="13327" width="5" bestFit="1" customWidth="1"/>
    <col min="13328" max="13329" width="3" bestFit="1" customWidth="1"/>
    <col min="13330" max="13330" width="5.5703125" bestFit="1" customWidth="1"/>
    <col min="13565" max="13565" width="3.28515625" bestFit="1" customWidth="1"/>
    <col min="13566" max="13567" width="10.140625" bestFit="1" customWidth="1"/>
    <col min="13568" max="13568" width="5" bestFit="1" customWidth="1"/>
    <col min="13569" max="13569" width="5.28515625" bestFit="1" customWidth="1"/>
    <col min="13570" max="13570" width="3" bestFit="1" customWidth="1"/>
    <col min="13571" max="13571" width="5" bestFit="1" customWidth="1"/>
    <col min="13572" max="13572" width="7.5703125" bestFit="1" customWidth="1"/>
    <col min="13573" max="13573" width="4.5703125" bestFit="1" customWidth="1"/>
    <col min="13574" max="13574" width="10.5703125" bestFit="1" customWidth="1"/>
    <col min="13575" max="13575" width="7.5703125" bestFit="1" customWidth="1"/>
    <col min="13576" max="13577" width="8.5703125" bestFit="1" customWidth="1"/>
    <col min="13578" max="13578" width="10.5703125" bestFit="1" customWidth="1"/>
    <col min="13579" max="13581" width="3" bestFit="1" customWidth="1"/>
    <col min="13582" max="13582" width="2.7109375" bestFit="1" customWidth="1"/>
    <col min="13583" max="13583" width="5" bestFit="1" customWidth="1"/>
    <col min="13584" max="13585" width="3" bestFit="1" customWidth="1"/>
    <col min="13586" max="13586" width="5.5703125" bestFit="1" customWidth="1"/>
    <col min="13821" max="13821" width="3.28515625" bestFit="1" customWidth="1"/>
    <col min="13822" max="13823" width="10.140625" bestFit="1" customWidth="1"/>
    <col min="13824" max="13824" width="5" bestFit="1" customWidth="1"/>
    <col min="13825" max="13825" width="5.28515625" bestFit="1" customWidth="1"/>
    <col min="13826" max="13826" width="3" bestFit="1" customWidth="1"/>
    <col min="13827" max="13827" width="5" bestFit="1" customWidth="1"/>
    <col min="13828" max="13828" width="7.5703125" bestFit="1" customWidth="1"/>
    <col min="13829" max="13829" width="4.5703125" bestFit="1" customWidth="1"/>
    <col min="13830" max="13830" width="10.5703125" bestFit="1" customWidth="1"/>
    <col min="13831" max="13831" width="7.5703125" bestFit="1" customWidth="1"/>
    <col min="13832" max="13833" width="8.5703125" bestFit="1" customWidth="1"/>
    <col min="13834" max="13834" width="10.5703125" bestFit="1" customWidth="1"/>
    <col min="13835" max="13837" width="3" bestFit="1" customWidth="1"/>
    <col min="13838" max="13838" width="2.7109375" bestFit="1" customWidth="1"/>
    <col min="13839" max="13839" width="5" bestFit="1" customWidth="1"/>
    <col min="13840" max="13841" width="3" bestFit="1" customWidth="1"/>
    <col min="13842" max="13842" width="5.5703125" bestFit="1" customWidth="1"/>
    <col min="14077" max="14077" width="3.28515625" bestFit="1" customWidth="1"/>
    <col min="14078" max="14079" width="10.140625" bestFit="1" customWidth="1"/>
    <col min="14080" max="14080" width="5" bestFit="1" customWidth="1"/>
    <col min="14081" max="14081" width="5.28515625" bestFit="1" customWidth="1"/>
    <col min="14082" max="14082" width="3" bestFit="1" customWidth="1"/>
    <col min="14083" max="14083" width="5" bestFit="1" customWidth="1"/>
    <col min="14084" max="14084" width="7.5703125" bestFit="1" customWidth="1"/>
    <col min="14085" max="14085" width="4.5703125" bestFit="1" customWidth="1"/>
    <col min="14086" max="14086" width="10.5703125" bestFit="1" customWidth="1"/>
    <col min="14087" max="14087" width="7.5703125" bestFit="1" customWidth="1"/>
    <col min="14088" max="14089" width="8.5703125" bestFit="1" customWidth="1"/>
    <col min="14090" max="14090" width="10.5703125" bestFit="1" customWidth="1"/>
    <col min="14091" max="14093" width="3" bestFit="1" customWidth="1"/>
    <col min="14094" max="14094" width="2.7109375" bestFit="1" customWidth="1"/>
    <col min="14095" max="14095" width="5" bestFit="1" customWidth="1"/>
    <col min="14096" max="14097" width="3" bestFit="1" customWidth="1"/>
    <col min="14098" max="14098" width="5.5703125" bestFit="1" customWidth="1"/>
    <col min="14333" max="14333" width="3.28515625" bestFit="1" customWidth="1"/>
    <col min="14334" max="14335" width="10.140625" bestFit="1" customWidth="1"/>
    <col min="14336" max="14336" width="5" bestFit="1" customWidth="1"/>
    <col min="14337" max="14337" width="5.28515625" bestFit="1" customWidth="1"/>
    <col min="14338" max="14338" width="3" bestFit="1" customWidth="1"/>
    <col min="14339" max="14339" width="5" bestFit="1" customWidth="1"/>
    <col min="14340" max="14340" width="7.5703125" bestFit="1" customWidth="1"/>
    <col min="14341" max="14341" width="4.5703125" bestFit="1" customWidth="1"/>
    <col min="14342" max="14342" width="10.5703125" bestFit="1" customWidth="1"/>
    <col min="14343" max="14343" width="7.5703125" bestFit="1" customWidth="1"/>
    <col min="14344" max="14345" width="8.5703125" bestFit="1" customWidth="1"/>
    <col min="14346" max="14346" width="10.5703125" bestFit="1" customWidth="1"/>
    <col min="14347" max="14349" width="3" bestFit="1" customWidth="1"/>
    <col min="14350" max="14350" width="2.7109375" bestFit="1" customWidth="1"/>
    <col min="14351" max="14351" width="5" bestFit="1" customWidth="1"/>
    <col min="14352" max="14353" width="3" bestFit="1" customWidth="1"/>
    <col min="14354" max="14354" width="5.5703125" bestFit="1" customWidth="1"/>
    <col min="14589" max="14589" width="3.28515625" bestFit="1" customWidth="1"/>
    <col min="14590" max="14591" width="10.140625" bestFit="1" customWidth="1"/>
    <col min="14592" max="14592" width="5" bestFit="1" customWidth="1"/>
    <col min="14593" max="14593" width="5.28515625" bestFit="1" customWidth="1"/>
    <col min="14594" max="14594" width="3" bestFit="1" customWidth="1"/>
    <col min="14595" max="14595" width="5" bestFit="1" customWidth="1"/>
    <col min="14596" max="14596" width="7.5703125" bestFit="1" customWidth="1"/>
    <col min="14597" max="14597" width="4.5703125" bestFit="1" customWidth="1"/>
    <col min="14598" max="14598" width="10.5703125" bestFit="1" customWidth="1"/>
    <col min="14599" max="14599" width="7.5703125" bestFit="1" customWidth="1"/>
    <col min="14600" max="14601" width="8.5703125" bestFit="1" customWidth="1"/>
    <col min="14602" max="14602" width="10.5703125" bestFit="1" customWidth="1"/>
    <col min="14603" max="14605" width="3" bestFit="1" customWidth="1"/>
    <col min="14606" max="14606" width="2.7109375" bestFit="1" customWidth="1"/>
    <col min="14607" max="14607" width="5" bestFit="1" customWidth="1"/>
    <col min="14608" max="14609" width="3" bestFit="1" customWidth="1"/>
    <col min="14610" max="14610" width="5.5703125" bestFit="1" customWidth="1"/>
    <col min="14845" max="14845" width="3.28515625" bestFit="1" customWidth="1"/>
    <col min="14846" max="14847" width="10.140625" bestFit="1" customWidth="1"/>
    <col min="14848" max="14848" width="5" bestFit="1" customWidth="1"/>
    <col min="14849" max="14849" width="5.28515625" bestFit="1" customWidth="1"/>
    <col min="14850" max="14850" width="3" bestFit="1" customWidth="1"/>
    <col min="14851" max="14851" width="5" bestFit="1" customWidth="1"/>
    <col min="14852" max="14852" width="7.5703125" bestFit="1" customWidth="1"/>
    <col min="14853" max="14853" width="4.5703125" bestFit="1" customWidth="1"/>
    <col min="14854" max="14854" width="10.5703125" bestFit="1" customWidth="1"/>
    <col min="14855" max="14855" width="7.5703125" bestFit="1" customWidth="1"/>
    <col min="14856" max="14857" width="8.5703125" bestFit="1" customWidth="1"/>
    <col min="14858" max="14858" width="10.5703125" bestFit="1" customWidth="1"/>
    <col min="14859" max="14861" width="3" bestFit="1" customWidth="1"/>
    <col min="14862" max="14862" width="2.7109375" bestFit="1" customWidth="1"/>
    <col min="14863" max="14863" width="5" bestFit="1" customWidth="1"/>
    <col min="14864" max="14865" width="3" bestFit="1" customWidth="1"/>
    <col min="14866" max="14866" width="5.5703125" bestFit="1" customWidth="1"/>
    <col min="15101" max="15101" width="3.28515625" bestFit="1" customWidth="1"/>
    <col min="15102" max="15103" width="10.140625" bestFit="1" customWidth="1"/>
    <col min="15104" max="15104" width="5" bestFit="1" customWidth="1"/>
    <col min="15105" max="15105" width="5.28515625" bestFit="1" customWidth="1"/>
    <col min="15106" max="15106" width="3" bestFit="1" customWidth="1"/>
    <col min="15107" max="15107" width="5" bestFit="1" customWidth="1"/>
    <col min="15108" max="15108" width="7.5703125" bestFit="1" customWidth="1"/>
    <col min="15109" max="15109" width="4.5703125" bestFit="1" customWidth="1"/>
    <col min="15110" max="15110" width="10.5703125" bestFit="1" customWidth="1"/>
    <col min="15111" max="15111" width="7.5703125" bestFit="1" customWidth="1"/>
    <col min="15112" max="15113" width="8.5703125" bestFit="1" customWidth="1"/>
    <col min="15114" max="15114" width="10.5703125" bestFit="1" customWidth="1"/>
    <col min="15115" max="15117" width="3" bestFit="1" customWidth="1"/>
    <col min="15118" max="15118" width="2.7109375" bestFit="1" customWidth="1"/>
    <col min="15119" max="15119" width="5" bestFit="1" customWidth="1"/>
    <col min="15120" max="15121" width="3" bestFit="1" customWidth="1"/>
    <col min="15122" max="15122" width="5.5703125" bestFit="1" customWidth="1"/>
    <col min="15357" max="15357" width="3.28515625" bestFit="1" customWidth="1"/>
    <col min="15358" max="15359" width="10.140625" bestFit="1" customWidth="1"/>
    <col min="15360" max="15360" width="5" bestFit="1" customWidth="1"/>
    <col min="15361" max="15361" width="5.28515625" bestFit="1" customWidth="1"/>
    <col min="15362" max="15362" width="3" bestFit="1" customWidth="1"/>
    <col min="15363" max="15363" width="5" bestFit="1" customWidth="1"/>
    <col min="15364" max="15364" width="7.5703125" bestFit="1" customWidth="1"/>
    <col min="15365" max="15365" width="4.5703125" bestFit="1" customWidth="1"/>
    <col min="15366" max="15366" width="10.5703125" bestFit="1" customWidth="1"/>
    <col min="15367" max="15367" width="7.5703125" bestFit="1" customWidth="1"/>
    <col min="15368" max="15369" width="8.5703125" bestFit="1" customWidth="1"/>
    <col min="15370" max="15370" width="10.5703125" bestFit="1" customWidth="1"/>
    <col min="15371" max="15373" width="3" bestFit="1" customWidth="1"/>
    <col min="15374" max="15374" width="2.7109375" bestFit="1" customWidth="1"/>
    <col min="15375" max="15375" width="5" bestFit="1" customWidth="1"/>
    <col min="15376" max="15377" width="3" bestFit="1" customWidth="1"/>
    <col min="15378" max="15378" width="5.5703125" bestFit="1" customWidth="1"/>
    <col min="15613" max="15613" width="3.28515625" bestFit="1" customWidth="1"/>
    <col min="15614" max="15615" width="10.140625" bestFit="1" customWidth="1"/>
    <col min="15616" max="15616" width="5" bestFit="1" customWidth="1"/>
    <col min="15617" max="15617" width="5.28515625" bestFit="1" customWidth="1"/>
    <col min="15618" max="15618" width="3" bestFit="1" customWidth="1"/>
    <col min="15619" max="15619" width="5" bestFit="1" customWidth="1"/>
    <col min="15620" max="15620" width="7.5703125" bestFit="1" customWidth="1"/>
    <col min="15621" max="15621" width="4.5703125" bestFit="1" customWidth="1"/>
    <col min="15622" max="15622" width="10.5703125" bestFit="1" customWidth="1"/>
    <col min="15623" max="15623" width="7.5703125" bestFit="1" customWidth="1"/>
    <col min="15624" max="15625" width="8.5703125" bestFit="1" customWidth="1"/>
    <col min="15626" max="15626" width="10.5703125" bestFit="1" customWidth="1"/>
    <col min="15627" max="15629" width="3" bestFit="1" customWidth="1"/>
    <col min="15630" max="15630" width="2.7109375" bestFit="1" customWidth="1"/>
    <col min="15631" max="15631" width="5" bestFit="1" customWidth="1"/>
    <col min="15632" max="15633" width="3" bestFit="1" customWidth="1"/>
    <col min="15634" max="15634" width="5.5703125" bestFit="1" customWidth="1"/>
    <col min="15869" max="15869" width="3.28515625" bestFit="1" customWidth="1"/>
    <col min="15870" max="15871" width="10.140625" bestFit="1" customWidth="1"/>
    <col min="15872" max="15872" width="5" bestFit="1" customWidth="1"/>
    <col min="15873" max="15873" width="5.28515625" bestFit="1" customWidth="1"/>
    <col min="15874" max="15874" width="3" bestFit="1" customWidth="1"/>
    <col min="15875" max="15875" width="5" bestFit="1" customWidth="1"/>
    <col min="15876" max="15876" width="7.5703125" bestFit="1" customWidth="1"/>
    <col min="15877" max="15877" width="4.5703125" bestFit="1" customWidth="1"/>
    <col min="15878" max="15878" width="10.5703125" bestFit="1" customWidth="1"/>
    <col min="15879" max="15879" width="7.5703125" bestFit="1" customWidth="1"/>
    <col min="15880" max="15881" width="8.5703125" bestFit="1" customWidth="1"/>
    <col min="15882" max="15882" width="10.5703125" bestFit="1" customWidth="1"/>
    <col min="15883" max="15885" width="3" bestFit="1" customWidth="1"/>
    <col min="15886" max="15886" width="2.7109375" bestFit="1" customWidth="1"/>
    <col min="15887" max="15887" width="5" bestFit="1" customWidth="1"/>
    <col min="15888" max="15889" width="3" bestFit="1" customWidth="1"/>
    <col min="15890" max="15890" width="5.5703125" bestFit="1" customWidth="1"/>
    <col min="16125" max="16125" width="3.28515625" bestFit="1" customWidth="1"/>
    <col min="16126" max="16127" width="10.140625" bestFit="1" customWidth="1"/>
    <col min="16128" max="16128" width="5" bestFit="1" customWidth="1"/>
    <col min="16129" max="16129" width="5.28515625" bestFit="1" customWidth="1"/>
    <col min="16130" max="16130" width="3" bestFit="1" customWidth="1"/>
    <col min="16131" max="16131" width="5" bestFit="1" customWidth="1"/>
    <col min="16132" max="16132" width="7.5703125" bestFit="1" customWidth="1"/>
    <col min="16133" max="16133" width="4.5703125" bestFit="1" customWidth="1"/>
    <col min="16134" max="16134" width="10.5703125" bestFit="1" customWidth="1"/>
    <col min="16135" max="16135" width="7.5703125" bestFit="1" customWidth="1"/>
    <col min="16136" max="16137" width="8.5703125" bestFit="1" customWidth="1"/>
    <col min="16138" max="16138" width="10.5703125" bestFit="1" customWidth="1"/>
    <col min="16139" max="16141" width="3" bestFit="1" customWidth="1"/>
    <col min="16142" max="16142" width="2.7109375" bestFit="1" customWidth="1"/>
    <col min="16143" max="16143" width="5" bestFit="1" customWidth="1"/>
    <col min="16144" max="16145" width="3" bestFit="1" customWidth="1"/>
    <col min="16146" max="16146" width="5.5703125" bestFit="1" customWidth="1"/>
  </cols>
  <sheetData>
    <row r="1" spans="1:22" ht="18.75" customHeight="1" x14ac:dyDescent="0.25">
      <c r="B1" s="31">
        <f>Feuil13!C2</f>
        <v>2020</v>
      </c>
      <c r="C1" s="32" t="s">
        <v>614</v>
      </c>
      <c r="D1" s="33" t="s">
        <v>615</v>
      </c>
      <c r="E1" s="34" t="s">
        <v>616</v>
      </c>
      <c r="F1" s="34" t="s">
        <v>617</v>
      </c>
      <c r="G1" s="34" t="s">
        <v>618</v>
      </c>
      <c r="H1" s="54" t="s">
        <v>619</v>
      </c>
      <c r="I1" s="55"/>
      <c r="J1" s="55"/>
      <c r="K1" s="55"/>
      <c r="L1" s="55"/>
      <c r="M1" s="56"/>
      <c r="N1" s="35" t="s">
        <v>620</v>
      </c>
      <c r="O1" s="34" t="s">
        <v>616</v>
      </c>
      <c r="P1" s="34" t="s">
        <v>617</v>
      </c>
      <c r="Q1" s="34"/>
      <c r="R1" s="34"/>
      <c r="S1" s="34" t="s">
        <v>618</v>
      </c>
      <c r="T1" s="34" t="s">
        <v>621</v>
      </c>
      <c r="U1" s="34" t="s">
        <v>617</v>
      </c>
      <c r="V1" s="34" t="s">
        <v>622</v>
      </c>
    </row>
    <row r="2" spans="1:22" ht="18.75" customHeight="1" x14ac:dyDescent="0.25">
      <c r="A2" s="36"/>
      <c r="B2" s="37">
        <f>DATE(B1,1,1)</f>
        <v>43831</v>
      </c>
      <c r="C2" s="38">
        <f t="shared" ref="C2:C55" si="0">DATE(S2,P2,O2)</f>
        <v>43825</v>
      </c>
      <c r="D2" s="39"/>
      <c r="E2" s="40">
        <f t="shared" ref="E2:E55" si="1">DAY(B2)</f>
        <v>1</v>
      </c>
      <c r="F2" s="40">
        <f t="shared" ref="F2:F55" si="2">MONTH(B2)</f>
        <v>1</v>
      </c>
      <c r="G2" s="40">
        <f t="shared" ref="G2:G55" si="3">YEAR(B2)</f>
        <v>2020</v>
      </c>
      <c r="H2" s="41">
        <f>ROUND((G2+(INT(275*F2/9)-IF(OR(AND(G2&lt;1583,G2/4 -INT(G2/4)=0),AND(G2&gt;1582,G2/4-INT(G2/4)=0,G2/400-INT(G2/400)&lt;&gt;0)),1,2)*INT((F2+9)/12)+E2-30) /  365.25 - 1900)*12.3685,0)</f>
        <v>1484</v>
      </c>
      <c r="I2" s="41">
        <f t="shared" ref="I2:I55" si="4">H2/1236.85</f>
        <v>1.1998221287949227</v>
      </c>
      <c r="J2" s="41">
        <f t="shared" ref="J2:J55" si="5">2415020.75933+29.53058868*H2+0.0001178*I2^2 -0.000000155*I2^3+0.00033*SIN(2.9070204+2.31901898*I2-0.0001601*I2^2)</f>
        <v>2458844.1529157432</v>
      </c>
      <c r="K2" s="41">
        <f t="shared" ref="K2:K55" si="6">6.26964504+0.50798429*H2-0.0000005812*I2^2 -0.0000000606*I2^3</f>
        <v>760.11833045864989</v>
      </c>
      <c r="L2" s="41">
        <f t="shared" ref="L2:L55" si="7">5.34114908+6.73377553*H2+0.00018728*I2^2+0.0000002157*I2^3</f>
        <v>9998.2643055758217</v>
      </c>
      <c r="M2" s="41">
        <f t="shared" ref="M2:M55" si="8">0.3716923+6.81848663*H2-0.000028847*I2^2-0.00000004171*I2^3</f>
        <v>10119.00580962059</v>
      </c>
      <c r="N2" s="42">
        <f t="shared" ref="N2:N55" si="9">J2+0.0021*SIN(2*K2)-0.0004*SIN(3*L2)-0.0004*SIN(2*M2-K2) - 0.0006*SIN(2*M2+L2)+(0.1734-0.000393*I2)*SIN(K2) -0.4068*SIN(L2)+0.0161*SIN(2*L2)+0.0104*SIN(M2*2)- 0.0051*SIN(K2+L2)-0.0074*SIN(K2 -L2)+0.0004*SIN(2*M2+K2)+0.001*SIN(2*M2-L2)+0.0005*SIN(K2+2*L2)</f>
        <v>2458843.7191130277</v>
      </c>
      <c r="O2" s="43">
        <f t="shared" ref="O2:O55" si="10">IF(INT(N2+0.5)&lt;2299161,INT(N2+0.5),INT(N2+0.5)+1+INT((INT(N2+0.5)-1867216.25)/36524.25) -INT(INT((INT(N2+0.5) -1867216.25)/36524.25)/4))+1524 -INT(365.25*INT((IF(INT(N2+0.5)&lt;2299161,INT(N2+0.5),INT(N2+0.5)+1+INT((INT(N2+0.5)-1867216.25)/36524.25) -INT(INT((INT(N2+0.5)-1867216.25)/36524.25)/4))+1524-122.1)/365.25)) -INT(30.6001*INT((IF(INT(N2+0.5)&lt;2299161,INT(N2+0.5),INT(N2+0.5)+1+INT((INT(N2+0.5)-1867216.25)/36524.25)-INT(INT((INT(N2+0.5)-1867216.25)/36524.25)/4))+1524 -INT(365.25*INT((IF(INT(N2+0.5)&lt;2299161,INT(N2+0.5),INT(N2+0.5)+1+INT((INT(N2+0.5)-1867216.25)/36524.25)-INT(INT((INT(N2+0.5) -1867216.25)/36524.25)/4))+1524-122.1)/365.25)))/30.6001))</f>
        <v>26</v>
      </c>
      <c r="P2" s="43">
        <f t="shared" ref="P2:P55" si="11">IF(INT((IF(INT(N2+0.5)&lt;2299161,INT(N2+0.5),INT(N2+0.5)+1+INT((INT(N2+0.5) -1867216.25)/36524.25)-INT(INT((INT(N2+0.5)-1867216.25)/36524.25)/4))+1524 -INT(365.25*INT((IF(INT(N2+0.5)&lt;2299161,INT(N2+0.5),INT(N2+0.5)+1+INT((INT(N2+0.5)-1867216.25)/36524.25) -INT(INT((INT(N2+0.5)-1867216.25)/36524.25)/4))+1524 -122.1)/365.25)))/30.6001)&lt;13.5,Q2,R2)</f>
        <v>12</v>
      </c>
      <c r="Q2" s="43">
        <f t="shared" ref="Q2:Q55" si="12">INT((IF(INT(N2+0.5)&lt;2299161,INT(N2+0.5),INT(N2+0.5)+1+INT((INT(N2+0.5) -1867216.25)/36524.25)-INT(INT((INT(N2+0.5)-1867216.25)/36524.25)/4))+1524 -INT(365.25*INT((IF(INT(N2+0.5)&lt;2299161,INT(N2+0.5),INT(N2+0.5)+1+INT((INT(N2+0.5)-1867216.25)/36524.25) -INT(INT((INT(N2+0.5)-1867216.25)/36524.25)/4))+1524-122.1)/365.25)))/30.6001) -1</f>
        <v>12</v>
      </c>
      <c r="R2" s="43">
        <f t="shared" ref="R2:R55" si="13">INT((IF(INT(N2+0.5)&lt;2299161,INT(N2+0.5),INT(N2+0.5)+1+INT((INT(N2+0.5)-1867216.25)/36524.25) -INT(INT((INT(N2+0.5)-1867216.25)/36524.25)/4))+1524 -INT(365.25*INT((IF(INT(N2+0.5)&lt;2299161,INT(N2+0.5),INT(N2+0.5)+1+INT((INT(N2+0.5)-1867216.25)/36524.25) -INT(INT((INT(N2+0.5)-1867216.25)/36524.25)/4))+1524-122.1)/365.25)))/30.6001)-13</f>
        <v>0</v>
      </c>
      <c r="S2" s="43">
        <f t="shared" ref="S2:S55" si="14">IF(P2&gt;2.5,INT((IF(INT(N2+0.5)&lt;2299161,INT(N2+0.5),INT(N2+0.5)+1+INT((INT(N2+0.5) -1867216.25)/36524.25)-INT(INT((INT(N2+0.5)-1867216.25)/36524.25)/4))+1524-122.1)/365.25) -4716,INT((IF(INT(N2+0.5)&lt;2299161,INT(N2+0.5),INT(N2+0.5)+1
+INT((INT(N2+0.5)-1867216.25)/36524.25)-INT(INT((INT(N2+0.5)-1867216.25)/36524.25)/4))+1524-122.1) /365.25)-4715)</f>
        <v>2019</v>
      </c>
      <c r="T2" s="43">
        <f t="shared" ref="T2:T55" si="15">INT((N2+0.5-INT(N2+0.5))*24)</f>
        <v>5</v>
      </c>
      <c r="U2" s="43">
        <f t="shared" ref="U2:U55" si="16">INT((N2+0.5-INT(N2+0.5))*1440-INT(T2*60))</f>
        <v>15</v>
      </c>
      <c r="V2" s="44">
        <f t="shared" ref="V2:V55" si="17">(N2+0.5-INT(N2+0.5))*86400-T2*3600-U2*60</f>
        <v>31.365591287612915</v>
      </c>
    </row>
    <row r="3" spans="1:22" ht="18.75" customHeight="1" x14ac:dyDescent="0.25">
      <c r="A3" s="36" t="str">
        <f>IF(D3=0,"",IF(D3=0.25,"‚",IF(D3=0.5,"","ƒ")))</f>
        <v>‚</v>
      </c>
      <c r="B3" s="37">
        <f>IF(YEAR(C2)&lt;B1,B2,IF(C2-B2&gt;=14,B2-15,B2))</f>
        <v>43831</v>
      </c>
      <c r="C3" s="38">
        <f t="shared" si="0"/>
        <v>43833</v>
      </c>
      <c r="D3" s="45">
        <f>IF(DAY(C2)&lt;7,0,IF(DAY(C2)&lt;15,-0.25,IF(DAY(C2)&lt;24,0.5,0.25)))</f>
        <v>0.25</v>
      </c>
      <c r="E3" s="40">
        <f t="shared" si="1"/>
        <v>1</v>
      </c>
      <c r="F3" s="40">
        <f t="shared" si="2"/>
        <v>1</v>
      </c>
      <c r="G3" s="40">
        <f t="shared" si="3"/>
        <v>2020</v>
      </c>
      <c r="H3" s="41">
        <f t="shared" ref="H3:H55" si="18">ROUND((G3+(INT(275*F3/9)-IF(OR(AND(G3&lt;1583,G3/4 -INT(G3/4)=0),AND(G3&gt;1582,G3/4-INT(G3/4)=0,G3/400-INT(G3/400)&lt;&gt;0)),1,2)*INT((F3+9)/12)+E3-30) /  365.25 - 1900)*12.3685,0)+D3</f>
        <v>1484.25</v>
      </c>
      <c r="I3" s="41">
        <f t="shared" si="4"/>
        <v>1.2000242551643288</v>
      </c>
      <c r="J3" s="41">
        <f t="shared" si="5"/>
        <v>2458851.5355630992</v>
      </c>
      <c r="K3" s="41">
        <f t="shared" si="6"/>
        <v>760.24532653081496</v>
      </c>
      <c r="L3" s="41">
        <f t="shared" si="7"/>
        <v>9999.9477495493556</v>
      </c>
      <c r="M3" s="41">
        <f t="shared" si="8"/>
        <v>10120.71043126406</v>
      </c>
      <c r="N3" s="42">
        <f t="shared" si="9"/>
        <v>2458851.641789577</v>
      </c>
      <c r="O3" s="43">
        <f t="shared" si="10"/>
        <v>3</v>
      </c>
      <c r="P3" s="43">
        <f t="shared" si="11"/>
        <v>1</v>
      </c>
      <c r="Q3" s="43">
        <f t="shared" si="12"/>
        <v>13</v>
      </c>
      <c r="R3" s="43">
        <f t="shared" si="13"/>
        <v>1</v>
      </c>
      <c r="S3" s="43">
        <f t="shared" si="14"/>
        <v>2020</v>
      </c>
      <c r="T3" s="43">
        <f t="shared" si="15"/>
        <v>3</v>
      </c>
      <c r="U3" s="43">
        <f t="shared" si="16"/>
        <v>24</v>
      </c>
      <c r="V3" s="44">
        <f t="shared" si="17"/>
        <v>10.619450211524963</v>
      </c>
    </row>
    <row r="4" spans="1:22" ht="18.75" customHeight="1" x14ac:dyDescent="0.25">
      <c r="A4" s="36" t="str">
        <f t="shared" ref="A4:A55" si="19">IF(D4=0,"",IF(D4=0.25,"‚",IF(D4=0.5,"","ƒ")))</f>
        <v></v>
      </c>
      <c r="B4" s="37">
        <f t="shared" ref="B4:B55" si="20">IF(D4&lt;&gt;0,B3,C3)</f>
        <v>43831</v>
      </c>
      <c r="C4" s="38">
        <f t="shared" si="0"/>
        <v>43840</v>
      </c>
      <c r="D4" s="39">
        <f t="shared" ref="D4:D55" si="21">IF(D3&lt;0.75,D3+0.25,0)</f>
        <v>0.5</v>
      </c>
      <c r="E4" s="40">
        <f t="shared" si="1"/>
        <v>1</v>
      </c>
      <c r="F4" s="40">
        <f t="shared" si="2"/>
        <v>1</v>
      </c>
      <c r="G4" s="40">
        <f t="shared" si="3"/>
        <v>2020</v>
      </c>
      <c r="H4" s="41">
        <f t="shared" si="18"/>
        <v>1484.5</v>
      </c>
      <c r="I4" s="41">
        <f t="shared" si="4"/>
        <v>1.2002263815337351</v>
      </c>
      <c r="J4" s="41">
        <f t="shared" si="5"/>
        <v>2458858.9182104534</v>
      </c>
      <c r="K4" s="41">
        <f t="shared" si="6"/>
        <v>760.37232260298015</v>
      </c>
      <c r="L4" s="41">
        <f t="shared" si="7"/>
        <v>10001.631193522902</v>
      </c>
      <c r="M4" s="41">
        <f t="shared" si="8"/>
        <v>10122.415052907529</v>
      </c>
      <c r="N4" s="42">
        <f t="shared" si="9"/>
        <v>2458859.3078094795</v>
      </c>
      <c r="O4" s="43">
        <f t="shared" si="10"/>
        <v>10</v>
      </c>
      <c r="P4" s="43">
        <f t="shared" si="11"/>
        <v>1</v>
      </c>
      <c r="Q4" s="43">
        <f t="shared" si="12"/>
        <v>13</v>
      </c>
      <c r="R4" s="43">
        <f t="shared" si="13"/>
        <v>1</v>
      </c>
      <c r="S4" s="43">
        <f t="shared" si="14"/>
        <v>2020</v>
      </c>
      <c r="T4" s="43">
        <f t="shared" si="15"/>
        <v>19</v>
      </c>
      <c r="U4" s="43">
        <f t="shared" si="16"/>
        <v>23</v>
      </c>
      <c r="V4" s="44">
        <f t="shared" si="17"/>
        <v>14.739031791687012</v>
      </c>
    </row>
    <row r="5" spans="1:22" ht="18.75" customHeight="1" x14ac:dyDescent="0.25">
      <c r="A5" s="36" t="str">
        <f t="shared" si="19"/>
        <v>ƒ</v>
      </c>
      <c r="B5" s="37">
        <f t="shared" si="20"/>
        <v>43831</v>
      </c>
      <c r="C5" s="38">
        <f t="shared" si="0"/>
        <v>43847</v>
      </c>
      <c r="D5" s="39">
        <f t="shared" si="21"/>
        <v>0.75</v>
      </c>
      <c r="E5" s="40">
        <f t="shared" si="1"/>
        <v>1</v>
      </c>
      <c r="F5" s="40">
        <f t="shared" si="2"/>
        <v>1</v>
      </c>
      <c r="G5" s="40">
        <f t="shared" si="3"/>
        <v>2020</v>
      </c>
      <c r="H5" s="41">
        <f t="shared" si="18"/>
        <v>1484.75</v>
      </c>
      <c r="I5" s="41">
        <f t="shared" si="4"/>
        <v>1.2004285079031412</v>
      </c>
      <c r="J5" s="41">
        <f t="shared" si="5"/>
        <v>2458866.3008578089</v>
      </c>
      <c r="K5" s="41">
        <f t="shared" si="6"/>
        <v>760.4993186751451</v>
      </c>
      <c r="L5" s="41">
        <f t="shared" si="7"/>
        <v>10003.314637496467</v>
      </c>
      <c r="M5" s="41">
        <f t="shared" si="8"/>
        <v>10124.119674550995</v>
      </c>
      <c r="N5" s="42">
        <f t="shared" si="9"/>
        <v>2458866.1582432319</v>
      </c>
      <c r="O5" s="43">
        <f t="shared" si="10"/>
        <v>17</v>
      </c>
      <c r="P5" s="43">
        <f t="shared" si="11"/>
        <v>1</v>
      </c>
      <c r="Q5" s="43">
        <f t="shared" si="12"/>
        <v>13</v>
      </c>
      <c r="R5" s="43">
        <f t="shared" si="13"/>
        <v>1</v>
      </c>
      <c r="S5" s="43">
        <f t="shared" si="14"/>
        <v>2020</v>
      </c>
      <c r="T5" s="43">
        <f t="shared" si="15"/>
        <v>15</v>
      </c>
      <c r="U5" s="43">
        <f t="shared" si="16"/>
        <v>47</v>
      </c>
      <c r="V5" s="44">
        <f t="shared" si="17"/>
        <v>52.215239703655243</v>
      </c>
    </row>
    <row r="6" spans="1:22" ht="18.75" customHeight="1" x14ac:dyDescent="0.25">
      <c r="A6" s="36" t="str">
        <f t="shared" si="19"/>
        <v></v>
      </c>
      <c r="B6" s="37">
        <f t="shared" si="20"/>
        <v>43847</v>
      </c>
      <c r="C6" s="38">
        <f t="shared" si="0"/>
        <v>43854</v>
      </c>
      <c r="D6" s="39">
        <f t="shared" si="21"/>
        <v>0</v>
      </c>
      <c r="E6" s="40">
        <f t="shared" si="1"/>
        <v>17</v>
      </c>
      <c r="F6" s="40">
        <f t="shared" si="2"/>
        <v>1</v>
      </c>
      <c r="G6" s="40">
        <f t="shared" si="3"/>
        <v>2020</v>
      </c>
      <c r="H6" s="41">
        <f t="shared" si="18"/>
        <v>1485</v>
      </c>
      <c r="I6" s="41">
        <f t="shared" si="4"/>
        <v>1.2006306342725472</v>
      </c>
      <c r="J6" s="41">
        <f t="shared" si="5"/>
        <v>2458873.6835051645</v>
      </c>
      <c r="K6" s="41">
        <f t="shared" si="6"/>
        <v>760.62631474731006</v>
      </c>
      <c r="L6" s="41">
        <f t="shared" si="7"/>
        <v>10004.998081470045</v>
      </c>
      <c r="M6" s="41">
        <f t="shared" si="8"/>
        <v>10125.824296194458</v>
      </c>
      <c r="N6" s="42">
        <f t="shared" si="9"/>
        <v>2458873.4056854933</v>
      </c>
      <c r="O6" s="43">
        <f t="shared" si="10"/>
        <v>24</v>
      </c>
      <c r="P6" s="43">
        <f t="shared" si="11"/>
        <v>1</v>
      </c>
      <c r="Q6" s="43">
        <f t="shared" si="12"/>
        <v>13</v>
      </c>
      <c r="R6" s="43">
        <f t="shared" si="13"/>
        <v>1</v>
      </c>
      <c r="S6" s="43">
        <f t="shared" si="14"/>
        <v>2020</v>
      </c>
      <c r="T6" s="43">
        <f t="shared" si="15"/>
        <v>21</v>
      </c>
      <c r="U6" s="43">
        <f t="shared" si="16"/>
        <v>44</v>
      </c>
      <c r="V6" s="44">
        <f t="shared" si="17"/>
        <v>11.226617395877838</v>
      </c>
    </row>
    <row r="7" spans="1:22" ht="18.75" customHeight="1" x14ac:dyDescent="0.25">
      <c r="A7" s="36" t="str">
        <f t="shared" si="19"/>
        <v>‚</v>
      </c>
      <c r="B7" s="37">
        <f t="shared" si="20"/>
        <v>43847</v>
      </c>
      <c r="C7" s="38">
        <f t="shared" si="0"/>
        <v>43862</v>
      </c>
      <c r="D7" s="39">
        <f t="shared" si="21"/>
        <v>0.25</v>
      </c>
      <c r="E7" s="40">
        <f t="shared" si="1"/>
        <v>17</v>
      </c>
      <c r="F7" s="40">
        <f t="shared" si="2"/>
        <v>1</v>
      </c>
      <c r="G7" s="40">
        <f t="shared" si="3"/>
        <v>2020</v>
      </c>
      <c r="H7" s="41">
        <f t="shared" si="18"/>
        <v>1485.25</v>
      </c>
      <c r="I7" s="41">
        <f t="shared" si="4"/>
        <v>1.2008327606419535</v>
      </c>
      <c r="J7" s="41">
        <f t="shared" si="5"/>
        <v>2458881.0661525205</v>
      </c>
      <c r="K7" s="41">
        <f t="shared" si="6"/>
        <v>760.75331081947502</v>
      </c>
      <c r="L7" s="41">
        <f t="shared" si="7"/>
        <v>10006.681525443641</v>
      </c>
      <c r="M7" s="41">
        <f t="shared" si="8"/>
        <v>10127.528917837921</v>
      </c>
      <c r="N7" s="42">
        <f t="shared" si="9"/>
        <v>2458881.4236902134</v>
      </c>
      <c r="O7" s="43">
        <f t="shared" si="10"/>
        <v>1</v>
      </c>
      <c r="P7" s="43">
        <f t="shared" si="11"/>
        <v>2</v>
      </c>
      <c r="Q7" s="43">
        <f t="shared" si="12"/>
        <v>14</v>
      </c>
      <c r="R7" s="43">
        <f t="shared" si="13"/>
        <v>2</v>
      </c>
      <c r="S7" s="43">
        <f t="shared" si="14"/>
        <v>2020</v>
      </c>
      <c r="T7" s="43">
        <f t="shared" si="15"/>
        <v>22</v>
      </c>
      <c r="U7" s="43">
        <f t="shared" si="16"/>
        <v>10</v>
      </c>
      <c r="V7" s="44">
        <f t="shared" si="17"/>
        <v>6.8344339728355408</v>
      </c>
    </row>
    <row r="8" spans="1:22" ht="18.75" customHeight="1" x14ac:dyDescent="0.25">
      <c r="A8" s="36" t="str">
        <f t="shared" si="19"/>
        <v></v>
      </c>
      <c r="B8" s="37">
        <f t="shared" si="20"/>
        <v>43847</v>
      </c>
      <c r="C8" s="38">
        <f t="shared" si="0"/>
        <v>43870</v>
      </c>
      <c r="D8" s="39">
        <f t="shared" si="21"/>
        <v>0.5</v>
      </c>
      <c r="E8" s="40">
        <f t="shared" si="1"/>
        <v>17</v>
      </c>
      <c r="F8" s="40">
        <f t="shared" si="2"/>
        <v>1</v>
      </c>
      <c r="G8" s="40">
        <f t="shared" si="3"/>
        <v>2020</v>
      </c>
      <c r="H8" s="41">
        <f t="shared" si="18"/>
        <v>1485.5</v>
      </c>
      <c r="I8" s="41">
        <f t="shared" si="4"/>
        <v>1.2010348870113596</v>
      </c>
      <c r="J8" s="41">
        <f t="shared" si="5"/>
        <v>2458888.4487998751</v>
      </c>
      <c r="K8" s="41">
        <f t="shared" si="6"/>
        <v>760.88030689163986</v>
      </c>
      <c r="L8" s="41">
        <f t="shared" si="7"/>
        <v>10008.364969417249</v>
      </c>
      <c r="M8" s="41">
        <f t="shared" si="8"/>
        <v>10129.233539481378</v>
      </c>
      <c r="N8" s="42">
        <f t="shared" si="9"/>
        <v>2458888.8156936131</v>
      </c>
      <c r="O8" s="43">
        <f t="shared" si="10"/>
        <v>9</v>
      </c>
      <c r="P8" s="43">
        <f t="shared" si="11"/>
        <v>2</v>
      </c>
      <c r="Q8" s="43">
        <f t="shared" si="12"/>
        <v>14</v>
      </c>
      <c r="R8" s="43">
        <f t="shared" si="13"/>
        <v>2</v>
      </c>
      <c r="S8" s="43">
        <f t="shared" si="14"/>
        <v>2020</v>
      </c>
      <c r="T8" s="43">
        <f t="shared" si="15"/>
        <v>7</v>
      </c>
      <c r="U8" s="43">
        <f t="shared" si="16"/>
        <v>34</v>
      </c>
      <c r="V8" s="44">
        <f t="shared" si="17"/>
        <v>35.928175449371338</v>
      </c>
    </row>
    <row r="9" spans="1:22" ht="18.75" customHeight="1" x14ac:dyDescent="0.25">
      <c r="A9" s="36" t="str">
        <f t="shared" si="19"/>
        <v>ƒ</v>
      </c>
      <c r="B9" s="37">
        <f t="shared" si="20"/>
        <v>43847</v>
      </c>
      <c r="C9" s="38">
        <f t="shared" si="0"/>
        <v>43877</v>
      </c>
      <c r="D9" s="39">
        <f t="shared" si="21"/>
        <v>0.75</v>
      </c>
      <c r="E9" s="40">
        <f t="shared" si="1"/>
        <v>17</v>
      </c>
      <c r="F9" s="40">
        <f t="shared" si="2"/>
        <v>1</v>
      </c>
      <c r="G9" s="40">
        <f t="shared" si="3"/>
        <v>2020</v>
      </c>
      <c r="H9" s="41">
        <f t="shared" si="18"/>
        <v>1485.75</v>
      </c>
      <c r="I9" s="41">
        <f t="shared" si="4"/>
        <v>1.2012370133807657</v>
      </c>
      <c r="J9" s="41">
        <f t="shared" si="5"/>
        <v>2458895.8314472307</v>
      </c>
      <c r="K9" s="41">
        <f t="shared" si="6"/>
        <v>761.0073029638047</v>
      </c>
      <c r="L9" s="41">
        <f t="shared" si="7"/>
        <v>10010.048413390874</v>
      </c>
      <c r="M9" s="41">
        <f t="shared" si="8"/>
        <v>10130.938161124835</v>
      </c>
      <c r="N9" s="42">
        <f t="shared" si="9"/>
        <v>2458895.6245097597</v>
      </c>
      <c r="O9" s="43">
        <f t="shared" si="10"/>
        <v>16</v>
      </c>
      <c r="P9" s="43">
        <f t="shared" si="11"/>
        <v>2</v>
      </c>
      <c r="Q9" s="43">
        <f t="shared" si="12"/>
        <v>14</v>
      </c>
      <c r="R9" s="43">
        <f t="shared" si="13"/>
        <v>2</v>
      </c>
      <c r="S9" s="43">
        <f t="shared" si="14"/>
        <v>2020</v>
      </c>
      <c r="T9" s="43">
        <f t="shared" si="15"/>
        <v>2</v>
      </c>
      <c r="U9" s="43">
        <f t="shared" si="16"/>
        <v>59</v>
      </c>
      <c r="V9" s="44">
        <f t="shared" si="17"/>
        <v>17.643239200115204</v>
      </c>
    </row>
    <row r="10" spans="1:22" ht="18.75" customHeight="1" x14ac:dyDescent="0.25">
      <c r="A10" s="36" t="str">
        <f t="shared" si="19"/>
        <v></v>
      </c>
      <c r="B10" s="37">
        <f t="shared" si="20"/>
        <v>43877</v>
      </c>
      <c r="C10" s="38">
        <f t="shared" si="0"/>
        <v>43884</v>
      </c>
      <c r="D10" s="39">
        <f t="shared" si="21"/>
        <v>0</v>
      </c>
      <c r="E10" s="40">
        <f t="shared" si="1"/>
        <v>16</v>
      </c>
      <c r="F10" s="40">
        <f t="shared" si="2"/>
        <v>2</v>
      </c>
      <c r="G10" s="40">
        <f t="shared" si="3"/>
        <v>2020</v>
      </c>
      <c r="H10" s="41">
        <f t="shared" si="18"/>
        <v>1486</v>
      </c>
      <c r="I10" s="41">
        <f t="shared" si="4"/>
        <v>1.2014391397501718</v>
      </c>
      <c r="J10" s="41">
        <f t="shared" si="5"/>
        <v>2458903.2140945862</v>
      </c>
      <c r="K10" s="41">
        <f t="shared" si="6"/>
        <v>761.13429903596932</v>
      </c>
      <c r="L10" s="41">
        <f t="shared" si="7"/>
        <v>10011.731857364513</v>
      </c>
      <c r="M10" s="41">
        <f t="shared" si="8"/>
        <v>10132.642782768289</v>
      </c>
      <c r="N10" s="42">
        <f t="shared" si="9"/>
        <v>2458903.1484354944</v>
      </c>
      <c r="O10" s="43">
        <f t="shared" si="10"/>
        <v>23</v>
      </c>
      <c r="P10" s="43">
        <f t="shared" si="11"/>
        <v>2</v>
      </c>
      <c r="Q10" s="43">
        <f t="shared" si="12"/>
        <v>14</v>
      </c>
      <c r="R10" s="43">
        <f t="shared" si="13"/>
        <v>2</v>
      </c>
      <c r="S10" s="43">
        <f t="shared" si="14"/>
        <v>2020</v>
      </c>
      <c r="T10" s="43">
        <f t="shared" si="15"/>
        <v>15</v>
      </c>
      <c r="U10" s="43">
        <f t="shared" si="16"/>
        <v>33</v>
      </c>
      <c r="V10" s="44">
        <f t="shared" si="17"/>
        <v>44.826715886592865</v>
      </c>
    </row>
    <row r="11" spans="1:22" ht="18.75" customHeight="1" x14ac:dyDescent="0.25">
      <c r="A11" s="36" t="str">
        <f t="shared" si="19"/>
        <v>‚</v>
      </c>
      <c r="B11" s="37">
        <f t="shared" si="20"/>
        <v>43877</v>
      </c>
      <c r="C11" s="38">
        <f t="shared" si="0"/>
        <v>43892</v>
      </c>
      <c r="D11" s="39">
        <f t="shared" si="21"/>
        <v>0.25</v>
      </c>
      <c r="E11" s="40">
        <f t="shared" si="1"/>
        <v>16</v>
      </c>
      <c r="F11" s="40">
        <f t="shared" si="2"/>
        <v>2</v>
      </c>
      <c r="G11" s="40">
        <f t="shared" si="3"/>
        <v>2020</v>
      </c>
      <c r="H11" s="41">
        <f t="shared" si="18"/>
        <v>1486.25</v>
      </c>
      <c r="I11" s="41">
        <f t="shared" si="4"/>
        <v>1.2016412661195781</v>
      </c>
      <c r="J11" s="41">
        <f t="shared" si="5"/>
        <v>2458910.5967419418</v>
      </c>
      <c r="K11" s="41">
        <f t="shared" si="6"/>
        <v>761.26129510813405</v>
      </c>
      <c r="L11" s="41">
        <f t="shared" si="7"/>
        <v>10013.415301338169</v>
      </c>
      <c r="M11" s="41">
        <f t="shared" si="8"/>
        <v>10134.347404411741</v>
      </c>
      <c r="N11" s="42">
        <f t="shared" si="9"/>
        <v>2458911.124916946</v>
      </c>
      <c r="O11" s="43">
        <f t="shared" si="10"/>
        <v>2</v>
      </c>
      <c r="P11" s="43">
        <f t="shared" si="11"/>
        <v>3</v>
      </c>
      <c r="Q11" s="43">
        <f t="shared" si="12"/>
        <v>3</v>
      </c>
      <c r="R11" s="43">
        <f t="shared" si="13"/>
        <v>-9</v>
      </c>
      <c r="S11" s="43">
        <f t="shared" si="14"/>
        <v>2020</v>
      </c>
      <c r="T11" s="43">
        <f t="shared" si="15"/>
        <v>14</v>
      </c>
      <c r="U11" s="43">
        <f t="shared" si="16"/>
        <v>59</v>
      </c>
      <c r="V11" s="44">
        <f t="shared" si="17"/>
        <v>52.824138700962067</v>
      </c>
    </row>
    <row r="12" spans="1:22" ht="18.75" customHeight="1" x14ac:dyDescent="0.25">
      <c r="A12" s="36" t="str">
        <f t="shared" si="19"/>
        <v></v>
      </c>
      <c r="B12" s="37">
        <f t="shared" si="20"/>
        <v>43877</v>
      </c>
      <c r="C12" s="38">
        <f t="shared" si="0"/>
        <v>43899</v>
      </c>
      <c r="D12" s="39">
        <f t="shared" si="21"/>
        <v>0.5</v>
      </c>
      <c r="E12" s="40">
        <f t="shared" si="1"/>
        <v>16</v>
      </c>
      <c r="F12" s="40">
        <f t="shared" si="2"/>
        <v>2</v>
      </c>
      <c r="G12" s="40">
        <f t="shared" si="3"/>
        <v>2020</v>
      </c>
      <c r="H12" s="41">
        <f t="shared" si="18"/>
        <v>1486.5</v>
      </c>
      <c r="I12" s="41">
        <f t="shared" si="4"/>
        <v>1.2018433924889842</v>
      </c>
      <c r="J12" s="41">
        <f t="shared" si="5"/>
        <v>2458917.9793892973</v>
      </c>
      <c r="K12" s="41">
        <f t="shared" si="6"/>
        <v>761.38829118029867</v>
      </c>
      <c r="L12" s="41">
        <f t="shared" si="7"/>
        <v>10015.09874531184</v>
      </c>
      <c r="M12" s="41">
        <f t="shared" si="8"/>
        <v>10136.052026055191</v>
      </c>
      <c r="N12" s="42">
        <f t="shared" si="9"/>
        <v>2458918.2420715881</v>
      </c>
      <c r="O12" s="43">
        <f t="shared" si="10"/>
        <v>9</v>
      </c>
      <c r="P12" s="43">
        <f t="shared" si="11"/>
        <v>3</v>
      </c>
      <c r="Q12" s="43">
        <f t="shared" si="12"/>
        <v>3</v>
      </c>
      <c r="R12" s="43">
        <f t="shared" si="13"/>
        <v>-9</v>
      </c>
      <c r="S12" s="43">
        <f t="shared" si="14"/>
        <v>2020</v>
      </c>
      <c r="T12" s="43">
        <f t="shared" si="15"/>
        <v>17</v>
      </c>
      <c r="U12" s="43">
        <f t="shared" si="16"/>
        <v>48</v>
      </c>
      <c r="V12" s="44">
        <f t="shared" si="17"/>
        <v>34.985208213329315</v>
      </c>
    </row>
    <row r="13" spans="1:22" ht="18.75" customHeight="1" x14ac:dyDescent="0.25">
      <c r="A13" s="36" t="str">
        <f t="shared" si="19"/>
        <v>ƒ</v>
      </c>
      <c r="B13" s="37">
        <f t="shared" si="20"/>
        <v>43877</v>
      </c>
      <c r="C13" s="38">
        <f t="shared" si="0"/>
        <v>43906</v>
      </c>
      <c r="D13" s="39">
        <f t="shared" si="21"/>
        <v>0.75</v>
      </c>
      <c r="E13" s="40">
        <f t="shared" si="1"/>
        <v>16</v>
      </c>
      <c r="F13" s="40">
        <f t="shared" si="2"/>
        <v>2</v>
      </c>
      <c r="G13" s="40">
        <f t="shared" si="3"/>
        <v>2020</v>
      </c>
      <c r="H13" s="41">
        <f t="shared" si="18"/>
        <v>1486.75</v>
      </c>
      <c r="I13" s="41">
        <f t="shared" si="4"/>
        <v>1.2020455188583903</v>
      </c>
      <c r="J13" s="41">
        <f t="shared" si="5"/>
        <v>2458925.3620366533</v>
      </c>
      <c r="K13" s="41">
        <f t="shared" si="6"/>
        <v>761.51528725246317</v>
      </c>
      <c r="L13" s="41">
        <f t="shared" si="7"/>
        <v>10016.782189285526</v>
      </c>
      <c r="M13" s="41">
        <f t="shared" si="8"/>
        <v>10137.756647698636</v>
      </c>
      <c r="N13" s="42">
        <f t="shared" si="9"/>
        <v>2458925.1278117895</v>
      </c>
      <c r="O13" s="43">
        <f t="shared" si="10"/>
        <v>16</v>
      </c>
      <c r="P13" s="43">
        <f t="shared" si="11"/>
        <v>3</v>
      </c>
      <c r="Q13" s="43">
        <f t="shared" si="12"/>
        <v>3</v>
      </c>
      <c r="R13" s="43">
        <f t="shared" si="13"/>
        <v>-9</v>
      </c>
      <c r="S13" s="43">
        <f t="shared" si="14"/>
        <v>2020</v>
      </c>
      <c r="T13" s="43">
        <f t="shared" si="15"/>
        <v>15</v>
      </c>
      <c r="U13" s="43">
        <f t="shared" si="16"/>
        <v>4</v>
      </c>
      <c r="V13" s="44">
        <f t="shared" si="17"/>
        <v>2.9386138916015625</v>
      </c>
    </row>
    <row r="14" spans="1:22" ht="18.75" customHeight="1" x14ac:dyDescent="0.25">
      <c r="A14" s="36" t="str">
        <f t="shared" si="19"/>
        <v></v>
      </c>
      <c r="B14" s="37">
        <f t="shared" si="20"/>
        <v>43906</v>
      </c>
      <c r="C14" s="38">
        <f t="shared" si="0"/>
        <v>43914</v>
      </c>
      <c r="D14" s="39">
        <f t="shared" si="21"/>
        <v>0</v>
      </c>
      <c r="E14" s="40">
        <f t="shared" si="1"/>
        <v>16</v>
      </c>
      <c r="F14" s="40">
        <f t="shared" si="2"/>
        <v>3</v>
      </c>
      <c r="G14" s="40">
        <f t="shared" si="3"/>
        <v>2020</v>
      </c>
      <c r="H14" s="41">
        <f t="shared" si="18"/>
        <v>1487</v>
      </c>
      <c r="I14" s="41">
        <f t="shared" si="4"/>
        <v>1.2022476452277966</v>
      </c>
      <c r="J14" s="41">
        <f t="shared" si="5"/>
        <v>2458932.7446840089</v>
      </c>
      <c r="K14" s="41">
        <f t="shared" si="6"/>
        <v>761.64228332462756</v>
      </c>
      <c r="L14" s="41">
        <f t="shared" si="7"/>
        <v>10018.465633259229</v>
      </c>
      <c r="M14" s="41">
        <f t="shared" si="8"/>
        <v>10139.46126934208</v>
      </c>
      <c r="N14" s="42">
        <f t="shared" si="9"/>
        <v>2458932.8955659955</v>
      </c>
      <c r="O14" s="43">
        <f t="shared" si="10"/>
        <v>24</v>
      </c>
      <c r="P14" s="43">
        <f t="shared" si="11"/>
        <v>3</v>
      </c>
      <c r="Q14" s="43">
        <f t="shared" si="12"/>
        <v>3</v>
      </c>
      <c r="R14" s="43">
        <f t="shared" si="13"/>
        <v>-9</v>
      </c>
      <c r="S14" s="43">
        <f t="shared" si="14"/>
        <v>2020</v>
      </c>
      <c r="T14" s="43">
        <f t="shared" si="15"/>
        <v>9</v>
      </c>
      <c r="U14" s="43">
        <f t="shared" si="16"/>
        <v>29</v>
      </c>
      <c r="V14" s="44">
        <f t="shared" si="17"/>
        <v>36.902009546756744</v>
      </c>
    </row>
    <row r="15" spans="1:22" ht="18.75" customHeight="1" x14ac:dyDescent="0.25">
      <c r="A15" s="36" t="str">
        <f t="shared" si="19"/>
        <v>‚</v>
      </c>
      <c r="B15" s="37">
        <f t="shared" si="20"/>
        <v>43906</v>
      </c>
      <c r="C15" s="38">
        <f t="shared" si="0"/>
        <v>43922</v>
      </c>
      <c r="D15" s="39">
        <f t="shared" si="21"/>
        <v>0.25</v>
      </c>
      <c r="E15" s="40">
        <f t="shared" si="1"/>
        <v>16</v>
      </c>
      <c r="F15" s="40">
        <f t="shared" si="2"/>
        <v>3</v>
      </c>
      <c r="G15" s="40">
        <f t="shared" si="3"/>
        <v>2020</v>
      </c>
      <c r="H15" s="41">
        <f t="shared" si="18"/>
        <v>1487.25</v>
      </c>
      <c r="I15" s="41">
        <f t="shared" si="4"/>
        <v>1.2024497715972027</v>
      </c>
      <c r="J15" s="41">
        <f t="shared" si="5"/>
        <v>2458940.1273313649</v>
      </c>
      <c r="K15" s="41">
        <f t="shared" si="6"/>
        <v>761.76927939679194</v>
      </c>
      <c r="L15" s="41">
        <f t="shared" si="7"/>
        <v>10020.149077232945</v>
      </c>
      <c r="M15" s="41">
        <f t="shared" si="8"/>
        <v>10141.165890985523</v>
      </c>
      <c r="N15" s="42">
        <f t="shared" si="9"/>
        <v>2458940.7083438942</v>
      </c>
      <c r="O15" s="43">
        <f t="shared" si="10"/>
        <v>1</v>
      </c>
      <c r="P15" s="43">
        <f t="shared" si="11"/>
        <v>4</v>
      </c>
      <c r="Q15" s="43">
        <f t="shared" si="12"/>
        <v>4</v>
      </c>
      <c r="R15" s="43">
        <f t="shared" si="13"/>
        <v>-8</v>
      </c>
      <c r="S15" s="43">
        <f t="shared" si="14"/>
        <v>2020</v>
      </c>
      <c r="T15" s="43">
        <f t="shared" si="15"/>
        <v>5</v>
      </c>
      <c r="U15" s="43">
        <f t="shared" si="16"/>
        <v>0</v>
      </c>
      <c r="V15" s="44">
        <f t="shared" si="17"/>
        <v>0.91246068477630615</v>
      </c>
    </row>
    <row r="16" spans="1:22" ht="18.75" customHeight="1" x14ac:dyDescent="0.25">
      <c r="A16" s="36" t="str">
        <f t="shared" si="19"/>
        <v></v>
      </c>
      <c r="B16" s="37">
        <f t="shared" si="20"/>
        <v>43906</v>
      </c>
      <c r="C16" s="38">
        <f t="shared" si="0"/>
        <v>43929</v>
      </c>
      <c r="D16" s="39">
        <f t="shared" si="21"/>
        <v>0.5</v>
      </c>
      <c r="E16" s="40">
        <f t="shared" si="1"/>
        <v>16</v>
      </c>
      <c r="F16" s="40">
        <f t="shared" si="2"/>
        <v>3</v>
      </c>
      <c r="G16" s="40">
        <f t="shared" si="3"/>
        <v>2020</v>
      </c>
      <c r="H16" s="41">
        <f t="shared" si="18"/>
        <v>1487.5</v>
      </c>
      <c r="I16" s="41">
        <f t="shared" si="4"/>
        <v>1.2026518979666088</v>
      </c>
      <c r="J16" s="41">
        <f t="shared" si="5"/>
        <v>2458947.5099787205</v>
      </c>
      <c r="K16" s="41">
        <f t="shared" si="6"/>
        <v>761.89627546895622</v>
      </c>
      <c r="L16" s="41">
        <f t="shared" si="7"/>
        <v>10021.832521206679</v>
      </c>
      <c r="M16" s="41">
        <f t="shared" si="8"/>
        <v>10142.870512628964</v>
      </c>
      <c r="N16" s="42">
        <f t="shared" si="9"/>
        <v>2458947.6080660452</v>
      </c>
      <c r="O16" s="43">
        <f t="shared" si="10"/>
        <v>8</v>
      </c>
      <c r="P16" s="43">
        <f t="shared" si="11"/>
        <v>4</v>
      </c>
      <c r="Q16" s="43">
        <f t="shared" si="12"/>
        <v>4</v>
      </c>
      <c r="R16" s="43">
        <f t="shared" si="13"/>
        <v>-8</v>
      </c>
      <c r="S16" s="43">
        <f t="shared" si="14"/>
        <v>2020</v>
      </c>
      <c r="T16" s="43">
        <f t="shared" si="15"/>
        <v>2</v>
      </c>
      <c r="U16" s="43">
        <f t="shared" si="16"/>
        <v>35</v>
      </c>
      <c r="V16" s="44">
        <f t="shared" si="17"/>
        <v>36.906306445598602</v>
      </c>
    </row>
    <row r="17" spans="1:22" ht="18.75" customHeight="1" x14ac:dyDescent="0.25">
      <c r="A17" s="36" t="str">
        <f t="shared" si="19"/>
        <v>ƒ</v>
      </c>
      <c r="B17" s="37">
        <f t="shared" si="20"/>
        <v>43906</v>
      </c>
      <c r="C17" s="38">
        <f t="shared" si="0"/>
        <v>43936</v>
      </c>
      <c r="D17" s="39">
        <f t="shared" si="21"/>
        <v>0.75</v>
      </c>
      <c r="E17" s="40">
        <f t="shared" si="1"/>
        <v>16</v>
      </c>
      <c r="F17" s="40">
        <f t="shared" si="2"/>
        <v>3</v>
      </c>
      <c r="G17" s="40">
        <f t="shared" si="3"/>
        <v>2020</v>
      </c>
      <c r="H17" s="41">
        <f t="shared" si="18"/>
        <v>1487.75</v>
      </c>
      <c r="I17" s="41">
        <f t="shared" si="4"/>
        <v>1.2028540243360151</v>
      </c>
      <c r="J17" s="41">
        <f t="shared" si="5"/>
        <v>2458954.8926260769</v>
      </c>
      <c r="K17" s="41">
        <f t="shared" si="6"/>
        <v>762.02327154112049</v>
      </c>
      <c r="L17" s="41">
        <f t="shared" si="7"/>
        <v>10023.515965180426</v>
      </c>
      <c r="M17" s="41">
        <f t="shared" si="8"/>
        <v>10144.575134272402</v>
      </c>
      <c r="N17" s="42">
        <f t="shared" si="9"/>
        <v>2458954.6701240251</v>
      </c>
      <c r="O17" s="43">
        <f t="shared" si="10"/>
        <v>15</v>
      </c>
      <c r="P17" s="43">
        <f t="shared" si="11"/>
        <v>4</v>
      </c>
      <c r="Q17" s="43">
        <f t="shared" si="12"/>
        <v>4</v>
      </c>
      <c r="R17" s="43">
        <f t="shared" si="13"/>
        <v>-8</v>
      </c>
      <c r="S17" s="43">
        <f t="shared" si="14"/>
        <v>2020</v>
      </c>
      <c r="T17" s="43">
        <f t="shared" si="15"/>
        <v>4</v>
      </c>
      <c r="U17" s="43">
        <f t="shared" si="16"/>
        <v>4</v>
      </c>
      <c r="V17" s="44">
        <f t="shared" si="17"/>
        <v>58.71576726436615</v>
      </c>
    </row>
    <row r="18" spans="1:22" ht="18.75" customHeight="1" x14ac:dyDescent="0.25">
      <c r="A18" s="36" t="str">
        <f t="shared" si="19"/>
        <v></v>
      </c>
      <c r="B18" s="37">
        <f t="shared" si="20"/>
        <v>43936</v>
      </c>
      <c r="C18" s="38">
        <f t="shared" si="0"/>
        <v>43944</v>
      </c>
      <c r="D18" s="39">
        <f t="shared" si="21"/>
        <v>0</v>
      </c>
      <c r="E18" s="40">
        <f t="shared" si="1"/>
        <v>15</v>
      </c>
      <c r="F18" s="40">
        <f t="shared" si="2"/>
        <v>4</v>
      </c>
      <c r="G18" s="40">
        <f t="shared" si="3"/>
        <v>2020</v>
      </c>
      <c r="H18" s="41">
        <f t="shared" si="18"/>
        <v>1488</v>
      </c>
      <c r="I18" s="41">
        <f t="shared" si="4"/>
        <v>1.2030561507054212</v>
      </c>
      <c r="J18" s="41">
        <f t="shared" si="5"/>
        <v>2458962.2752734325</v>
      </c>
      <c r="K18" s="41">
        <f t="shared" si="6"/>
        <v>762.15026761328465</v>
      </c>
      <c r="L18" s="41">
        <f t="shared" si="7"/>
        <v>10025.199409154189</v>
      </c>
      <c r="M18" s="41">
        <f t="shared" si="8"/>
        <v>10146.279755915837</v>
      </c>
      <c r="N18" s="42">
        <f t="shared" si="9"/>
        <v>2458962.6020838893</v>
      </c>
      <c r="O18" s="43">
        <f t="shared" si="10"/>
        <v>23</v>
      </c>
      <c r="P18" s="43">
        <f t="shared" si="11"/>
        <v>4</v>
      </c>
      <c r="Q18" s="43">
        <f t="shared" si="12"/>
        <v>4</v>
      </c>
      <c r="R18" s="43">
        <f t="shared" si="13"/>
        <v>-8</v>
      </c>
      <c r="S18" s="43">
        <f t="shared" si="14"/>
        <v>2020</v>
      </c>
      <c r="T18" s="43">
        <f t="shared" si="15"/>
        <v>2</v>
      </c>
      <c r="U18" s="43">
        <f t="shared" si="16"/>
        <v>27</v>
      </c>
      <c r="V18" s="44">
        <f t="shared" si="17"/>
        <v>4.8035681247711182E-2</v>
      </c>
    </row>
    <row r="19" spans="1:22" ht="18.75" customHeight="1" x14ac:dyDescent="0.25">
      <c r="A19" s="36" t="str">
        <f t="shared" si="19"/>
        <v>‚</v>
      </c>
      <c r="B19" s="37">
        <f t="shared" si="20"/>
        <v>43936</v>
      </c>
      <c r="C19" s="38">
        <f t="shared" si="0"/>
        <v>43951</v>
      </c>
      <c r="D19" s="39">
        <f t="shared" si="21"/>
        <v>0.25</v>
      </c>
      <c r="E19" s="40">
        <f t="shared" si="1"/>
        <v>15</v>
      </c>
      <c r="F19" s="40">
        <f t="shared" si="2"/>
        <v>4</v>
      </c>
      <c r="G19" s="40">
        <f t="shared" si="3"/>
        <v>2020</v>
      </c>
      <c r="H19" s="41">
        <f t="shared" si="18"/>
        <v>1488.25</v>
      </c>
      <c r="I19" s="41">
        <f t="shared" si="4"/>
        <v>1.2032582770748272</v>
      </c>
      <c r="J19" s="41">
        <f t="shared" si="5"/>
        <v>2458969.6579207885</v>
      </c>
      <c r="K19" s="41">
        <f t="shared" si="6"/>
        <v>762.27726368544882</v>
      </c>
      <c r="L19" s="41">
        <f t="shared" si="7"/>
        <v>10026.882853127967</v>
      </c>
      <c r="M19" s="41">
        <f t="shared" si="8"/>
        <v>10147.984377559269</v>
      </c>
      <c r="N19" s="42">
        <f t="shared" si="9"/>
        <v>2458970.1644500927</v>
      </c>
      <c r="O19" s="43">
        <f t="shared" si="10"/>
        <v>30</v>
      </c>
      <c r="P19" s="43">
        <f t="shared" si="11"/>
        <v>4</v>
      </c>
      <c r="Q19" s="43">
        <f t="shared" si="12"/>
        <v>4</v>
      </c>
      <c r="R19" s="43">
        <f t="shared" si="13"/>
        <v>-8</v>
      </c>
      <c r="S19" s="43">
        <f t="shared" si="14"/>
        <v>2020</v>
      </c>
      <c r="T19" s="43">
        <f t="shared" si="15"/>
        <v>15</v>
      </c>
      <c r="U19" s="43">
        <f t="shared" si="16"/>
        <v>56</v>
      </c>
      <c r="V19" s="44">
        <f t="shared" si="17"/>
        <v>48.488009870052338</v>
      </c>
    </row>
    <row r="20" spans="1:22" ht="18.75" customHeight="1" x14ac:dyDescent="0.25">
      <c r="A20" s="36" t="str">
        <f t="shared" si="19"/>
        <v></v>
      </c>
      <c r="B20" s="37">
        <f t="shared" si="20"/>
        <v>43936</v>
      </c>
      <c r="C20" s="38">
        <f t="shared" si="0"/>
        <v>43958</v>
      </c>
      <c r="D20" s="39">
        <f t="shared" si="21"/>
        <v>0.5</v>
      </c>
      <c r="E20" s="40">
        <f t="shared" si="1"/>
        <v>15</v>
      </c>
      <c r="F20" s="40">
        <f t="shared" si="2"/>
        <v>4</v>
      </c>
      <c r="G20" s="40">
        <f t="shared" si="3"/>
        <v>2020</v>
      </c>
      <c r="H20" s="41">
        <f t="shared" si="18"/>
        <v>1488.5</v>
      </c>
      <c r="I20" s="41">
        <f t="shared" si="4"/>
        <v>1.2034604034442333</v>
      </c>
      <c r="J20" s="41">
        <f t="shared" si="5"/>
        <v>2458977.040568145</v>
      </c>
      <c r="K20" s="41">
        <f t="shared" si="6"/>
        <v>762.40425975761286</v>
      </c>
      <c r="L20" s="41">
        <f t="shared" si="7"/>
        <v>10028.566297101761</v>
      </c>
      <c r="M20" s="41">
        <f t="shared" si="8"/>
        <v>10149.688999202701</v>
      </c>
      <c r="N20" s="42">
        <f t="shared" si="9"/>
        <v>2458976.9483245295</v>
      </c>
      <c r="O20" s="43">
        <f t="shared" si="10"/>
        <v>7</v>
      </c>
      <c r="P20" s="43">
        <f t="shared" si="11"/>
        <v>5</v>
      </c>
      <c r="Q20" s="43">
        <f t="shared" si="12"/>
        <v>5</v>
      </c>
      <c r="R20" s="43">
        <f t="shared" si="13"/>
        <v>-7</v>
      </c>
      <c r="S20" s="43">
        <f t="shared" si="14"/>
        <v>2020</v>
      </c>
      <c r="T20" s="43">
        <f t="shared" si="15"/>
        <v>10</v>
      </c>
      <c r="U20" s="43">
        <f t="shared" si="16"/>
        <v>45</v>
      </c>
      <c r="V20" s="44">
        <f t="shared" si="17"/>
        <v>35.239344835281372</v>
      </c>
    </row>
    <row r="21" spans="1:22" ht="18.75" customHeight="1" x14ac:dyDescent="0.25">
      <c r="A21" s="36" t="str">
        <f t="shared" si="19"/>
        <v>ƒ</v>
      </c>
      <c r="B21" s="37">
        <f t="shared" si="20"/>
        <v>43936</v>
      </c>
      <c r="C21" s="38">
        <f t="shared" si="0"/>
        <v>43965</v>
      </c>
      <c r="D21" s="39">
        <f t="shared" si="21"/>
        <v>0.75</v>
      </c>
      <c r="E21" s="40">
        <f t="shared" si="1"/>
        <v>15</v>
      </c>
      <c r="F21" s="40">
        <f t="shared" si="2"/>
        <v>4</v>
      </c>
      <c r="G21" s="40">
        <f t="shared" si="3"/>
        <v>2020</v>
      </c>
      <c r="H21" s="41">
        <f t="shared" si="18"/>
        <v>1488.75</v>
      </c>
      <c r="I21" s="41">
        <f t="shared" si="4"/>
        <v>1.2036625298136396</v>
      </c>
      <c r="J21" s="41">
        <f t="shared" si="5"/>
        <v>2458984.4232155005</v>
      </c>
      <c r="K21" s="41">
        <f t="shared" si="6"/>
        <v>762.53125582977691</v>
      </c>
      <c r="L21" s="41">
        <f t="shared" si="7"/>
        <v>10030.249741075571</v>
      </c>
      <c r="M21" s="41">
        <f t="shared" si="8"/>
        <v>10151.393620846129</v>
      </c>
      <c r="N21" s="42">
        <f t="shared" si="9"/>
        <v>2458984.2461099979</v>
      </c>
      <c r="O21" s="43">
        <f t="shared" si="10"/>
        <v>14</v>
      </c>
      <c r="P21" s="43">
        <f t="shared" si="11"/>
        <v>5</v>
      </c>
      <c r="Q21" s="43">
        <f t="shared" si="12"/>
        <v>5</v>
      </c>
      <c r="R21" s="43">
        <f t="shared" si="13"/>
        <v>-7</v>
      </c>
      <c r="S21" s="43">
        <f t="shared" si="14"/>
        <v>2020</v>
      </c>
      <c r="T21" s="43">
        <f t="shared" si="15"/>
        <v>17</v>
      </c>
      <c r="U21" s="43">
        <f t="shared" si="16"/>
        <v>54</v>
      </c>
      <c r="V21" s="44">
        <f t="shared" si="17"/>
        <v>23.903814554214478</v>
      </c>
    </row>
    <row r="22" spans="1:22" ht="18.75" customHeight="1" x14ac:dyDescent="0.25">
      <c r="A22" s="36" t="str">
        <f t="shared" si="19"/>
        <v></v>
      </c>
      <c r="B22" s="37">
        <f t="shared" si="20"/>
        <v>43965</v>
      </c>
      <c r="C22" s="38">
        <f t="shared" si="0"/>
        <v>43973</v>
      </c>
      <c r="D22" s="39">
        <f t="shared" si="21"/>
        <v>0</v>
      </c>
      <c r="E22" s="40">
        <f t="shared" si="1"/>
        <v>14</v>
      </c>
      <c r="F22" s="40">
        <f t="shared" si="2"/>
        <v>5</v>
      </c>
      <c r="G22" s="40">
        <f t="shared" si="3"/>
        <v>2020</v>
      </c>
      <c r="H22" s="41">
        <f t="shared" si="18"/>
        <v>1489</v>
      </c>
      <c r="I22" s="41">
        <f t="shared" si="4"/>
        <v>1.2038646561830457</v>
      </c>
      <c r="J22" s="41">
        <f t="shared" si="5"/>
        <v>2458991.8058628566</v>
      </c>
      <c r="K22" s="41">
        <f t="shared" si="6"/>
        <v>762.65825190194084</v>
      </c>
      <c r="L22" s="41">
        <f t="shared" si="7"/>
        <v>10031.933185049395</v>
      </c>
      <c r="M22" s="41">
        <f t="shared" si="8"/>
        <v>10153.098242489552</v>
      </c>
      <c r="N22" s="42">
        <f t="shared" si="9"/>
        <v>2458992.2359887608</v>
      </c>
      <c r="O22" s="43">
        <f t="shared" si="10"/>
        <v>22</v>
      </c>
      <c r="P22" s="43">
        <f t="shared" si="11"/>
        <v>5</v>
      </c>
      <c r="Q22" s="43">
        <f t="shared" si="12"/>
        <v>5</v>
      </c>
      <c r="R22" s="43">
        <f t="shared" si="13"/>
        <v>-7</v>
      </c>
      <c r="S22" s="43">
        <f t="shared" si="14"/>
        <v>2020</v>
      </c>
      <c r="T22" s="43">
        <f t="shared" si="15"/>
        <v>17</v>
      </c>
      <c r="U22" s="43">
        <f t="shared" si="16"/>
        <v>39</v>
      </c>
      <c r="V22" s="44">
        <f t="shared" si="17"/>
        <v>49.428935945034027</v>
      </c>
    </row>
    <row r="23" spans="1:22" ht="18.75" customHeight="1" x14ac:dyDescent="0.25">
      <c r="A23" s="36" t="str">
        <f t="shared" si="19"/>
        <v>‚</v>
      </c>
      <c r="B23" s="37">
        <f t="shared" si="20"/>
        <v>43965</v>
      </c>
      <c r="C23" s="38">
        <f t="shared" si="0"/>
        <v>43981</v>
      </c>
      <c r="D23" s="39">
        <f t="shared" si="21"/>
        <v>0.25</v>
      </c>
      <c r="E23" s="40">
        <f t="shared" si="1"/>
        <v>14</v>
      </c>
      <c r="F23" s="40">
        <f t="shared" si="2"/>
        <v>5</v>
      </c>
      <c r="G23" s="40">
        <f t="shared" si="3"/>
        <v>2020</v>
      </c>
      <c r="H23" s="41">
        <f t="shared" si="18"/>
        <v>1489.25</v>
      </c>
      <c r="I23" s="41">
        <f t="shared" si="4"/>
        <v>1.2040667825524518</v>
      </c>
      <c r="J23" s="41">
        <f t="shared" si="5"/>
        <v>2458999.1885102126</v>
      </c>
      <c r="K23" s="41">
        <f t="shared" si="6"/>
        <v>762.78524797410478</v>
      </c>
      <c r="L23" s="41">
        <f t="shared" si="7"/>
        <v>10033.616629023236</v>
      </c>
      <c r="M23" s="41">
        <f t="shared" si="8"/>
        <v>10154.802864132977</v>
      </c>
      <c r="N23" s="42">
        <f t="shared" si="9"/>
        <v>2458999.5143876877</v>
      </c>
      <c r="O23" s="43">
        <f t="shared" si="10"/>
        <v>30</v>
      </c>
      <c r="P23" s="43">
        <f t="shared" si="11"/>
        <v>5</v>
      </c>
      <c r="Q23" s="43">
        <f t="shared" si="12"/>
        <v>5</v>
      </c>
      <c r="R23" s="43">
        <f t="shared" si="13"/>
        <v>-7</v>
      </c>
      <c r="S23" s="43">
        <f t="shared" si="14"/>
        <v>2020</v>
      </c>
      <c r="T23" s="43">
        <f t="shared" si="15"/>
        <v>0</v>
      </c>
      <c r="U23" s="43">
        <f t="shared" si="16"/>
        <v>20</v>
      </c>
      <c r="V23" s="44">
        <f t="shared" si="17"/>
        <v>43.096214532852173</v>
      </c>
    </row>
    <row r="24" spans="1:22" ht="18.75" customHeight="1" x14ac:dyDescent="0.25">
      <c r="A24" s="36" t="str">
        <f t="shared" si="19"/>
        <v></v>
      </c>
      <c r="B24" s="37">
        <f t="shared" si="20"/>
        <v>43965</v>
      </c>
      <c r="C24" s="38">
        <f t="shared" si="0"/>
        <v>43987</v>
      </c>
      <c r="D24" s="39">
        <f t="shared" si="21"/>
        <v>0.5</v>
      </c>
      <c r="E24" s="40">
        <f t="shared" si="1"/>
        <v>14</v>
      </c>
      <c r="F24" s="40">
        <f t="shared" si="2"/>
        <v>5</v>
      </c>
      <c r="G24" s="40">
        <f t="shared" si="3"/>
        <v>2020</v>
      </c>
      <c r="H24" s="41">
        <f t="shared" si="18"/>
        <v>1489.5</v>
      </c>
      <c r="I24" s="41">
        <f t="shared" si="4"/>
        <v>1.2042689089218581</v>
      </c>
      <c r="J24" s="41">
        <f t="shared" si="5"/>
        <v>2459006.5711575691</v>
      </c>
      <c r="K24" s="41">
        <f t="shared" si="6"/>
        <v>762.91224404626848</v>
      </c>
      <c r="L24" s="41">
        <f t="shared" si="7"/>
        <v>10035.30007299709</v>
      </c>
      <c r="M24" s="41">
        <f t="shared" si="8"/>
        <v>10156.507485776398</v>
      </c>
      <c r="N24" s="42">
        <f t="shared" si="9"/>
        <v>2459006.3005000101</v>
      </c>
      <c r="O24" s="43">
        <f t="shared" si="10"/>
        <v>5</v>
      </c>
      <c r="P24" s="43">
        <f t="shared" si="11"/>
        <v>6</v>
      </c>
      <c r="Q24" s="43">
        <f t="shared" si="12"/>
        <v>6</v>
      </c>
      <c r="R24" s="43">
        <f t="shared" si="13"/>
        <v>-6</v>
      </c>
      <c r="S24" s="43">
        <f t="shared" si="14"/>
        <v>2020</v>
      </c>
      <c r="T24" s="43">
        <f t="shared" si="15"/>
        <v>19</v>
      </c>
      <c r="U24" s="43">
        <f t="shared" si="16"/>
        <v>12</v>
      </c>
      <c r="V24" s="44">
        <f t="shared" si="17"/>
        <v>43.200876116752625</v>
      </c>
    </row>
    <row r="25" spans="1:22" ht="18.75" customHeight="1" x14ac:dyDescent="0.25">
      <c r="A25" s="36" t="str">
        <f t="shared" si="19"/>
        <v>ƒ</v>
      </c>
      <c r="B25" s="37">
        <f t="shared" si="20"/>
        <v>43965</v>
      </c>
      <c r="C25" s="38">
        <f t="shared" si="0"/>
        <v>43995</v>
      </c>
      <c r="D25" s="39">
        <f t="shared" si="21"/>
        <v>0.75</v>
      </c>
      <c r="E25" s="40">
        <f t="shared" si="1"/>
        <v>14</v>
      </c>
      <c r="F25" s="40">
        <f t="shared" si="2"/>
        <v>5</v>
      </c>
      <c r="G25" s="40">
        <f t="shared" si="3"/>
        <v>2020</v>
      </c>
      <c r="H25" s="41">
        <f t="shared" si="18"/>
        <v>1489.75</v>
      </c>
      <c r="I25" s="41">
        <f t="shared" si="4"/>
        <v>1.2044710352912642</v>
      </c>
      <c r="J25" s="41">
        <f t="shared" si="5"/>
        <v>2459013.9538049255</v>
      </c>
      <c r="K25" s="41">
        <f t="shared" si="6"/>
        <v>763.03924011843219</v>
      </c>
      <c r="L25" s="41">
        <f t="shared" si="7"/>
        <v>10036.98351697096</v>
      </c>
      <c r="M25" s="41">
        <f t="shared" si="8"/>
        <v>10158.212107419817</v>
      </c>
      <c r="N25" s="42">
        <f t="shared" si="9"/>
        <v>2459013.8488563877</v>
      </c>
      <c r="O25" s="43">
        <f t="shared" si="10"/>
        <v>13</v>
      </c>
      <c r="P25" s="43">
        <f t="shared" si="11"/>
        <v>6</v>
      </c>
      <c r="Q25" s="43">
        <f t="shared" si="12"/>
        <v>6</v>
      </c>
      <c r="R25" s="43">
        <f t="shared" si="13"/>
        <v>-6</v>
      </c>
      <c r="S25" s="43">
        <f t="shared" si="14"/>
        <v>2020</v>
      </c>
      <c r="T25" s="43">
        <f t="shared" si="15"/>
        <v>8</v>
      </c>
      <c r="U25" s="43">
        <f t="shared" si="16"/>
        <v>22</v>
      </c>
      <c r="V25" s="44">
        <f t="shared" si="17"/>
        <v>21.191893815994263</v>
      </c>
    </row>
    <row r="26" spans="1:22" ht="18.75" customHeight="1" x14ac:dyDescent="0.25">
      <c r="A26" s="36" t="str">
        <f t="shared" si="19"/>
        <v></v>
      </c>
      <c r="B26" s="37">
        <f t="shared" si="20"/>
        <v>43995</v>
      </c>
      <c r="C26" s="38">
        <f t="shared" si="0"/>
        <v>44003</v>
      </c>
      <c r="D26" s="39">
        <f t="shared" si="21"/>
        <v>0</v>
      </c>
      <c r="E26" s="40">
        <f t="shared" si="1"/>
        <v>13</v>
      </c>
      <c r="F26" s="40">
        <f t="shared" si="2"/>
        <v>6</v>
      </c>
      <c r="G26" s="40">
        <f t="shared" si="3"/>
        <v>2020</v>
      </c>
      <c r="H26" s="41">
        <f t="shared" si="18"/>
        <v>1490</v>
      </c>
      <c r="I26" s="41">
        <f t="shared" si="4"/>
        <v>1.2046731616606703</v>
      </c>
      <c r="J26" s="41">
        <f t="shared" si="5"/>
        <v>2459021.336452282</v>
      </c>
      <c r="K26" s="41">
        <f t="shared" si="6"/>
        <v>763.16623619059578</v>
      </c>
      <c r="L26" s="41">
        <f t="shared" si="7"/>
        <v>10038.666960944847</v>
      </c>
      <c r="M26" s="41">
        <f t="shared" si="8"/>
        <v>10159.916729063232</v>
      </c>
      <c r="N26" s="42">
        <f t="shared" si="9"/>
        <v>2459021.7793625556</v>
      </c>
      <c r="O26" s="43">
        <f t="shared" si="10"/>
        <v>21</v>
      </c>
      <c r="P26" s="43">
        <f t="shared" si="11"/>
        <v>6</v>
      </c>
      <c r="Q26" s="43">
        <f t="shared" si="12"/>
        <v>6</v>
      </c>
      <c r="R26" s="43">
        <f t="shared" si="13"/>
        <v>-6</v>
      </c>
      <c r="S26" s="43">
        <f t="shared" si="14"/>
        <v>2020</v>
      </c>
      <c r="T26" s="43">
        <f t="shared" si="15"/>
        <v>6</v>
      </c>
      <c r="U26" s="43">
        <f t="shared" si="16"/>
        <v>42</v>
      </c>
      <c r="V26" s="44">
        <f t="shared" si="17"/>
        <v>16.924803256988525</v>
      </c>
    </row>
    <row r="27" spans="1:22" ht="18.75" customHeight="1" x14ac:dyDescent="0.25">
      <c r="A27" s="36" t="str">
        <f t="shared" si="19"/>
        <v>‚</v>
      </c>
      <c r="B27" s="37">
        <f t="shared" si="20"/>
        <v>43995</v>
      </c>
      <c r="C27" s="38">
        <f t="shared" si="0"/>
        <v>44010</v>
      </c>
      <c r="D27" s="39">
        <f t="shared" si="21"/>
        <v>0.25</v>
      </c>
      <c r="E27" s="40">
        <f t="shared" si="1"/>
        <v>13</v>
      </c>
      <c r="F27" s="40">
        <f t="shared" si="2"/>
        <v>6</v>
      </c>
      <c r="G27" s="40">
        <f t="shared" si="3"/>
        <v>2020</v>
      </c>
      <c r="H27" s="41">
        <f t="shared" si="18"/>
        <v>1490.25</v>
      </c>
      <c r="I27" s="41">
        <f t="shared" si="4"/>
        <v>1.2048752880300766</v>
      </c>
      <c r="J27" s="41">
        <f t="shared" si="5"/>
        <v>2459028.7190996381</v>
      </c>
      <c r="K27" s="41">
        <f t="shared" si="6"/>
        <v>763.29323226275949</v>
      </c>
      <c r="L27" s="41">
        <f t="shared" si="7"/>
        <v>10040.350404918749</v>
      </c>
      <c r="M27" s="41">
        <f t="shared" si="8"/>
        <v>10161.621350706646</v>
      </c>
      <c r="N27" s="42">
        <f t="shared" si="9"/>
        <v>2459028.8014140697</v>
      </c>
      <c r="O27" s="43">
        <f t="shared" si="10"/>
        <v>28</v>
      </c>
      <c r="P27" s="43">
        <f t="shared" si="11"/>
        <v>6</v>
      </c>
      <c r="Q27" s="43">
        <f t="shared" si="12"/>
        <v>6</v>
      </c>
      <c r="R27" s="43">
        <f t="shared" si="13"/>
        <v>-6</v>
      </c>
      <c r="S27" s="43">
        <f t="shared" si="14"/>
        <v>2020</v>
      </c>
      <c r="T27" s="43">
        <f t="shared" si="15"/>
        <v>7</v>
      </c>
      <c r="U27" s="43">
        <f t="shared" si="16"/>
        <v>14</v>
      </c>
      <c r="V27" s="44">
        <f t="shared" si="17"/>
        <v>2.1756237745285034</v>
      </c>
    </row>
    <row r="28" spans="1:22" ht="18.75" customHeight="1" x14ac:dyDescent="0.25">
      <c r="A28" s="36" t="str">
        <f t="shared" si="19"/>
        <v></v>
      </c>
      <c r="B28" s="37">
        <f t="shared" si="20"/>
        <v>43995</v>
      </c>
      <c r="C28" s="38">
        <f t="shared" si="0"/>
        <v>44017</v>
      </c>
      <c r="D28" s="39">
        <f t="shared" si="21"/>
        <v>0.5</v>
      </c>
      <c r="E28" s="40">
        <f t="shared" si="1"/>
        <v>13</v>
      </c>
      <c r="F28" s="40">
        <f t="shared" si="2"/>
        <v>6</v>
      </c>
      <c r="G28" s="40">
        <f t="shared" si="3"/>
        <v>2020</v>
      </c>
      <c r="H28" s="41">
        <f t="shared" si="18"/>
        <v>1490.5</v>
      </c>
      <c r="I28" s="41">
        <f t="shared" si="4"/>
        <v>1.2050774143994827</v>
      </c>
      <c r="J28" s="41">
        <f t="shared" si="5"/>
        <v>2459036.1017469945</v>
      </c>
      <c r="K28" s="41">
        <f t="shared" si="6"/>
        <v>763.42022833492297</v>
      </c>
      <c r="L28" s="41">
        <f t="shared" si="7"/>
        <v>10042.033848892665</v>
      </c>
      <c r="M28" s="41">
        <f t="shared" si="8"/>
        <v>10163.325972350056</v>
      </c>
      <c r="N28" s="42">
        <f t="shared" si="9"/>
        <v>2459035.6978887599</v>
      </c>
      <c r="O28" s="43">
        <f t="shared" si="10"/>
        <v>5</v>
      </c>
      <c r="P28" s="43">
        <f t="shared" si="11"/>
        <v>7</v>
      </c>
      <c r="Q28" s="43">
        <f t="shared" si="12"/>
        <v>7</v>
      </c>
      <c r="R28" s="43">
        <f t="shared" si="13"/>
        <v>-5</v>
      </c>
      <c r="S28" s="43">
        <f t="shared" si="14"/>
        <v>2020</v>
      </c>
      <c r="T28" s="43">
        <f t="shared" si="15"/>
        <v>4</v>
      </c>
      <c r="U28" s="43">
        <f t="shared" si="16"/>
        <v>44</v>
      </c>
      <c r="V28" s="44">
        <f t="shared" si="17"/>
        <v>57.588855028152466</v>
      </c>
    </row>
    <row r="29" spans="1:22" ht="18.75" customHeight="1" x14ac:dyDescent="0.25">
      <c r="A29" s="36" t="str">
        <f t="shared" si="19"/>
        <v>ƒ</v>
      </c>
      <c r="B29" s="37">
        <f t="shared" si="20"/>
        <v>43995</v>
      </c>
      <c r="C29" s="38">
        <f t="shared" si="0"/>
        <v>44024</v>
      </c>
      <c r="D29" s="39">
        <f t="shared" si="21"/>
        <v>0.75</v>
      </c>
      <c r="E29" s="40">
        <f t="shared" si="1"/>
        <v>13</v>
      </c>
      <c r="F29" s="40">
        <f t="shared" si="2"/>
        <v>6</v>
      </c>
      <c r="G29" s="40">
        <f t="shared" si="3"/>
        <v>2020</v>
      </c>
      <c r="H29" s="41">
        <f t="shared" si="18"/>
        <v>1490.75</v>
      </c>
      <c r="I29" s="41">
        <f t="shared" si="4"/>
        <v>1.2052795407688888</v>
      </c>
      <c r="J29" s="41">
        <f t="shared" si="5"/>
        <v>2459043.4843943506</v>
      </c>
      <c r="K29" s="41">
        <f t="shared" si="6"/>
        <v>763.54722440708645</v>
      </c>
      <c r="L29" s="41">
        <f t="shared" si="7"/>
        <v>10043.717292866599</v>
      </c>
      <c r="M29" s="41">
        <f t="shared" si="8"/>
        <v>10165.030593993466</v>
      </c>
      <c r="N29" s="42">
        <f t="shared" si="9"/>
        <v>2459043.4718566756</v>
      </c>
      <c r="O29" s="43">
        <f t="shared" si="10"/>
        <v>12</v>
      </c>
      <c r="P29" s="43">
        <f t="shared" si="11"/>
        <v>7</v>
      </c>
      <c r="Q29" s="43">
        <f t="shared" si="12"/>
        <v>7</v>
      </c>
      <c r="R29" s="43">
        <f t="shared" si="13"/>
        <v>-5</v>
      </c>
      <c r="S29" s="43">
        <f t="shared" si="14"/>
        <v>2020</v>
      </c>
      <c r="T29" s="43">
        <f t="shared" si="15"/>
        <v>23</v>
      </c>
      <c r="U29" s="43">
        <f t="shared" si="16"/>
        <v>19</v>
      </c>
      <c r="V29" s="44">
        <f t="shared" si="17"/>
        <v>28.416769802570343</v>
      </c>
    </row>
    <row r="30" spans="1:22" ht="18.75" customHeight="1" x14ac:dyDescent="0.25">
      <c r="A30" s="36" t="str">
        <f t="shared" si="19"/>
        <v></v>
      </c>
      <c r="B30" s="37">
        <f t="shared" si="20"/>
        <v>44024</v>
      </c>
      <c r="C30" s="38">
        <f t="shared" si="0"/>
        <v>44032</v>
      </c>
      <c r="D30" s="39">
        <f t="shared" si="21"/>
        <v>0</v>
      </c>
      <c r="E30" s="40">
        <f t="shared" si="1"/>
        <v>12</v>
      </c>
      <c r="F30" s="40">
        <f t="shared" si="2"/>
        <v>7</v>
      </c>
      <c r="G30" s="40">
        <f t="shared" si="3"/>
        <v>2020</v>
      </c>
      <c r="H30" s="41">
        <f t="shared" si="18"/>
        <v>1491</v>
      </c>
      <c r="I30" s="41">
        <f t="shared" si="4"/>
        <v>1.2054816671382949</v>
      </c>
      <c r="J30" s="41">
        <f t="shared" si="5"/>
        <v>2459050.867041708</v>
      </c>
      <c r="K30" s="41">
        <f t="shared" si="6"/>
        <v>763.67422047924993</v>
      </c>
      <c r="L30" s="41">
        <f t="shared" si="7"/>
        <v>10045.400736840546</v>
      </c>
      <c r="M30" s="41">
        <f t="shared" si="8"/>
        <v>10166.735215636872</v>
      </c>
      <c r="N30" s="42">
        <f t="shared" si="9"/>
        <v>2459051.2316742521</v>
      </c>
      <c r="O30" s="43">
        <f t="shared" si="10"/>
        <v>20</v>
      </c>
      <c r="P30" s="43">
        <f t="shared" si="11"/>
        <v>7</v>
      </c>
      <c r="Q30" s="43">
        <f t="shared" si="12"/>
        <v>7</v>
      </c>
      <c r="R30" s="43">
        <f t="shared" si="13"/>
        <v>-5</v>
      </c>
      <c r="S30" s="43">
        <f t="shared" si="14"/>
        <v>2020</v>
      </c>
      <c r="T30" s="43">
        <f t="shared" si="15"/>
        <v>17</v>
      </c>
      <c r="U30" s="43">
        <f t="shared" si="16"/>
        <v>33</v>
      </c>
      <c r="V30" s="44">
        <f t="shared" si="17"/>
        <v>36.6553795337677</v>
      </c>
    </row>
    <row r="31" spans="1:22" ht="18.75" customHeight="1" x14ac:dyDescent="0.25">
      <c r="A31" s="36" t="str">
        <f t="shared" si="19"/>
        <v>‚</v>
      </c>
      <c r="B31" s="37">
        <f t="shared" si="20"/>
        <v>44024</v>
      </c>
      <c r="C31" s="38">
        <f t="shared" si="0"/>
        <v>44039</v>
      </c>
      <c r="D31" s="39">
        <f t="shared" si="21"/>
        <v>0.25</v>
      </c>
      <c r="E31" s="40">
        <f t="shared" si="1"/>
        <v>12</v>
      </c>
      <c r="F31" s="40">
        <f t="shared" si="2"/>
        <v>7</v>
      </c>
      <c r="G31" s="40">
        <f t="shared" si="3"/>
        <v>2020</v>
      </c>
      <c r="H31" s="41">
        <f t="shared" si="18"/>
        <v>1491.25</v>
      </c>
      <c r="I31" s="41">
        <f t="shared" si="4"/>
        <v>1.2056837935077012</v>
      </c>
      <c r="J31" s="41">
        <f t="shared" si="5"/>
        <v>2459058.2496890645</v>
      </c>
      <c r="K31" s="41">
        <f t="shared" si="6"/>
        <v>763.80121655141318</v>
      </c>
      <c r="L31" s="41">
        <f t="shared" si="7"/>
        <v>10047.084180814509</v>
      </c>
      <c r="M31" s="41">
        <f t="shared" si="8"/>
        <v>10168.439837280277</v>
      </c>
      <c r="N31" s="42">
        <f t="shared" si="9"/>
        <v>2459058.07721574</v>
      </c>
      <c r="O31" s="43">
        <f t="shared" si="10"/>
        <v>27</v>
      </c>
      <c r="P31" s="43">
        <f t="shared" si="11"/>
        <v>7</v>
      </c>
      <c r="Q31" s="43">
        <f t="shared" si="12"/>
        <v>7</v>
      </c>
      <c r="R31" s="43">
        <f t="shared" si="13"/>
        <v>-5</v>
      </c>
      <c r="S31" s="43">
        <f t="shared" si="14"/>
        <v>2020</v>
      </c>
      <c r="T31" s="43">
        <f t="shared" si="15"/>
        <v>13</v>
      </c>
      <c r="U31" s="43">
        <f t="shared" si="16"/>
        <v>51</v>
      </c>
      <c r="V31" s="44">
        <f t="shared" si="17"/>
        <v>11.439935266971588</v>
      </c>
    </row>
    <row r="32" spans="1:22" ht="18.75" customHeight="1" x14ac:dyDescent="0.25">
      <c r="A32" s="36" t="str">
        <f t="shared" si="19"/>
        <v></v>
      </c>
      <c r="B32" s="37">
        <f t="shared" si="20"/>
        <v>44024</v>
      </c>
      <c r="C32" s="38">
        <f t="shared" si="0"/>
        <v>44046</v>
      </c>
      <c r="D32" s="39">
        <f t="shared" si="21"/>
        <v>0.5</v>
      </c>
      <c r="E32" s="40">
        <f t="shared" si="1"/>
        <v>12</v>
      </c>
      <c r="F32" s="40">
        <f t="shared" si="2"/>
        <v>7</v>
      </c>
      <c r="G32" s="40">
        <f t="shared" si="3"/>
        <v>2020</v>
      </c>
      <c r="H32" s="41">
        <f t="shared" si="18"/>
        <v>1491.5</v>
      </c>
      <c r="I32" s="41">
        <f t="shared" si="4"/>
        <v>1.2058859198771072</v>
      </c>
      <c r="J32" s="41">
        <f t="shared" si="5"/>
        <v>2459065.6323364205</v>
      </c>
      <c r="K32" s="41">
        <f t="shared" si="6"/>
        <v>763.92821262357643</v>
      </c>
      <c r="L32" s="41">
        <f t="shared" si="7"/>
        <v>10048.767624788487</v>
      </c>
      <c r="M32" s="41">
        <f t="shared" si="8"/>
        <v>10170.144458923678</v>
      </c>
      <c r="N32" s="42">
        <f t="shared" si="9"/>
        <v>2459065.166418788</v>
      </c>
      <c r="O32" s="43">
        <f t="shared" si="10"/>
        <v>3</v>
      </c>
      <c r="P32" s="43">
        <f t="shared" si="11"/>
        <v>8</v>
      </c>
      <c r="Q32" s="43">
        <f t="shared" si="12"/>
        <v>8</v>
      </c>
      <c r="R32" s="43">
        <f t="shared" si="13"/>
        <v>-4</v>
      </c>
      <c r="S32" s="43">
        <f t="shared" si="14"/>
        <v>2020</v>
      </c>
      <c r="T32" s="43">
        <f t="shared" si="15"/>
        <v>15</v>
      </c>
      <c r="U32" s="43">
        <f t="shared" si="16"/>
        <v>59</v>
      </c>
      <c r="V32" s="44">
        <f t="shared" si="17"/>
        <v>38.583285212516785</v>
      </c>
    </row>
    <row r="33" spans="1:22" ht="18.75" customHeight="1" x14ac:dyDescent="0.25">
      <c r="A33" s="36" t="str">
        <f t="shared" si="19"/>
        <v>ƒ</v>
      </c>
      <c r="B33" s="37">
        <f t="shared" si="20"/>
        <v>44024</v>
      </c>
      <c r="C33" s="38">
        <f t="shared" si="0"/>
        <v>44054</v>
      </c>
      <c r="D33" s="39">
        <f t="shared" si="21"/>
        <v>0.75</v>
      </c>
      <c r="E33" s="40">
        <f t="shared" si="1"/>
        <v>12</v>
      </c>
      <c r="F33" s="40">
        <f t="shared" si="2"/>
        <v>7</v>
      </c>
      <c r="G33" s="40">
        <f t="shared" si="3"/>
        <v>2020</v>
      </c>
      <c r="H33" s="41">
        <f t="shared" si="18"/>
        <v>1491.75</v>
      </c>
      <c r="I33" s="41">
        <f t="shared" si="4"/>
        <v>1.2060880462465133</v>
      </c>
      <c r="J33" s="41">
        <f t="shared" si="5"/>
        <v>2459073.0149837774</v>
      </c>
      <c r="K33" s="41">
        <f t="shared" si="6"/>
        <v>764.05520869573968</v>
      </c>
      <c r="L33" s="41">
        <f t="shared" si="7"/>
        <v>10050.451068762479</v>
      </c>
      <c r="M33" s="41">
        <f t="shared" si="8"/>
        <v>10171.849080567079</v>
      </c>
      <c r="N33" s="42">
        <f t="shared" si="9"/>
        <v>2459073.1044119685</v>
      </c>
      <c r="O33" s="43">
        <f t="shared" si="10"/>
        <v>11</v>
      </c>
      <c r="P33" s="43">
        <f t="shared" si="11"/>
        <v>8</v>
      </c>
      <c r="Q33" s="43">
        <f t="shared" si="12"/>
        <v>8</v>
      </c>
      <c r="R33" s="43">
        <f t="shared" si="13"/>
        <v>-4</v>
      </c>
      <c r="S33" s="43">
        <f t="shared" si="14"/>
        <v>2020</v>
      </c>
      <c r="T33" s="43">
        <f t="shared" si="15"/>
        <v>14</v>
      </c>
      <c r="U33" s="43">
        <f t="shared" si="16"/>
        <v>30</v>
      </c>
      <c r="V33" s="44">
        <f t="shared" si="17"/>
        <v>21.194078028202057</v>
      </c>
    </row>
    <row r="34" spans="1:22" ht="18.75" customHeight="1" x14ac:dyDescent="0.25">
      <c r="A34" s="36" t="str">
        <f t="shared" si="19"/>
        <v></v>
      </c>
      <c r="B34" s="37">
        <f t="shared" si="20"/>
        <v>44054</v>
      </c>
      <c r="C34" s="38">
        <f t="shared" si="0"/>
        <v>44062</v>
      </c>
      <c r="D34" s="39">
        <f t="shared" si="21"/>
        <v>0</v>
      </c>
      <c r="E34" s="40">
        <f t="shared" si="1"/>
        <v>11</v>
      </c>
      <c r="F34" s="40">
        <f t="shared" si="2"/>
        <v>8</v>
      </c>
      <c r="G34" s="40">
        <f t="shared" si="3"/>
        <v>2020</v>
      </c>
      <c r="H34" s="41">
        <f t="shared" si="18"/>
        <v>1492</v>
      </c>
      <c r="I34" s="41">
        <f t="shared" si="4"/>
        <v>1.2062901726159196</v>
      </c>
      <c r="J34" s="41">
        <f t="shared" si="5"/>
        <v>2459080.3976311344</v>
      </c>
      <c r="K34" s="41">
        <f t="shared" si="6"/>
        <v>764.18220476790282</v>
      </c>
      <c r="L34" s="41">
        <f t="shared" si="7"/>
        <v>10052.134512736488</v>
      </c>
      <c r="M34" s="41">
        <f t="shared" si="8"/>
        <v>10173.553702210478</v>
      </c>
      <c r="N34" s="42">
        <f t="shared" si="9"/>
        <v>2459080.6126793465</v>
      </c>
      <c r="O34" s="43">
        <f t="shared" si="10"/>
        <v>19</v>
      </c>
      <c r="P34" s="43">
        <f t="shared" si="11"/>
        <v>8</v>
      </c>
      <c r="Q34" s="43">
        <f t="shared" si="12"/>
        <v>8</v>
      </c>
      <c r="R34" s="43">
        <f t="shared" si="13"/>
        <v>-4</v>
      </c>
      <c r="S34" s="43">
        <f t="shared" si="14"/>
        <v>2020</v>
      </c>
      <c r="T34" s="43">
        <f t="shared" si="15"/>
        <v>2</v>
      </c>
      <c r="U34" s="43">
        <f t="shared" si="16"/>
        <v>42</v>
      </c>
      <c r="V34" s="44">
        <f t="shared" si="17"/>
        <v>15.495534539222717</v>
      </c>
    </row>
    <row r="35" spans="1:22" ht="18.75" customHeight="1" x14ac:dyDescent="0.25">
      <c r="A35" s="36" t="str">
        <f t="shared" si="19"/>
        <v>‚</v>
      </c>
      <c r="B35" s="37">
        <f t="shared" si="20"/>
        <v>44054</v>
      </c>
      <c r="C35" s="38">
        <f t="shared" si="0"/>
        <v>44068</v>
      </c>
      <c r="D35" s="39">
        <f t="shared" si="21"/>
        <v>0.25</v>
      </c>
      <c r="E35" s="40">
        <f t="shared" si="1"/>
        <v>11</v>
      </c>
      <c r="F35" s="40">
        <f t="shared" si="2"/>
        <v>8</v>
      </c>
      <c r="G35" s="40">
        <f t="shared" si="3"/>
        <v>2020</v>
      </c>
      <c r="H35" s="41">
        <f t="shared" si="18"/>
        <v>1492.25</v>
      </c>
      <c r="I35" s="41">
        <f t="shared" si="4"/>
        <v>1.2064922989853257</v>
      </c>
      <c r="J35" s="41">
        <f t="shared" si="5"/>
        <v>2459087.7802784904</v>
      </c>
      <c r="K35" s="41">
        <f t="shared" si="6"/>
        <v>764.30920084006596</v>
      </c>
      <c r="L35" s="41">
        <f t="shared" si="7"/>
        <v>10053.817956710513</v>
      </c>
      <c r="M35" s="41">
        <f t="shared" si="8"/>
        <v>10175.258323853874</v>
      </c>
      <c r="N35" s="42">
        <f t="shared" si="9"/>
        <v>2459087.3913203436</v>
      </c>
      <c r="O35" s="43">
        <f t="shared" si="10"/>
        <v>25</v>
      </c>
      <c r="P35" s="43">
        <f t="shared" si="11"/>
        <v>8</v>
      </c>
      <c r="Q35" s="43">
        <f t="shared" si="12"/>
        <v>8</v>
      </c>
      <c r="R35" s="43">
        <f t="shared" si="13"/>
        <v>-4</v>
      </c>
      <c r="S35" s="43">
        <f t="shared" si="14"/>
        <v>2020</v>
      </c>
      <c r="T35" s="43">
        <f t="shared" si="15"/>
        <v>21</v>
      </c>
      <c r="U35" s="43">
        <f t="shared" si="16"/>
        <v>23</v>
      </c>
      <c r="V35" s="44">
        <f t="shared" si="17"/>
        <v>30.077686607837677</v>
      </c>
    </row>
    <row r="36" spans="1:22" ht="18.75" customHeight="1" x14ac:dyDescent="0.25">
      <c r="A36" s="36" t="str">
        <f t="shared" si="19"/>
        <v></v>
      </c>
      <c r="B36" s="37">
        <f t="shared" si="20"/>
        <v>44054</v>
      </c>
      <c r="C36" s="38">
        <f t="shared" si="0"/>
        <v>44076</v>
      </c>
      <c r="D36" s="39">
        <f t="shared" si="21"/>
        <v>0.5</v>
      </c>
      <c r="E36" s="40">
        <f t="shared" si="1"/>
        <v>11</v>
      </c>
      <c r="F36" s="40">
        <f t="shared" si="2"/>
        <v>8</v>
      </c>
      <c r="G36" s="40">
        <f t="shared" si="3"/>
        <v>2020</v>
      </c>
      <c r="H36" s="41">
        <f t="shared" si="18"/>
        <v>1492.5</v>
      </c>
      <c r="I36" s="41">
        <f t="shared" si="4"/>
        <v>1.2066944253547318</v>
      </c>
      <c r="J36" s="41">
        <f t="shared" si="5"/>
        <v>2459095.1629258478</v>
      </c>
      <c r="K36" s="41">
        <f t="shared" si="6"/>
        <v>764.43619691222898</v>
      </c>
      <c r="L36" s="41">
        <f t="shared" si="7"/>
        <v>10055.501400684554</v>
      </c>
      <c r="M36" s="41">
        <f t="shared" si="8"/>
        <v>10176.962945497266</v>
      </c>
      <c r="N36" s="42">
        <f t="shared" si="9"/>
        <v>2459094.7244465947</v>
      </c>
      <c r="O36" s="43">
        <f t="shared" si="10"/>
        <v>2</v>
      </c>
      <c r="P36" s="43">
        <f t="shared" si="11"/>
        <v>9</v>
      </c>
      <c r="Q36" s="43">
        <f t="shared" si="12"/>
        <v>9</v>
      </c>
      <c r="R36" s="43">
        <f t="shared" si="13"/>
        <v>-3</v>
      </c>
      <c r="S36" s="43">
        <f t="shared" si="14"/>
        <v>2020</v>
      </c>
      <c r="T36" s="43">
        <f t="shared" si="15"/>
        <v>5</v>
      </c>
      <c r="U36" s="43">
        <f t="shared" si="16"/>
        <v>23</v>
      </c>
      <c r="V36" s="44">
        <f t="shared" si="17"/>
        <v>12.185783386230469</v>
      </c>
    </row>
    <row r="37" spans="1:22" ht="18.75" customHeight="1" x14ac:dyDescent="0.25">
      <c r="A37" s="36" t="str">
        <f t="shared" si="19"/>
        <v>ƒ</v>
      </c>
      <c r="B37" s="37">
        <f t="shared" si="20"/>
        <v>44054</v>
      </c>
      <c r="C37" s="38">
        <f t="shared" si="0"/>
        <v>44084</v>
      </c>
      <c r="D37" s="39">
        <f t="shared" si="21"/>
        <v>0.75</v>
      </c>
      <c r="E37" s="40">
        <f t="shared" si="1"/>
        <v>11</v>
      </c>
      <c r="F37" s="40">
        <f t="shared" si="2"/>
        <v>8</v>
      </c>
      <c r="G37" s="40">
        <f t="shared" si="3"/>
        <v>2020</v>
      </c>
      <c r="H37" s="41">
        <f t="shared" si="18"/>
        <v>1492.75</v>
      </c>
      <c r="I37" s="41">
        <f t="shared" si="4"/>
        <v>1.2068965517241381</v>
      </c>
      <c r="J37" s="41">
        <f t="shared" si="5"/>
        <v>2459102.5455732052</v>
      </c>
      <c r="K37" s="41">
        <f t="shared" si="6"/>
        <v>764.56319298439189</v>
      </c>
      <c r="L37" s="41">
        <f t="shared" si="7"/>
        <v>10057.18484465861</v>
      </c>
      <c r="M37" s="41">
        <f t="shared" si="8"/>
        <v>10178.667567140656</v>
      </c>
      <c r="N37" s="42">
        <f t="shared" si="9"/>
        <v>2459102.7270695539</v>
      </c>
      <c r="O37" s="43">
        <f t="shared" si="10"/>
        <v>10</v>
      </c>
      <c r="P37" s="43">
        <f t="shared" si="11"/>
        <v>9</v>
      </c>
      <c r="Q37" s="43">
        <f t="shared" si="12"/>
        <v>9</v>
      </c>
      <c r="R37" s="43">
        <f t="shared" si="13"/>
        <v>-3</v>
      </c>
      <c r="S37" s="43">
        <f t="shared" si="14"/>
        <v>2020</v>
      </c>
      <c r="T37" s="43">
        <f t="shared" si="15"/>
        <v>5</v>
      </c>
      <c r="U37" s="43">
        <f t="shared" si="16"/>
        <v>26</v>
      </c>
      <c r="V37" s="44">
        <f t="shared" si="17"/>
        <v>58.809458613395691</v>
      </c>
    </row>
    <row r="38" spans="1:22" ht="18.75" customHeight="1" x14ac:dyDescent="0.25">
      <c r="A38" s="36" t="str">
        <f t="shared" si="19"/>
        <v></v>
      </c>
      <c r="B38" s="37">
        <f t="shared" si="20"/>
        <v>44084</v>
      </c>
      <c r="C38" s="38">
        <f t="shared" si="0"/>
        <v>44091</v>
      </c>
      <c r="D38" s="39">
        <f t="shared" si="21"/>
        <v>0</v>
      </c>
      <c r="E38" s="40">
        <f t="shared" si="1"/>
        <v>10</v>
      </c>
      <c r="F38" s="40">
        <f t="shared" si="2"/>
        <v>9</v>
      </c>
      <c r="G38" s="40">
        <f t="shared" si="3"/>
        <v>2020</v>
      </c>
      <c r="H38" s="41">
        <f t="shared" si="18"/>
        <v>1493</v>
      </c>
      <c r="I38" s="41">
        <f t="shared" si="4"/>
        <v>1.2070986780935442</v>
      </c>
      <c r="J38" s="41">
        <f t="shared" si="5"/>
        <v>2459109.9282205622</v>
      </c>
      <c r="K38" s="41">
        <f t="shared" si="6"/>
        <v>764.6901890565548</v>
      </c>
      <c r="L38" s="41">
        <f t="shared" si="7"/>
        <v>10058.868288632679</v>
      </c>
      <c r="M38" s="41">
        <f t="shared" si="8"/>
        <v>10180.372188784044</v>
      </c>
      <c r="N38" s="42">
        <f t="shared" si="9"/>
        <v>2459109.9590248074</v>
      </c>
      <c r="O38" s="43">
        <f t="shared" si="10"/>
        <v>17</v>
      </c>
      <c r="P38" s="43">
        <f t="shared" si="11"/>
        <v>9</v>
      </c>
      <c r="Q38" s="43">
        <f t="shared" si="12"/>
        <v>9</v>
      </c>
      <c r="R38" s="43">
        <f t="shared" si="13"/>
        <v>-3</v>
      </c>
      <c r="S38" s="43">
        <f t="shared" si="14"/>
        <v>2020</v>
      </c>
      <c r="T38" s="43">
        <f t="shared" si="15"/>
        <v>11</v>
      </c>
      <c r="U38" s="43">
        <f t="shared" si="16"/>
        <v>0</v>
      </c>
      <c r="V38" s="44">
        <f t="shared" si="17"/>
        <v>59.743362665176392</v>
      </c>
    </row>
    <row r="39" spans="1:22" ht="18.75" customHeight="1" x14ac:dyDescent="0.25">
      <c r="A39" s="36" t="str">
        <f t="shared" si="19"/>
        <v>‚</v>
      </c>
      <c r="B39" s="37">
        <f t="shared" si="20"/>
        <v>44084</v>
      </c>
      <c r="C39" s="38">
        <f t="shared" si="0"/>
        <v>44098</v>
      </c>
      <c r="D39" s="39">
        <f t="shared" si="21"/>
        <v>0.25</v>
      </c>
      <c r="E39" s="40">
        <f t="shared" si="1"/>
        <v>10</v>
      </c>
      <c r="F39" s="40">
        <f t="shared" si="2"/>
        <v>9</v>
      </c>
      <c r="G39" s="40">
        <f t="shared" si="3"/>
        <v>2020</v>
      </c>
      <c r="H39" s="41">
        <f t="shared" si="18"/>
        <v>1493.25</v>
      </c>
      <c r="I39" s="41">
        <f t="shared" si="4"/>
        <v>1.2073008044629503</v>
      </c>
      <c r="J39" s="41">
        <f t="shared" si="5"/>
        <v>2459117.3108679187</v>
      </c>
      <c r="K39" s="41">
        <f t="shared" si="6"/>
        <v>764.8171851287176</v>
      </c>
      <c r="L39" s="41">
        <f t="shared" si="7"/>
        <v>10060.551732606766</v>
      </c>
      <c r="M39" s="41">
        <f t="shared" si="8"/>
        <v>10182.076810427428</v>
      </c>
      <c r="N39" s="42">
        <f t="shared" si="9"/>
        <v>2459116.7838443359</v>
      </c>
      <c r="O39" s="43">
        <f t="shared" si="10"/>
        <v>24</v>
      </c>
      <c r="P39" s="43">
        <f t="shared" si="11"/>
        <v>9</v>
      </c>
      <c r="Q39" s="43">
        <f t="shared" si="12"/>
        <v>9</v>
      </c>
      <c r="R39" s="43">
        <f t="shared" si="13"/>
        <v>-3</v>
      </c>
      <c r="S39" s="43">
        <f t="shared" si="14"/>
        <v>2020</v>
      </c>
      <c r="T39" s="43">
        <f t="shared" si="15"/>
        <v>6</v>
      </c>
      <c r="U39" s="43">
        <f t="shared" si="16"/>
        <v>48</v>
      </c>
      <c r="V39" s="44">
        <f t="shared" si="17"/>
        <v>44.150624871253967</v>
      </c>
    </row>
    <row r="40" spans="1:22" ht="18.75" customHeight="1" x14ac:dyDescent="0.25">
      <c r="A40" s="36" t="str">
        <f t="shared" si="19"/>
        <v></v>
      </c>
      <c r="B40" s="37">
        <f t="shared" si="20"/>
        <v>44084</v>
      </c>
      <c r="C40" s="38">
        <f t="shared" si="0"/>
        <v>44105</v>
      </c>
      <c r="D40" s="39">
        <f t="shared" si="21"/>
        <v>0.5</v>
      </c>
      <c r="E40" s="40">
        <f t="shared" si="1"/>
        <v>10</v>
      </c>
      <c r="F40" s="40">
        <f t="shared" si="2"/>
        <v>9</v>
      </c>
      <c r="G40" s="40">
        <f t="shared" si="3"/>
        <v>2020</v>
      </c>
      <c r="H40" s="41">
        <f t="shared" si="18"/>
        <v>1493.5</v>
      </c>
      <c r="I40" s="41">
        <f t="shared" si="4"/>
        <v>1.2075029308323564</v>
      </c>
      <c r="J40" s="41">
        <f t="shared" si="5"/>
        <v>2459124.6935152756</v>
      </c>
      <c r="K40" s="41">
        <f t="shared" si="6"/>
        <v>764.94418120088039</v>
      </c>
      <c r="L40" s="41">
        <f t="shared" si="7"/>
        <v>10062.235176580865</v>
      </c>
      <c r="M40" s="41">
        <f t="shared" si="8"/>
        <v>10183.781432070813</v>
      </c>
      <c r="N40" s="42">
        <f t="shared" si="9"/>
        <v>2459124.3798079006</v>
      </c>
      <c r="O40" s="43">
        <f t="shared" si="10"/>
        <v>1</v>
      </c>
      <c r="P40" s="43">
        <f t="shared" si="11"/>
        <v>10</v>
      </c>
      <c r="Q40" s="43">
        <f t="shared" si="12"/>
        <v>10</v>
      </c>
      <c r="R40" s="43">
        <f t="shared" si="13"/>
        <v>-2</v>
      </c>
      <c r="S40" s="43">
        <f t="shared" si="14"/>
        <v>2020</v>
      </c>
      <c r="T40" s="43">
        <f t="shared" si="15"/>
        <v>21</v>
      </c>
      <c r="U40" s="43">
        <f t="shared" si="16"/>
        <v>6</v>
      </c>
      <c r="V40" s="44">
        <f t="shared" si="17"/>
        <v>55.402615070343018</v>
      </c>
    </row>
    <row r="41" spans="1:22" ht="18.75" customHeight="1" x14ac:dyDescent="0.25">
      <c r="A41" s="36" t="str">
        <f t="shared" si="19"/>
        <v>ƒ</v>
      </c>
      <c r="B41" s="37">
        <f t="shared" si="20"/>
        <v>44084</v>
      </c>
      <c r="C41" s="38">
        <f t="shared" si="0"/>
        <v>44113</v>
      </c>
      <c r="D41" s="39">
        <f t="shared" si="21"/>
        <v>0.75</v>
      </c>
      <c r="E41" s="40">
        <f t="shared" si="1"/>
        <v>10</v>
      </c>
      <c r="F41" s="40">
        <f t="shared" si="2"/>
        <v>9</v>
      </c>
      <c r="G41" s="40">
        <f t="shared" si="3"/>
        <v>2020</v>
      </c>
      <c r="H41" s="41">
        <f t="shared" si="18"/>
        <v>1493.75</v>
      </c>
      <c r="I41" s="41">
        <f t="shared" si="4"/>
        <v>1.2077050572017627</v>
      </c>
      <c r="J41" s="41">
        <f t="shared" si="5"/>
        <v>2459132.076162633</v>
      </c>
      <c r="K41" s="41">
        <f t="shared" si="6"/>
        <v>765.07117727304296</v>
      </c>
      <c r="L41" s="41">
        <f t="shared" si="7"/>
        <v>10063.918620554983</v>
      </c>
      <c r="M41" s="41">
        <f t="shared" si="8"/>
        <v>10185.486053714192</v>
      </c>
      <c r="N41" s="42">
        <f t="shared" si="9"/>
        <v>2459132.3160394412</v>
      </c>
      <c r="O41" s="43">
        <f t="shared" si="10"/>
        <v>9</v>
      </c>
      <c r="P41" s="43">
        <f t="shared" si="11"/>
        <v>10</v>
      </c>
      <c r="Q41" s="43">
        <f t="shared" si="12"/>
        <v>10</v>
      </c>
      <c r="R41" s="43">
        <f t="shared" si="13"/>
        <v>-2</v>
      </c>
      <c r="S41" s="43">
        <f t="shared" si="14"/>
        <v>2020</v>
      </c>
      <c r="T41" s="43">
        <f t="shared" si="15"/>
        <v>19</v>
      </c>
      <c r="U41" s="43">
        <f t="shared" si="16"/>
        <v>35</v>
      </c>
      <c r="V41" s="44">
        <f t="shared" si="17"/>
        <v>5.8077156543731689</v>
      </c>
    </row>
    <row r="42" spans="1:22" ht="18.75" customHeight="1" x14ac:dyDescent="0.25">
      <c r="A42" s="36" t="str">
        <f t="shared" si="19"/>
        <v></v>
      </c>
      <c r="B42" s="37">
        <f t="shared" si="20"/>
        <v>44113</v>
      </c>
      <c r="C42" s="38">
        <f t="shared" si="0"/>
        <v>44120</v>
      </c>
      <c r="D42" s="39">
        <f t="shared" si="21"/>
        <v>0</v>
      </c>
      <c r="E42" s="40">
        <f t="shared" si="1"/>
        <v>9</v>
      </c>
      <c r="F42" s="40">
        <f t="shared" si="2"/>
        <v>10</v>
      </c>
      <c r="G42" s="40">
        <f t="shared" si="3"/>
        <v>2020</v>
      </c>
      <c r="H42" s="41">
        <f t="shared" si="18"/>
        <v>1494</v>
      </c>
      <c r="I42" s="41">
        <f t="shared" si="4"/>
        <v>1.2079071835711688</v>
      </c>
      <c r="J42" s="41">
        <f t="shared" si="5"/>
        <v>2459139.45880999</v>
      </c>
      <c r="K42" s="41">
        <f t="shared" si="6"/>
        <v>765.19817334520565</v>
      </c>
      <c r="L42" s="41">
        <f t="shared" si="7"/>
        <v>10065.602064529114</v>
      </c>
      <c r="M42" s="41">
        <f t="shared" si="8"/>
        <v>10187.190675357569</v>
      </c>
      <c r="N42" s="42">
        <f t="shared" si="9"/>
        <v>2459139.3140614391</v>
      </c>
      <c r="O42" s="43">
        <f t="shared" si="10"/>
        <v>16</v>
      </c>
      <c r="P42" s="43">
        <f t="shared" si="11"/>
        <v>10</v>
      </c>
      <c r="Q42" s="43">
        <f t="shared" si="12"/>
        <v>10</v>
      </c>
      <c r="R42" s="43">
        <f t="shared" si="13"/>
        <v>-2</v>
      </c>
      <c r="S42" s="43">
        <f t="shared" si="14"/>
        <v>2020</v>
      </c>
      <c r="T42" s="43">
        <f t="shared" si="15"/>
        <v>19</v>
      </c>
      <c r="U42" s="43">
        <f t="shared" si="16"/>
        <v>32</v>
      </c>
      <c r="V42" s="44">
        <f t="shared" si="17"/>
        <v>14.908340871334076</v>
      </c>
    </row>
    <row r="43" spans="1:22" ht="18.75" customHeight="1" x14ac:dyDescent="0.25">
      <c r="A43" s="36" t="str">
        <f t="shared" si="19"/>
        <v>‚</v>
      </c>
      <c r="B43" s="37">
        <f t="shared" si="20"/>
        <v>44113</v>
      </c>
      <c r="C43" s="38">
        <f t="shared" si="0"/>
        <v>44127</v>
      </c>
      <c r="D43" s="39">
        <f t="shared" si="21"/>
        <v>0.25</v>
      </c>
      <c r="E43" s="40">
        <f t="shared" si="1"/>
        <v>9</v>
      </c>
      <c r="F43" s="40">
        <f t="shared" si="2"/>
        <v>10</v>
      </c>
      <c r="G43" s="40">
        <f t="shared" si="3"/>
        <v>2020</v>
      </c>
      <c r="H43" s="41">
        <f t="shared" si="18"/>
        <v>1494.25</v>
      </c>
      <c r="I43" s="41">
        <f t="shared" si="4"/>
        <v>1.2081093099405749</v>
      </c>
      <c r="J43" s="41">
        <f t="shared" si="5"/>
        <v>2459146.8414573474</v>
      </c>
      <c r="K43" s="41">
        <f t="shared" si="6"/>
        <v>765.3251694173681</v>
      </c>
      <c r="L43" s="41">
        <f t="shared" si="7"/>
        <v>10067.285508503262</v>
      </c>
      <c r="M43" s="41">
        <f t="shared" si="8"/>
        <v>10188.895297000947</v>
      </c>
      <c r="N43" s="42">
        <f t="shared" si="9"/>
        <v>2459146.2805246743</v>
      </c>
      <c r="O43" s="43">
        <f t="shared" si="10"/>
        <v>23</v>
      </c>
      <c r="P43" s="43">
        <f t="shared" si="11"/>
        <v>10</v>
      </c>
      <c r="Q43" s="43">
        <f t="shared" si="12"/>
        <v>10</v>
      </c>
      <c r="R43" s="43">
        <f t="shared" si="13"/>
        <v>-2</v>
      </c>
      <c r="S43" s="43">
        <f t="shared" si="14"/>
        <v>2020</v>
      </c>
      <c r="T43" s="43">
        <f t="shared" si="15"/>
        <v>18</v>
      </c>
      <c r="U43" s="43">
        <f t="shared" si="16"/>
        <v>43</v>
      </c>
      <c r="V43" s="44">
        <f t="shared" si="17"/>
        <v>57.33186274766922</v>
      </c>
    </row>
    <row r="44" spans="1:22" ht="18.75" customHeight="1" x14ac:dyDescent="0.25">
      <c r="A44" s="36" t="str">
        <f t="shared" si="19"/>
        <v></v>
      </c>
      <c r="B44" s="37">
        <f t="shared" si="20"/>
        <v>44113</v>
      </c>
      <c r="C44" s="38">
        <f t="shared" si="0"/>
        <v>44135</v>
      </c>
      <c r="D44" s="39">
        <f t="shared" si="21"/>
        <v>0.5</v>
      </c>
      <c r="E44" s="40">
        <f t="shared" si="1"/>
        <v>9</v>
      </c>
      <c r="F44" s="40">
        <f t="shared" si="2"/>
        <v>10</v>
      </c>
      <c r="G44" s="40">
        <f t="shared" si="3"/>
        <v>2020</v>
      </c>
      <c r="H44" s="41">
        <f t="shared" si="18"/>
        <v>1494.5</v>
      </c>
      <c r="I44" s="41">
        <f t="shared" si="4"/>
        <v>1.2083114363099812</v>
      </c>
      <c r="J44" s="41">
        <f t="shared" si="5"/>
        <v>2459154.2241047043</v>
      </c>
      <c r="K44" s="41">
        <f t="shared" si="6"/>
        <v>765.45216548953056</v>
      </c>
      <c r="L44" s="41">
        <f t="shared" si="7"/>
        <v>10068.968952477424</v>
      </c>
      <c r="M44" s="41">
        <f t="shared" si="8"/>
        <v>10190.599918644319</v>
      </c>
      <c r="N44" s="42">
        <f t="shared" si="9"/>
        <v>2459154.1190955271</v>
      </c>
      <c r="O44" s="43">
        <f t="shared" si="10"/>
        <v>31</v>
      </c>
      <c r="P44" s="43">
        <f t="shared" si="11"/>
        <v>10</v>
      </c>
      <c r="Q44" s="43">
        <f t="shared" si="12"/>
        <v>10</v>
      </c>
      <c r="R44" s="43">
        <f t="shared" si="13"/>
        <v>-2</v>
      </c>
      <c r="S44" s="43">
        <f t="shared" si="14"/>
        <v>2020</v>
      </c>
      <c r="T44" s="43">
        <f t="shared" si="15"/>
        <v>14</v>
      </c>
      <c r="U44" s="43">
        <f t="shared" si="16"/>
        <v>51</v>
      </c>
      <c r="V44" s="44">
        <f t="shared" si="17"/>
        <v>29.853541553020477</v>
      </c>
    </row>
    <row r="45" spans="1:22" ht="18.75" customHeight="1" x14ac:dyDescent="0.25">
      <c r="A45" s="36" t="str">
        <f t="shared" si="19"/>
        <v>ƒ</v>
      </c>
      <c r="B45" s="37">
        <f t="shared" si="20"/>
        <v>44113</v>
      </c>
      <c r="C45" s="38">
        <f t="shared" si="0"/>
        <v>44143</v>
      </c>
      <c r="D45" s="39">
        <f t="shared" si="21"/>
        <v>0.75</v>
      </c>
      <c r="E45" s="40">
        <f t="shared" si="1"/>
        <v>9</v>
      </c>
      <c r="F45" s="40">
        <f t="shared" si="2"/>
        <v>10</v>
      </c>
      <c r="G45" s="40">
        <f t="shared" si="3"/>
        <v>2020</v>
      </c>
      <c r="H45" s="41">
        <f t="shared" si="18"/>
        <v>1494.75</v>
      </c>
      <c r="I45" s="41">
        <f t="shared" si="4"/>
        <v>1.2085135626793873</v>
      </c>
      <c r="J45" s="41">
        <f t="shared" si="5"/>
        <v>2459161.6067520613</v>
      </c>
      <c r="K45" s="41">
        <f t="shared" si="6"/>
        <v>765.57916156169301</v>
      </c>
      <c r="L45" s="41">
        <f t="shared" si="7"/>
        <v>10070.652396451604</v>
      </c>
      <c r="M45" s="41">
        <f t="shared" si="8"/>
        <v>10192.304540287691</v>
      </c>
      <c r="N45" s="42">
        <f t="shared" si="9"/>
        <v>2459161.8559160265</v>
      </c>
      <c r="O45" s="43">
        <f t="shared" si="10"/>
        <v>8</v>
      </c>
      <c r="P45" s="43">
        <f t="shared" si="11"/>
        <v>11</v>
      </c>
      <c r="Q45" s="43">
        <f t="shared" si="12"/>
        <v>11</v>
      </c>
      <c r="R45" s="43">
        <f t="shared" si="13"/>
        <v>-1</v>
      </c>
      <c r="S45" s="43">
        <f t="shared" si="14"/>
        <v>2020</v>
      </c>
      <c r="T45" s="43">
        <f t="shared" si="15"/>
        <v>8</v>
      </c>
      <c r="U45" s="43">
        <f t="shared" si="16"/>
        <v>32</v>
      </c>
      <c r="V45" s="44">
        <f t="shared" si="17"/>
        <v>31.144690811634064</v>
      </c>
    </row>
    <row r="46" spans="1:22" ht="18.75" customHeight="1" x14ac:dyDescent="0.25">
      <c r="A46" s="36" t="str">
        <f t="shared" si="19"/>
        <v></v>
      </c>
      <c r="B46" s="37">
        <f t="shared" si="20"/>
        <v>44143</v>
      </c>
      <c r="C46" s="38">
        <f t="shared" si="0"/>
        <v>44150</v>
      </c>
      <c r="D46" s="39">
        <f t="shared" si="21"/>
        <v>0</v>
      </c>
      <c r="E46" s="40">
        <f t="shared" si="1"/>
        <v>8</v>
      </c>
      <c r="F46" s="40">
        <f t="shared" si="2"/>
        <v>11</v>
      </c>
      <c r="G46" s="40">
        <f t="shared" si="3"/>
        <v>2020</v>
      </c>
      <c r="H46" s="41">
        <f t="shared" si="18"/>
        <v>1495</v>
      </c>
      <c r="I46" s="41">
        <f t="shared" si="4"/>
        <v>1.2087156890487933</v>
      </c>
      <c r="J46" s="41">
        <f t="shared" si="5"/>
        <v>2459168.9893994187</v>
      </c>
      <c r="K46" s="41">
        <f t="shared" si="6"/>
        <v>765.70615763385536</v>
      </c>
      <c r="L46" s="41">
        <f t="shared" si="7"/>
        <v>10072.335840425798</v>
      </c>
      <c r="M46" s="41">
        <f t="shared" si="8"/>
        <v>10194.009161931061</v>
      </c>
      <c r="N46" s="42">
        <f t="shared" si="9"/>
        <v>2459168.7145219627</v>
      </c>
      <c r="O46" s="43">
        <f t="shared" si="10"/>
        <v>15</v>
      </c>
      <c r="P46" s="43">
        <f t="shared" si="11"/>
        <v>11</v>
      </c>
      <c r="Q46" s="43">
        <f t="shared" si="12"/>
        <v>11</v>
      </c>
      <c r="R46" s="43">
        <f t="shared" si="13"/>
        <v>-1</v>
      </c>
      <c r="S46" s="43">
        <f t="shared" si="14"/>
        <v>2020</v>
      </c>
      <c r="T46" s="43">
        <f t="shared" si="15"/>
        <v>5</v>
      </c>
      <c r="U46" s="43">
        <f t="shared" si="16"/>
        <v>8</v>
      </c>
      <c r="V46" s="44">
        <f t="shared" si="17"/>
        <v>54.697575867176056</v>
      </c>
    </row>
    <row r="47" spans="1:22" ht="18.75" customHeight="1" x14ac:dyDescent="0.25">
      <c r="A47" s="36" t="str">
        <f t="shared" si="19"/>
        <v>‚</v>
      </c>
      <c r="B47" s="37">
        <f t="shared" si="20"/>
        <v>44143</v>
      </c>
      <c r="C47" s="38">
        <f t="shared" si="0"/>
        <v>44157</v>
      </c>
      <c r="D47" s="39">
        <f t="shared" si="21"/>
        <v>0.25</v>
      </c>
      <c r="E47" s="40">
        <f t="shared" si="1"/>
        <v>8</v>
      </c>
      <c r="F47" s="40">
        <f t="shared" si="2"/>
        <v>11</v>
      </c>
      <c r="G47" s="40">
        <f t="shared" si="3"/>
        <v>2020</v>
      </c>
      <c r="H47" s="41">
        <f t="shared" si="18"/>
        <v>1495.25</v>
      </c>
      <c r="I47" s="41">
        <f t="shared" si="4"/>
        <v>1.2089178154181996</v>
      </c>
      <c r="J47" s="41">
        <f t="shared" si="5"/>
        <v>2459176.3720467761</v>
      </c>
      <c r="K47" s="41">
        <f t="shared" si="6"/>
        <v>765.8331537060177</v>
      </c>
      <c r="L47" s="41">
        <f t="shared" si="7"/>
        <v>10074.019284400005</v>
      </c>
      <c r="M47" s="41">
        <f t="shared" si="8"/>
        <v>10195.713783574425</v>
      </c>
      <c r="N47" s="42">
        <f t="shared" si="9"/>
        <v>2459175.891591371</v>
      </c>
      <c r="O47" s="43">
        <f t="shared" si="10"/>
        <v>22</v>
      </c>
      <c r="P47" s="43">
        <f t="shared" si="11"/>
        <v>11</v>
      </c>
      <c r="Q47" s="43">
        <f t="shared" si="12"/>
        <v>11</v>
      </c>
      <c r="R47" s="43">
        <f t="shared" si="13"/>
        <v>-1</v>
      </c>
      <c r="S47" s="43">
        <f t="shared" si="14"/>
        <v>2020</v>
      </c>
      <c r="T47" s="43">
        <f t="shared" si="15"/>
        <v>9</v>
      </c>
      <c r="U47" s="43">
        <f t="shared" si="16"/>
        <v>23</v>
      </c>
      <c r="V47" s="44">
        <f t="shared" si="17"/>
        <v>53.494457602500916</v>
      </c>
    </row>
    <row r="48" spans="1:22" ht="18.75" customHeight="1" x14ac:dyDescent="0.25">
      <c r="A48" s="36" t="str">
        <f t="shared" si="19"/>
        <v></v>
      </c>
      <c r="B48" s="37">
        <f t="shared" si="20"/>
        <v>44143</v>
      </c>
      <c r="C48" s="38">
        <f t="shared" si="0"/>
        <v>44165</v>
      </c>
      <c r="D48" s="39">
        <f t="shared" si="21"/>
        <v>0.5</v>
      </c>
      <c r="E48" s="40">
        <f t="shared" si="1"/>
        <v>8</v>
      </c>
      <c r="F48" s="40">
        <f t="shared" si="2"/>
        <v>11</v>
      </c>
      <c r="G48" s="40">
        <f t="shared" si="3"/>
        <v>2020</v>
      </c>
      <c r="H48" s="41">
        <f t="shared" si="18"/>
        <v>1495.5</v>
      </c>
      <c r="I48" s="41">
        <f t="shared" si="4"/>
        <v>1.2091199417876057</v>
      </c>
      <c r="J48" s="41">
        <f t="shared" si="5"/>
        <v>2459183.7546941335</v>
      </c>
      <c r="K48" s="41">
        <f t="shared" si="6"/>
        <v>765.96014977817981</v>
      </c>
      <c r="L48" s="41">
        <f t="shared" si="7"/>
        <v>10075.70272837423</v>
      </c>
      <c r="M48" s="41">
        <f t="shared" si="8"/>
        <v>10197.41840521779</v>
      </c>
      <c r="N48" s="42">
        <f t="shared" si="9"/>
        <v>2459183.8972755987</v>
      </c>
      <c r="O48" s="43">
        <f t="shared" si="10"/>
        <v>30</v>
      </c>
      <c r="P48" s="43">
        <f t="shared" si="11"/>
        <v>11</v>
      </c>
      <c r="Q48" s="43">
        <f t="shared" si="12"/>
        <v>11</v>
      </c>
      <c r="R48" s="43">
        <f t="shared" si="13"/>
        <v>-1</v>
      </c>
      <c r="S48" s="43">
        <f t="shared" si="14"/>
        <v>2020</v>
      </c>
      <c r="T48" s="43">
        <f t="shared" si="15"/>
        <v>9</v>
      </c>
      <c r="U48" s="43">
        <f t="shared" si="16"/>
        <v>32</v>
      </c>
      <c r="V48" s="44">
        <f t="shared" si="17"/>
        <v>4.6117293834686279</v>
      </c>
    </row>
    <row r="49" spans="1:22" ht="18.75" customHeight="1" x14ac:dyDescent="0.25">
      <c r="A49" s="36" t="str">
        <f t="shared" si="19"/>
        <v>ƒ</v>
      </c>
      <c r="B49" s="37">
        <f t="shared" si="20"/>
        <v>44143</v>
      </c>
      <c r="C49" s="38">
        <f t="shared" si="0"/>
        <v>44172</v>
      </c>
      <c r="D49" s="39">
        <f t="shared" si="21"/>
        <v>0.75</v>
      </c>
      <c r="E49" s="40">
        <f t="shared" si="1"/>
        <v>8</v>
      </c>
      <c r="F49" s="40">
        <f t="shared" si="2"/>
        <v>11</v>
      </c>
      <c r="G49" s="40">
        <f t="shared" si="3"/>
        <v>2020</v>
      </c>
      <c r="H49" s="41">
        <f t="shared" si="18"/>
        <v>1495.75</v>
      </c>
      <c r="I49" s="41">
        <f t="shared" si="4"/>
        <v>1.2093220681570118</v>
      </c>
      <c r="J49" s="41">
        <f t="shared" si="5"/>
        <v>2459191.1373414914</v>
      </c>
      <c r="K49" s="41">
        <f t="shared" si="6"/>
        <v>766.08714585034215</v>
      </c>
      <c r="L49" s="41">
        <f t="shared" si="7"/>
        <v>10077.386172348468</v>
      </c>
      <c r="M49" s="41">
        <f t="shared" si="8"/>
        <v>10199.123026861153</v>
      </c>
      <c r="N49" s="42">
        <f t="shared" si="9"/>
        <v>2459191.3487950582</v>
      </c>
      <c r="O49" s="43">
        <f t="shared" si="10"/>
        <v>7</v>
      </c>
      <c r="P49" s="43">
        <f t="shared" si="11"/>
        <v>12</v>
      </c>
      <c r="Q49" s="43">
        <f t="shared" si="12"/>
        <v>12</v>
      </c>
      <c r="R49" s="43">
        <f t="shared" si="13"/>
        <v>0</v>
      </c>
      <c r="S49" s="43">
        <f t="shared" si="14"/>
        <v>2020</v>
      </c>
      <c r="T49" s="43">
        <f t="shared" si="15"/>
        <v>20</v>
      </c>
      <c r="U49" s="43">
        <f t="shared" si="16"/>
        <v>22</v>
      </c>
      <c r="V49" s="44">
        <f t="shared" si="17"/>
        <v>15.893028974533081</v>
      </c>
    </row>
    <row r="50" spans="1:22" ht="18.75" customHeight="1" x14ac:dyDescent="0.25">
      <c r="A50" s="36" t="str">
        <f t="shared" si="19"/>
        <v></v>
      </c>
      <c r="B50" s="37">
        <f t="shared" si="20"/>
        <v>44172</v>
      </c>
      <c r="C50" s="38">
        <f t="shared" si="0"/>
        <v>44179</v>
      </c>
      <c r="D50" s="39">
        <f t="shared" si="21"/>
        <v>0</v>
      </c>
      <c r="E50" s="40">
        <f t="shared" si="1"/>
        <v>7</v>
      </c>
      <c r="F50" s="40">
        <f t="shared" si="2"/>
        <v>12</v>
      </c>
      <c r="G50" s="40">
        <f t="shared" si="3"/>
        <v>2020</v>
      </c>
      <c r="H50" s="41">
        <f t="shared" si="18"/>
        <v>1496</v>
      </c>
      <c r="I50" s="41">
        <f t="shared" si="4"/>
        <v>1.2095241945264179</v>
      </c>
      <c r="J50" s="41">
        <f t="shared" si="5"/>
        <v>2459198.5199888484</v>
      </c>
      <c r="K50" s="41">
        <f t="shared" si="6"/>
        <v>766.21414192250427</v>
      </c>
      <c r="L50" s="41">
        <f t="shared" si="7"/>
        <v>10079.069616322722</v>
      </c>
      <c r="M50" s="41">
        <f t="shared" si="8"/>
        <v>10200.82764850451</v>
      </c>
      <c r="N50" s="42">
        <f t="shared" si="9"/>
        <v>2459198.1796941301</v>
      </c>
      <c r="O50" s="43">
        <f t="shared" si="10"/>
        <v>14</v>
      </c>
      <c r="P50" s="43">
        <f t="shared" si="11"/>
        <v>12</v>
      </c>
      <c r="Q50" s="43">
        <f t="shared" si="12"/>
        <v>12</v>
      </c>
      <c r="R50" s="43">
        <f t="shared" si="13"/>
        <v>0</v>
      </c>
      <c r="S50" s="43">
        <f t="shared" si="14"/>
        <v>2020</v>
      </c>
      <c r="T50" s="43">
        <f t="shared" si="15"/>
        <v>16</v>
      </c>
      <c r="U50" s="43">
        <f t="shared" si="16"/>
        <v>18</v>
      </c>
      <c r="V50" s="44">
        <f t="shared" si="17"/>
        <v>45.572839379310608</v>
      </c>
    </row>
    <row r="51" spans="1:22" ht="18.75" customHeight="1" x14ac:dyDescent="0.25">
      <c r="A51" s="36" t="str">
        <f t="shared" si="19"/>
        <v>‚</v>
      </c>
      <c r="B51" s="37">
        <f t="shared" si="20"/>
        <v>44172</v>
      </c>
      <c r="C51" s="38">
        <f t="shared" si="0"/>
        <v>44187</v>
      </c>
      <c r="D51" s="39">
        <f t="shared" si="21"/>
        <v>0.25</v>
      </c>
      <c r="E51" s="40">
        <f t="shared" si="1"/>
        <v>7</v>
      </c>
      <c r="F51" s="40">
        <f t="shared" si="2"/>
        <v>12</v>
      </c>
      <c r="G51" s="40">
        <f t="shared" si="3"/>
        <v>2020</v>
      </c>
      <c r="H51" s="41">
        <f t="shared" si="18"/>
        <v>1496.25</v>
      </c>
      <c r="I51" s="41">
        <f t="shared" si="4"/>
        <v>1.2097263208958242</v>
      </c>
      <c r="J51" s="41">
        <f t="shared" si="5"/>
        <v>2459205.9026362062</v>
      </c>
      <c r="K51" s="41">
        <f t="shared" si="6"/>
        <v>766.34113799466627</v>
      </c>
      <c r="L51" s="41">
        <f t="shared" si="7"/>
        <v>10080.753060296991</v>
      </c>
      <c r="M51" s="41">
        <f t="shared" si="8"/>
        <v>10202.532270147867</v>
      </c>
      <c r="N51" s="42">
        <f t="shared" si="9"/>
        <v>2459205.6105528129</v>
      </c>
      <c r="O51" s="43">
        <f t="shared" si="10"/>
        <v>22</v>
      </c>
      <c r="P51" s="43">
        <f t="shared" si="11"/>
        <v>12</v>
      </c>
      <c r="Q51" s="43">
        <f t="shared" si="12"/>
        <v>12</v>
      </c>
      <c r="R51" s="43">
        <f t="shared" si="13"/>
        <v>0</v>
      </c>
      <c r="S51" s="43">
        <f t="shared" si="14"/>
        <v>2020</v>
      </c>
      <c r="T51" s="43">
        <f t="shared" si="15"/>
        <v>2</v>
      </c>
      <c r="U51" s="43">
        <f t="shared" si="16"/>
        <v>39</v>
      </c>
      <c r="V51" s="44">
        <f t="shared" si="17"/>
        <v>11.763036847114563</v>
      </c>
    </row>
    <row r="52" spans="1:22" ht="18.75" customHeight="1" x14ac:dyDescent="0.25">
      <c r="A52" s="36" t="str">
        <f t="shared" si="19"/>
        <v></v>
      </c>
      <c r="B52" s="37">
        <f t="shared" si="20"/>
        <v>44172</v>
      </c>
      <c r="C52" s="38">
        <f t="shared" si="0"/>
        <v>44195</v>
      </c>
      <c r="D52" s="39">
        <f t="shared" si="21"/>
        <v>0.5</v>
      </c>
      <c r="E52" s="40">
        <f t="shared" si="1"/>
        <v>7</v>
      </c>
      <c r="F52" s="40">
        <f t="shared" si="2"/>
        <v>12</v>
      </c>
      <c r="G52" s="40">
        <f t="shared" si="3"/>
        <v>2020</v>
      </c>
      <c r="H52" s="41">
        <f t="shared" si="18"/>
        <v>1496.5</v>
      </c>
      <c r="I52" s="41">
        <f t="shared" si="4"/>
        <v>1.2099284472652303</v>
      </c>
      <c r="J52" s="41">
        <f t="shared" si="5"/>
        <v>2459213.2852835637</v>
      </c>
      <c r="K52" s="41">
        <f t="shared" si="6"/>
        <v>766.46813406682816</v>
      </c>
      <c r="L52" s="41">
        <f t="shared" si="7"/>
        <v>10082.43650427128</v>
      </c>
      <c r="M52" s="41">
        <f t="shared" si="8"/>
        <v>10204.236891791223</v>
      </c>
      <c r="N52" s="42">
        <f t="shared" si="9"/>
        <v>2459213.6461212425</v>
      </c>
      <c r="O52" s="43">
        <f t="shared" si="10"/>
        <v>30</v>
      </c>
      <c r="P52" s="43">
        <f t="shared" si="11"/>
        <v>12</v>
      </c>
      <c r="Q52" s="43">
        <f t="shared" si="12"/>
        <v>12</v>
      </c>
      <c r="R52" s="43">
        <f t="shared" si="13"/>
        <v>0</v>
      </c>
      <c r="S52" s="43">
        <f t="shared" si="14"/>
        <v>2020</v>
      </c>
      <c r="T52" s="43">
        <f t="shared" si="15"/>
        <v>3</v>
      </c>
      <c r="U52" s="43">
        <f t="shared" si="16"/>
        <v>30</v>
      </c>
      <c r="V52" s="44">
        <f t="shared" si="17"/>
        <v>24.875356256961823</v>
      </c>
    </row>
    <row r="53" spans="1:22" ht="18.75" customHeight="1" x14ac:dyDescent="0.25">
      <c r="A53" s="36" t="str">
        <f t="shared" si="19"/>
        <v>ƒ</v>
      </c>
      <c r="B53" s="37">
        <f t="shared" si="20"/>
        <v>44172</v>
      </c>
      <c r="C53" s="38">
        <f t="shared" si="0"/>
        <v>44202</v>
      </c>
      <c r="D53" s="39">
        <f t="shared" si="21"/>
        <v>0.75</v>
      </c>
      <c r="E53" s="40">
        <f t="shared" si="1"/>
        <v>7</v>
      </c>
      <c r="F53" s="40">
        <f t="shared" si="2"/>
        <v>12</v>
      </c>
      <c r="G53" s="40">
        <f t="shared" si="3"/>
        <v>2020</v>
      </c>
      <c r="H53" s="41">
        <f t="shared" si="18"/>
        <v>1496.75</v>
      </c>
      <c r="I53" s="41">
        <f t="shared" si="4"/>
        <v>1.2101305736346364</v>
      </c>
      <c r="J53" s="41">
        <f t="shared" si="5"/>
        <v>2459220.6679309215</v>
      </c>
      <c r="K53" s="41">
        <f t="shared" si="6"/>
        <v>766.59513013899016</v>
      </c>
      <c r="L53" s="41">
        <f t="shared" si="7"/>
        <v>10084.11994824558</v>
      </c>
      <c r="M53" s="41">
        <f t="shared" si="8"/>
        <v>10205.941513434575</v>
      </c>
      <c r="N53" s="42">
        <f t="shared" si="9"/>
        <v>2459220.8098258199</v>
      </c>
      <c r="O53" s="43">
        <f t="shared" si="10"/>
        <v>6</v>
      </c>
      <c r="P53" s="43">
        <f t="shared" si="11"/>
        <v>1</v>
      </c>
      <c r="Q53" s="43">
        <f t="shared" si="12"/>
        <v>13</v>
      </c>
      <c r="R53" s="43">
        <f t="shared" si="13"/>
        <v>1</v>
      </c>
      <c r="S53" s="43">
        <f t="shared" si="14"/>
        <v>2021</v>
      </c>
      <c r="T53" s="43">
        <f t="shared" si="15"/>
        <v>7</v>
      </c>
      <c r="U53" s="43">
        <f t="shared" si="16"/>
        <v>26</v>
      </c>
      <c r="V53" s="44">
        <f t="shared" si="17"/>
        <v>8.9508408308029175</v>
      </c>
    </row>
    <row r="54" spans="1:22" ht="18.75" customHeight="1" x14ac:dyDescent="0.25">
      <c r="A54" s="36" t="str">
        <f t="shared" si="19"/>
        <v></v>
      </c>
      <c r="B54" s="37">
        <f t="shared" si="20"/>
        <v>44202</v>
      </c>
      <c r="C54" s="38">
        <f t="shared" si="0"/>
        <v>44209</v>
      </c>
      <c r="D54" s="39">
        <f t="shared" si="21"/>
        <v>0</v>
      </c>
      <c r="E54" s="40">
        <f t="shared" si="1"/>
        <v>6</v>
      </c>
      <c r="F54" s="40">
        <f t="shared" si="2"/>
        <v>1</v>
      </c>
      <c r="G54" s="40">
        <f t="shared" si="3"/>
        <v>2021</v>
      </c>
      <c r="H54" s="41">
        <f t="shared" si="18"/>
        <v>1497</v>
      </c>
      <c r="I54" s="41">
        <f t="shared" si="4"/>
        <v>1.2103327000040427</v>
      </c>
      <c r="J54" s="41">
        <f t="shared" si="5"/>
        <v>2459228.0505782794</v>
      </c>
      <c r="K54" s="41">
        <f t="shared" si="6"/>
        <v>766.72212621115193</v>
      </c>
      <c r="L54" s="41">
        <f t="shared" si="7"/>
        <v>10085.803392219896</v>
      </c>
      <c r="M54" s="41">
        <f t="shared" si="8"/>
        <v>10207.646135077925</v>
      </c>
      <c r="N54" s="42">
        <f t="shared" si="9"/>
        <v>2459227.7101595853</v>
      </c>
      <c r="O54" s="43">
        <f t="shared" si="10"/>
        <v>13</v>
      </c>
      <c r="P54" s="43">
        <f t="shared" si="11"/>
        <v>1</v>
      </c>
      <c r="Q54" s="43">
        <f t="shared" si="12"/>
        <v>13</v>
      </c>
      <c r="R54" s="43">
        <f t="shared" si="13"/>
        <v>1</v>
      </c>
      <c r="S54" s="43">
        <f t="shared" si="14"/>
        <v>2021</v>
      </c>
      <c r="T54" s="43">
        <f t="shared" si="15"/>
        <v>5</v>
      </c>
      <c r="U54" s="43">
        <f t="shared" si="16"/>
        <v>2</v>
      </c>
      <c r="V54" s="44">
        <f t="shared" si="17"/>
        <v>37.788173854351044</v>
      </c>
    </row>
    <row r="55" spans="1:22" ht="18.75" customHeight="1" x14ac:dyDescent="0.25">
      <c r="A55" s="36" t="str">
        <f t="shared" si="19"/>
        <v>‚</v>
      </c>
      <c r="B55" s="37">
        <f t="shared" si="20"/>
        <v>44202</v>
      </c>
      <c r="C55" s="38">
        <f t="shared" si="0"/>
        <v>44216</v>
      </c>
      <c r="D55" s="39">
        <f t="shared" si="21"/>
        <v>0.25</v>
      </c>
      <c r="E55" s="40">
        <f t="shared" si="1"/>
        <v>6</v>
      </c>
      <c r="F55" s="40">
        <f t="shared" si="2"/>
        <v>1</v>
      </c>
      <c r="G55" s="40">
        <f t="shared" si="3"/>
        <v>2021</v>
      </c>
      <c r="H55" s="41">
        <f t="shared" si="18"/>
        <v>1497.25</v>
      </c>
      <c r="I55" s="41">
        <f t="shared" si="4"/>
        <v>1.2105348263734488</v>
      </c>
      <c r="J55" s="41">
        <f t="shared" si="5"/>
        <v>2459235.4332256373</v>
      </c>
      <c r="K55" s="41">
        <f t="shared" si="6"/>
        <v>766.8491222833137</v>
      </c>
      <c r="L55" s="41">
        <f t="shared" si="7"/>
        <v>10087.48683619423</v>
      </c>
      <c r="M55" s="41">
        <f t="shared" si="8"/>
        <v>10209.350756721273</v>
      </c>
      <c r="N55" s="42">
        <f t="shared" si="9"/>
        <v>2459235.4064609185</v>
      </c>
      <c r="O55" s="43">
        <f t="shared" si="10"/>
        <v>20</v>
      </c>
      <c r="P55" s="43">
        <f t="shared" si="11"/>
        <v>1</v>
      </c>
      <c r="Q55" s="43">
        <f t="shared" si="12"/>
        <v>13</v>
      </c>
      <c r="R55" s="43">
        <f t="shared" si="13"/>
        <v>1</v>
      </c>
      <c r="S55" s="43">
        <f t="shared" si="14"/>
        <v>2021</v>
      </c>
      <c r="T55" s="43">
        <f t="shared" si="15"/>
        <v>21</v>
      </c>
      <c r="U55" s="43">
        <f t="shared" si="16"/>
        <v>45</v>
      </c>
      <c r="V55" s="44">
        <f t="shared" si="17"/>
        <v>18.223357200622559</v>
      </c>
    </row>
  </sheetData>
  <mergeCells count="1">
    <mergeCell ref="H1:M1"/>
  </mergeCells>
  <dataValidations count="1">
    <dataValidation type="whole" allowBlank="1" showInputMessage="1" showErrorMessage="1" prompt="Saisir Année (rouge)" sqref="B1 IT1 SP1 ACL1 AMH1 AWD1 BFZ1 BPV1 BZR1 CJN1 CTJ1 DDF1 DNB1 DWX1 EGT1 EQP1 FAL1 FKH1 FUD1 GDZ1 GNV1 GXR1 HHN1 HRJ1 IBF1 ILB1 IUX1 JET1 JOP1 JYL1 KIH1 KSD1 LBZ1 LLV1 LVR1 MFN1 MPJ1 MZF1 NJB1 NSX1 OCT1 OMP1 OWL1 PGH1 PQD1 PZZ1 QJV1 QTR1 RDN1 RNJ1 RXF1 SHB1 SQX1 TAT1 TKP1 TUL1 UEH1 UOD1 UXZ1 VHV1 VRR1 WBN1 WLJ1 WVF1 B65529 IT65529 SP65529 ACL65529 AMH65529 AWD65529 BFZ65529 BPV65529 BZR65529 CJN65529 CTJ65529 DDF65529 DNB65529 DWX65529 EGT65529 EQP65529 FAL65529 FKH65529 FUD65529 GDZ65529 GNV65529 GXR65529 HHN65529 HRJ65529 IBF65529 ILB65529 IUX65529 JET65529 JOP65529 JYL65529 KIH65529 KSD65529 LBZ65529 LLV65529 LVR65529 MFN65529 MPJ65529 MZF65529 NJB65529 NSX65529 OCT65529 OMP65529 OWL65529 PGH65529 PQD65529 PZZ65529 QJV65529 QTR65529 RDN65529 RNJ65529 RXF65529 SHB65529 SQX65529 TAT65529 TKP65529 TUL65529 UEH65529 UOD65529 UXZ65529 VHV65529 VRR65529 WBN65529 WLJ65529 WVF65529 B131065 IT131065 SP131065 ACL131065 AMH131065 AWD131065 BFZ131065 BPV131065 BZR131065 CJN131065 CTJ131065 DDF131065 DNB131065 DWX131065 EGT131065 EQP131065 FAL131065 FKH131065 FUD131065 GDZ131065 GNV131065 GXR131065 HHN131065 HRJ131065 IBF131065 ILB131065 IUX131065 JET131065 JOP131065 JYL131065 KIH131065 KSD131065 LBZ131065 LLV131065 LVR131065 MFN131065 MPJ131065 MZF131065 NJB131065 NSX131065 OCT131065 OMP131065 OWL131065 PGH131065 PQD131065 PZZ131065 QJV131065 QTR131065 RDN131065 RNJ131065 RXF131065 SHB131065 SQX131065 TAT131065 TKP131065 TUL131065 UEH131065 UOD131065 UXZ131065 VHV131065 VRR131065 WBN131065 WLJ131065 WVF131065 B196601 IT196601 SP196601 ACL196601 AMH196601 AWD196601 BFZ196601 BPV196601 BZR196601 CJN196601 CTJ196601 DDF196601 DNB196601 DWX196601 EGT196601 EQP196601 FAL196601 FKH196601 FUD196601 GDZ196601 GNV196601 GXR196601 HHN196601 HRJ196601 IBF196601 ILB196601 IUX196601 JET196601 JOP196601 JYL196601 KIH196601 KSD196601 LBZ196601 LLV196601 LVR196601 MFN196601 MPJ196601 MZF196601 NJB196601 NSX196601 OCT196601 OMP196601 OWL196601 PGH196601 PQD196601 PZZ196601 QJV196601 QTR196601 RDN196601 RNJ196601 RXF196601 SHB196601 SQX196601 TAT196601 TKP196601 TUL196601 UEH196601 UOD196601 UXZ196601 VHV196601 VRR196601 WBN196601 WLJ196601 WVF196601 B262137 IT262137 SP262137 ACL262137 AMH262137 AWD262137 BFZ262137 BPV262137 BZR262137 CJN262137 CTJ262137 DDF262137 DNB262137 DWX262137 EGT262137 EQP262137 FAL262137 FKH262137 FUD262137 GDZ262137 GNV262137 GXR262137 HHN262137 HRJ262137 IBF262137 ILB262137 IUX262137 JET262137 JOP262137 JYL262137 KIH262137 KSD262137 LBZ262137 LLV262137 LVR262137 MFN262137 MPJ262137 MZF262137 NJB262137 NSX262137 OCT262137 OMP262137 OWL262137 PGH262137 PQD262137 PZZ262137 QJV262137 QTR262137 RDN262137 RNJ262137 RXF262137 SHB262137 SQX262137 TAT262137 TKP262137 TUL262137 UEH262137 UOD262137 UXZ262137 VHV262137 VRR262137 WBN262137 WLJ262137 WVF262137 B327673 IT327673 SP327673 ACL327673 AMH327673 AWD327673 BFZ327673 BPV327673 BZR327673 CJN327673 CTJ327673 DDF327673 DNB327673 DWX327673 EGT327673 EQP327673 FAL327673 FKH327673 FUD327673 GDZ327673 GNV327673 GXR327673 HHN327673 HRJ327673 IBF327673 ILB327673 IUX327673 JET327673 JOP327673 JYL327673 KIH327673 KSD327673 LBZ327673 LLV327673 LVR327673 MFN327673 MPJ327673 MZF327673 NJB327673 NSX327673 OCT327673 OMP327673 OWL327673 PGH327673 PQD327673 PZZ327673 QJV327673 QTR327673 RDN327673 RNJ327673 RXF327673 SHB327673 SQX327673 TAT327673 TKP327673 TUL327673 UEH327673 UOD327673 UXZ327673 VHV327673 VRR327673 WBN327673 WLJ327673 WVF327673 B393209 IT393209 SP393209 ACL393209 AMH393209 AWD393209 BFZ393209 BPV393209 BZR393209 CJN393209 CTJ393209 DDF393209 DNB393209 DWX393209 EGT393209 EQP393209 FAL393209 FKH393209 FUD393209 GDZ393209 GNV393209 GXR393209 HHN393209 HRJ393209 IBF393209 ILB393209 IUX393209 JET393209 JOP393209 JYL393209 KIH393209 KSD393209 LBZ393209 LLV393209 LVR393209 MFN393209 MPJ393209 MZF393209 NJB393209 NSX393209 OCT393209 OMP393209 OWL393209 PGH393209 PQD393209 PZZ393209 QJV393209 QTR393209 RDN393209 RNJ393209 RXF393209 SHB393209 SQX393209 TAT393209 TKP393209 TUL393209 UEH393209 UOD393209 UXZ393209 VHV393209 VRR393209 WBN393209 WLJ393209 WVF393209 B458745 IT458745 SP458745 ACL458745 AMH458745 AWD458745 BFZ458745 BPV458745 BZR458745 CJN458745 CTJ458745 DDF458745 DNB458745 DWX458745 EGT458745 EQP458745 FAL458745 FKH458745 FUD458745 GDZ458745 GNV458745 GXR458745 HHN458745 HRJ458745 IBF458745 ILB458745 IUX458745 JET458745 JOP458745 JYL458745 KIH458745 KSD458745 LBZ458745 LLV458745 LVR458745 MFN458745 MPJ458745 MZF458745 NJB458745 NSX458745 OCT458745 OMP458745 OWL458745 PGH458745 PQD458745 PZZ458745 QJV458745 QTR458745 RDN458745 RNJ458745 RXF458745 SHB458745 SQX458745 TAT458745 TKP458745 TUL458745 UEH458745 UOD458745 UXZ458745 VHV458745 VRR458745 WBN458745 WLJ458745 WVF458745 B524281 IT524281 SP524281 ACL524281 AMH524281 AWD524281 BFZ524281 BPV524281 BZR524281 CJN524281 CTJ524281 DDF524281 DNB524281 DWX524281 EGT524281 EQP524281 FAL524281 FKH524281 FUD524281 GDZ524281 GNV524281 GXR524281 HHN524281 HRJ524281 IBF524281 ILB524281 IUX524281 JET524281 JOP524281 JYL524281 KIH524281 KSD524281 LBZ524281 LLV524281 LVR524281 MFN524281 MPJ524281 MZF524281 NJB524281 NSX524281 OCT524281 OMP524281 OWL524281 PGH524281 PQD524281 PZZ524281 QJV524281 QTR524281 RDN524281 RNJ524281 RXF524281 SHB524281 SQX524281 TAT524281 TKP524281 TUL524281 UEH524281 UOD524281 UXZ524281 VHV524281 VRR524281 WBN524281 WLJ524281 WVF524281 B589817 IT589817 SP589817 ACL589817 AMH589817 AWD589817 BFZ589817 BPV589817 BZR589817 CJN589817 CTJ589817 DDF589817 DNB589817 DWX589817 EGT589817 EQP589817 FAL589817 FKH589817 FUD589817 GDZ589817 GNV589817 GXR589817 HHN589817 HRJ589817 IBF589817 ILB589817 IUX589817 JET589817 JOP589817 JYL589817 KIH589817 KSD589817 LBZ589817 LLV589817 LVR589817 MFN589817 MPJ589817 MZF589817 NJB589817 NSX589817 OCT589817 OMP589817 OWL589817 PGH589817 PQD589817 PZZ589817 QJV589817 QTR589817 RDN589817 RNJ589817 RXF589817 SHB589817 SQX589817 TAT589817 TKP589817 TUL589817 UEH589817 UOD589817 UXZ589817 VHV589817 VRR589817 WBN589817 WLJ589817 WVF589817 B655353 IT655353 SP655353 ACL655353 AMH655353 AWD655353 BFZ655353 BPV655353 BZR655353 CJN655353 CTJ655353 DDF655353 DNB655353 DWX655353 EGT655353 EQP655353 FAL655353 FKH655353 FUD655353 GDZ655353 GNV655353 GXR655353 HHN655353 HRJ655353 IBF655353 ILB655353 IUX655353 JET655353 JOP655353 JYL655353 KIH655353 KSD655353 LBZ655353 LLV655353 LVR655353 MFN655353 MPJ655353 MZF655353 NJB655353 NSX655353 OCT655353 OMP655353 OWL655353 PGH655353 PQD655353 PZZ655353 QJV655353 QTR655353 RDN655353 RNJ655353 RXF655353 SHB655353 SQX655353 TAT655353 TKP655353 TUL655353 UEH655353 UOD655353 UXZ655353 VHV655353 VRR655353 WBN655353 WLJ655353 WVF655353 B720889 IT720889 SP720889 ACL720889 AMH720889 AWD720889 BFZ720889 BPV720889 BZR720889 CJN720889 CTJ720889 DDF720889 DNB720889 DWX720889 EGT720889 EQP720889 FAL720889 FKH720889 FUD720889 GDZ720889 GNV720889 GXR720889 HHN720889 HRJ720889 IBF720889 ILB720889 IUX720889 JET720889 JOP720889 JYL720889 KIH720889 KSD720889 LBZ720889 LLV720889 LVR720889 MFN720889 MPJ720889 MZF720889 NJB720889 NSX720889 OCT720889 OMP720889 OWL720889 PGH720889 PQD720889 PZZ720889 QJV720889 QTR720889 RDN720889 RNJ720889 RXF720889 SHB720889 SQX720889 TAT720889 TKP720889 TUL720889 UEH720889 UOD720889 UXZ720889 VHV720889 VRR720889 WBN720889 WLJ720889 WVF720889 B786425 IT786425 SP786425 ACL786425 AMH786425 AWD786425 BFZ786425 BPV786425 BZR786425 CJN786425 CTJ786425 DDF786425 DNB786425 DWX786425 EGT786425 EQP786425 FAL786425 FKH786425 FUD786425 GDZ786425 GNV786425 GXR786425 HHN786425 HRJ786425 IBF786425 ILB786425 IUX786425 JET786425 JOP786425 JYL786425 KIH786425 KSD786425 LBZ786425 LLV786425 LVR786425 MFN786425 MPJ786425 MZF786425 NJB786425 NSX786425 OCT786425 OMP786425 OWL786425 PGH786425 PQD786425 PZZ786425 QJV786425 QTR786425 RDN786425 RNJ786425 RXF786425 SHB786425 SQX786425 TAT786425 TKP786425 TUL786425 UEH786425 UOD786425 UXZ786425 VHV786425 VRR786425 WBN786425 WLJ786425 WVF786425 B851961 IT851961 SP851961 ACL851961 AMH851961 AWD851961 BFZ851961 BPV851961 BZR851961 CJN851961 CTJ851961 DDF851961 DNB851961 DWX851961 EGT851961 EQP851961 FAL851961 FKH851961 FUD851961 GDZ851961 GNV851961 GXR851961 HHN851961 HRJ851961 IBF851961 ILB851961 IUX851961 JET851961 JOP851961 JYL851961 KIH851961 KSD851961 LBZ851961 LLV851961 LVR851961 MFN851961 MPJ851961 MZF851961 NJB851961 NSX851961 OCT851961 OMP851961 OWL851961 PGH851961 PQD851961 PZZ851961 QJV851961 QTR851961 RDN851961 RNJ851961 RXF851961 SHB851961 SQX851961 TAT851961 TKP851961 TUL851961 UEH851961 UOD851961 UXZ851961 VHV851961 VRR851961 WBN851961 WLJ851961 WVF851961 B917497 IT917497 SP917497 ACL917497 AMH917497 AWD917497 BFZ917497 BPV917497 BZR917497 CJN917497 CTJ917497 DDF917497 DNB917497 DWX917497 EGT917497 EQP917497 FAL917497 FKH917497 FUD917497 GDZ917497 GNV917497 GXR917497 HHN917497 HRJ917497 IBF917497 ILB917497 IUX917497 JET917497 JOP917497 JYL917497 KIH917497 KSD917497 LBZ917497 LLV917497 LVR917497 MFN917497 MPJ917497 MZF917497 NJB917497 NSX917497 OCT917497 OMP917497 OWL917497 PGH917497 PQD917497 PZZ917497 QJV917497 QTR917497 RDN917497 RNJ917497 RXF917497 SHB917497 SQX917497 TAT917497 TKP917497 TUL917497 UEH917497 UOD917497 UXZ917497 VHV917497 VRR917497 WBN917497 WLJ917497 WVF917497 B983033 IT983033 SP983033 ACL983033 AMH983033 AWD983033 BFZ983033 BPV983033 BZR983033 CJN983033 CTJ983033 DDF983033 DNB983033 DWX983033 EGT983033 EQP983033 FAL983033 FKH983033 FUD983033 GDZ983033 GNV983033 GXR983033 HHN983033 HRJ983033 IBF983033 ILB983033 IUX983033 JET983033 JOP983033 JYL983033 KIH983033 KSD983033 LBZ983033 LLV983033 LVR983033 MFN983033 MPJ983033 MZF983033 NJB983033 NSX983033 OCT983033 OMP983033 OWL983033 PGH983033 PQD983033 PZZ983033 QJV983033 QTR983033 RDN983033 RNJ983033 RXF983033 SHB983033 SQX983033 TAT983033 TKP983033 TUL983033 UEH983033 UOD983033 UXZ983033 VHV983033 VRR983033 WBN983033 WLJ983033 WVF983033">
      <formula1>2000</formula1>
      <formula2>2030</formula2>
    </dataValidation>
  </dataValidations>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14</vt:i4>
      </vt:variant>
    </vt:vector>
  </HeadingPairs>
  <TitlesOfParts>
    <vt:vector size="14" baseType="lpstr">
      <vt:lpstr>Janvier</vt:lpstr>
      <vt:lpstr>Février</vt:lpstr>
      <vt:lpstr>Mars</vt:lpstr>
      <vt:lpstr>Avril</vt:lpstr>
      <vt:lpstr>Mai</vt:lpstr>
      <vt:lpstr>Juin</vt:lpstr>
      <vt:lpstr>Juillet</vt:lpstr>
      <vt:lpstr>Août</vt:lpstr>
      <vt:lpstr>Septembre</vt:lpstr>
      <vt:lpstr>Octobre</vt:lpstr>
      <vt:lpstr>Novembre</vt:lpstr>
      <vt:lpstr>Décembre</vt:lpstr>
      <vt:lpstr>Feuil13</vt:lpstr>
      <vt:lpstr>Lune</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Daron</dc:creator>
  <cp:lastModifiedBy>Michel</cp:lastModifiedBy>
  <cp:lastPrinted>2020-11-03T22:32:19Z</cp:lastPrinted>
  <dcterms:created xsi:type="dcterms:W3CDTF">2020-11-02T18:40:40Z</dcterms:created>
  <dcterms:modified xsi:type="dcterms:W3CDTF">2020-11-06T10:25:22Z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TBCO_ScreenResolution">
    <vt:lpwstr>96 96 1920 1080</vt:lpwstr>
  </property>
</Properties>
</file>