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8800" windowHeight="12375" activeTab="5"/>
  </bookViews>
  <sheets>
    <sheet name="Congés et HotLine 2015" sheetId="1" r:id="rId1"/>
    <sheet name="hide" sheetId="2" r:id="rId2"/>
    <sheet name="S1" sheetId="4" r:id="rId3"/>
    <sheet name="S2" sheetId="5" r:id="rId4"/>
    <sheet name="S3" sheetId="6" r:id="rId5"/>
    <sheet name="S4" sheetId="7" r:id="rId6"/>
  </sheets>
  <functionGroups builtInGroupCount="17"/>
  <definedNames>
    <definedName name="a">hide!$B$3</definedName>
    <definedName name="an">hide!$F$3</definedName>
    <definedName name="Case">'Congés et HotLine 2015'!$C$11:$BI$11</definedName>
    <definedName name="Excel_BuiltIn_Print_Area_55" localSheetId="0">#REF!</definedName>
    <definedName name="Excel_BuiltIn_Print_Area_55" localSheetId="3">#REF!</definedName>
    <definedName name="Excel_BuiltIn_Print_Area_55" localSheetId="4">#REF!</definedName>
    <definedName name="Excel_BuiltIn_Print_Area_55" localSheetId="5">#REF!</definedName>
    <definedName name="Excel_BuiltIn_Print_Area_55">#REF!</definedName>
    <definedName name="Excel_builtin_print_area_55bis" localSheetId="0">#REF!</definedName>
    <definedName name="Excel_builtin_print_area_55bis" localSheetId="3">#REF!</definedName>
    <definedName name="Excel_builtin_print_area_55bis" localSheetId="4">#REF!</definedName>
    <definedName name="Excel_builtin_print_area_55bis" localSheetId="5">#REF!</definedName>
    <definedName name="Excel_builtin_print_area_55bis">#REF!</definedName>
    <definedName name="excel_builtin_print_area_55ter" localSheetId="3">#REF!</definedName>
    <definedName name="excel_builtin_print_area_55ter" localSheetId="4">#REF!</definedName>
    <definedName name="excel_builtin_print_area_55ter" localSheetId="5">#REF!</definedName>
    <definedName name="excel_builtin_print_area_55ter">#REF!</definedName>
    <definedName name="Excel_BuiltIn_Print_Area_56" localSheetId="3">#REF!</definedName>
    <definedName name="Excel_BuiltIn_Print_Area_56" localSheetId="4">#REF!</definedName>
    <definedName name="Excel_BuiltIn_Print_Area_56" localSheetId="5">#REF!</definedName>
    <definedName name="Excel_BuiltIn_Print_Area_56">#REF!</definedName>
    <definedName name="Excel_BuiltIn_Print_Area_57" localSheetId="3">#REF!</definedName>
    <definedName name="Excel_BuiltIn_Print_Area_57" localSheetId="4">#REF!</definedName>
    <definedName name="Excel_BuiltIn_Print_Area_57" localSheetId="5">#REF!</definedName>
    <definedName name="Excel_BuiltIn_Print_Area_57">#REF!</definedName>
    <definedName name="Listnum">'Congés et HotLine 2015'!$B$1:$B$53</definedName>
    <definedName name="_xlnm.Print_Area" localSheetId="0">'Congés et HotLine 2015'!$B$1:$BL$153</definedName>
  </definedNames>
  <calcPr calcId="145621"/>
</workbook>
</file>

<file path=xl/calcChain.xml><?xml version="1.0" encoding="utf-8"?>
<calcChain xmlns="http://schemas.openxmlformats.org/spreadsheetml/2006/main">
  <c r="A39" i="7" l="1"/>
  <c r="A37" i="7"/>
  <c r="A35" i="7"/>
  <c r="A33" i="7"/>
  <c r="A31" i="7"/>
  <c r="A29" i="7"/>
  <c r="A27" i="7"/>
  <c r="A25" i="7"/>
  <c r="A23" i="7"/>
  <c r="A21" i="7"/>
  <c r="A19" i="7"/>
  <c r="L18" i="7"/>
  <c r="K18" i="7"/>
  <c r="A17" i="7"/>
  <c r="K15" i="7"/>
  <c r="A15" i="7"/>
  <c r="K14" i="7"/>
  <c r="A13" i="7"/>
  <c r="A11" i="7"/>
  <c r="A9" i="7"/>
  <c r="A7" i="7"/>
  <c r="A5" i="7"/>
  <c r="A3" i="7"/>
  <c r="A39" i="6"/>
  <c r="A37" i="6"/>
  <c r="A35" i="6"/>
  <c r="A33" i="6"/>
  <c r="A31" i="6"/>
  <c r="A29" i="6"/>
  <c r="A27" i="6"/>
  <c r="A25" i="6"/>
  <c r="A23" i="6"/>
  <c r="A21" i="6"/>
  <c r="A19" i="6"/>
  <c r="L18" i="6"/>
  <c r="K18" i="6"/>
  <c r="A17" i="6"/>
  <c r="K15" i="6"/>
  <c r="A15" i="6"/>
  <c r="K14" i="6"/>
  <c r="A13" i="6"/>
  <c r="A11" i="6"/>
  <c r="A9" i="6"/>
  <c r="A7" i="6"/>
  <c r="A5" i="6"/>
  <c r="A3" i="6"/>
  <c r="A39" i="5"/>
  <c r="A37" i="5"/>
  <c r="A35" i="5"/>
  <c r="A33" i="5"/>
  <c r="A31" i="5"/>
  <c r="A29" i="5"/>
  <c r="A27" i="5"/>
  <c r="A25" i="5"/>
  <c r="A23" i="5"/>
  <c r="A21" i="5"/>
  <c r="A19" i="5"/>
  <c r="L18" i="5"/>
  <c r="K18" i="5"/>
  <c r="A17" i="5"/>
  <c r="K15" i="5"/>
  <c r="A15" i="5"/>
  <c r="K14" i="5"/>
  <c r="A13" i="5"/>
  <c r="A11" i="5"/>
  <c r="A9" i="5"/>
  <c r="A7" i="5"/>
  <c r="A5" i="5"/>
  <c r="A3" i="5"/>
  <c r="L18" i="4" l="1"/>
  <c r="K14" i="4"/>
  <c r="A39" i="4"/>
  <c r="A37" i="4"/>
  <c r="A35" i="4"/>
  <c r="A33" i="4"/>
  <c r="A31" i="4"/>
  <c r="A29" i="4"/>
  <c r="A27" i="4"/>
  <c r="A25" i="4"/>
  <c r="A23" i="4"/>
  <c r="A21" i="4"/>
  <c r="A19" i="4"/>
  <c r="A17" i="4"/>
  <c r="A15" i="4"/>
  <c r="A13" i="4"/>
  <c r="A11" i="4"/>
  <c r="A9" i="4"/>
  <c r="A7" i="4"/>
  <c r="A5" i="4"/>
  <c r="A3" i="4"/>
  <c r="K15" i="4" l="1"/>
  <c r="K18" i="4"/>
  <c r="F3" i="2"/>
  <c r="D12" i="1" l="1"/>
  <c r="F12" i="1"/>
  <c r="H12" i="1"/>
  <c r="H11" i="1" s="1"/>
  <c r="J12" i="1"/>
  <c r="J11" i="1" s="1"/>
  <c r="L12" i="1"/>
  <c r="L11" i="1" s="1"/>
  <c r="N12" i="1"/>
  <c r="N11" i="1" s="1"/>
  <c r="P12" i="1"/>
  <c r="P11" i="1" s="1"/>
  <c r="R12" i="1"/>
  <c r="R11" i="1" s="1"/>
  <c r="T12" i="1"/>
  <c r="T11" i="1" s="1"/>
  <c r="V12" i="1"/>
  <c r="V11" i="1" s="1"/>
  <c r="X12" i="1"/>
  <c r="X11" i="1" s="1"/>
  <c r="Z12" i="1"/>
  <c r="Z11" i="1" s="1"/>
  <c r="AB12" i="1"/>
  <c r="AB11" i="1" s="1"/>
  <c r="AD12" i="1"/>
  <c r="AD11" i="1" s="1"/>
  <c r="AF12" i="1"/>
  <c r="AF11" i="1" s="1"/>
  <c r="C12" i="1"/>
  <c r="E12" i="1"/>
  <c r="G12" i="1"/>
  <c r="I12" i="1"/>
  <c r="I11" i="1" s="1"/>
  <c r="K12" i="1"/>
  <c r="K11" i="1" s="1"/>
  <c r="M12" i="1"/>
  <c r="M11" i="1" s="1"/>
  <c r="O12" i="1"/>
  <c r="O11" i="1" s="1"/>
  <c r="Q12" i="1"/>
  <c r="Q11" i="1" s="1"/>
  <c r="S12" i="1"/>
  <c r="S11" i="1" s="1"/>
  <c r="U12" i="1"/>
  <c r="U11" i="1" s="1"/>
  <c r="W12" i="1"/>
  <c r="W11" i="1" s="1"/>
  <c r="Y12" i="1"/>
  <c r="Y11" i="1" s="1"/>
  <c r="AA12" i="1"/>
  <c r="AA11" i="1" s="1"/>
  <c r="AC12" i="1"/>
  <c r="AC11" i="1" s="1"/>
  <c r="AE12" i="1"/>
  <c r="AE11" i="1" s="1"/>
  <c r="AG12" i="1"/>
  <c r="AG11" i="1" s="1"/>
  <c r="AH12" i="1"/>
  <c r="AH11" i="1" s="1"/>
  <c r="AG133" i="1"/>
  <c r="AG109" i="1"/>
  <c r="AH85" i="1"/>
  <c r="AH60" i="1"/>
  <c r="AI60" i="1" s="1"/>
  <c r="AH36" i="1"/>
  <c r="AH35" i="1" s="1"/>
  <c r="C133" i="1"/>
  <c r="D133" i="1" s="1"/>
  <c r="C109" i="1"/>
  <c r="C85" i="1"/>
  <c r="C60" i="1"/>
  <c r="D60" i="1" s="1"/>
  <c r="C36" i="1"/>
  <c r="C35" i="1" s="1"/>
  <c r="R3" i="2"/>
  <c r="M6" i="2"/>
  <c r="M8" i="2"/>
  <c r="R9" i="2"/>
  <c r="R10" i="2"/>
  <c r="R13" i="2"/>
  <c r="R16" i="2"/>
  <c r="R18" i="2"/>
  <c r="R21" i="2"/>
  <c r="R23" i="2"/>
  <c r="R25" i="2"/>
  <c r="R28" i="2"/>
  <c r="R30" i="2"/>
  <c r="R32" i="2"/>
  <c r="R35" i="2"/>
  <c r="R37" i="2"/>
  <c r="R40" i="2"/>
  <c r="R42" i="2"/>
  <c r="M48" i="2"/>
  <c r="M52" i="2"/>
  <c r="M58" i="2"/>
  <c r="M62" i="2"/>
  <c r="M4" i="2"/>
  <c r="M5" i="2"/>
  <c r="R6" i="2"/>
  <c r="M7" i="2"/>
  <c r="R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5" i="2"/>
  <c r="M47" i="2"/>
  <c r="M49" i="2"/>
  <c r="M51" i="2"/>
  <c r="M53" i="2"/>
  <c r="M55" i="2"/>
  <c r="M57" i="2"/>
  <c r="M59" i="2"/>
  <c r="M61" i="2"/>
  <c r="R4" i="2"/>
  <c r="R5" i="2"/>
  <c r="R7" i="2"/>
  <c r="R11" i="2"/>
  <c r="R12" i="2"/>
  <c r="R14" i="2"/>
  <c r="R15" i="2"/>
  <c r="R17" i="2"/>
  <c r="R19" i="2"/>
  <c r="R20" i="2"/>
  <c r="R22" i="2"/>
  <c r="R24" i="2"/>
  <c r="R26" i="2"/>
  <c r="R27" i="2"/>
  <c r="R29" i="2"/>
  <c r="R31" i="2"/>
  <c r="R33" i="2"/>
  <c r="R34" i="2"/>
  <c r="R36" i="2"/>
  <c r="R38" i="2"/>
  <c r="R39" i="2"/>
  <c r="R41" i="2"/>
  <c r="M44" i="2"/>
  <c r="M46" i="2"/>
  <c r="M50" i="2"/>
  <c r="M54" i="2"/>
  <c r="M56" i="2"/>
  <c r="M60" i="2"/>
  <c r="F4" i="2"/>
  <c r="F8" i="2"/>
  <c r="F11" i="2"/>
  <c r="F13" i="2"/>
  <c r="F14" i="2"/>
  <c r="F5" i="2"/>
  <c r="F15" i="2"/>
  <c r="F7" i="2"/>
  <c r="F12" i="2"/>
  <c r="BP2" i="1"/>
  <c r="C108" i="1"/>
  <c r="D59" i="1"/>
  <c r="C84" i="1"/>
  <c r="AG132" i="1"/>
  <c r="AH59" i="1"/>
  <c r="AI59" i="1"/>
  <c r="C132" i="1"/>
  <c r="C59" i="1"/>
  <c r="AG108" i="1"/>
  <c r="D132" i="1"/>
  <c r="AH84" i="1"/>
  <c r="K11" i="6" l="1"/>
  <c r="K11" i="7"/>
  <c r="K11" i="5"/>
  <c r="K11" i="4"/>
  <c r="G11" i="1"/>
  <c r="C11" i="1"/>
  <c r="F11" i="1"/>
  <c r="K17" i="7" s="1"/>
  <c r="E11" i="1"/>
  <c r="D11" i="1"/>
  <c r="D36" i="1"/>
  <c r="D35" i="1" s="1"/>
  <c r="AI12" i="1"/>
  <c r="AI11" i="1" s="1"/>
  <c r="D85" i="1"/>
  <c r="AI85" i="1"/>
  <c r="AI36" i="1"/>
  <c r="AI35" i="1" s="1"/>
  <c r="AH133" i="1"/>
  <c r="AI133" i="1" s="1"/>
  <c r="D109" i="1"/>
  <c r="AH109" i="1"/>
  <c r="F6" i="2"/>
  <c r="AC5" i="2"/>
  <c r="E133" i="1"/>
  <c r="E60" i="1"/>
  <c r="AJ60" i="1"/>
  <c r="AH132" i="1"/>
  <c r="AI84" i="1"/>
  <c r="AJ59" i="1"/>
  <c r="E59" i="1"/>
  <c r="AI132" i="1"/>
  <c r="E132" i="1"/>
  <c r="D108" i="1"/>
  <c r="D84" i="1"/>
  <c r="AH108" i="1"/>
  <c r="K6" i="7" l="1"/>
  <c r="K16" i="5"/>
  <c r="C1" i="7"/>
  <c r="D1" i="7" s="1"/>
  <c r="E1" i="7" s="1"/>
  <c r="F1" i="7" s="1"/>
  <c r="G1" i="7" s="1"/>
  <c r="K5" i="7"/>
  <c r="K16" i="7"/>
  <c r="K5" i="6"/>
  <c r="C1" i="6"/>
  <c r="D1" i="6" s="1"/>
  <c r="E1" i="6" s="1"/>
  <c r="F1" i="6" s="1"/>
  <c r="G1" i="6" s="1"/>
  <c r="K16" i="6"/>
  <c r="K6" i="6"/>
  <c r="K17" i="6"/>
  <c r="C1" i="5"/>
  <c r="D1" i="5" s="1"/>
  <c r="E1" i="5" s="1"/>
  <c r="F1" i="5" s="1"/>
  <c r="G1" i="5" s="1"/>
  <c r="K5" i="5"/>
  <c r="C1" i="4"/>
  <c r="D1" i="4" s="1"/>
  <c r="E1" i="4" s="1"/>
  <c r="F1" i="4" s="1"/>
  <c r="G1" i="4" s="1"/>
  <c r="K5" i="4"/>
  <c r="K17" i="4"/>
  <c r="K17" i="5"/>
  <c r="K6" i="5"/>
  <c r="K6" i="4"/>
  <c r="K16" i="4"/>
  <c r="E36" i="1"/>
  <c r="E35" i="1" s="1"/>
  <c r="AJ36" i="1"/>
  <c r="AJ35" i="1" s="1"/>
  <c r="E109" i="1"/>
  <c r="E85" i="1"/>
  <c r="AI109" i="1"/>
  <c r="AJ85" i="1"/>
  <c r="F9" i="2"/>
  <c r="AC7" i="2" s="1"/>
  <c r="AC6" i="2"/>
  <c r="AJ133" i="1"/>
  <c r="F133" i="1"/>
  <c r="AK60" i="1"/>
  <c r="F60" i="1"/>
  <c r="F36" i="1"/>
  <c r="F35" i="1" s="1"/>
  <c r="AJ12" i="1"/>
  <c r="AJ11" i="1" s="1"/>
  <c r="F10" i="2"/>
  <c r="AC8" i="2" s="1"/>
  <c r="F59" i="1"/>
  <c r="AK59" i="1"/>
  <c r="F132" i="1"/>
  <c r="AJ132" i="1"/>
  <c r="AI108" i="1"/>
  <c r="E108" i="1"/>
  <c r="AJ84" i="1"/>
  <c r="E84" i="1"/>
  <c r="AK36" i="1" l="1"/>
  <c r="AK35" i="1" s="1"/>
  <c r="AJ109" i="1"/>
  <c r="F109" i="1"/>
  <c r="AK85" i="1"/>
  <c r="F85" i="1"/>
  <c r="AK133" i="1"/>
  <c r="G133" i="1"/>
  <c r="G36" i="1"/>
  <c r="G35" i="1" s="1"/>
  <c r="G60" i="1"/>
  <c r="AL60" i="1"/>
  <c r="G59" i="1"/>
  <c r="AL59" i="1"/>
  <c r="G132" i="1"/>
  <c r="AK132" i="1"/>
  <c r="F108" i="1"/>
  <c r="F84" i="1"/>
  <c r="AJ108" i="1"/>
  <c r="AK84" i="1"/>
  <c r="AL36" i="1" l="1"/>
  <c r="AL35" i="1" s="1"/>
  <c r="G85" i="1"/>
  <c r="H85" i="1" s="1"/>
  <c r="I85" i="1" s="1"/>
  <c r="J85" i="1" s="1"/>
  <c r="K85" i="1" s="1"/>
  <c r="L85" i="1" s="1"/>
  <c r="M85" i="1" s="1"/>
  <c r="N85" i="1" s="1"/>
  <c r="O85" i="1" s="1"/>
  <c r="P85" i="1" s="1"/>
  <c r="Q85" i="1" s="1"/>
  <c r="R85" i="1" s="1"/>
  <c r="S85" i="1" s="1"/>
  <c r="T85" i="1" s="1"/>
  <c r="U85" i="1" s="1"/>
  <c r="V85" i="1" s="1"/>
  <c r="W85" i="1" s="1"/>
  <c r="X85" i="1" s="1"/>
  <c r="Y85" i="1" s="1"/>
  <c r="Z85" i="1" s="1"/>
  <c r="AA85" i="1" s="1"/>
  <c r="AB85" i="1" s="1"/>
  <c r="AC85" i="1" s="1"/>
  <c r="AD85" i="1" s="1"/>
  <c r="AE85" i="1" s="1"/>
  <c r="AF85" i="1" s="1"/>
  <c r="AG85" i="1" s="1"/>
  <c r="G109" i="1"/>
  <c r="H109" i="1" s="1"/>
  <c r="I109" i="1" s="1"/>
  <c r="J109" i="1" s="1"/>
  <c r="K109" i="1" s="1"/>
  <c r="L109" i="1" s="1"/>
  <c r="M109" i="1" s="1"/>
  <c r="N109" i="1" s="1"/>
  <c r="O109" i="1" s="1"/>
  <c r="P109" i="1" s="1"/>
  <c r="Q109" i="1" s="1"/>
  <c r="R109" i="1" s="1"/>
  <c r="S109" i="1" s="1"/>
  <c r="T109" i="1" s="1"/>
  <c r="U109" i="1" s="1"/>
  <c r="V109" i="1" s="1"/>
  <c r="W109" i="1" s="1"/>
  <c r="X109" i="1" s="1"/>
  <c r="Y109" i="1" s="1"/>
  <c r="Z109" i="1" s="1"/>
  <c r="AA109" i="1" s="1"/>
  <c r="AB109" i="1" s="1"/>
  <c r="AC109" i="1" s="1"/>
  <c r="AD109" i="1" s="1"/>
  <c r="AE109" i="1" s="1"/>
  <c r="AF109" i="1" s="1"/>
  <c r="AL85" i="1"/>
  <c r="AM85" i="1" s="1"/>
  <c r="AN85" i="1" s="1"/>
  <c r="AO85" i="1" s="1"/>
  <c r="AP85" i="1" s="1"/>
  <c r="AQ85" i="1" s="1"/>
  <c r="AR85" i="1" s="1"/>
  <c r="AS85" i="1" s="1"/>
  <c r="AT85" i="1" s="1"/>
  <c r="AU85" i="1" s="1"/>
  <c r="AV85" i="1" s="1"/>
  <c r="AW85" i="1" s="1"/>
  <c r="AX85" i="1" s="1"/>
  <c r="AY85" i="1" s="1"/>
  <c r="AZ85" i="1" s="1"/>
  <c r="BA85" i="1" s="1"/>
  <c r="BB85" i="1" s="1"/>
  <c r="BC85" i="1" s="1"/>
  <c r="BD85" i="1" s="1"/>
  <c r="BE85" i="1" s="1"/>
  <c r="BF85" i="1" s="1"/>
  <c r="BG85" i="1" s="1"/>
  <c r="BH85" i="1" s="1"/>
  <c r="BI85" i="1" s="1"/>
  <c r="BJ85" i="1" s="1"/>
  <c r="BK85" i="1" s="1"/>
  <c r="BL85" i="1" s="1"/>
  <c r="AK109" i="1"/>
  <c r="AL133" i="1"/>
  <c r="H133" i="1"/>
  <c r="AM60" i="1"/>
  <c r="H60" i="1"/>
  <c r="H36" i="1"/>
  <c r="H35" i="1" s="1"/>
  <c r="AK12" i="1"/>
  <c r="AK11" i="1" s="1"/>
  <c r="AK108" i="1"/>
  <c r="AL84" i="1"/>
  <c r="G84" i="1"/>
  <c r="G108" i="1"/>
  <c r="H59" i="1"/>
  <c r="AM59" i="1"/>
  <c r="H132" i="1"/>
  <c r="AL132" i="1"/>
  <c r="AM36" i="1" l="1"/>
  <c r="AM35" i="1" s="1"/>
  <c r="AL109" i="1"/>
  <c r="AM133" i="1"/>
  <c r="I133" i="1"/>
  <c r="I36" i="1"/>
  <c r="I35" i="1" s="1"/>
  <c r="I60" i="1"/>
  <c r="AN36" i="1"/>
  <c r="AN35" i="1" s="1"/>
  <c r="AN60" i="1"/>
  <c r="AL108" i="1"/>
  <c r="AN59" i="1"/>
  <c r="AM132" i="1"/>
  <c r="I59" i="1"/>
  <c r="I132" i="1"/>
  <c r="AM109" i="1" l="1"/>
  <c r="AN133" i="1"/>
  <c r="J133" i="1"/>
  <c r="AO60" i="1"/>
  <c r="J60" i="1"/>
  <c r="AO36" i="1"/>
  <c r="AO35" i="1" s="1"/>
  <c r="J36" i="1"/>
  <c r="J35" i="1" s="1"/>
  <c r="AL12" i="1"/>
  <c r="AL11" i="1" s="1"/>
  <c r="H108" i="1"/>
  <c r="J132" i="1"/>
  <c r="H84" i="1"/>
  <c r="AN132" i="1"/>
  <c r="AO59" i="1"/>
  <c r="J59" i="1"/>
  <c r="AM84" i="1"/>
  <c r="AM108" i="1"/>
  <c r="AN109" i="1" l="1"/>
  <c r="AO133" i="1"/>
  <c r="K133" i="1"/>
  <c r="K36" i="1"/>
  <c r="K35" i="1" s="1"/>
  <c r="K60" i="1"/>
  <c r="AP36" i="1"/>
  <c r="AP35" i="1" s="1"/>
  <c r="AP60" i="1"/>
  <c r="AO132" i="1"/>
  <c r="K59" i="1"/>
  <c r="K132" i="1"/>
  <c r="AN108" i="1"/>
  <c r="AP59" i="1"/>
  <c r="AO109" i="1" l="1"/>
  <c r="AP133" i="1"/>
  <c r="L133" i="1"/>
  <c r="AQ60" i="1"/>
  <c r="L60" i="1"/>
  <c r="AQ36" i="1"/>
  <c r="AQ35" i="1" s="1"/>
  <c r="L36" i="1"/>
  <c r="L35" i="1" s="1"/>
  <c r="AM12" i="1"/>
  <c r="AM11" i="1" s="1"/>
  <c r="I84" i="1"/>
  <c r="I108" i="1"/>
  <c r="AP132" i="1"/>
  <c r="AN84" i="1"/>
  <c r="L59" i="1"/>
  <c r="L132" i="1"/>
  <c r="AQ59" i="1"/>
  <c r="AO108" i="1"/>
  <c r="AP109" i="1" l="1"/>
  <c r="AQ133" i="1"/>
  <c r="M133" i="1"/>
  <c r="M36" i="1"/>
  <c r="M35" i="1" s="1"/>
  <c r="M60" i="1"/>
  <c r="AR36" i="1"/>
  <c r="AR35" i="1" s="1"/>
  <c r="AR60" i="1"/>
  <c r="M59" i="1"/>
  <c r="AR59" i="1"/>
  <c r="M132" i="1"/>
  <c r="AP108" i="1"/>
  <c r="AQ132" i="1"/>
  <c r="AQ109" i="1" l="1"/>
  <c r="AR133" i="1"/>
  <c r="N133" i="1"/>
  <c r="AS60" i="1"/>
  <c r="N60" i="1"/>
  <c r="AS36" i="1"/>
  <c r="AS35" i="1" s="1"/>
  <c r="N36" i="1"/>
  <c r="N35" i="1" s="1"/>
  <c r="AN12" i="1"/>
  <c r="AN11" i="1" s="1"/>
  <c r="N59" i="1"/>
  <c r="AR132" i="1"/>
  <c r="AS59" i="1"/>
  <c r="N132" i="1"/>
  <c r="J84" i="1"/>
  <c r="J108" i="1"/>
  <c r="AQ108" i="1"/>
  <c r="AO84" i="1"/>
  <c r="AR109" i="1" l="1"/>
  <c r="AS133" i="1"/>
  <c r="O133" i="1"/>
  <c r="O36" i="1"/>
  <c r="O35" i="1" s="1"/>
  <c r="O60" i="1"/>
  <c r="AT36" i="1"/>
  <c r="AT35" i="1" s="1"/>
  <c r="AT60" i="1"/>
  <c r="O59" i="1"/>
  <c r="AT59" i="1"/>
  <c r="O132" i="1"/>
  <c r="AR108" i="1"/>
  <c r="AS132" i="1"/>
  <c r="AS109" i="1" l="1"/>
  <c r="AT133" i="1"/>
  <c r="P133" i="1"/>
  <c r="AU60" i="1"/>
  <c r="P60" i="1"/>
  <c r="AU36" i="1"/>
  <c r="AU35" i="1" s="1"/>
  <c r="P36" i="1"/>
  <c r="P35" i="1" s="1"/>
  <c r="AO12" i="1"/>
  <c r="AO11" i="1" s="1"/>
  <c r="AU59" i="1"/>
  <c r="K108" i="1"/>
  <c r="P132" i="1"/>
  <c r="AP84" i="1"/>
  <c r="P59" i="1"/>
  <c r="K84" i="1"/>
  <c r="AT132" i="1"/>
  <c r="AS108" i="1"/>
  <c r="AT109" i="1" l="1"/>
  <c r="AU133" i="1"/>
  <c r="Q133" i="1"/>
  <c r="Q36" i="1"/>
  <c r="Q35" i="1" s="1"/>
  <c r="Q60" i="1"/>
  <c r="AV36" i="1"/>
  <c r="AV35" i="1" s="1"/>
  <c r="AV60" i="1"/>
  <c r="Q132" i="1"/>
  <c r="AV59" i="1"/>
  <c r="AU132" i="1"/>
  <c r="AT108" i="1"/>
  <c r="Q59" i="1"/>
  <c r="AU109" i="1" l="1"/>
  <c r="AV133" i="1"/>
  <c r="R133" i="1"/>
  <c r="AW60" i="1"/>
  <c r="R60" i="1"/>
  <c r="AW36" i="1"/>
  <c r="AW35" i="1" s="1"/>
  <c r="R36" i="1"/>
  <c r="R35" i="1" s="1"/>
  <c r="AP12" i="1"/>
  <c r="AP11" i="1" s="1"/>
  <c r="AW59" i="1"/>
  <c r="L108" i="1"/>
  <c r="R132" i="1"/>
  <c r="AQ84" i="1"/>
  <c r="R59" i="1"/>
  <c r="L84" i="1"/>
  <c r="AV132" i="1"/>
  <c r="AU108" i="1"/>
  <c r="AV109" i="1" l="1"/>
  <c r="AW133" i="1"/>
  <c r="S133" i="1"/>
  <c r="S36" i="1"/>
  <c r="S35" i="1" s="1"/>
  <c r="S60" i="1"/>
  <c r="AX36" i="1"/>
  <c r="AX35" i="1" s="1"/>
  <c r="AX60" i="1"/>
  <c r="S59" i="1"/>
  <c r="AX59" i="1"/>
  <c r="S132" i="1"/>
  <c r="AV108" i="1"/>
  <c r="AW132" i="1"/>
  <c r="AW109" i="1" l="1"/>
  <c r="AX133" i="1"/>
  <c r="T133" i="1"/>
  <c r="AY60" i="1"/>
  <c r="T60" i="1"/>
  <c r="AY36" i="1"/>
  <c r="AY35" i="1" s="1"/>
  <c r="T36" i="1"/>
  <c r="T35" i="1" s="1"/>
  <c r="AQ12" i="1"/>
  <c r="AQ11" i="1" s="1"/>
  <c r="AX132" i="1"/>
  <c r="T59" i="1"/>
  <c r="T132" i="1"/>
  <c r="AY59" i="1"/>
  <c r="M108" i="1"/>
  <c r="M84" i="1"/>
  <c r="AR84" i="1"/>
  <c r="AW108" i="1"/>
  <c r="AX109" i="1" l="1"/>
  <c r="AY133" i="1"/>
  <c r="U133" i="1"/>
  <c r="U36" i="1"/>
  <c r="U35" i="1" s="1"/>
  <c r="U60" i="1"/>
  <c r="AZ36" i="1"/>
  <c r="AZ35" i="1" s="1"/>
  <c r="AZ60" i="1"/>
  <c r="U59" i="1"/>
  <c r="AZ59" i="1"/>
  <c r="U132" i="1"/>
  <c r="AX108" i="1"/>
  <c r="AY132" i="1"/>
  <c r="AY109" i="1" l="1"/>
  <c r="AZ133" i="1"/>
  <c r="V133" i="1"/>
  <c r="BA60" i="1"/>
  <c r="V60" i="1"/>
  <c r="BA36" i="1"/>
  <c r="BA35" i="1" s="1"/>
  <c r="V36" i="1"/>
  <c r="V35" i="1" s="1"/>
  <c r="AR12" i="1"/>
  <c r="AR11" i="1" s="1"/>
  <c r="BA59" i="1"/>
  <c r="N108" i="1"/>
  <c r="V132" i="1"/>
  <c r="V59" i="1"/>
  <c r="N84" i="1"/>
  <c r="AS84" i="1"/>
  <c r="AZ132" i="1"/>
  <c r="AY108" i="1"/>
  <c r="AZ109" i="1" l="1"/>
  <c r="BA133" i="1"/>
  <c r="W133" i="1"/>
  <c r="W36" i="1"/>
  <c r="W35" i="1" s="1"/>
  <c r="W60" i="1"/>
  <c r="BB36" i="1"/>
  <c r="BB35" i="1" s="1"/>
  <c r="BB60" i="1"/>
  <c r="BA132" i="1"/>
  <c r="W59" i="1"/>
  <c r="W132" i="1"/>
  <c r="AZ108" i="1"/>
  <c r="BB59" i="1"/>
  <c r="BA109" i="1" l="1"/>
  <c r="BB133" i="1"/>
  <c r="X133" i="1"/>
  <c r="BC60" i="1"/>
  <c r="X60" i="1"/>
  <c r="BC36" i="1"/>
  <c r="BC35" i="1" s="1"/>
  <c r="X36" i="1"/>
  <c r="X35" i="1" s="1"/>
  <c r="AS12" i="1"/>
  <c r="AS11" i="1" s="1"/>
  <c r="BC59" i="1"/>
  <c r="O108" i="1"/>
  <c r="X132" i="1"/>
  <c r="AT84" i="1"/>
  <c r="X59" i="1"/>
  <c r="O84" i="1"/>
  <c r="BB132" i="1"/>
  <c r="BA108" i="1"/>
  <c r="BB109" i="1" l="1"/>
  <c r="BC133" i="1"/>
  <c r="Y133" i="1"/>
  <c r="Y36" i="1"/>
  <c r="Y35" i="1" s="1"/>
  <c r="Y60" i="1"/>
  <c r="BD36" i="1"/>
  <c r="BD35" i="1" s="1"/>
  <c r="BD60" i="1"/>
  <c r="Y59" i="1"/>
  <c r="BD59" i="1"/>
  <c r="Y132" i="1"/>
  <c r="BB108" i="1"/>
  <c r="BC132" i="1"/>
  <c r="BC109" i="1" l="1"/>
  <c r="BD133" i="1"/>
  <c r="Z133" i="1"/>
  <c r="BE60" i="1"/>
  <c r="Z60" i="1"/>
  <c r="BE36" i="1"/>
  <c r="BE35" i="1" s="1"/>
  <c r="Z36" i="1"/>
  <c r="Z35" i="1" s="1"/>
  <c r="AT12" i="1"/>
  <c r="AT11" i="1" s="1"/>
  <c r="P84" i="1"/>
  <c r="BE59" i="1"/>
  <c r="P108" i="1"/>
  <c r="AU84" i="1"/>
  <c r="Z132" i="1"/>
  <c r="Z59" i="1"/>
  <c r="BD132" i="1"/>
  <c r="BC108" i="1"/>
  <c r="BD109" i="1" l="1"/>
  <c r="BE133" i="1"/>
  <c r="AA133" i="1"/>
  <c r="AA36" i="1"/>
  <c r="AA35" i="1" s="1"/>
  <c r="AA60" i="1"/>
  <c r="BF36" i="1"/>
  <c r="BF35" i="1" s="1"/>
  <c r="BF60" i="1"/>
  <c r="AA132" i="1"/>
  <c r="BE132" i="1"/>
  <c r="AA59" i="1"/>
  <c r="BD108" i="1"/>
  <c r="BF59" i="1"/>
  <c r="BE109" i="1" l="1"/>
  <c r="BF133" i="1"/>
  <c r="AB133" i="1"/>
  <c r="BG60" i="1"/>
  <c r="AB60" i="1"/>
  <c r="BG36" i="1"/>
  <c r="BG35" i="1" s="1"/>
  <c r="AB36" i="1"/>
  <c r="AB35" i="1" s="1"/>
  <c r="AU12" i="1"/>
  <c r="AU11" i="1" s="1"/>
  <c r="Q84" i="1"/>
  <c r="BG59" i="1"/>
  <c r="Q108" i="1"/>
  <c r="AV84" i="1"/>
  <c r="AB132" i="1"/>
  <c r="AB59" i="1"/>
  <c r="BF132" i="1"/>
  <c r="BE108" i="1"/>
  <c r="BF109" i="1" l="1"/>
  <c r="BG133" i="1"/>
  <c r="AC133" i="1"/>
  <c r="AC36" i="1"/>
  <c r="AC35" i="1" s="1"/>
  <c r="AC60" i="1"/>
  <c r="BH36" i="1"/>
  <c r="BH35" i="1" s="1"/>
  <c r="BH60" i="1"/>
  <c r="BG132" i="1"/>
  <c r="BH59" i="1"/>
  <c r="AC59" i="1"/>
  <c r="BF108" i="1"/>
  <c r="AC132" i="1"/>
  <c r="BG109" i="1" l="1"/>
  <c r="BH133" i="1"/>
  <c r="AD133" i="1"/>
  <c r="BI60" i="1"/>
  <c r="AD60" i="1"/>
  <c r="BI36" i="1"/>
  <c r="BI35" i="1" s="1"/>
  <c r="AD36" i="1"/>
  <c r="AD35" i="1" s="1"/>
  <c r="AV12" i="1"/>
  <c r="AV11" i="1" s="1"/>
  <c r="R84" i="1"/>
  <c r="AW84" i="1"/>
  <c r="AD132" i="1"/>
  <c r="BI59" i="1"/>
  <c r="BH132" i="1"/>
  <c r="AD59" i="1"/>
  <c r="BG108" i="1"/>
  <c r="R108" i="1"/>
  <c r="BH109" i="1" l="1"/>
  <c r="BI133" i="1"/>
  <c r="AE133" i="1"/>
  <c r="AE36" i="1"/>
  <c r="AE35" i="1" s="1"/>
  <c r="AE60" i="1"/>
  <c r="BJ36" i="1"/>
  <c r="BJ35" i="1" s="1"/>
  <c r="BJ60" i="1"/>
  <c r="BI132" i="1"/>
  <c r="AE132" i="1"/>
  <c r="BJ59" i="1"/>
  <c r="BH108" i="1"/>
  <c r="AE59" i="1"/>
  <c r="BI109" i="1" l="1"/>
  <c r="BJ133" i="1"/>
  <c r="AF133" i="1"/>
  <c r="BK60" i="1"/>
  <c r="AF60" i="1"/>
  <c r="BK36" i="1"/>
  <c r="BK35" i="1" s="1"/>
  <c r="AF36" i="1"/>
  <c r="AF35" i="1" s="1"/>
  <c r="AW12" i="1"/>
  <c r="AW11" i="1" s="1"/>
  <c r="BK59" i="1"/>
  <c r="S108" i="1"/>
  <c r="AX84" i="1"/>
  <c r="S84" i="1"/>
  <c r="AF59" i="1"/>
  <c r="BJ132" i="1"/>
  <c r="BI108" i="1"/>
  <c r="AF132" i="1"/>
  <c r="BJ109" i="1" l="1"/>
  <c r="BK133" i="1"/>
  <c r="AG36" i="1"/>
  <c r="AG35" i="1" s="1"/>
  <c r="AG60" i="1"/>
  <c r="BJ108" i="1"/>
  <c r="AG59" i="1"/>
  <c r="BK132" i="1"/>
  <c r="BK109" i="1" l="1"/>
  <c r="AX12" i="1"/>
  <c r="AX11" i="1" s="1"/>
  <c r="T108" i="1"/>
  <c r="BK108" i="1"/>
  <c r="AY84" i="1"/>
  <c r="T84" i="1"/>
  <c r="AY12" i="1" l="1"/>
  <c r="AY11" i="1" s="1"/>
  <c r="AZ84" i="1"/>
  <c r="U108" i="1"/>
  <c r="U84" i="1"/>
  <c r="AZ12" i="1" l="1"/>
  <c r="AZ11" i="1" s="1"/>
  <c r="V84" i="1"/>
  <c r="V108" i="1"/>
  <c r="BA84" i="1"/>
  <c r="BA12" i="1" l="1"/>
  <c r="BA11" i="1" s="1"/>
  <c r="W84" i="1"/>
  <c r="BB84" i="1"/>
  <c r="W108" i="1"/>
  <c r="BB12" i="1" l="1"/>
  <c r="BB11" i="1" s="1"/>
  <c r="X84" i="1"/>
  <c r="X108" i="1"/>
  <c r="BC84" i="1"/>
  <c r="BC12" i="1" l="1"/>
  <c r="BC11" i="1" s="1"/>
  <c r="Y84" i="1"/>
  <c r="Y108" i="1"/>
  <c r="BD84" i="1"/>
  <c r="BD12" i="1" l="1"/>
  <c r="BD11" i="1" s="1"/>
  <c r="Z84" i="1"/>
  <c r="BE84" i="1"/>
  <c r="Z108" i="1"/>
  <c r="BE12" i="1" l="1"/>
  <c r="BE11" i="1" s="1"/>
  <c r="AA84" i="1"/>
  <c r="BF84" i="1"/>
  <c r="AA108" i="1"/>
  <c r="BF12" i="1" l="1"/>
  <c r="BF11" i="1" s="1"/>
  <c r="BG84" i="1"/>
  <c r="AB108" i="1"/>
  <c r="AB84" i="1"/>
  <c r="BG12" i="1" l="1"/>
  <c r="BG11" i="1" s="1"/>
  <c r="AC84" i="1"/>
  <c r="BH84" i="1"/>
  <c r="AC108" i="1"/>
  <c r="BH12" i="1" l="1"/>
  <c r="BH11" i="1" s="1"/>
  <c r="BI84" i="1"/>
  <c r="AD108" i="1"/>
  <c r="AD84" i="1"/>
  <c r="BI12" i="1" l="1"/>
  <c r="BI11" i="1" s="1"/>
  <c r="AE84" i="1"/>
  <c r="BJ84" i="1"/>
  <c r="AE108" i="1"/>
  <c r="BJ12" i="1" l="1"/>
  <c r="BJ11" i="1" s="1"/>
  <c r="AF84" i="1"/>
  <c r="BL84" i="1"/>
  <c r="AG84" i="1"/>
  <c r="AF108" i="1"/>
  <c r="BK84" i="1"/>
</calcChain>
</file>

<file path=xl/sharedStrings.xml><?xml version="1.0" encoding="utf-8"?>
<sst xmlns="http://schemas.openxmlformats.org/spreadsheetml/2006/main" count="512" uniqueCount="146">
  <si>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</si>
  <si>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</si>
  <si>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</si>
  <si>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</si>
  <si>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</si>
  <si>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</si>
  <si>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</si>
  <si>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</si>
  <si>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</si>
  <si>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</si>
  <si>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</si>
  <si>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</si>
  <si>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</si>
  <si>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</si>
  <si>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</si>
  <si>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</si>
  <si>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</si>
  <si>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</si>
  <si>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</si>
  <si>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</si>
  <si>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</si>
  <si>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</si>
  <si>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</si>
  <si>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</si>
  <si>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</si>
  <si>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</si>
  <si>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</si>
  <si>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</si>
  <si>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</si>
  <si>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</si>
  <si>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</si>
  <si>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</si>
  <si>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</si>
  <si>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</si>
  <si>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</si>
  <si>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</si>
  <si>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</si>
  <si>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</si>
  <si>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</si>
  <si>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</si>
  <si>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</si>
  <si>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</si>
  <si>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</si>
  <si>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</si>
  <si>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</si>
  <si>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</si>
  <si>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</si>
  <si>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</si>
  <si>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</si>
  <si>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</si>
  <si>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</si>
  <si>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</si>
  <si>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</si>
  <si>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</si>
  <si>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</si>
  <si>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</si>
  <si>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</si>
  <si>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</si>
  <si>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</si>
  <si>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</si>
  <si>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</si>
  <si>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</si>
  <si>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</si>
  <si>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</si>
  <si>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</si>
  <si>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année</t>
  </si>
  <si>
    <t>JOURS FERIES</t>
  </si>
  <si>
    <t>Jour de l'annee</t>
  </si>
  <si>
    <t>Pâques</t>
  </si>
  <si>
    <t>Lundi de Pâques</t>
  </si>
  <si>
    <t>1er mai</t>
  </si>
  <si>
    <t>8 mai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</si>
  <si>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</si>
  <si>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</si>
  <si>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</si>
  <si>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</si>
  <si>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</si>
  <si>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</si>
  <si>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</si>
  <si>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Station 703762</t>
  </si>
  <si>
    <t>Agent 703919</t>
  </si>
  <si>
    <t>Station 703761</t>
  </si>
  <si>
    <t>Agent 703918</t>
  </si>
  <si>
    <t>Station 703763</t>
  </si>
  <si>
    <t>Agent 703920</t>
  </si>
  <si>
    <t>Utilisateur1</t>
  </si>
  <si>
    <t>Utilisateur2</t>
  </si>
  <si>
    <t>Utilisateur3</t>
  </si>
  <si>
    <t>Utilisateur4</t>
  </si>
  <si>
    <t>Utilisateur5</t>
  </si>
  <si>
    <t>Utilisateur6</t>
  </si>
  <si>
    <t>Utilisateur7</t>
  </si>
  <si>
    <t>Utilisateur8</t>
  </si>
  <si>
    <t>Utilisateur9</t>
  </si>
  <si>
    <t>Utilisateur10</t>
  </si>
  <si>
    <t>Utilisateur11</t>
  </si>
  <si>
    <t>Utilisateur12</t>
  </si>
  <si>
    <t>Utilisateur13</t>
  </si>
  <si>
    <t>Utilisateur14</t>
  </si>
  <si>
    <t>Utilisateur15</t>
  </si>
  <si>
    <t>Utilisateur16</t>
  </si>
  <si>
    <t>Utilisateur17</t>
  </si>
  <si>
    <t>Utilisateur18</t>
  </si>
  <si>
    <t>Utilisateur19</t>
  </si>
  <si>
    <t>Utilisateur20</t>
  </si>
  <si>
    <t>Années</t>
  </si>
  <si>
    <t>Copier  semaine</t>
  </si>
  <si>
    <t>RP ou RQ Imposés</t>
  </si>
  <si>
    <t>Vacances Scolaires</t>
  </si>
  <si>
    <t>Astreinte</t>
  </si>
  <si>
    <t>Fériés</t>
  </si>
  <si>
    <t>Formations</t>
  </si>
  <si>
    <t>mai</t>
  </si>
  <si>
    <t>avril</t>
  </si>
  <si>
    <t>les activités utilisant une police " italique soulignée " ont fait l'objet d'un rendez-vous. En cas d'impossibilité, le technicien doit décommander</t>
  </si>
  <si>
    <t>Intervention sur le Réseau</t>
  </si>
  <si>
    <t>Station 703763-Agent 703920</t>
  </si>
  <si>
    <t>Agent Débordement</t>
  </si>
  <si>
    <t>Station 703762-Agent 703919</t>
  </si>
  <si>
    <t>Technicien de HOT LINE à 8h45</t>
  </si>
  <si>
    <t>Station 703761-Agent 703918</t>
  </si>
  <si>
    <t>Technicien de HOT LINE à 7h30</t>
  </si>
  <si>
    <t>Technicien d'Astreinte</t>
  </si>
  <si>
    <t>LEGENDE COULEURS</t>
  </si>
  <si>
    <t>0</t>
  </si>
  <si>
    <t>Observations</t>
  </si>
  <si>
    <t xml:space="preserve">Semaine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</si>
  <si>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</si>
  <si>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</si>
  <si>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</si>
  <si>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</si>
  <si>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</si>
  <si>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</si>
  <si>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</si>
  <si>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</si>
  <si>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</si>
  <si>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</si>
  <si>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</si>
  <si>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</si>
  <si>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</si>
  <si>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</si>
  <si>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</si>
  <si>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</si>
  <si>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</si>
  <si>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x</t>
  </si>
  <si>
    <t>utilisateur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</si>
</sst>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dddd\ dd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b/>
      <sz val="10"/>
      <color theme="6" tint="-0.499984740745262"/>
      <name val="Arial"/>
      <family val="2"/>
    </font>
    <font>
      <b/>
      <sz val="10"/>
      <color theme="5" tint="-0.499984740745262"/>
      <name val="Arial"/>
      <family val="2"/>
    </font>
    <font>
      <b/>
      <sz val="10"/>
      <color theme="4" tint="-0.249977111117893"/>
      <name val="Arial"/>
      <family val="2"/>
    </font>
    <font>
      <b/>
      <sz val="10"/>
      <color theme="2" tint="-0.749992370372631"/>
      <name val="Arial"/>
      <family val="2"/>
    </font>
    <font>
      <b/>
      <sz val="10"/>
      <color theme="8" tint="-0.249977111117893"/>
      <name val="Arial"/>
      <family val="2"/>
    </font>
    <font>
      <b/>
      <sz val="10"/>
      <color theme="9" tint="-0.249977111117893"/>
      <name val="Arial"/>
      <family val="2"/>
    </font>
    <font>
      <b/>
      <sz val="11"/>
      <color theme="1"/>
      <name val="Calibri"/>
      <family val="2"/>
      <scheme val="minor"/>
    </font>
    <font>
      <b/>
      <i/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sz val="11"/>
      <name val="Arial"/>
      <family val="2"/>
    </font>
    <font>
      <sz val="16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i/>
      <u/>
      <sz val="14"/>
      <color indexed="8"/>
      <name val="Arial"/>
      <family val="2"/>
    </font>
    <font>
      <b/>
      <sz val="11"/>
      <color theme="1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34"/>
      </patternFill>
    </fill>
    <fill>
      <patternFill patternType="solid">
        <fgColor rgb="FFF79646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99"/>
        <bgColor indexed="26"/>
      </patternFill>
    </fill>
    <fill>
      <patternFill patternType="solid">
        <fgColor rgb="FFFFC000"/>
        <bgColor indexed="60"/>
      </patternFill>
    </fill>
    <fill>
      <patternFill patternType="solid">
        <fgColor rgb="FF9999FF"/>
        <bgColor indexed="46"/>
      </patternFill>
    </fill>
    <fill>
      <patternFill patternType="solid">
        <fgColor indexed="57"/>
        <bgColor indexed="21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00FF"/>
        <bgColor indexed="33"/>
      </patternFill>
    </fill>
    <fill>
      <patternFill patternType="solid">
        <fgColor theme="9" tint="0.39997558519241921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27"/>
      </patternFill>
    </fill>
    <fill>
      <patternFill patternType="solid">
        <fgColor rgb="FFCCFFCC"/>
        <bgColor indexed="27"/>
      </patternFill>
    </fill>
    <fill>
      <patternFill patternType="solid">
        <fgColor rgb="FFFFC000"/>
        <bgColor indexed="51"/>
      </patternFill>
    </fill>
  </fills>
  <borders count="5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17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14" fontId="0" fillId="2" borderId="0" xfId="0" applyNumberFormat="1" applyFill="1"/>
    <xf numFmtId="14" fontId="0" fillId="2" borderId="0" xfId="0" applyNumberFormat="1" applyFill="1" applyAlignment="1">
      <alignment wrapText="1"/>
    </xf>
    <xf numFmtId="16" fontId="0" fillId="2" borderId="0" xfId="0" quotePrefix="1" applyNumberFormat="1" applyFill="1"/>
    <xf numFmtId="0" fontId="2" fillId="2" borderId="0" xfId="1" applyFill="1" applyAlignment="1">
      <alignment horizontal="center"/>
    </xf>
    <xf numFmtId="0" fontId="2" fillId="2" borderId="0" xfId="1" applyFill="1"/>
    <xf numFmtId="0" fontId="2" fillId="2" borderId="0" xfId="1" applyFill="1" applyBorder="1" applyAlignment="1">
      <alignment horizontal="center"/>
    </xf>
    <xf numFmtId="0" fontId="2" fillId="3" borderId="0" xfId="1" applyFill="1" applyAlignment="1">
      <alignment horizontal="center"/>
    </xf>
    <xf numFmtId="0" fontId="3" fillId="2" borderId="0" xfId="1" applyFont="1" applyFill="1" applyAlignment="1">
      <alignment horizontal="center"/>
    </xf>
    <xf numFmtId="14" fontId="3" fillId="2" borderId="0" xfId="1" applyNumberFormat="1" applyFont="1" applyFill="1" applyAlignment="1">
      <alignment horizontal="center"/>
    </xf>
    <xf numFmtId="0" fontId="2" fillId="2" borderId="0" xfId="1" applyFill="1" applyBorder="1"/>
    <xf numFmtId="0" fontId="4" fillId="2" borderId="0" xfId="1" applyFont="1" applyFill="1" applyAlignment="1">
      <alignment horizontal="center"/>
    </xf>
    <xf numFmtId="0" fontId="2" fillId="2" borderId="0" xfId="1" applyFill="1" applyAlignment="1"/>
    <xf numFmtId="0" fontId="2" fillId="2" borderId="0" xfId="2" applyFill="1" applyAlignment="1">
      <alignment horizontal="center"/>
    </xf>
    <xf numFmtId="0" fontId="5" fillId="2" borderId="0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2" borderId="0" xfId="2" applyFill="1"/>
    <xf numFmtId="0" fontId="2" fillId="2" borderId="0" xfId="2" applyFill="1" applyBorder="1"/>
    <xf numFmtId="0" fontId="7" fillId="2" borderId="0" xfId="1" applyFont="1" applyFill="1" applyBorder="1" applyAlignment="1">
      <alignment horizontal="center"/>
    </xf>
    <xf numFmtId="0" fontId="2" fillId="6" borderId="0" xfId="1" applyFill="1"/>
    <xf numFmtId="0" fontId="2" fillId="2" borderId="0" xfId="1" applyNumberFormat="1" applyFill="1" applyAlignment="1">
      <alignment horizontal="center"/>
    </xf>
    <xf numFmtId="0" fontId="8" fillId="7" borderId="3" xfId="2" applyFont="1" applyFill="1" applyBorder="1" applyAlignment="1" applyProtection="1">
      <alignment horizontal="center" vertical="center" wrapText="1"/>
      <protection locked="0"/>
    </xf>
    <xf numFmtId="0" fontId="8" fillId="7" borderId="5" xfId="2" applyFont="1" applyFill="1" applyBorder="1" applyAlignment="1" applyProtection="1">
      <alignment horizontal="center" vertical="center" wrapText="1"/>
      <protection locked="0"/>
    </xf>
    <xf numFmtId="0" fontId="8" fillId="8" borderId="4" xfId="2" applyFont="1" applyFill="1" applyBorder="1" applyAlignment="1" applyProtection="1">
      <alignment horizontal="center" vertical="center" wrapText="1"/>
      <protection locked="0"/>
    </xf>
    <xf numFmtId="0" fontId="8" fillId="9" borderId="6" xfId="2" applyFont="1" applyFill="1" applyBorder="1" applyAlignment="1" applyProtection="1">
      <alignment horizontal="center" vertical="center" wrapText="1"/>
      <protection locked="0"/>
    </xf>
    <xf numFmtId="0" fontId="8" fillId="10" borderId="3" xfId="2" applyFont="1" applyFill="1" applyBorder="1" applyAlignment="1" applyProtection="1">
      <alignment horizontal="center" vertical="center" wrapText="1"/>
      <protection locked="0"/>
    </xf>
    <xf numFmtId="0" fontId="8" fillId="10" borderId="5" xfId="2" applyFont="1" applyFill="1" applyBorder="1" applyAlignment="1" applyProtection="1">
      <alignment horizontal="center" vertical="center" wrapText="1"/>
      <protection locked="0"/>
    </xf>
    <xf numFmtId="0" fontId="2" fillId="2" borderId="10" xfId="1" applyFont="1" applyFill="1" applyBorder="1" applyAlignment="1">
      <alignment horizontal="center"/>
    </xf>
    <xf numFmtId="0" fontId="2" fillId="2" borderId="11" xfId="1" applyFont="1" applyFill="1" applyBorder="1" applyAlignment="1">
      <alignment horizontal="center"/>
    </xf>
    <xf numFmtId="0" fontId="2" fillId="2" borderId="12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2" borderId="18" xfId="1" applyFont="1" applyFill="1" applyBorder="1" applyAlignment="1">
      <alignment horizontal="center"/>
    </xf>
    <xf numFmtId="0" fontId="2" fillId="2" borderId="19" xfId="1" applyFont="1" applyFill="1" applyBorder="1" applyAlignment="1">
      <alignment horizontal="center"/>
    </xf>
    <xf numFmtId="0" fontId="2" fillId="2" borderId="20" xfId="1" applyFont="1" applyFill="1" applyBorder="1" applyAlignment="1">
      <alignment horizontal="center"/>
    </xf>
    <xf numFmtId="0" fontId="2" fillId="6" borderId="0" xfId="1" applyFill="1" applyAlignment="1">
      <alignment horizontal="center"/>
    </xf>
    <xf numFmtId="0" fontId="2" fillId="13" borderId="7" xfId="1" applyFill="1" applyBorder="1" applyAlignment="1">
      <alignment horizontal="center"/>
    </xf>
    <xf numFmtId="0" fontId="2" fillId="14" borderId="7" xfId="1" applyFill="1" applyBorder="1" applyAlignment="1">
      <alignment horizontal="center"/>
    </xf>
    <xf numFmtId="0" fontId="2" fillId="15" borderId="7" xfId="1" applyFill="1" applyBorder="1" applyAlignment="1">
      <alignment horizontal="center"/>
    </xf>
    <xf numFmtId="0" fontId="2" fillId="16" borderId="7" xfId="1" applyFont="1" applyFill="1" applyBorder="1" applyAlignment="1">
      <alignment horizontal="center"/>
    </xf>
    <xf numFmtId="0" fontId="2" fillId="17" borderId="7" xfId="1" applyFill="1" applyBorder="1"/>
    <xf numFmtId="0" fontId="2" fillId="0" borderId="0" xfId="1" applyFill="1" applyAlignment="1">
      <alignment horizontal="center"/>
    </xf>
    <xf numFmtId="0" fontId="4" fillId="0" borderId="7" xfId="1" applyFont="1" applyFill="1" applyBorder="1" applyAlignment="1">
      <alignment horizontal="center"/>
    </xf>
    <xf numFmtId="0" fontId="3" fillId="6" borderId="0" xfId="1" applyFont="1" applyFill="1" applyBorder="1" applyAlignment="1">
      <alignment vertical="center"/>
    </xf>
    <xf numFmtId="0" fontId="2" fillId="0" borderId="7" xfId="1" applyBorder="1" applyAlignment="1"/>
    <xf numFmtId="0" fontId="2" fillId="2" borderId="0" xfId="2" applyFill="1" applyBorder="1" applyAlignment="1">
      <alignment horizontal="center"/>
    </xf>
    <xf numFmtId="0" fontId="2" fillId="18" borderId="0" xfId="1" applyFill="1"/>
    <xf numFmtId="0" fontId="2" fillId="19" borderId="0" xfId="1" applyFill="1"/>
    <xf numFmtId="0" fontId="0" fillId="20" borderId="0" xfId="0" applyFill="1"/>
    <xf numFmtId="0" fontId="0" fillId="2" borderId="0" xfId="0" applyNumberFormat="1" applyFill="1"/>
    <xf numFmtId="14" fontId="0" fillId="21" borderId="0" xfId="0" applyNumberFormat="1" applyFill="1"/>
    <xf numFmtId="1" fontId="0" fillId="2" borderId="0" xfId="0" applyNumberFormat="1" applyFill="1"/>
    <xf numFmtId="164" fontId="7" fillId="6" borderId="7" xfId="1" applyNumberFormat="1" applyFont="1" applyFill="1" applyBorder="1" applyAlignment="1">
      <alignment horizontal="center"/>
    </xf>
    <xf numFmtId="0" fontId="2" fillId="6" borderId="0" xfId="1" applyFill="1" applyBorder="1"/>
    <xf numFmtId="164" fontId="7" fillId="22" borderId="7" xfId="1" applyNumberFormat="1" applyFont="1" applyFill="1" applyBorder="1" applyAlignment="1">
      <alignment horizontal="center"/>
    </xf>
    <xf numFmtId="164" fontId="5" fillId="6" borderId="7" xfId="1" applyNumberFormat="1" applyFont="1" applyFill="1" applyBorder="1" applyAlignment="1">
      <alignment horizontal="center"/>
    </xf>
    <xf numFmtId="164" fontId="5" fillId="22" borderId="7" xfId="1" applyNumberFormat="1" applyFont="1" applyFill="1" applyBorder="1" applyAlignment="1">
      <alignment horizontal="center"/>
    </xf>
    <xf numFmtId="1" fontId="6" fillId="4" borderId="7" xfId="1" applyNumberFormat="1" applyFont="1" applyFill="1" applyBorder="1" applyAlignment="1"/>
    <xf numFmtId="1" fontId="6" fillId="6" borderId="7" xfId="1" applyNumberFormat="1" applyFont="1" applyFill="1" applyBorder="1" applyAlignment="1"/>
    <xf numFmtId="1" fontId="6" fillId="5" borderId="7" xfId="1" applyNumberFormat="1" applyFont="1" applyFill="1" applyBorder="1" applyAlignment="1"/>
    <xf numFmtId="1" fontId="6" fillId="4" borderId="7" xfId="1" applyNumberFormat="1" applyFont="1" applyFill="1" applyBorder="1" applyAlignment="1">
      <alignment horizontal="center"/>
    </xf>
    <xf numFmtId="1" fontId="6" fillId="5" borderId="7" xfId="1" applyNumberFormat="1" applyFont="1" applyFill="1" applyBorder="1" applyAlignment="1">
      <alignment horizontal="center"/>
    </xf>
    <xf numFmtId="0" fontId="2" fillId="0" borderId="0" xfId="8"/>
    <xf numFmtId="0" fontId="18" fillId="0" borderId="33" xfId="8" applyFont="1" applyFill="1" applyBorder="1" applyAlignment="1" applyProtection="1">
      <alignment horizontal="center" vertical="center" wrapText="1"/>
      <protection locked="0"/>
    </xf>
    <xf numFmtId="0" fontId="18" fillId="0" borderId="36" xfId="8" applyFont="1" applyFill="1" applyBorder="1" applyAlignment="1" applyProtection="1">
      <alignment horizontal="center" vertical="center" wrapText="1"/>
      <protection locked="0"/>
    </xf>
    <xf numFmtId="0" fontId="18" fillId="0" borderId="41" xfId="8" applyFont="1" applyFill="1" applyBorder="1" applyAlignment="1" applyProtection="1">
      <alignment horizontal="center" vertical="center" wrapText="1"/>
      <protection locked="0"/>
    </xf>
    <xf numFmtId="0" fontId="20" fillId="0" borderId="0" xfId="8" applyFont="1" applyFill="1" applyAlignment="1">
      <alignment horizontal="center" wrapText="1"/>
    </xf>
    <xf numFmtId="0" fontId="19" fillId="0" borderId="0" xfId="8" applyFont="1" applyFill="1" applyBorder="1" applyAlignment="1">
      <alignment horizontal="center" wrapText="1"/>
    </xf>
    <xf numFmtId="0" fontId="19" fillId="0" borderId="0" xfId="8" applyFont="1" applyFill="1" applyAlignment="1">
      <alignment horizontal="left"/>
    </xf>
    <xf numFmtId="0" fontId="23" fillId="0" borderId="0" xfId="8" applyFont="1" applyFill="1" applyBorder="1" applyAlignment="1" applyProtection="1">
      <alignment horizontal="center" vertical="center" wrapText="1"/>
      <protection locked="0"/>
    </xf>
    <xf numFmtId="0" fontId="24" fillId="24" borderId="44" xfId="8" applyFont="1" applyFill="1" applyBorder="1" applyAlignment="1" applyProtection="1">
      <alignment horizontal="center" vertical="center" wrapText="1"/>
      <protection locked="0"/>
    </xf>
    <xf numFmtId="0" fontId="25" fillId="25" borderId="45" xfId="8" applyFont="1" applyFill="1" applyBorder="1" applyAlignment="1" applyProtection="1">
      <alignment horizontal="center" vertical="center" wrapText="1"/>
      <protection locked="0"/>
    </xf>
    <xf numFmtId="0" fontId="24" fillId="26" borderId="45" xfId="8" applyFont="1" applyFill="1" applyBorder="1" applyAlignment="1" applyProtection="1">
      <alignment horizontal="center" vertical="center" wrapText="1"/>
      <protection locked="0"/>
    </xf>
    <xf numFmtId="0" fontId="25" fillId="14" borderId="45" xfId="8" applyFont="1" applyFill="1" applyBorder="1" applyAlignment="1" applyProtection="1">
      <alignment horizontal="center" vertical="center" wrapText="1"/>
      <protection locked="0"/>
    </xf>
    <xf numFmtId="0" fontId="24" fillId="27" borderId="45" xfId="8" applyFont="1" applyFill="1" applyBorder="1" applyAlignment="1" applyProtection="1">
      <alignment horizontal="center" vertical="center" wrapText="1"/>
      <protection locked="0"/>
    </xf>
    <xf numFmtId="0" fontId="25" fillId="28" borderId="45" xfId="8" applyFont="1" applyFill="1" applyBorder="1" applyAlignment="1" applyProtection="1">
      <alignment horizontal="center" vertical="center" wrapText="1"/>
      <protection locked="0"/>
    </xf>
    <xf numFmtId="0" fontId="24" fillId="29" borderId="46" xfId="8" applyFont="1" applyFill="1" applyBorder="1" applyAlignment="1">
      <alignment horizontal="center" vertical="center" wrapText="1"/>
    </xf>
    <xf numFmtId="0" fontId="26" fillId="0" borderId="47" xfId="8" applyFont="1" applyFill="1" applyBorder="1" applyAlignment="1" applyProtection="1">
      <alignment horizontal="center" vertical="center" wrapText="1"/>
      <protection locked="0"/>
    </xf>
    <xf numFmtId="0" fontId="2" fillId="0" borderId="48" xfId="8" applyBorder="1" applyAlignment="1" applyProtection="1">
      <alignment horizontal="center" vertical="center"/>
      <protection locked="0"/>
    </xf>
    <xf numFmtId="0" fontId="3" fillId="0" borderId="32" xfId="8" applyFont="1" applyBorder="1" applyAlignment="1" applyProtection="1">
      <alignment horizontal="center" vertical="center"/>
      <protection locked="0"/>
    </xf>
    <xf numFmtId="0" fontId="4" fillId="0" borderId="32" xfId="8" applyFont="1" applyBorder="1" applyAlignment="1" applyProtection="1">
      <alignment horizontal="center" vertical="center" wrapText="1"/>
      <protection locked="0"/>
    </xf>
    <xf numFmtId="49" fontId="18" fillId="0" borderId="41" xfId="8" applyNumberFormat="1" applyFont="1" applyFill="1" applyBorder="1" applyAlignment="1" applyProtection="1">
      <alignment horizontal="center" vertical="center" wrapText="1"/>
      <protection locked="0"/>
    </xf>
    <xf numFmtId="49" fontId="18" fillId="0" borderId="36" xfId="8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8" applyFont="1" applyBorder="1" applyAlignment="1">
      <alignment horizontal="center" vertical="center"/>
    </xf>
    <xf numFmtId="165" fontId="19" fillId="0" borderId="49" xfId="8" applyNumberFormat="1" applyFont="1" applyFill="1" applyBorder="1" applyAlignment="1">
      <alignment horizontal="center" vertical="center" wrapText="1"/>
    </xf>
    <xf numFmtId="0" fontId="22" fillId="0" borderId="50" xfId="8" applyFont="1" applyFill="1" applyBorder="1" applyAlignment="1">
      <alignment horizontal="center" vertical="center" wrapText="1"/>
    </xf>
    <xf numFmtId="0" fontId="19" fillId="0" borderId="50" xfId="8" applyFont="1" applyFill="1" applyBorder="1" applyAlignment="1">
      <alignment horizontal="center" vertical="center"/>
    </xf>
    <xf numFmtId="165" fontId="0" fillId="0" borderId="0" xfId="0" applyNumberFormat="1"/>
    <xf numFmtId="165" fontId="16" fillId="0" borderId="0" xfId="0" applyNumberFormat="1" applyFont="1" applyAlignment="1">
      <alignment horizontal="center"/>
    </xf>
    <xf numFmtId="0" fontId="0" fillId="0" borderId="0" xfId="0" applyNumberFormat="1"/>
    <xf numFmtId="0" fontId="14" fillId="2" borderId="8" xfId="1" applyFont="1" applyFill="1" applyBorder="1" applyAlignment="1">
      <alignment horizontal="center"/>
    </xf>
    <xf numFmtId="164" fontId="9" fillId="12" borderId="23" xfId="1" applyNumberFormat="1" applyFont="1" applyFill="1" applyBorder="1" applyAlignment="1">
      <alignment horizontal="center" vertical="center"/>
    </xf>
    <xf numFmtId="164" fontId="9" fillId="12" borderId="24" xfId="1" applyNumberFormat="1" applyFont="1" applyFill="1" applyBorder="1" applyAlignment="1">
      <alignment horizontal="center" vertical="center"/>
    </xf>
    <xf numFmtId="164" fontId="9" fillId="12" borderId="25" xfId="1" applyNumberFormat="1" applyFont="1" applyFill="1" applyBorder="1" applyAlignment="1">
      <alignment horizontal="center" vertical="center"/>
    </xf>
    <xf numFmtId="164" fontId="9" fillId="12" borderId="26" xfId="1" applyNumberFormat="1" applyFont="1" applyFill="1" applyBorder="1" applyAlignment="1">
      <alignment horizontal="center" vertical="center"/>
    </xf>
    <xf numFmtId="164" fontId="9" fillId="12" borderId="27" xfId="1" applyNumberFormat="1" applyFont="1" applyFill="1" applyBorder="1" applyAlignment="1">
      <alignment horizontal="center" vertical="center"/>
    </xf>
    <xf numFmtId="164" fontId="9" fillId="12" borderId="28" xfId="1" applyNumberFormat="1" applyFont="1" applyFill="1" applyBorder="1" applyAlignment="1">
      <alignment horizontal="center" vertical="center"/>
    </xf>
    <xf numFmtId="0" fontId="9" fillId="11" borderId="23" xfId="1" applyFont="1" applyFill="1" applyBorder="1" applyAlignment="1">
      <alignment horizontal="center" vertical="center" wrapText="1"/>
    </xf>
    <xf numFmtId="0" fontId="9" fillId="11" borderId="24" xfId="1" applyFont="1" applyFill="1" applyBorder="1" applyAlignment="1">
      <alignment horizontal="center" vertical="center" wrapText="1"/>
    </xf>
    <xf numFmtId="0" fontId="9" fillId="11" borderId="25" xfId="1" applyFont="1" applyFill="1" applyBorder="1" applyAlignment="1">
      <alignment horizontal="center" vertical="center" wrapText="1"/>
    </xf>
    <xf numFmtId="0" fontId="9" fillId="11" borderId="22" xfId="1" applyFont="1" applyFill="1" applyBorder="1" applyAlignment="1">
      <alignment horizontal="center" vertical="center" wrapText="1"/>
    </xf>
    <xf numFmtId="0" fontId="9" fillId="11" borderId="0" xfId="1" applyFont="1" applyFill="1" applyBorder="1" applyAlignment="1">
      <alignment horizontal="center" vertical="center" wrapText="1"/>
    </xf>
    <xf numFmtId="0" fontId="9" fillId="11" borderId="29" xfId="1" applyFont="1" applyFill="1" applyBorder="1" applyAlignment="1">
      <alignment horizontal="center" vertical="center" wrapText="1"/>
    </xf>
    <xf numFmtId="0" fontId="9" fillId="11" borderId="26" xfId="1" applyFont="1" applyFill="1" applyBorder="1" applyAlignment="1">
      <alignment horizontal="center" vertical="center" wrapText="1"/>
    </xf>
    <xf numFmtId="0" fontId="9" fillId="11" borderId="27" xfId="1" applyFont="1" applyFill="1" applyBorder="1" applyAlignment="1">
      <alignment horizontal="center" vertical="center" wrapText="1"/>
    </xf>
    <xf numFmtId="0" fontId="9" fillId="11" borderId="28" xfId="1" applyFont="1" applyFill="1" applyBorder="1" applyAlignment="1">
      <alignment horizontal="center" vertical="center" wrapText="1"/>
    </xf>
    <xf numFmtId="0" fontId="11" fillId="2" borderId="13" xfId="1" applyFont="1" applyFill="1" applyBorder="1" applyAlignment="1">
      <alignment horizontal="center"/>
    </xf>
    <xf numFmtId="0" fontId="11" fillId="2" borderId="14" xfId="1" applyFont="1" applyFill="1" applyBorder="1" applyAlignment="1">
      <alignment horizontal="center"/>
    </xf>
    <xf numFmtId="0" fontId="11" fillId="2" borderId="15" xfId="1" applyFont="1" applyFill="1" applyBorder="1" applyAlignment="1">
      <alignment horizontal="center"/>
    </xf>
    <xf numFmtId="0" fontId="11" fillId="2" borderId="16" xfId="1" applyFont="1" applyFill="1" applyBorder="1" applyAlignment="1">
      <alignment horizontal="center"/>
    </xf>
    <xf numFmtId="0" fontId="11" fillId="2" borderId="17" xfId="1" applyFont="1" applyFill="1" applyBorder="1" applyAlignment="1">
      <alignment horizontal="center"/>
    </xf>
    <xf numFmtId="0" fontId="13" fillId="2" borderId="9" xfId="1" applyFont="1" applyFill="1" applyBorder="1" applyAlignment="1">
      <alignment horizontal="center"/>
    </xf>
    <xf numFmtId="0" fontId="13" fillId="2" borderId="8" xfId="1" applyFont="1" applyFill="1" applyBorder="1" applyAlignment="1">
      <alignment horizontal="center"/>
    </xf>
    <xf numFmtId="0" fontId="10" fillId="2" borderId="8" xfId="1" applyFont="1" applyFill="1" applyBorder="1" applyAlignment="1">
      <alignment horizontal="center"/>
    </xf>
    <xf numFmtId="0" fontId="12" fillId="2" borderId="8" xfId="1" applyFont="1" applyFill="1" applyBorder="1" applyAlignment="1">
      <alignment horizontal="center"/>
    </xf>
    <xf numFmtId="0" fontId="12" fillId="2" borderId="9" xfId="1" applyFont="1" applyFill="1" applyBorder="1" applyAlignment="1">
      <alignment horizontal="center"/>
    </xf>
    <xf numFmtId="0" fontId="12" fillId="2" borderId="16" xfId="1" applyFont="1" applyFill="1" applyBorder="1" applyAlignment="1">
      <alignment horizontal="center"/>
    </xf>
    <xf numFmtId="0" fontId="12" fillId="2" borderId="17" xfId="1" applyFont="1" applyFill="1" applyBorder="1" applyAlignment="1">
      <alignment horizontal="center"/>
    </xf>
    <xf numFmtId="0" fontId="0" fillId="0" borderId="7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15" fillId="2" borderId="8" xfId="1" applyFont="1" applyFill="1" applyBorder="1" applyAlignment="1">
      <alignment horizontal="center"/>
    </xf>
    <xf numFmtId="0" fontId="15" fillId="2" borderId="9" xfId="1" applyFont="1" applyFill="1" applyBorder="1" applyAlignment="1">
      <alignment horizontal="center"/>
    </xf>
    <xf numFmtId="0" fontId="3" fillId="0" borderId="23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27" xfId="1" applyFont="1" applyBorder="1" applyAlignment="1">
      <alignment horizontal="center" vertical="center"/>
    </xf>
    <xf numFmtId="0" fontId="3" fillId="0" borderId="28" xfId="1" applyFont="1" applyBorder="1" applyAlignment="1">
      <alignment horizontal="center" vertical="center"/>
    </xf>
    <xf numFmtId="0" fontId="2" fillId="0" borderId="7" xfId="1" applyBorder="1" applyAlignment="1">
      <alignment horizontal="center"/>
    </xf>
    <xf numFmtId="0" fontId="2" fillId="0" borderId="30" xfId="1" applyBorder="1" applyAlignment="1">
      <alignment horizontal="center"/>
    </xf>
    <xf numFmtId="0" fontId="2" fillId="0" borderId="31" xfId="1" applyBorder="1" applyAlignment="1">
      <alignment horizontal="center"/>
    </xf>
    <xf numFmtId="0" fontId="2" fillId="0" borderId="21" xfId="1" applyBorder="1" applyAlignment="1">
      <alignment horizontal="center"/>
    </xf>
    <xf numFmtId="0" fontId="15" fillId="2" borderId="23" xfId="1" applyFont="1" applyFill="1" applyBorder="1" applyAlignment="1">
      <alignment horizontal="center"/>
    </xf>
    <xf numFmtId="0" fontId="15" fillId="2" borderId="24" xfId="1" applyFont="1" applyFill="1" applyBorder="1" applyAlignment="1">
      <alignment horizontal="center"/>
    </xf>
    <xf numFmtId="0" fontId="15" fillId="2" borderId="25" xfId="1" applyFont="1" applyFill="1" applyBorder="1" applyAlignment="1">
      <alignment horizontal="center"/>
    </xf>
    <xf numFmtId="0" fontId="17" fillId="23" borderId="23" xfId="8" applyFont="1" applyFill="1" applyBorder="1" applyAlignment="1">
      <alignment horizontal="center" vertical="center" wrapText="1"/>
    </xf>
    <xf numFmtId="0" fontId="17" fillId="23" borderId="24" xfId="8" applyFont="1" applyFill="1" applyBorder="1" applyAlignment="1">
      <alignment horizontal="center" vertical="center" wrapText="1"/>
    </xf>
    <xf numFmtId="0" fontId="17" fillId="23" borderId="25" xfId="8" applyFont="1" applyFill="1" applyBorder="1" applyAlignment="1">
      <alignment horizontal="center" vertical="center" wrapText="1"/>
    </xf>
    <xf numFmtId="0" fontId="17" fillId="23" borderId="26" xfId="8" applyFont="1" applyFill="1" applyBorder="1" applyAlignment="1">
      <alignment horizontal="center" vertical="center" wrapText="1"/>
    </xf>
    <xf numFmtId="0" fontId="17" fillId="23" borderId="27" xfId="8" applyFont="1" applyFill="1" applyBorder="1" applyAlignment="1">
      <alignment horizontal="center" vertical="center" wrapText="1"/>
    </xf>
    <xf numFmtId="0" fontId="17" fillId="23" borderId="28" xfId="8" applyFont="1" applyFill="1" applyBorder="1" applyAlignment="1">
      <alignment horizontal="center" vertical="center" wrapText="1"/>
    </xf>
    <xf numFmtId="0" fontId="19" fillId="0" borderId="23" xfId="9" applyFont="1" applyFill="1" applyBorder="1" applyAlignment="1">
      <alignment horizontal="center" vertical="center" wrapText="1"/>
    </xf>
    <xf numFmtId="0" fontId="19" fillId="0" borderId="25" xfId="9" applyFont="1" applyFill="1" applyBorder="1" applyAlignment="1">
      <alignment horizontal="center" vertical="center" wrapText="1"/>
    </xf>
    <xf numFmtId="0" fontId="19" fillId="0" borderId="26" xfId="9" applyFont="1" applyFill="1" applyBorder="1" applyAlignment="1">
      <alignment horizontal="center" vertical="center" wrapText="1"/>
    </xf>
    <xf numFmtId="0" fontId="19" fillId="0" borderId="28" xfId="9" applyFont="1" applyFill="1" applyBorder="1" applyAlignment="1">
      <alignment horizontal="center" vertical="center" wrapText="1"/>
    </xf>
    <xf numFmtId="0" fontId="22" fillId="0" borderId="40" xfId="9" applyFont="1" applyFill="1" applyBorder="1" applyAlignment="1">
      <alignment horizontal="center" vertical="center" wrapText="1"/>
    </xf>
    <xf numFmtId="0" fontId="22" fillId="0" borderId="39" xfId="9" applyFont="1" applyFill="1" applyBorder="1" applyAlignment="1">
      <alignment horizontal="center" vertical="center" wrapText="1"/>
    </xf>
    <xf numFmtId="0" fontId="22" fillId="0" borderId="43" xfId="9" applyFont="1" applyFill="1" applyBorder="1" applyAlignment="1">
      <alignment horizontal="center" vertical="center" wrapText="1"/>
    </xf>
    <xf numFmtId="0" fontId="22" fillId="6" borderId="42" xfId="9" applyFont="1" applyFill="1" applyBorder="1" applyAlignment="1">
      <alignment horizontal="center" vertical="center" wrapText="1"/>
    </xf>
    <xf numFmtId="0" fontId="22" fillId="6" borderId="40" xfId="9" applyFont="1" applyFill="1" applyBorder="1" applyAlignment="1">
      <alignment horizontal="center" vertical="center" wrapText="1"/>
    </xf>
    <xf numFmtId="0" fontId="22" fillId="6" borderId="39" xfId="9" applyFont="1" applyFill="1" applyBorder="1" applyAlignment="1">
      <alignment horizontal="center" vertical="center" wrapText="1"/>
    </xf>
    <xf numFmtId="0" fontId="22" fillId="0" borderId="23" xfId="9" applyFont="1" applyFill="1" applyBorder="1" applyAlignment="1">
      <alignment horizontal="center" vertical="center" wrapText="1"/>
    </xf>
    <xf numFmtId="0" fontId="22" fillId="0" borderId="25" xfId="9" applyFont="1" applyFill="1" applyBorder="1" applyAlignment="1">
      <alignment horizontal="center" vertical="center" wrapText="1"/>
    </xf>
    <xf numFmtId="0" fontId="22" fillId="0" borderId="26" xfId="9" applyFont="1" applyFill="1" applyBorder="1" applyAlignment="1">
      <alignment horizontal="center" vertical="center" wrapText="1"/>
    </xf>
    <xf numFmtId="0" fontId="22" fillId="0" borderId="28" xfId="9" applyFont="1" applyFill="1" applyBorder="1" applyAlignment="1">
      <alignment horizontal="center" vertical="center" wrapText="1"/>
    </xf>
    <xf numFmtId="0" fontId="22" fillId="0" borderId="42" xfId="9" applyFont="1" applyFill="1" applyBorder="1" applyAlignment="1">
      <alignment horizontal="center" vertical="center" wrapText="1"/>
    </xf>
    <xf numFmtId="0" fontId="19" fillId="0" borderId="38" xfId="8" applyFont="1" applyFill="1" applyBorder="1" applyAlignment="1">
      <alignment horizontal="center" vertical="center" wrapText="1"/>
    </xf>
    <xf numFmtId="0" fontId="19" fillId="0" borderId="37" xfId="8" applyFont="1" applyFill="1" applyBorder="1" applyAlignment="1">
      <alignment horizontal="center" vertical="center" wrapText="1"/>
    </xf>
    <xf numFmtId="0" fontId="19" fillId="0" borderId="35" xfId="8" applyFont="1" applyFill="1" applyBorder="1" applyAlignment="1">
      <alignment horizontal="center" vertical="center" wrapText="1"/>
    </xf>
    <xf numFmtId="0" fontId="19" fillId="0" borderId="34" xfId="8" applyFont="1" applyFill="1" applyBorder="1" applyAlignment="1">
      <alignment horizontal="center" vertical="center" wrapText="1"/>
    </xf>
    <xf numFmtId="0" fontId="19" fillId="0" borderId="43" xfId="8" applyFont="1" applyFill="1" applyBorder="1" applyAlignment="1">
      <alignment horizontal="center" vertical="center" wrapText="1"/>
    </xf>
    <xf numFmtId="0" fontId="19" fillId="0" borderId="42" xfId="8" applyFont="1" applyFill="1" applyBorder="1" applyAlignment="1">
      <alignment horizontal="center" vertical="center" wrapText="1"/>
    </xf>
    <xf numFmtId="0" fontId="19" fillId="0" borderId="40" xfId="8" applyFont="1" applyFill="1" applyBorder="1" applyAlignment="1">
      <alignment horizontal="center" vertical="center" wrapText="1"/>
    </xf>
    <xf numFmtId="0" fontId="19" fillId="0" borderId="39" xfId="8" applyFont="1" applyFill="1" applyBorder="1" applyAlignment="1">
      <alignment horizontal="center" vertical="center" wrapText="1"/>
    </xf>
    <xf numFmtId="0" fontId="21" fillId="0" borderId="23" xfId="8" applyFont="1" applyFill="1" applyBorder="1" applyAlignment="1">
      <alignment horizontal="center" vertical="center" wrapText="1"/>
    </xf>
    <xf numFmtId="0" fontId="21" fillId="0" borderId="25" xfId="8" applyFont="1" applyFill="1" applyBorder="1" applyAlignment="1">
      <alignment horizontal="center" vertical="center" wrapText="1"/>
    </xf>
    <xf numFmtId="0" fontId="21" fillId="0" borderId="40" xfId="8" applyFont="1" applyFill="1" applyBorder="1" applyAlignment="1">
      <alignment horizontal="center" vertical="center" wrapText="1"/>
    </xf>
    <xf numFmtId="0" fontId="21" fillId="0" borderId="39" xfId="8" applyFont="1" applyFill="1" applyBorder="1" applyAlignment="1">
      <alignment horizontal="center" vertical="center" wrapText="1"/>
    </xf>
    <xf numFmtId="0" fontId="19" fillId="0" borderId="43" xfId="9" applyFont="1" applyFill="1" applyBorder="1" applyAlignment="1">
      <alignment horizontal="center" vertical="center" wrapText="1"/>
    </xf>
    <xf numFmtId="0" fontId="19" fillId="0" borderId="42" xfId="9" applyFont="1" applyFill="1" applyBorder="1" applyAlignment="1">
      <alignment horizontal="center" vertical="center" wrapText="1"/>
    </xf>
    <xf numFmtId="0" fontId="19" fillId="0" borderId="22" xfId="9" applyFont="1" applyFill="1" applyBorder="1" applyAlignment="1">
      <alignment horizontal="center" vertical="center" wrapText="1"/>
    </xf>
    <xf numFmtId="0" fontId="19" fillId="0" borderId="29" xfId="9" applyFont="1" applyFill="1" applyBorder="1" applyAlignment="1">
      <alignment horizontal="center" vertical="center" wrapText="1"/>
    </xf>
    <xf numFmtId="0" fontId="19" fillId="0" borderId="40" xfId="9" applyFont="1" applyFill="1" applyBorder="1" applyAlignment="1">
      <alignment horizontal="center" vertical="center" wrapText="1"/>
    </xf>
    <xf numFmtId="0" fontId="19" fillId="0" borderId="39" xfId="9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</cellXfs>
  <cellStyles count="10">
    <cellStyle name="Normal" xfId="0" builtinId="0"/>
    <cellStyle name="Normal 2" xfId="2"/>
    <cellStyle name="Normal 2 2" xfId="3"/>
    <cellStyle name="Normal 2 3" xfId="4"/>
    <cellStyle name="Normal 2 3 2" xfId="5"/>
    <cellStyle name="Normal 3" xfId="6"/>
    <cellStyle name="Normal 4" xfId="7"/>
    <cellStyle name="Normal 4 2" xfId="8"/>
    <cellStyle name="Normal_Planning agents 2012" xfId="9"/>
    <cellStyle name="Normal_Previsions Congés 2010_pat 2" xfId="1"/>
  </cellStyles>
  <dxfs count="91"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hide!$F$1" fmlaRange="hide!$H$1:$H$16" noThreeD="1" sel="2" val="0"/>
</file>

<file path=xl/ctrlProps/ctrlProp2.xml><?xml version="1.0" encoding="utf-8"?>
<formControlPr xmlns="http://schemas.microsoft.com/office/spreadsheetml/2009/9/main" objectType="Drop" dropStyle="combo" dx="16" fmlaLink="hide!$C$1" fmlaRange="hide!$A$1:$A$53" noThreeD="1" sel="1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66</xdr:col>
          <xdr:colOff>0</xdr:colOff>
          <xdr:row>2</xdr:row>
          <xdr:rowOff>85725</xdr:rowOff>
        </xdr:from>
        <xdr:to>
          <xdr:col>67</xdr:col>
          <xdr:colOff>276225</xdr:colOff>
          <xdr:row>3</xdr:row>
          <xdr:rowOff>152400</xdr:rowOff>
        </xdr:to>
        <xdr:sp macro="" textlink="">
          <xdr:nvSpPr>
            <xdr:cNvPr id="1115" name="Drop Dow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</xdr:col>
          <xdr:colOff>0</xdr:colOff>
          <xdr:row>5</xdr:row>
          <xdr:rowOff>66675</xdr:rowOff>
        </xdr:from>
        <xdr:to>
          <xdr:col>67</xdr:col>
          <xdr:colOff>266700</xdr:colOff>
          <xdr:row>7</xdr:row>
          <xdr:rowOff>152400</xdr:rowOff>
        </xdr:to>
        <xdr:sp macro="" textlink="">
          <xdr:nvSpPr>
            <xdr:cNvPr id="1116" name="Drop Down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56</xdr:col>
      <xdr:colOff>33482</xdr:colOff>
      <xdr:row>1</xdr:row>
      <xdr:rowOff>84996</xdr:rowOff>
    </xdr:from>
    <xdr:to>
      <xdr:col>56</xdr:col>
      <xdr:colOff>186241</xdr:colOff>
      <xdr:row>1</xdr:row>
      <xdr:rowOff>130715</xdr:rowOff>
    </xdr:to>
    <xdr:sp macro="" textlink="">
      <xdr:nvSpPr>
        <xdr:cNvPr id="2" name="Flèche droite rayée 1"/>
        <xdr:cNvSpPr/>
      </xdr:nvSpPr>
      <xdr:spPr>
        <a:xfrm>
          <a:off x="12719347" y="150236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33482</xdr:colOff>
      <xdr:row>2</xdr:row>
      <xdr:rowOff>84996</xdr:rowOff>
    </xdr:from>
    <xdr:to>
      <xdr:col>56</xdr:col>
      <xdr:colOff>186241</xdr:colOff>
      <xdr:row>2</xdr:row>
      <xdr:rowOff>130715</xdr:rowOff>
    </xdr:to>
    <xdr:sp macro="" textlink="">
      <xdr:nvSpPr>
        <xdr:cNvPr id="9" name="Flèche droite rayée 8"/>
        <xdr:cNvSpPr/>
      </xdr:nvSpPr>
      <xdr:spPr>
        <a:xfrm>
          <a:off x="12548504" y="151257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K153"/>
  <sheetViews>
    <sheetView zoomScaleNormal="100" workbookViewId="0">
      <selection activeCell="L7" sqref="L7:BA8"/>
    </sheetView>
  </sheetViews>
  <sheetFormatPr baseColWidth="10" defaultRowHeight="12.75" x14ac:dyDescent="0.2"/>
  <cols>
    <col min="1" max="1" width="1.5703125" style="7" customWidth="1"/>
    <col min="2" max="2" width="11.7109375" style="6" customWidth="1"/>
    <col min="3" max="3" width="3.7109375" style="6" customWidth="1"/>
    <col min="4" max="61" width="3.28515625" style="6" customWidth="1"/>
    <col min="62" max="64" width="3.28515625" style="7" customWidth="1"/>
    <col min="65" max="65" width="3" style="7" customWidth="1"/>
    <col min="66" max="66" width="5.42578125" style="7" customWidth="1"/>
    <col min="67" max="16384" width="11.42578125" style="7"/>
  </cols>
  <sheetData>
    <row r="1" spans="1:76" ht="5.25" customHeight="1" x14ac:dyDescent="0.2"/>
    <row r="2" spans="1:76" ht="15.75" customHeight="1" thickBot="1" x14ac:dyDescent="0.3">
      <c r="C2" s="37"/>
      <c r="D2" s="119" t="s">
        <v>107</v>
      </c>
      <c r="E2" s="119"/>
      <c r="F2" s="119"/>
      <c r="G2" s="119"/>
      <c r="H2" s="119"/>
      <c r="I2" s="119"/>
      <c r="K2" s="38"/>
      <c r="L2" s="120" t="s">
        <v>108</v>
      </c>
      <c r="M2" s="120"/>
      <c r="N2" s="120"/>
      <c r="O2" s="120"/>
      <c r="P2" s="120"/>
      <c r="Q2" s="120"/>
      <c r="S2" s="39"/>
      <c r="T2" s="120" t="s">
        <v>109</v>
      </c>
      <c r="U2" s="120"/>
      <c r="V2" s="120"/>
      <c r="W2" s="120"/>
      <c r="X2" s="120"/>
      <c r="Z2" s="40"/>
      <c r="AA2" s="120" t="s">
        <v>110</v>
      </c>
      <c r="AB2" s="120"/>
      <c r="AC2" s="120"/>
      <c r="AD2" s="120"/>
      <c r="AE2" s="120"/>
      <c r="AG2" s="41"/>
      <c r="AH2" s="129" t="s">
        <v>111</v>
      </c>
      <c r="AI2" s="129"/>
      <c r="AJ2" s="129"/>
      <c r="AK2" s="129"/>
      <c r="AL2" s="129"/>
      <c r="AM2" s="21"/>
      <c r="AN2" s="9"/>
      <c r="AO2" s="43">
        <v>1</v>
      </c>
      <c r="AP2" s="130"/>
      <c r="AQ2" s="131"/>
      <c r="AR2" s="131"/>
      <c r="AS2" s="131"/>
      <c r="AT2" s="131"/>
      <c r="AU2" s="131"/>
      <c r="AV2" s="131"/>
      <c r="AW2" s="132"/>
      <c r="AX2" s="130"/>
      <c r="AY2" s="131"/>
      <c r="AZ2" s="131"/>
      <c r="BA2" s="131"/>
      <c r="BB2" s="131"/>
      <c r="BC2" s="131"/>
      <c r="BD2" s="132"/>
      <c r="BE2" s="45"/>
      <c r="BF2" s="130"/>
      <c r="BG2" s="131"/>
      <c r="BH2" s="131"/>
      <c r="BI2" s="131"/>
      <c r="BJ2" s="132"/>
      <c r="BP2" s="15" t="str">
        <f>IF(COUNTIF($C10:$BK10,2)=0,"",COUNTIF($C10:$BK10,2))</f>
        <v/>
      </c>
      <c r="BQ2" s="36"/>
      <c r="BR2" s="36"/>
      <c r="BS2" s="21"/>
      <c r="BT2" s="21"/>
      <c r="BU2" s="21"/>
      <c r="BV2" s="21"/>
      <c r="BW2" s="21"/>
      <c r="BX2" s="21"/>
    </row>
    <row r="3" spans="1:76" ht="16.5" customHeight="1" x14ac:dyDescent="0.25">
      <c r="B3" s="10"/>
      <c r="AO3" s="43">
        <v>2</v>
      </c>
      <c r="AP3" s="130"/>
      <c r="AQ3" s="131"/>
      <c r="AR3" s="131"/>
      <c r="AS3" s="131"/>
      <c r="AT3" s="131"/>
      <c r="AU3" s="131"/>
      <c r="AV3" s="131"/>
      <c r="AW3" s="132"/>
      <c r="AX3" s="130"/>
      <c r="AY3" s="131"/>
      <c r="AZ3" s="131"/>
      <c r="BA3" s="131"/>
      <c r="BB3" s="131"/>
      <c r="BC3" s="131"/>
      <c r="BD3" s="132"/>
      <c r="BE3" s="45"/>
      <c r="BF3" s="130"/>
      <c r="BG3" s="131"/>
      <c r="BH3" s="131"/>
      <c r="BI3" s="131"/>
      <c r="BJ3" s="132"/>
      <c r="BK3" s="92" t="s">
        <v>105</v>
      </c>
      <c r="BL3" s="93"/>
      <c r="BM3" s="93"/>
      <c r="BN3" s="94"/>
      <c r="BP3" s="15"/>
      <c r="BQ3" s="36"/>
      <c r="BR3" s="36"/>
    </row>
    <row r="4" spans="1:76" ht="17.25" customHeight="1" thickBot="1" x14ac:dyDescent="0.3">
      <c r="B4" s="11"/>
      <c r="C4" s="36"/>
      <c r="D4" s="21"/>
      <c r="E4" s="21"/>
      <c r="F4" s="21"/>
      <c r="G4" s="21"/>
      <c r="H4" s="21"/>
      <c r="I4" s="21"/>
      <c r="J4" s="21"/>
      <c r="K4" s="21"/>
      <c r="L4" s="21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3">
        <v>3</v>
      </c>
      <c r="AP4" s="130"/>
      <c r="AQ4" s="131"/>
      <c r="AR4" s="131"/>
      <c r="AS4" s="131"/>
      <c r="AT4" s="131"/>
      <c r="AU4" s="131"/>
      <c r="AV4" s="131"/>
      <c r="AW4" s="132"/>
      <c r="AX4" s="130"/>
      <c r="AY4" s="131"/>
      <c r="AZ4" s="131"/>
      <c r="BA4" s="131"/>
      <c r="BB4" s="131"/>
      <c r="BC4" s="131"/>
      <c r="BD4" s="131"/>
      <c r="BE4" s="131"/>
      <c r="BF4" s="131"/>
      <c r="BG4" s="131"/>
      <c r="BH4" s="131"/>
      <c r="BI4" s="131"/>
      <c r="BJ4" s="132"/>
      <c r="BK4" s="95"/>
      <c r="BL4" s="96"/>
      <c r="BM4" s="96"/>
      <c r="BN4" s="97"/>
      <c r="BP4" s="15"/>
      <c r="BQ4" s="36"/>
      <c r="BR4" s="42"/>
    </row>
    <row r="5" spans="1:76" ht="6" customHeight="1" thickBot="1" x14ac:dyDescent="0.25">
      <c r="BO5" s="15"/>
      <c r="BP5" s="15"/>
    </row>
    <row r="6" spans="1:76" ht="6" customHeight="1" thickBot="1" x14ac:dyDescent="0.25">
      <c r="B6" s="22"/>
      <c r="BK6" s="98" t="s">
        <v>106</v>
      </c>
      <c r="BL6" s="99"/>
      <c r="BM6" s="99"/>
      <c r="BN6" s="100"/>
      <c r="BO6" s="46"/>
      <c r="BP6" s="46"/>
    </row>
    <row r="7" spans="1:76" ht="6.75" customHeight="1" x14ac:dyDescent="0.2">
      <c r="L7" s="123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  <c r="AK7" s="124"/>
      <c r="AL7" s="124"/>
      <c r="AM7" s="124"/>
      <c r="AN7" s="124"/>
      <c r="AO7" s="124"/>
      <c r="AP7" s="124"/>
      <c r="AQ7" s="124"/>
      <c r="AR7" s="124"/>
      <c r="AS7" s="124"/>
      <c r="AT7" s="124"/>
      <c r="AU7" s="124"/>
      <c r="AV7" s="124"/>
      <c r="AW7" s="124"/>
      <c r="AX7" s="124"/>
      <c r="AY7" s="124"/>
      <c r="AZ7" s="124"/>
      <c r="BA7" s="125"/>
      <c r="BK7" s="101"/>
      <c r="BL7" s="102"/>
      <c r="BM7" s="102"/>
      <c r="BN7" s="103"/>
      <c r="BO7" s="46"/>
      <c r="BP7" s="46"/>
    </row>
    <row r="8" spans="1:76" ht="23.25" customHeight="1" thickBot="1" x14ac:dyDescent="0.25">
      <c r="B8" s="14"/>
      <c r="C8" s="14"/>
      <c r="D8" s="14"/>
      <c r="E8" s="14"/>
      <c r="F8" s="14"/>
      <c r="G8" s="14"/>
      <c r="H8" s="14"/>
      <c r="I8" s="14"/>
      <c r="J8" s="14"/>
      <c r="K8" s="14"/>
      <c r="L8" s="126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7"/>
      <c r="AT8" s="127"/>
      <c r="AU8" s="127"/>
      <c r="AV8" s="127"/>
      <c r="AW8" s="127"/>
      <c r="AX8" s="127"/>
      <c r="AY8" s="127"/>
      <c r="AZ8" s="127"/>
      <c r="BA8" s="128"/>
      <c r="BK8" s="104"/>
      <c r="BL8" s="105"/>
      <c r="BM8" s="105"/>
      <c r="BN8" s="106"/>
      <c r="BO8" s="46"/>
      <c r="BP8" s="46"/>
    </row>
    <row r="9" spans="1:76" ht="13.5" thickBot="1" x14ac:dyDescent="0.25">
      <c r="B9" s="14"/>
      <c r="BO9" s="46"/>
      <c r="BP9" s="46"/>
    </row>
    <row r="10" spans="1:76" ht="15" customHeight="1" x14ac:dyDescent="0.2">
      <c r="B10" s="8"/>
      <c r="C10" s="121" t="s">
        <v>0</v>
      </c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2"/>
      <c r="AH10" s="133" t="s">
        <v>1</v>
      </c>
      <c r="AI10" s="134"/>
      <c r="AJ10" s="134"/>
      <c r="AK10" s="134"/>
      <c r="AL10" s="134"/>
      <c r="AM10" s="134"/>
      <c r="AN10" s="134"/>
      <c r="AO10" s="134"/>
      <c r="AP10" s="134"/>
      <c r="AQ10" s="134"/>
      <c r="AR10" s="134"/>
      <c r="AS10" s="134"/>
      <c r="AT10" s="134"/>
      <c r="AU10" s="134"/>
      <c r="AV10" s="134"/>
      <c r="AW10" s="134"/>
      <c r="AX10" s="134"/>
      <c r="AY10" s="134"/>
      <c r="AZ10" s="134"/>
      <c r="BA10" s="134"/>
      <c r="BB10" s="134"/>
      <c r="BC10" s="134"/>
      <c r="BD10" s="134"/>
      <c r="BE10" s="134"/>
      <c r="BF10" s="134"/>
      <c r="BG10" s="134"/>
      <c r="BH10" s="134"/>
      <c r="BI10" s="134"/>
      <c r="BJ10" s="135"/>
    </row>
    <row r="11" spans="1:76" ht="15.75" customHeight="1" x14ac:dyDescent="0.2">
      <c r="B11" s="16"/>
      <c r="C11" s="58" t="str">
        <f>"S"&amp;WEEKNUM(C12,2)</f>
        <v>S1</v>
      </c>
      <c r="D11" s="58" t="str">
        <f t="shared" ref="D11:AG11" si="0">"S"&amp;WEEKNUM(D12,2)</f>
        <v>S1</v>
      </c>
      <c r="E11" s="58" t="str">
        <f t="shared" si="0"/>
        <v>S1</v>
      </c>
      <c r="F11" s="58" t="str">
        <f t="shared" si="0"/>
        <v>S2</v>
      </c>
      <c r="G11" s="58" t="str">
        <f t="shared" si="0"/>
        <v>S2</v>
      </c>
      <c r="H11" s="58" t="str">
        <f t="shared" si="0"/>
        <v>S2</v>
      </c>
      <c r="I11" s="58" t="str">
        <f t="shared" si="0"/>
        <v>S2</v>
      </c>
      <c r="J11" s="58" t="str">
        <f t="shared" si="0"/>
        <v>S2</v>
      </c>
      <c r="K11" s="58" t="str">
        <f t="shared" si="0"/>
        <v>S2</v>
      </c>
      <c r="L11" s="58" t="str">
        <f t="shared" si="0"/>
        <v>S2</v>
      </c>
      <c r="M11" s="58" t="str">
        <f t="shared" si="0"/>
        <v>S3</v>
      </c>
      <c r="N11" s="58" t="str">
        <f t="shared" si="0"/>
        <v>S3</v>
      </c>
      <c r="O11" s="58" t="str">
        <f t="shared" si="0"/>
        <v>S3</v>
      </c>
      <c r="P11" s="58" t="str">
        <f t="shared" si="0"/>
        <v>S3</v>
      </c>
      <c r="Q11" s="58" t="str">
        <f t="shared" si="0"/>
        <v>S3</v>
      </c>
      <c r="R11" s="58" t="str">
        <f t="shared" si="0"/>
        <v>S3</v>
      </c>
      <c r="S11" s="58" t="str">
        <f t="shared" si="0"/>
        <v>S3</v>
      </c>
      <c r="T11" s="58" t="str">
        <f t="shared" si="0"/>
        <v>S4</v>
      </c>
      <c r="U11" s="58" t="str">
        <f t="shared" si="0"/>
        <v>S4</v>
      </c>
      <c r="V11" s="58" t="str">
        <f t="shared" si="0"/>
        <v>S4</v>
      </c>
      <c r="W11" s="58" t="str">
        <f t="shared" si="0"/>
        <v>S4</v>
      </c>
      <c r="X11" s="58" t="str">
        <f t="shared" si="0"/>
        <v>S4</v>
      </c>
      <c r="Y11" s="58" t="str">
        <f t="shared" si="0"/>
        <v>S4</v>
      </c>
      <c r="Z11" s="58" t="str">
        <f t="shared" si="0"/>
        <v>S4</v>
      </c>
      <c r="AA11" s="58" t="str">
        <f t="shared" si="0"/>
        <v>S5</v>
      </c>
      <c r="AB11" s="58" t="str">
        <f t="shared" si="0"/>
        <v>S5</v>
      </c>
      <c r="AC11" s="58" t="str">
        <f t="shared" si="0"/>
        <v>S5</v>
      </c>
      <c r="AD11" s="58" t="str">
        <f t="shared" si="0"/>
        <v>S5</v>
      </c>
      <c r="AE11" s="58" t="str">
        <f t="shared" si="0"/>
        <v>S5</v>
      </c>
      <c r="AF11" s="58" t="str">
        <f t="shared" si="0"/>
        <v>S5</v>
      </c>
      <c r="AG11" s="58" t="str">
        <f t="shared" si="0"/>
        <v>S5</v>
      </c>
      <c r="AH11" s="58" t="str">
        <f t="shared" ref="AH11:BI11" si="1">"S"&amp;WEEKNUM(AH12,2)</f>
        <v>S6</v>
      </c>
      <c r="AI11" s="58" t="str">
        <f t="shared" si="1"/>
        <v>S6</v>
      </c>
      <c r="AJ11" s="58" t="str">
        <f t="shared" si="1"/>
        <v>S6</v>
      </c>
      <c r="AK11" s="58" t="str">
        <f t="shared" si="1"/>
        <v>S6</v>
      </c>
      <c r="AL11" s="58" t="str">
        <f t="shared" si="1"/>
        <v>S6</v>
      </c>
      <c r="AM11" s="58" t="str">
        <f t="shared" si="1"/>
        <v>S6</v>
      </c>
      <c r="AN11" s="58" t="str">
        <f t="shared" si="1"/>
        <v>S6</v>
      </c>
      <c r="AO11" s="58" t="str">
        <f t="shared" si="1"/>
        <v>S7</v>
      </c>
      <c r="AP11" s="58" t="str">
        <f t="shared" si="1"/>
        <v>S7</v>
      </c>
      <c r="AQ11" s="58" t="str">
        <f t="shared" si="1"/>
        <v>S7</v>
      </c>
      <c r="AR11" s="58" t="str">
        <f t="shared" si="1"/>
        <v>S7</v>
      </c>
      <c r="AS11" s="58" t="str">
        <f t="shared" si="1"/>
        <v>S7</v>
      </c>
      <c r="AT11" s="58" t="str">
        <f t="shared" si="1"/>
        <v>S7</v>
      </c>
      <c r="AU11" s="58" t="str">
        <f t="shared" si="1"/>
        <v>S7</v>
      </c>
      <c r="AV11" s="58" t="str">
        <f t="shared" si="1"/>
        <v>S8</v>
      </c>
      <c r="AW11" s="58" t="str">
        <f t="shared" si="1"/>
        <v>S8</v>
      </c>
      <c r="AX11" s="58" t="str">
        <f t="shared" si="1"/>
        <v>S8</v>
      </c>
      <c r="AY11" s="58" t="str">
        <f t="shared" si="1"/>
        <v>S8</v>
      </c>
      <c r="AZ11" s="58" t="str">
        <f t="shared" si="1"/>
        <v>S8</v>
      </c>
      <c r="BA11" s="58" t="str">
        <f t="shared" si="1"/>
        <v>S8</v>
      </c>
      <c r="BB11" s="58" t="str">
        <f t="shared" si="1"/>
        <v>S8</v>
      </c>
      <c r="BC11" s="58" t="str">
        <f t="shared" si="1"/>
        <v>S9</v>
      </c>
      <c r="BD11" s="58" t="str">
        <f t="shared" si="1"/>
        <v>S9</v>
      </c>
      <c r="BE11" s="58" t="str">
        <f t="shared" si="1"/>
        <v>S9</v>
      </c>
      <c r="BF11" s="58" t="str">
        <f t="shared" si="1"/>
        <v>S9</v>
      </c>
      <c r="BG11" s="58" t="str">
        <f t="shared" si="1"/>
        <v>S9</v>
      </c>
      <c r="BH11" s="58" t="str">
        <f t="shared" si="1"/>
        <v>S9</v>
      </c>
      <c r="BI11" s="58" t="str">
        <f t="shared" si="1"/>
        <v>S9</v>
      </c>
      <c r="BJ11" s="59" t="str">
        <f>IF(BJ12="", " ","S"&amp;WEEKNUM(BJ12,2))</f>
        <v>S10</v>
      </c>
    </row>
    <row r="12" spans="1:76" ht="15" customHeight="1" thickBot="1" x14ac:dyDescent="0.25">
      <c r="B12" s="16"/>
      <c r="C12" s="53">
        <f>DATE(an,1,1)</f>
        <v>42370</v>
      </c>
      <c r="D12" s="53">
        <f>DATE(an,1,2)</f>
        <v>42371</v>
      </c>
      <c r="E12" s="53">
        <f>DATE(an,1,3)</f>
        <v>42372</v>
      </c>
      <c r="F12" s="53">
        <f>DATE(an,1,4)</f>
        <v>42373</v>
      </c>
      <c r="G12" s="53">
        <f>DATE(an,1,5)</f>
        <v>42374</v>
      </c>
      <c r="H12" s="53">
        <f>DATE(an,1,6)</f>
        <v>42375</v>
      </c>
      <c r="I12" s="53">
        <f>DATE(an,1,7)</f>
        <v>42376</v>
      </c>
      <c r="J12" s="53">
        <f>DATE(an,1,8)</f>
        <v>42377</v>
      </c>
      <c r="K12" s="53">
        <f>DATE(an,1,9)</f>
        <v>42378</v>
      </c>
      <c r="L12" s="53">
        <f>DATE(an,1,10)</f>
        <v>42379</v>
      </c>
      <c r="M12" s="53">
        <f>DATE(an,1,11)</f>
        <v>42380</v>
      </c>
      <c r="N12" s="53">
        <f>DATE(an,1,12)</f>
        <v>42381</v>
      </c>
      <c r="O12" s="53">
        <f>DATE(an,1,13)</f>
        <v>42382</v>
      </c>
      <c r="P12" s="53">
        <f>DATE(an,1,14)</f>
        <v>42383</v>
      </c>
      <c r="Q12" s="53">
        <f>DATE(an,1,15)</f>
        <v>42384</v>
      </c>
      <c r="R12" s="53">
        <f>DATE(an,1,16)</f>
        <v>42385</v>
      </c>
      <c r="S12" s="53">
        <f>DATE(an,1,17)</f>
        <v>42386</v>
      </c>
      <c r="T12" s="53">
        <f>DATE(an,1,18)</f>
        <v>42387</v>
      </c>
      <c r="U12" s="53">
        <f>DATE(an,1,19)</f>
        <v>42388</v>
      </c>
      <c r="V12" s="53">
        <f>DATE(an,1,20)</f>
        <v>42389</v>
      </c>
      <c r="W12" s="53">
        <f>DATE(an,1,21)</f>
        <v>42390</v>
      </c>
      <c r="X12" s="53">
        <f>DATE(an,1,22)</f>
        <v>42391</v>
      </c>
      <c r="Y12" s="53">
        <f>DATE(an,1,23)</f>
        <v>42392</v>
      </c>
      <c r="Z12" s="53">
        <f>DATE(an,1,24)</f>
        <v>42393</v>
      </c>
      <c r="AA12" s="53">
        <f>DATE(an,1,25)</f>
        <v>42394</v>
      </c>
      <c r="AB12" s="53">
        <f>DATE(an,1,26)</f>
        <v>42395</v>
      </c>
      <c r="AC12" s="53">
        <f>DATE(an,1,27)</f>
        <v>42396</v>
      </c>
      <c r="AD12" s="53">
        <f>DATE(an,1,28)</f>
        <v>42397</v>
      </c>
      <c r="AE12" s="53">
        <f>DATE(an,1,29)</f>
        <v>42398</v>
      </c>
      <c r="AF12" s="53">
        <f>DATE(an,1,30)</f>
        <v>42399</v>
      </c>
      <c r="AG12" s="53">
        <f>DATE(an,1,31)</f>
        <v>42400</v>
      </c>
      <c r="AH12" s="53">
        <f>DATE(an,2,1)</f>
        <v>42401</v>
      </c>
      <c r="AI12" s="53">
        <f>AH12+1</f>
        <v>42402</v>
      </c>
      <c r="AJ12" s="53">
        <f t="shared" ref="AJ12" si="2">AI12+1</f>
        <v>42403</v>
      </c>
      <c r="AK12" s="53">
        <f t="shared" ref="AK12" si="3">AJ12+1</f>
        <v>42404</v>
      </c>
      <c r="AL12" s="53">
        <f t="shared" ref="AL12" si="4">AK12+1</f>
        <v>42405</v>
      </c>
      <c r="AM12" s="53">
        <f t="shared" ref="AM12" si="5">AL12+1</f>
        <v>42406</v>
      </c>
      <c r="AN12" s="53">
        <f t="shared" ref="AN12" si="6">AM12+1</f>
        <v>42407</v>
      </c>
      <c r="AO12" s="53">
        <f t="shared" ref="AO12" si="7">AN12+1</f>
        <v>42408</v>
      </c>
      <c r="AP12" s="53">
        <f t="shared" ref="AP12" si="8">AO12+1</f>
        <v>42409</v>
      </c>
      <c r="AQ12" s="53">
        <f t="shared" ref="AQ12" si="9">AP12+1</f>
        <v>42410</v>
      </c>
      <c r="AR12" s="53">
        <f t="shared" ref="AR12" si="10">AQ12+1</f>
        <v>42411</v>
      </c>
      <c r="AS12" s="53">
        <f t="shared" ref="AS12" si="11">AR12+1</f>
        <v>42412</v>
      </c>
      <c r="AT12" s="53">
        <f t="shared" ref="AT12" si="12">AS12+1</f>
        <v>42413</v>
      </c>
      <c r="AU12" s="53">
        <f t="shared" ref="AU12" si="13">AT12+1</f>
        <v>42414</v>
      </c>
      <c r="AV12" s="53">
        <f t="shared" ref="AV12" si="14">AU12+1</f>
        <v>42415</v>
      </c>
      <c r="AW12" s="53">
        <f t="shared" ref="AW12" si="15">AV12+1</f>
        <v>42416</v>
      </c>
      <c r="AX12" s="53">
        <f t="shared" ref="AX12" si="16">AW12+1</f>
        <v>42417</v>
      </c>
      <c r="AY12" s="53">
        <f t="shared" ref="AY12" si="17">AX12+1</f>
        <v>42418</v>
      </c>
      <c r="AZ12" s="53">
        <f t="shared" ref="AZ12" si="18">AY12+1</f>
        <v>42419</v>
      </c>
      <c r="BA12" s="53">
        <f t="shared" ref="BA12" si="19">AZ12+1</f>
        <v>42420</v>
      </c>
      <c r="BB12" s="53">
        <f t="shared" ref="BB12" si="20">BA12+1</f>
        <v>42421</v>
      </c>
      <c r="BC12" s="53">
        <f t="shared" ref="BC12" si="21">BB12+1</f>
        <v>42422</v>
      </c>
      <c r="BD12" s="53">
        <f t="shared" ref="BD12" si="22">BC12+1</f>
        <v>42423</v>
      </c>
      <c r="BE12" s="53">
        <f t="shared" ref="BE12" si="23">BD12+1</f>
        <v>42424</v>
      </c>
      <c r="BF12" s="53">
        <f t="shared" ref="BF12" si="24">BE12+1</f>
        <v>42425</v>
      </c>
      <c r="BG12" s="53">
        <f t="shared" ref="BG12" si="25">BF12+1</f>
        <v>42426</v>
      </c>
      <c r="BH12" s="53">
        <f t="shared" ref="BH12" si="26">BG12+1</f>
        <v>42427</v>
      </c>
      <c r="BI12" s="53">
        <f t="shared" ref="BI12" si="27">BH12+1</f>
        <v>42428</v>
      </c>
      <c r="BJ12" s="53">
        <f>IF(OR(an=2016,an=2020,an=2024,an=2028,an=2032),BI12+1,"")</f>
        <v>42429</v>
      </c>
      <c r="BL12" s="21"/>
      <c r="BM12" s="21"/>
    </row>
    <row r="13" spans="1:76" ht="15" x14ac:dyDescent="0.25">
      <c r="B13" s="29" t="s">
        <v>85</v>
      </c>
      <c r="C13" s="55" t="s">
        <v>127</v>
      </c>
      <c r="D13" s="53" t="s">
        <v>128</v>
      </c>
      <c r="E13" s="53" t="s">
        <v>129</v>
      </c>
      <c r="F13" s="53" t="s">
        <v>130</v>
      </c>
      <c r="G13" s="53" t="s">
        <v>131</v>
      </c>
      <c r="H13" s="53" t="s">
        <v>132</v>
      </c>
      <c r="I13" s="53" t="s">
        <v>133</v>
      </c>
      <c r="J13" s="53" t="s">
        <v>134</v>
      </c>
      <c r="K13" s="53" t="s">
        <v>135</v>
      </c>
      <c r="L13" s="53" t="s">
        <v>136</v>
      </c>
      <c r="M13" s="53" t="s">
        <v>137</v>
      </c>
      <c r="N13" s="53" t="s">
        <v>138</v>
      </c>
      <c r="O13" s="53" t="s">
        <v>139</v>
      </c>
      <c r="P13" s="53" t="s">
        <v>140</v>
      </c>
      <c r="Q13" s="53" t="s">
        <v>141</v>
      </c>
      <c r="R13" s="53" t="s">
        <v>142</v>
      </c>
      <c r="S13" s="53" t="s">
        <v>143</v>
      </c>
      <c r="T13" s="53" t="s">
        <v>130</v>
      </c>
      <c r="U13" s="53" t="s">
        <v>131</v>
      </c>
      <c r="V13" s="53" t="s">
        <v>132</v>
      </c>
      <c r="W13" s="53" t="s">
        <v>133</v>
      </c>
      <c r="X13" s="53" t="s">
        <v>134</v>
      </c>
      <c r="Y13" s="53" t="s">
        <v>135</v>
      </c>
      <c r="Z13" s="53" t="s">
        <v>136</v>
      </c>
      <c r="AA13" s="53" t="s">
        <v>130</v>
      </c>
      <c r="AB13" s="53" t="s">
        <v>131</v>
      </c>
      <c r="AC13" s="53" t="s">
        <v>132</v>
      </c>
      <c r="AD13" s="53" t="s">
        <v>133</v>
      </c>
      <c r="AE13" s="53" t="s">
        <v>134</v>
      </c>
      <c r="AF13" s="53" t="s">
        <v>135</v>
      </c>
      <c r="AG13" s="53" t="s">
        <v>136</v>
      </c>
      <c r="AH13" s="53" t="s">
        <v>137</v>
      </c>
      <c r="AI13" s="53" t="s">
        <v>138</v>
      </c>
      <c r="AJ13" s="53" t="s">
        <v>139</v>
      </c>
      <c r="AK13" s="53" t="s">
        <v>140</v>
      </c>
      <c r="AL13" s="53" t="s">
        <v>141</v>
      </c>
      <c r="AM13" s="53" t="s">
        <v>142</v>
      </c>
      <c r="AN13" s="53" t="s">
        <v>143</v>
      </c>
      <c r="AO13" s="53" t="s">
        <v>130</v>
      </c>
      <c r="AP13" s="53" t="s">
        <v>131</v>
      </c>
      <c r="AQ13" s="53" t="s">
        <v>132</v>
      </c>
      <c r="AR13" s="53" t="s">
        <v>133</v>
      </c>
      <c r="AS13" s="53" t="s">
        <v>134</v>
      </c>
      <c r="AT13" s="53" t="s">
        <v>135</v>
      </c>
      <c r="AU13" s="53" t="s">
        <v>136</v>
      </c>
      <c r="AV13" s="53" t="s">
        <v>130</v>
      </c>
      <c r="AW13" s="53" t="s">
        <v>131</v>
      </c>
      <c r="AX13" s="53" t="s">
        <v>132</v>
      </c>
      <c r="AY13" s="53" t="s">
        <v>133</v>
      </c>
      <c r="AZ13" s="53" t="s">
        <v>134</v>
      </c>
      <c r="BA13" s="53" t="s">
        <v>135</v>
      </c>
      <c r="BB13" s="53" t="s">
        <v>136</v>
      </c>
      <c r="BC13" s="53" t="s">
        <v>137</v>
      </c>
      <c r="BD13" s="53" t="s">
        <v>138</v>
      </c>
      <c r="BE13" s="53" t="s">
        <v>139</v>
      </c>
      <c r="BF13" s="53" t="s">
        <v>140</v>
      </c>
      <c r="BG13" s="53" t="s">
        <v>141</v>
      </c>
      <c r="BH13" s="53" t="s">
        <v>142</v>
      </c>
      <c r="BI13" s="53" t="s">
        <v>143</v>
      </c>
      <c r="BJ13" s="53"/>
      <c r="BK13" s="49"/>
      <c r="BL13" s="49"/>
      <c r="BM13" s="49"/>
      <c r="BO13" s="47"/>
      <c r="BQ13" s="15"/>
    </row>
    <row r="14" spans="1:76" ht="15" customHeight="1" x14ac:dyDescent="0.25">
      <c r="B14" s="30" t="s">
        <v>86</v>
      </c>
      <c r="C14" s="55" t="s">
        <v>144</v>
      </c>
      <c r="D14" s="53"/>
      <c r="E14" s="53"/>
      <c r="F14" s="53"/>
      <c r="G14" s="53" t="s">
        <v>131</v>
      </c>
      <c r="H14" s="53"/>
      <c r="I14" s="53"/>
      <c r="J14" s="53"/>
      <c r="K14" s="53"/>
      <c r="L14" s="53"/>
      <c r="M14" s="53"/>
      <c r="N14" s="53"/>
      <c r="O14" s="53" t="s">
        <v>139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 t="s">
        <v>131</v>
      </c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49"/>
      <c r="BL14" s="49"/>
      <c r="BM14" s="49"/>
      <c r="BQ14" s="15"/>
    </row>
    <row r="15" spans="1:76" ht="13.5" customHeight="1" x14ac:dyDescent="0.25">
      <c r="B15" s="30" t="s">
        <v>87</v>
      </c>
      <c r="C15" s="55"/>
      <c r="D15" s="53"/>
      <c r="E15" s="53"/>
      <c r="F15" s="53"/>
      <c r="G15" s="53" t="s">
        <v>131</v>
      </c>
      <c r="H15" s="53"/>
      <c r="I15" s="53"/>
      <c r="J15" s="53"/>
      <c r="K15" s="53"/>
      <c r="L15" s="53"/>
      <c r="M15" s="53"/>
      <c r="N15" s="53"/>
      <c r="O15" s="53" t="s">
        <v>139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 t="s">
        <v>131</v>
      </c>
      <c r="AQ15" s="53"/>
      <c r="AR15" s="53"/>
      <c r="AS15" s="53"/>
      <c r="AT15" s="53"/>
      <c r="AU15" s="53"/>
      <c r="AV15" s="53"/>
      <c r="AW15" s="53"/>
      <c r="AX15" s="53"/>
      <c r="AY15" s="53" t="s">
        <v>131</v>
      </c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49"/>
      <c r="BL15" s="49"/>
      <c r="BM15" s="49"/>
      <c r="BO15" s="48"/>
      <c r="BQ15" s="15"/>
    </row>
    <row r="16" spans="1:76" ht="15" customHeight="1" x14ac:dyDescent="0.25">
      <c r="A16" s="18"/>
      <c r="B16" s="30" t="s">
        <v>88</v>
      </c>
      <c r="C16" s="55"/>
      <c r="D16" s="53"/>
      <c r="E16" s="53"/>
      <c r="F16" s="53"/>
      <c r="G16" s="53" t="s">
        <v>139</v>
      </c>
      <c r="H16" s="53"/>
      <c r="I16" s="53"/>
      <c r="J16" s="53"/>
      <c r="K16" s="53"/>
      <c r="L16" s="53"/>
      <c r="M16" s="53"/>
      <c r="N16" s="53"/>
      <c r="O16" s="53" t="s">
        <v>139</v>
      </c>
      <c r="P16" s="53"/>
      <c r="Q16" s="53"/>
      <c r="R16" s="53"/>
      <c r="S16" s="53"/>
      <c r="T16" s="53"/>
      <c r="U16" s="53"/>
      <c r="V16" s="53"/>
      <c r="W16" s="53"/>
      <c r="X16" s="53" t="s">
        <v>131</v>
      </c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 t="s">
        <v>131</v>
      </c>
      <c r="AQ16" s="53"/>
      <c r="AR16" s="53"/>
      <c r="AS16" s="53"/>
      <c r="AT16" s="53"/>
      <c r="AU16" s="53"/>
      <c r="AV16" s="53"/>
      <c r="AW16" s="53" t="s">
        <v>131</v>
      </c>
      <c r="AX16" s="53"/>
      <c r="AY16" s="53" t="s">
        <v>131</v>
      </c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49"/>
      <c r="BL16" s="49"/>
      <c r="BM16" s="49"/>
      <c r="BQ16" s="15"/>
    </row>
    <row r="17" spans="1:214" ht="15" x14ac:dyDescent="0.25">
      <c r="A17" s="12"/>
      <c r="B17" s="30" t="s">
        <v>89</v>
      </c>
      <c r="C17" s="55"/>
      <c r="D17" s="53"/>
      <c r="E17" s="53"/>
      <c r="F17" s="53"/>
      <c r="G17" s="53" t="s">
        <v>139</v>
      </c>
      <c r="H17" s="53"/>
      <c r="I17" s="53"/>
      <c r="J17" s="53"/>
      <c r="K17" s="53"/>
      <c r="L17" s="53"/>
      <c r="M17" s="53"/>
      <c r="N17" s="53"/>
      <c r="O17" s="53" t="s">
        <v>139</v>
      </c>
      <c r="P17" s="53"/>
      <c r="Q17" s="53"/>
      <c r="R17" s="53"/>
      <c r="S17" s="53"/>
      <c r="T17" s="53"/>
      <c r="U17" s="53" t="s">
        <v>131</v>
      </c>
      <c r="V17" s="53"/>
      <c r="W17" s="53"/>
      <c r="X17" s="53" t="s">
        <v>131</v>
      </c>
      <c r="Y17" s="53"/>
      <c r="Z17" s="53"/>
      <c r="AA17" s="53"/>
      <c r="AB17" s="53"/>
      <c r="AC17" s="53" t="s">
        <v>139</v>
      </c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 t="s">
        <v>131</v>
      </c>
      <c r="AQ17" s="53"/>
      <c r="AR17" s="53"/>
      <c r="AS17" s="53"/>
      <c r="AT17" s="53"/>
      <c r="AU17" s="53"/>
      <c r="AV17" s="53"/>
      <c r="AW17" s="53" t="s">
        <v>131</v>
      </c>
      <c r="AX17" s="53"/>
      <c r="AY17" s="53" t="s">
        <v>131</v>
      </c>
      <c r="AZ17" s="53"/>
      <c r="BA17" s="53"/>
      <c r="BB17" s="53"/>
      <c r="BC17" s="53"/>
      <c r="BD17" s="53"/>
      <c r="BE17" s="53" t="s">
        <v>131</v>
      </c>
      <c r="BF17" s="53"/>
      <c r="BG17" s="53"/>
      <c r="BH17" s="53"/>
      <c r="BI17" s="53"/>
      <c r="BJ17" s="53"/>
      <c r="BK17" s="49"/>
      <c r="BL17" s="49"/>
      <c r="BM17" s="49"/>
      <c r="BQ17" s="15"/>
    </row>
    <row r="18" spans="1:214" ht="15" x14ac:dyDescent="0.25">
      <c r="A18" s="12"/>
      <c r="B18" s="30" t="s">
        <v>90</v>
      </c>
      <c r="C18" s="55"/>
      <c r="D18" s="53"/>
      <c r="E18" s="53"/>
      <c r="F18" s="53" t="s">
        <v>131</v>
      </c>
      <c r="G18" s="53" t="s">
        <v>139</v>
      </c>
      <c r="H18" s="53"/>
      <c r="I18" s="53"/>
      <c r="J18" s="53" t="s">
        <v>131</v>
      </c>
      <c r="K18" s="53"/>
      <c r="L18" s="53"/>
      <c r="M18" s="53"/>
      <c r="N18" s="53"/>
      <c r="O18" s="53" t="s">
        <v>139</v>
      </c>
      <c r="P18" s="53"/>
      <c r="Q18" s="53"/>
      <c r="R18" s="53"/>
      <c r="S18" s="53"/>
      <c r="T18" s="53"/>
      <c r="U18" s="53" t="s">
        <v>131</v>
      </c>
      <c r="V18" s="53" t="s">
        <v>139</v>
      </c>
      <c r="W18" s="53"/>
      <c r="X18" s="53" t="s">
        <v>131</v>
      </c>
      <c r="Y18" s="53"/>
      <c r="Z18" s="53"/>
      <c r="AA18" s="53"/>
      <c r="AB18" s="53"/>
      <c r="AC18" s="53" t="s">
        <v>139</v>
      </c>
      <c r="AD18" s="53"/>
      <c r="AE18" s="53"/>
      <c r="AF18" s="53"/>
      <c r="AG18" s="53"/>
      <c r="AH18" s="53"/>
      <c r="AI18" s="53"/>
      <c r="AJ18" s="53" t="s">
        <v>139</v>
      </c>
      <c r="AK18" s="53"/>
      <c r="AL18" s="53"/>
      <c r="AM18" s="53"/>
      <c r="AN18" s="53"/>
      <c r="AO18" s="53"/>
      <c r="AP18" s="53" t="s">
        <v>131</v>
      </c>
      <c r="AQ18" s="53"/>
      <c r="AR18" s="53"/>
      <c r="AS18" s="53"/>
      <c r="AT18" s="53"/>
      <c r="AU18" s="53"/>
      <c r="AV18" s="53"/>
      <c r="AW18" s="53" t="s">
        <v>131</v>
      </c>
      <c r="AX18" s="53"/>
      <c r="AY18" s="53" t="s">
        <v>131</v>
      </c>
      <c r="AZ18" s="53"/>
      <c r="BA18" s="53"/>
      <c r="BB18" s="53"/>
      <c r="BC18" s="53"/>
      <c r="BD18" s="53"/>
      <c r="BE18" s="53" t="s">
        <v>131</v>
      </c>
      <c r="BF18" s="53"/>
      <c r="BG18" s="53"/>
      <c r="BH18" s="53"/>
      <c r="BI18" s="53"/>
      <c r="BJ18" s="53"/>
      <c r="BK18" s="49"/>
      <c r="BL18" s="49"/>
      <c r="BM18" s="49"/>
      <c r="BO18" s="15"/>
      <c r="BP18" s="15"/>
      <c r="BQ18" s="15"/>
    </row>
    <row r="19" spans="1:214" ht="15" x14ac:dyDescent="0.25">
      <c r="A19" s="18"/>
      <c r="B19" s="30" t="s">
        <v>91</v>
      </c>
      <c r="C19" s="55"/>
      <c r="D19" s="53"/>
      <c r="E19" s="53"/>
      <c r="F19" s="53" t="s">
        <v>131</v>
      </c>
      <c r="G19" s="53" t="s">
        <v>139</v>
      </c>
      <c r="H19" s="53"/>
      <c r="I19" s="53"/>
      <c r="J19" s="53" t="s">
        <v>131</v>
      </c>
      <c r="K19" s="53"/>
      <c r="L19" s="53"/>
      <c r="M19" s="53"/>
      <c r="N19" s="53"/>
      <c r="O19" s="53" t="s">
        <v>139</v>
      </c>
      <c r="P19" s="53"/>
      <c r="Q19" s="53"/>
      <c r="R19" s="53"/>
      <c r="S19" s="53"/>
      <c r="T19" s="53"/>
      <c r="U19" s="53" t="s">
        <v>131</v>
      </c>
      <c r="V19" s="53" t="s">
        <v>139</v>
      </c>
      <c r="W19" s="53"/>
      <c r="X19" s="53" t="s">
        <v>131</v>
      </c>
      <c r="Y19" s="53"/>
      <c r="Z19" s="53"/>
      <c r="AA19" s="53"/>
      <c r="AB19" s="53"/>
      <c r="AC19" s="53" t="s">
        <v>139</v>
      </c>
      <c r="AD19" s="53"/>
      <c r="AE19" s="53"/>
      <c r="AF19" s="53"/>
      <c r="AG19" s="53"/>
      <c r="AH19" s="53"/>
      <c r="AI19" s="53"/>
      <c r="AJ19" s="53" t="s">
        <v>139</v>
      </c>
      <c r="AK19" s="53"/>
      <c r="AL19" s="53"/>
      <c r="AM19" s="53"/>
      <c r="AN19" s="53"/>
      <c r="AO19" s="53"/>
      <c r="AP19" s="53" t="s">
        <v>131</v>
      </c>
      <c r="AQ19" s="53"/>
      <c r="AR19" s="53"/>
      <c r="AS19" s="53"/>
      <c r="AT19" s="53"/>
      <c r="AU19" s="53"/>
      <c r="AV19" s="53"/>
      <c r="AW19" s="53" t="s">
        <v>131</v>
      </c>
      <c r="AX19" s="53"/>
      <c r="AY19" s="53"/>
      <c r="AZ19" s="53"/>
      <c r="BA19" s="53"/>
      <c r="BB19" s="53"/>
      <c r="BC19" s="53"/>
      <c r="BD19" s="53"/>
      <c r="BE19" s="53" t="s">
        <v>131</v>
      </c>
      <c r="BF19" s="53"/>
      <c r="BG19" s="53"/>
      <c r="BH19" s="53"/>
      <c r="BI19" s="53"/>
      <c r="BJ19" s="53"/>
      <c r="BK19" s="49"/>
      <c r="BL19" s="49"/>
      <c r="BM19" s="49"/>
      <c r="BO19" s="15"/>
      <c r="BP19" s="15"/>
      <c r="BQ19" s="15"/>
    </row>
    <row r="20" spans="1:214" ht="15" x14ac:dyDescent="0.25">
      <c r="A20" s="18"/>
      <c r="B20" s="30" t="s">
        <v>92</v>
      </c>
      <c r="C20" s="55"/>
      <c r="D20" s="53"/>
      <c r="E20" s="53"/>
      <c r="F20" s="53" t="s">
        <v>131</v>
      </c>
      <c r="G20" s="53" t="s">
        <v>131</v>
      </c>
      <c r="H20" s="53"/>
      <c r="I20" s="53" t="s">
        <v>131</v>
      </c>
      <c r="J20" s="53" t="s">
        <v>131</v>
      </c>
      <c r="K20" s="53"/>
      <c r="L20" s="53"/>
      <c r="M20" s="53"/>
      <c r="N20" s="53"/>
      <c r="O20" s="53" t="s">
        <v>139</v>
      </c>
      <c r="P20" s="53"/>
      <c r="Q20" s="53"/>
      <c r="R20" s="53"/>
      <c r="S20" s="53"/>
      <c r="T20" s="53"/>
      <c r="U20" s="53" t="s">
        <v>131</v>
      </c>
      <c r="V20" s="53" t="s">
        <v>139</v>
      </c>
      <c r="W20" s="53"/>
      <c r="X20" s="53"/>
      <c r="Y20" s="53"/>
      <c r="Z20" s="53"/>
      <c r="AA20" s="53"/>
      <c r="AB20" s="53"/>
      <c r="AC20" s="53" t="s">
        <v>139</v>
      </c>
      <c r="AD20" s="53"/>
      <c r="AE20" s="53"/>
      <c r="AF20" s="53"/>
      <c r="AG20" s="53"/>
      <c r="AH20" s="53"/>
      <c r="AI20" s="53"/>
      <c r="AJ20" s="53" t="s">
        <v>139</v>
      </c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 t="s">
        <v>131</v>
      </c>
      <c r="BF20" s="53"/>
      <c r="BG20" s="53"/>
      <c r="BH20" s="53"/>
      <c r="BI20" s="53"/>
      <c r="BJ20" s="53"/>
      <c r="BK20" s="49"/>
      <c r="BL20" s="49"/>
      <c r="BM20" s="49"/>
      <c r="BO20" s="15"/>
      <c r="BP20" s="15"/>
      <c r="BQ20" s="15"/>
    </row>
    <row r="21" spans="1:214" ht="15" x14ac:dyDescent="0.25">
      <c r="B21" s="30" t="s">
        <v>93</v>
      </c>
      <c r="C21" s="55"/>
      <c r="D21" s="53"/>
      <c r="E21" s="53"/>
      <c r="F21" s="53" t="s">
        <v>131</v>
      </c>
      <c r="G21" s="53" t="s">
        <v>131</v>
      </c>
      <c r="H21" s="53"/>
      <c r="I21" s="53" t="s">
        <v>131</v>
      </c>
      <c r="J21" s="53" t="s">
        <v>131</v>
      </c>
      <c r="K21" s="53"/>
      <c r="L21" s="53"/>
      <c r="M21" s="53"/>
      <c r="N21" s="53"/>
      <c r="O21" s="53" t="s">
        <v>139</v>
      </c>
      <c r="P21" s="53"/>
      <c r="Q21" s="53"/>
      <c r="R21" s="53"/>
      <c r="S21" s="53"/>
      <c r="T21" s="53"/>
      <c r="U21" s="53"/>
      <c r="V21" s="53" t="s">
        <v>139</v>
      </c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 t="s">
        <v>139</v>
      </c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 t="s">
        <v>131</v>
      </c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49"/>
      <c r="BL21" s="49"/>
      <c r="BM21" s="49"/>
      <c r="BO21" s="15"/>
      <c r="BP21" s="15"/>
      <c r="BQ21" s="15"/>
    </row>
    <row r="22" spans="1:214" ht="15" x14ac:dyDescent="0.25">
      <c r="B22" s="30" t="s">
        <v>94</v>
      </c>
      <c r="C22" s="55"/>
      <c r="D22" s="53"/>
      <c r="E22" s="53"/>
      <c r="F22" s="53"/>
      <c r="G22" s="53" t="s">
        <v>131</v>
      </c>
      <c r="H22" s="53"/>
      <c r="I22" s="53" t="s">
        <v>131</v>
      </c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 t="s">
        <v>131</v>
      </c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49"/>
      <c r="BL22" s="49"/>
      <c r="BM22" s="49"/>
      <c r="BO22" s="15"/>
      <c r="BP22" s="15"/>
      <c r="BQ22" s="15"/>
    </row>
    <row r="23" spans="1:214" ht="15" x14ac:dyDescent="0.25">
      <c r="B23" s="30" t="s">
        <v>95</v>
      </c>
      <c r="C23" s="55"/>
      <c r="D23" s="53"/>
      <c r="E23" s="53"/>
      <c r="F23" s="53"/>
      <c r="G23" s="53" t="s">
        <v>131</v>
      </c>
      <c r="H23" s="53" t="s">
        <v>139</v>
      </c>
      <c r="I23" s="53" t="s">
        <v>131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 t="s">
        <v>139</v>
      </c>
      <c r="AQ23" s="53" t="s">
        <v>139</v>
      </c>
      <c r="AR23" s="53"/>
      <c r="AS23" s="53"/>
      <c r="AT23" s="53"/>
      <c r="AU23" s="53"/>
      <c r="AV23" s="53"/>
      <c r="AW23" s="53"/>
      <c r="AX23" s="53" t="s">
        <v>131</v>
      </c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49"/>
      <c r="BL23" s="49"/>
      <c r="BM23" s="49"/>
      <c r="BO23" s="15"/>
      <c r="BP23" s="15"/>
      <c r="BQ23" s="15"/>
    </row>
    <row r="24" spans="1:214" ht="15" x14ac:dyDescent="0.25">
      <c r="B24" s="30" t="s">
        <v>96</v>
      </c>
      <c r="C24" s="55"/>
      <c r="D24" s="53"/>
      <c r="E24" s="53"/>
      <c r="F24" s="53"/>
      <c r="G24" s="53" t="s">
        <v>131</v>
      </c>
      <c r="H24" s="53" t="s">
        <v>139</v>
      </c>
      <c r="I24" s="53"/>
      <c r="J24" s="53"/>
      <c r="K24" s="53"/>
      <c r="L24" s="53"/>
      <c r="M24" s="53"/>
      <c r="N24" s="53" t="s">
        <v>131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 t="s">
        <v>139</v>
      </c>
      <c r="AK24" s="53"/>
      <c r="AL24" s="53"/>
      <c r="AM24" s="53"/>
      <c r="AN24" s="53"/>
      <c r="AO24" s="53"/>
      <c r="AP24" s="53" t="s">
        <v>139</v>
      </c>
      <c r="AQ24" s="53" t="s">
        <v>139</v>
      </c>
      <c r="AR24" s="53"/>
      <c r="AS24" s="53"/>
      <c r="AT24" s="53"/>
      <c r="AU24" s="53"/>
      <c r="AV24" s="53"/>
      <c r="AW24" s="53"/>
      <c r="AX24" s="53" t="s">
        <v>131</v>
      </c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49"/>
      <c r="BL24" s="49"/>
      <c r="BM24" s="49"/>
      <c r="BO24" s="15"/>
      <c r="BP24" s="15"/>
      <c r="BQ24" s="15"/>
    </row>
    <row r="25" spans="1:214" ht="15" x14ac:dyDescent="0.25">
      <c r="B25" s="30" t="s">
        <v>97</v>
      </c>
      <c r="C25" s="55"/>
      <c r="D25" s="53"/>
      <c r="E25" s="53"/>
      <c r="F25" s="53"/>
      <c r="G25" s="53" t="s">
        <v>131</v>
      </c>
      <c r="H25" s="53" t="s">
        <v>139</v>
      </c>
      <c r="I25" s="53"/>
      <c r="J25" s="53"/>
      <c r="K25" s="53"/>
      <c r="L25" s="53"/>
      <c r="M25" s="53"/>
      <c r="N25" s="53" t="s">
        <v>131</v>
      </c>
      <c r="O25" s="53"/>
      <c r="P25" s="53"/>
      <c r="Q25" s="53"/>
      <c r="R25" s="53"/>
      <c r="S25" s="53"/>
      <c r="T25" s="53"/>
      <c r="U25" s="53"/>
      <c r="V25" s="53"/>
      <c r="W25" s="53" t="s">
        <v>139</v>
      </c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 t="s">
        <v>139</v>
      </c>
      <c r="AK25" s="53"/>
      <c r="AL25" s="53"/>
      <c r="AM25" s="53"/>
      <c r="AN25" s="53"/>
      <c r="AO25" s="53"/>
      <c r="AP25" s="53" t="s">
        <v>139</v>
      </c>
      <c r="AQ25" s="53" t="s">
        <v>139</v>
      </c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49"/>
      <c r="BL25" s="49"/>
      <c r="BM25" s="49"/>
      <c r="BO25" s="15"/>
      <c r="BP25" s="15"/>
      <c r="BQ25" s="15"/>
    </row>
    <row r="26" spans="1:214" ht="15" x14ac:dyDescent="0.25">
      <c r="B26" s="30" t="s">
        <v>98</v>
      </c>
      <c r="C26" s="55"/>
      <c r="D26" s="53"/>
      <c r="E26" s="53"/>
      <c r="F26" s="53"/>
      <c r="G26" s="53" t="s">
        <v>131</v>
      </c>
      <c r="H26" s="53" t="s">
        <v>139</v>
      </c>
      <c r="I26" s="53"/>
      <c r="J26" s="53"/>
      <c r="K26" s="53"/>
      <c r="L26" s="53"/>
      <c r="M26" s="53"/>
      <c r="N26" s="53" t="s">
        <v>131</v>
      </c>
      <c r="O26" s="53"/>
      <c r="P26" s="53" t="s">
        <v>131</v>
      </c>
      <c r="Q26" s="53"/>
      <c r="R26" s="53"/>
      <c r="S26" s="53"/>
      <c r="T26" s="53"/>
      <c r="U26" s="53"/>
      <c r="V26" s="53"/>
      <c r="W26" s="53" t="s">
        <v>139</v>
      </c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 t="s">
        <v>139</v>
      </c>
      <c r="AK26" s="53"/>
      <c r="AL26" s="53"/>
      <c r="AM26" s="53"/>
      <c r="AN26" s="53"/>
      <c r="AO26" s="53"/>
      <c r="AP26" s="53" t="s">
        <v>139</v>
      </c>
      <c r="AQ26" s="53" t="s">
        <v>139</v>
      </c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 t="s">
        <v>131</v>
      </c>
      <c r="BF26" s="53"/>
      <c r="BG26" s="53"/>
      <c r="BH26" s="53"/>
      <c r="BI26" s="53"/>
      <c r="BJ26" s="53"/>
      <c r="BK26" s="49"/>
      <c r="BL26" s="49"/>
      <c r="BM26" s="49"/>
      <c r="BO26" s="15"/>
      <c r="BP26" s="15"/>
      <c r="BQ26" s="15"/>
    </row>
    <row r="27" spans="1:214" ht="15" x14ac:dyDescent="0.25">
      <c r="B27" s="30" t="s">
        <v>99</v>
      </c>
      <c r="C27" s="55"/>
      <c r="D27" s="53"/>
      <c r="E27" s="53"/>
      <c r="F27" s="53"/>
      <c r="G27" s="53" t="s">
        <v>131</v>
      </c>
      <c r="H27" s="53"/>
      <c r="I27" s="53"/>
      <c r="J27" s="53"/>
      <c r="K27" s="53"/>
      <c r="L27" s="53"/>
      <c r="M27" s="53"/>
      <c r="N27" s="53" t="s">
        <v>131</v>
      </c>
      <c r="O27" s="53"/>
      <c r="P27" s="53" t="s">
        <v>131</v>
      </c>
      <c r="Q27" s="53"/>
      <c r="R27" s="53"/>
      <c r="S27" s="53"/>
      <c r="T27" s="53"/>
      <c r="U27" s="53" t="s">
        <v>131</v>
      </c>
      <c r="V27" s="53"/>
      <c r="W27" s="53" t="s">
        <v>139</v>
      </c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 t="s">
        <v>139</v>
      </c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 t="s">
        <v>131</v>
      </c>
      <c r="BF27" s="53"/>
      <c r="BG27" s="53"/>
      <c r="BH27" s="53"/>
      <c r="BI27" s="53"/>
      <c r="BJ27" s="53"/>
      <c r="BK27" s="49"/>
      <c r="BL27" s="49"/>
      <c r="BM27" s="49"/>
      <c r="BO27" s="15"/>
      <c r="BP27" s="15"/>
      <c r="BQ27" s="15"/>
    </row>
    <row r="28" spans="1:214" ht="15" x14ac:dyDescent="0.25">
      <c r="B28" s="30" t="s">
        <v>100</v>
      </c>
      <c r="C28" s="55"/>
      <c r="D28" s="53"/>
      <c r="E28" s="53"/>
      <c r="F28" s="53"/>
      <c r="G28" s="53" t="s">
        <v>131</v>
      </c>
      <c r="H28" s="53"/>
      <c r="I28" s="53"/>
      <c r="J28" s="53"/>
      <c r="K28" s="53"/>
      <c r="L28" s="53"/>
      <c r="M28" s="53"/>
      <c r="N28" s="53"/>
      <c r="O28" s="53"/>
      <c r="P28" s="53" t="s">
        <v>131</v>
      </c>
      <c r="Q28" s="53"/>
      <c r="R28" s="53"/>
      <c r="S28" s="53"/>
      <c r="T28" s="53"/>
      <c r="U28" s="53" t="s">
        <v>131</v>
      </c>
      <c r="V28" s="53"/>
      <c r="W28" s="53" t="s">
        <v>139</v>
      </c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 t="s">
        <v>131</v>
      </c>
      <c r="BF28" s="53"/>
      <c r="BG28" s="53"/>
      <c r="BH28" s="53"/>
      <c r="BI28" s="53"/>
      <c r="BJ28" s="53"/>
      <c r="BK28" s="49"/>
      <c r="BL28" s="49"/>
      <c r="BM28" s="49"/>
      <c r="BO28" s="15"/>
      <c r="BP28" s="15"/>
      <c r="BQ28" s="15"/>
    </row>
    <row r="29" spans="1:214" ht="15" x14ac:dyDescent="0.25">
      <c r="B29" s="30" t="s">
        <v>101</v>
      </c>
      <c r="C29" s="55"/>
      <c r="D29" s="53"/>
      <c r="E29" s="53"/>
      <c r="F29" s="53"/>
      <c r="G29" s="53" t="s">
        <v>131</v>
      </c>
      <c r="H29" s="53"/>
      <c r="I29" s="53"/>
      <c r="J29" s="53"/>
      <c r="K29" s="53"/>
      <c r="L29" s="53"/>
      <c r="M29" s="53"/>
      <c r="N29" s="53"/>
      <c r="O29" s="53"/>
      <c r="P29" s="53" t="s">
        <v>131</v>
      </c>
      <c r="Q29" s="53"/>
      <c r="R29" s="53"/>
      <c r="S29" s="53"/>
      <c r="T29" s="53"/>
      <c r="U29" s="53" t="s">
        <v>131</v>
      </c>
      <c r="V29" s="53"/>
      <c r="W29" s="53"/>
      <c r="X29" s="53" t="s">
        <v>131</v>
      </c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 t="s">
        <v>131</v>
      </c>
      <c r="BF29" s="53"/>
      <c r="BG29" s="53"/>
      <c r="BH29" s="53"/>
      <c r="BI29" s="53"/>
      <c r="BJ29" s="53"/>
      <c r="BK29" s="49"/>
      <c r="BL29" s="49"/>
      <c r="BM29" s="49"/>
      <c r="BO29" s="15"/>
      <c r="BP29" s="15"/>
      <c r="BQ29" s="15"/>
    </row>
    <row r="30" spans="1:214" ht="15" x14ac:dyDescent="0.25">
      <c r="B30" s="30" t="s">
        <v>102</v>
      </c>
      <c r="C30" s="55"/>
      <c r="D30" s="53"/>
      <c r="E30" s="53"/>
      <c r="F30" s="53"/>
      <c r="G30" s="53" t="s">
        <v>131</v>
      </c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 t="s">
        <v>131</v>
      </c>
      <c r="V30" s="53"/>
      <c r="W30" s="53"/>
      <c r="X30" s="53" t="s">
        <v>131</v>
      </c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49"/>
      <c r="BL30" s="49"/>
      <c r="BM30" s="49"/>
      <c r="BO30" s="15"/>
      <c r="BP30" s="15"/>
      <c r="BQ30" s="15"/>
    </row>
    <row r="31" spans="1:214" ht="15" x14ac:dyDescent="0.25">
      <c r="B31" s="30" t="s">
        <v>103</v>
      </c>
      <c r="C31" s="55"/>
      <c r="D31" s="53"/>
      <c r="E31" s="53"/>
      <c r="F31" s="53"/>
      <c r="G31" s="53" t="s">
        <v>131</v>
      </c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 t="s">
        <v>131</v>
      </c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49"/>
      <c r="BL31" s="49"/>
      <c r="BM31" s="49"/>
      <c r="BO31" s="15"/>
      <c r="BP31" s="15"/>
      <c r="BQ31" s="15"/>
    </row>
    <row r="32" spans="1:214" ht="15" x14ac:dyDescent="0.25">
      <c r="A32" s="18"/>
      <c r="B32" s="30" t="s">
        <v>104</v>
      </c>
      <c r="C32" s="55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 t="s">
        <v>131</v>
      </c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49"/>
      <c r="BL32" s="49"/>
      <c r="BM32" s="49"/>
      <c r="BN32" s="18"/>
      <c r="BO32" s="15"/>
      <c r="BP32" s="15"/>
      <c r="BQ32" s="15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</row>
    <row r="33" spans="1:219" ht="13.5" thickBot="1" x14ac:dyDescent="0.25">
      <c r="BO33" s="15"/>
      <c r="BP33" s="15"/>
      <c r="BQ33" s="15"/>
    </row>
    <row r="34" spans="1:219" x14ac:dyDescent="0.2">
      <c r="C34" s="91" t="s">
        <v>2</v>
      </c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 t="s">
        <v>3</v>
      </c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91"/>
      <c r="BG34" s="91"/>
      <c r="BH34" s="91"/>
      <c r="BI34" s="91"/>
      <c r="BJ34" s="91"/>
      <c r="BK34" s="91"/>
      <c r="BO34" s="15"/>
      <c r="BP34" s="15"/>
      <c r="BQ34" s="15"/>
    </row>
    <row r="35" spans="1:219" x14ac:dyDescent="0.2">
      <c r="B35" s="16"/>
      <c r="C35" s="60" t="str">
        <f>"S"&amp;WEEKNUM(C36,2)</f>
        <v>S10</v>
      </c>
      <c r="D35" s="60" t="str">
        <f t="shared" ref="D35:BK35" si="28">"S"&amp;WEEKNUM(D36,2)</f>
        <v>S10</v>
      </c>
      <c r="E35" s="60" t="str">
        <f t="shared" si="28"/>
        <v>S10</v>
      </c>
      <c r="F35" s="60" t="str">
        <f t="shared" si="28"/>
        <v>S10</v>
      </c>
      <c r="G35" s="60" t="str">
        <f t="shared" si="28"/>
        <v>S10</v>
      </c>
      <c r="H35" s="60" t="str">
        <f t="shared" si="28"/>
        <v>S10</v>
      </c>
      <c r="I35" s="60" t="str">
        <f t="shared" si="28"/>
        <v>S11</v>
      </c>
      <c r="J35" s="60" t="str">
        <f t="shared" si="28"/>
        <v>S11</v>
      </c>
      <c r="K35" s="60" t="str">
        <f t="shared" si="28"/>
        <v>S11</v>
      </c>
      <c r="L35" s="60" t="str">
        <f t="shared" si="28"/>
        <v>S11</v>
      </c>
      <c r="M35" s="60" t="str">
        <f t="shared" si="28"/>
        <v>S11</v>
      </c>
      <c r="N35" s="60" t="str">
        <f t="shared" si="28"/>
        <v>S11</v>
      </c>
      <c r="O35" s="60" t="str">
        <f t="shared" si="28"/>
        <v>S11</v>
      </c>
      <c r="P35" s="60" t="str">
        <f t="shared" si="28"/>
        <v>S12</v>
      </c>
      <c r="Q35" s="60" t="str">
        <f t="shared" si="28"/>
        <v>S12</v>
      </c>
      <c r="R35" s="60" t="str">
        <f t="shared" si="28"/>
        <v>S12</v>
      </c>
      <c r="S35" s="60" t="str">
        <f t="shared" si="28"/>
        <v>S12</v>
      </c>
      <c r="T35" s="60" t="str">
        <f t="shared" si="28"/>
        <v>S12</v>
      </c>
      <c r="U35" s="60" t="str">
        <f t="shared" si="28"/>
        <v>S12</v>
      </c>
      <c r="V35" s="60" t="str">
        <f t="shared" si="28"/>
        <v>S12</v>
      </c>
      <c r="W35" s="60" t="str">
        <f t="shared" si="28"/>
        <v>S13</v>
      </c>
      <c r="X35" s="60" t="str">
        <f t="shared" si="28"/>
        <v>S13</v>
      </c>
      <c r="Y35" s="60" t="str">
        <f t="shared" si="28"/>
        <v>S13</v>
      </c>
      <c r="Z35" s="60" t="str">
        <f t="shared" si="28"/>
        <v>S13</v>
      </c>
      <c r="AA35" s="60" t="str">
        <f t="shared" si="28"/>
        <v>S13</v>
      </c>
      <c r="AB35" s="60" t="str">
        <f t="shared" si="28"/>
        <v>S13</v>
      </c>
      <c r="AC35" s="60" t="str">
        <f t="shared" si="28"/>
        <v>S13</v>
      </c>
      <c r="AD35" s="60" t="str">
        <f t="shared" si="28"/>
        <v>S14</v>
      </c>
      <c r="AE35" s="60" t="str">
        <f t="shared" si="28"/>
        <v>S14</v>
      </c>
      <c r="AF35" s="60" t="str">
        <f t="shared" si="28"/>
        <v>S14</v>
      </c>
      <c r="AG35" s="60" t="str">
        <f t="shared" si="28"/>
        <v>S14</v>
      </c>
      <c r="AH35" s="60" t="str">
        <f t="shared" si="28"/>
        <v>S14</v>
      </c>
      <c r="AI35" s="60" t="str">
        <f t="shared" si="28"/>
        <v>S14</v>
      </c>
      <c r="AJ35" s="60" t="str">
        <f t="shared" si="28"/>
        <v>S14</v>
      </c>
      <c r="AK35" s="60" t="str">
        <f t="shared" si="28"/>
        <v>S15</v>
      </c>
      <c r="AL35" s="60" t="str">
        <f t="shared" si="28"/>
        <v>S15</v>
      </c>
      <c r="AM35" s="60" t="str">
        <f t="shared" si="28"/>
        <v>S15</v>
      </c>
      <c r="AN35" s="60" t="str">
        <f t="shared" si="28"/>
        <v>S15</v>
      </c>
      <c r="AO35" s="60" t="str">
        <f t="shared" si="28"/>
        <v>S15</v>
      </c>
      <c r="AP35" s="60" t="str">
        <f t="shared" si="28"/>
        <v>S15</v>
      </c>
      <c r="AQ35" s="60" t="str">
        <f t="shared" si="28"/>
        <v>S15</v>
      </c>
      <c r="AR35" s="60" t="str">
        <f t="shared" si="28"/>
        <v>S16</v>
      </c>
      <c r="AS35" s="60" t="str">
        <f t="shared" si="28"/>
        <v>S16</v>
      </c>
      <c r="AT35" s="60" t="str">
        <f t="shared" si="28"/>
        <v>S16</v>
      </c>
      <c r="AU35" s="60" t="str">
        <f t="shared" si="28"/>
        <v>S16</v>
      </c>
      <c r="AV35" s="60" t="str">
        <f t="shared" si="28"/>
        <v>S16</v>
      </c>
      <c r="AW35" s="60" t="str">
        <f t="shared" si="28"/>
        <v>S16</v>
      </c>
      <c r="AX35" s="60" t="str">
        <f t="shared" si="28"/>
        <v>S16</v>
      </c>
      <c r="AY35" s="60" t="str">
        <f t="shared" si="28"/>
        <v>S17</v>
      </c>
      <c r="AZ35" s="60" t="str">
        <f t="shared" si="28"/>
        <v>S17</v>
      </c>
      <c r="BA35" s="60" t="str">
        <f t="shared" si="28"/>
        <v>S17</v>
      </c>
      <c r="BB35" s="60" t="str">
        <f t="shared" si="28"/>
        <v>S17</v>
      </c>
      <c r="BC35" s="60" t="str">
        <f t="shared" si="28"/>
        <v>S17</v>
      </c>
      <c r="BD35" s="60" t="str">
        <f t="shared" si="28"/>
        <v>S17</v>
      </c>
      <c r="BE35" s="60" t="str">
        <f t="shared" si="28"/>
        <v>S17</v>
      </c>
      <c r="BF35" s="60" t="str">
        <f t="shared" si="28"/>
        <v>S18</v>
      </c>
      <c r="BG35" s="60" t="str">
        <f t="shared" si="28"/>
        <v>S18</v>
      </c>
      <c r="BH35" s="60" t="str">
        <f t="shared" si="28"/>
        <v>S18</v>
      </c>
      <c r="BI35" s="60" t="str">
        <f t="shared" si="28"/>
        <v>S18</v>
      </c>
      <c r="BJ35" s="60" t="str">
        <f t="shared" si="28"/>
        <v>S18</v>
      </c>
      <c r="BK35" s="60" t="str">
        <f t="shared" si="28"/>
        <v>S18</v>
      </c>
      <c r="BO35" s="15"/>
      <c r="BP35" s="15"/>
      <c r="BQ35" s="15"/>
    </row>
    <row r="36" spans="1:219" ht="15" customHeight="1" thickBot="1" x14ac:dyDescent="0.25">
      <c r="B36" s="16"/>
      <c r="C36" s="53">
        <f>DATE(an,3,1)</f>
        <v>42430</v>
      </c>
      <c r="D36" s="53">
        <f t="shared" ref="D36" si="29">C36+1</f>
        <v>42431</v>
      </c>
      <c r="E36" s="53">
        <f t="shared" ref="E36" si="30">D36+1</f>
        <v>42432</v>
      </c>
      <c r="F36" s="53">
        <f t="shared" ref="F36" si="31">E36+1</f>
        <v>42433</v>
      </c>
      <c r="G36" s="53">
        <f t="shared" ref="G36" si="32">F36+1</f>
        <v>42434</v>
      </c>
      <c r="H36" s="53">
        <f t="shared" ref="H36" si="33">G36+1</f>
        <v>42435</v>
      </c>
      <c r="I36" s="53">
        <f t="shared" ref="I36" si="34">H36+1</f>
        <v>42436</v>
      </c>
      <c r="J36" s="53">
        <f t="shared" ref="J36" si="35">I36+1</f>
        <v>42437</v>
      </c>
      <c r="K36" s="53">
        <f t="shared" ref="K36" si="36">J36+1</f>
        <v>42438</v>
      </c>
      <c r="L36" s="53">
        <f t="shared" ref="L36" si="37">K36+1</f>
        <v>42439</v>
      </c>
      <c r="M36" s="53">
        <f t="shared" ref="M36" si="38">L36+1</f>
        <v>42440</v>
      </c>
      <c r="N36" s="53">
        <f t="shared" ref="N36" si="39">M36+1</f>
        <v>42441</v>
      </c>
      <c r="O36" s="53">
        <f t="shared" ref="O36" si="40">N36+1</f>
        <v>42442</v>
      </c>
      <c r="P36" s="53">
        <f t="shared" ref="P36" si="41">O36+1</f>
        <v>42443</v>
      </c>
      <c r="Q36" s="53">
        <f t="shared" ref="Q36" si="42">P36+1</f>
        <v>42444</v>
      </c>
      <c r="R36" s="53">
        <f t="shared" ref="R36" si="43">Q36+1</f>
        <v>42445</v>
      </c>
      <c r="S36" s="53">
        <f t="shared" ref="S36" si="44">R36+1</f>
        <v>42446</v>
      </c>
      <c r="T36" s="53">
        <f t="shared" ref="T36" si="45">S36+1</f>
        <v>42447</v>
      </c>
      <c r="U36" s="53">
        <f t="shared" ref="U36" si="46">T36+1</f>
        <v>42448</v>
      </c>
      <c r="V36" s="53">
        <f t="shared" ref="V36" si="47">U36+1</f>
        <v>42449</v>
      </c>
      <c r="W36" s="53">
        <f t="shared" ref="W36" si="48">V36+1</f>
        <v>42450</v>
      </c>
      <c r="X36" s="53">
        <f t="shared" ref="X36" si="49">W36+1</f>
        <v>42451</v>
      </c>
      <c r="Y36" s="53">
        <f t="shared" ref="Y36" si="50">X36+1</f>
        <v>42452</v>
      </c>
      <c r="Z36" s="53">
        <f t="shared" ref="Z36" si="51">Y36+1</f>
        <v>42453</v>
      </c>
      <c r="AA36" s="53">
        <f t="shared" ref="AA36" si="52">Z36+1</f>
        <v>42454</v>
      </c>
      <c r="AB36" s="53">
        <f t="shared" ref="AB36" si="53">AA36+1</f>
        <v>42455</v>
      </c>
      <c r="AC36" s="53">
        <f t="shared" ref="AC36" si="54">AB36+1</f>
        <v>42456</v>
      </c>
      <c r="AD36" s="53">
        <f t="shared" ref="AD36" si="55">AC36+1</f>
        <v>42457</v>
      </c>
      <c r="AE36" s="53">
        <f t="shared" ref="AE36" si="56">AD36+1</f>
        <v>42458</v>
      </c>
      <c r="AF36" s="53">
        <f t="shared" ref="AF36" si="57">AE36+1</f>
        <v>42459</v>
      </c>
      <c r="AG36" s="53">
        <f t="shared" ref="AG36" si="58">AF36+1</f>
        <v>42460</v>
      </c>
      <c r="AH36" s="53">
        <f>DATE(an,4,1)</f>
        <v>42461</v>
      </c>
      <c r="AI36" s="53">
        <f t="shared" ref="AI36" si="59">AH36+1</f>
        <v>42462</v>
      </c>
      <c r="AJ36" s="53">
        <f t="shared" ref="AJ36" si="60">AI36+1</f>
        <v>42463</v>
      </c>
      <c r="AK36" s="53">
        <f t="shared" ref="AK36" si="61">AJ36+1</f>
        <v>42464</v>
      </c>
      <c r="AL36" s="53">
        <f t="shared" ref="AL36" si="62">AK36+1</f>
        <v>42465</v>
      </c>
      <c r="AM36" s="53">
        <f t="shared" ref="AM36" si="63">AL36+1</f>
        <v>42466</v>
      </c>
      <c r="AN36" s="53">
        <f t="shared" ref="AN36" si="64">AM36+1</f>
        <v>42467</v>
      </c>
      <c r="AO36" s="53">
        <f t="shared" ref="AO36" si="65">AN36+1</f>
        <v>42468</v>
      </c>
      <c r="AP36" s="53">
        <f t="shared" ref="AP36" si="66">AO36+1</f>
        <v>42469</v>
      </c>
      <c r="AQ36" s="53">
        <f t="shared" ref="AQ36" si="67">AP36+1</f>
        <v>42470</v>
      </c>
      <c r="AR36" s="53">
        <f t="shared" ref="AR36" si="68">AQ36+1</f>
        <v>42471</v>
      </c>
      <c r="AS36" s="53">
        <f t="shared" ref="AS36" si="69">AR36+1</f>
        <v>42472</v>
      </c>
      <c r="AT36" s="53">
        <f t="shared" ref="AT36" si="70">AS36+1</f>
        <v>42473</v>
      </c>
      <c r="AU36" s="53">
        <f t="shared" ref="AU36" si="71">AT36+1</f>
        <v>42474</v>
      </c>
      <c r="AV36" s="53">
        <f t="shared" ref="AV36" si="72">AU36+1</f>
        <v>42475</v>
      </c>
      <c r="AW36" s="53">
        <f t="shared" ref="AW36" si="73">AV36+1</f>
        <v>42476</v>
      </c>
      <c r="AX36" s="53">
        <f t="shared" ref="AX36" si="74">AW36+1</f>
        <v>42477</v>
      </c>
      <c r="AY36" s="53">
        <f t="shared" ref="AY36" si="75">AX36+1</f>
        <v>42478</v>
      </c>
      <c r="AZ36" s="53">
        <f t="shared" ref="AZ36" si="76">AY36+1</f>
        <v>42479</v>
      </c>
      <c r="BA36" s="53">
        <f t="shared" ref="BA36" si="77">AZ36+1</f>
        <v>42480</v>
      </c>
      <c r="BB36" s="53">
        <f t="shared" ref="BB36" si="78">BA36+1</f>
        <v>42481</v>
      </c>
      <c r="BC36" s="53">
        <f t="shared" ref="BC36" si="79">BB36+1</f>
        <v>42482</v>
      </c>
      <c r="BD36" s="53">
        <f t="shared" ref="BD36" si="80">BC36+1</f>
        <v>42483</v>
      </c>
      <c r="BE36" s="53">
        <f t="shared" ref="BE36" si="81">BD36+1</f>
        <v>42484</v>
      </c>
      <c r="BF36" s="53">
        <f t="shared" ref="BF36" si="82">BE36+1</f>
        <v>42485</v>
      </c>
      <c r="BG36" s="53">
        <f t="shared" ref="BG36" si="83">BF36+1</f>
        <v>42486</v>
      </c>
      <c r="BH36" s="53">
        <f t="shared" ref="BH36" si="84">BG36+1</f>
        <v>42487</v>
      </c>
      <c r="BI36" s="53">
        <f t="shared" ref="BI36" si="85">BH36+1</f>
        <v>42488</v>
      </c>
      <c r="BJ36" s="53">
        <f t="shared" ref="BJ36" si="86">BI36+1</f>
        <v>42489</v>
      </c>
      <c r="BK36" s="53">
        <f t="shared" ref="BK36" si="87">BJ36+1</f>
        <v>42490</v>
      </c>
      <c r="BL36" s="21"/>
      <c r="BM36" s="21"/>
      <c r="BO36" s="15"/>
      <c r="BP36" s="15"/>
      <c r="BQ36" s="15"/>
    </row>
    <row r="37" spans="1:219" ht="15" x14ac:dyDescent="0.25">
      <c r="B37" s="29" t="s">
        <v>85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5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49"/>
      <c r="BM37" s="49"/>
      <c r="BO37" s="15"/>
      <c r="BP37" s="15"/>
      <c r="BQ37" s="15"/>
    </row>
    <row r="38" spans="1:219" ht="15" x14ac:dyDescent="0.25">
      <c r="A38" s="1"/>
      <c r="B38" s="30" t="s">
        <v>86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5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49"/>
      <c r="BM38" s="49"/>
      <c r="BN38" s="1"/>
      <c r="BO38" s="15"/>
      <c r="BP38" s="15"/>
      <c r="BQ38" s="15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</row>
    <row r="39" spans="1:219" ht="15" x14ac:dyDescent="0.25">
      <c r="B39" s="30" t="s">
        <v>87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5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49"/>
      <c r="BM39" s="49"/>
      <c r="BO39" s="15"/>
      <c r="BP39" s="15"/>
      <c r="BQ39" s="15"/>
    </row>
    <row r="40" spans="1:219" ht="15" x14ac:dyDescent="0.25">
      <c r="A40" s="18"/>
      <c r="B40" s="30" t="s">
        <v>88</v>
      </c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5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49"/>
      <c r="BM40" s="49"/>
      <c r="BO40" s="15"/>
      <c r="BP40" s="15"/>
      <c r="BQ40" s="15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  <c r="GA40" s="18"/>
      <c r="GB40" s="18"/>
      <c r="GC40" s="18"/>
      <c r="GD40" s="18"/>
      <c r="GE40" s="18"/>
      <c r="GF40" s="18"/>
      <c r="GG40" s="18"/>
      <c r="GH40" s="18"/>
      <c r="GI40" s="18"/>
      <c r="GJ40" s="18"/>
      <c r="GK40" s="18"/>
      <c r="GL40" s="18"/>
      <c r="GM40" s="18"/>
      <c r="GN40" s="18"/>
      <c r="GO40" s="18"/>
      <c r="GP40" s="18"/>
      <c r="GQ40" s="18"/>
      <c r="GR40" s="18"/>
      <c r="GS40" s="18"/>
      <c r="GT40" s="18"/>
      <c r="GU40" s="18"/>
      <c r="GV40" s="18"/>
      <c r="GW40" s="18"/>
      <c r="GX40" s="18"/>
      <c r="GY40" s="18"/>
      <c r="GZ40" s="18"/>
      <c r="HA40" s="18"/>
      <c r="HB40" s="18"/>
      <c r="HC40" s="18"/>
      <c r="HD40" s="18"/>
      <c r="HE40" s="18"/>
      <c r="HF40" s="18"/>
      <c r="HG40" s="18"/>
    </row>
    <row r="41" spans="1:219" ht="15" x14ac:dyDescent="0.25">
      <c r="A41" s="12"/>
      <c r="B41" s="30" t="s">
        <v>89</v>
      </c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5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49"/>
      <c r="BM41" s="49"/>
      <c r="BO41" s="15"/>
      <c r="BP41" s="15"/>
      <c r="BQ41" s="15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  <c r="GA41" s="18"/>
      <c r="GB41" s="18"/>
      <c r="GC41" s="18"/>
      <c r="GD41" s="18"/>
      <c r="GE41" s="18"/>
      <c r="GF41" s="18"/>
      <c r="GG41" s="18"/>
      <c r="GH41" s="18"/>
      <c r="GI41" s="18"/>
      <c r="GJ41" s="18"/>
      <c r="GK41" s="18"/>
      <c r="GL41" s="18"/>
      <c r="GM41" s="18"/>
      <c r="GN41" s="18"/>
      <c r="GO41" s="18"/>
      <c r="GP41" s="18"/>
      <c r="GQ41" s="18"/>
      <c r="GR41" s="18"/>
      <c r="GS41" s="18"/>
      <c r="GT41" s="18"/>
      <c r="GU41" s="18"/>
      <c r="GV41" s="18"/>
      <c r="GW41" s="18"/>
      <c r="GX41" s="18"/>
      <c r="GY41" s="18"/>
      <c r="GZ41" s="18"/>
      <c r="HA41" s="18"/>
      <c r="HB41" s="18"/>
      <c r="HC41" s="18"/>
      <c r="HD41" s="18"/>
      <c r="HE41" s="18"/>
      <c r="HF41" s="18"/>
      <c r="HG41" s="18"/>
    </row>
    <row r="42" spans="1:219" ht="15" x14ac:dyDescent="0.25">
      <c r="A42" s="12"/>
      <c r="B42" s="30" t="s">
        <v>90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5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49"/>
      <c r="BM42" s="49"/>
      <c r="BO42" s="15"/>
      <c r="BP42" s="15"/>
      <c r="BQ42" s="15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18"/>
      <c r="GL42" s="18"/>
      <c r="GM42" s="18"/>
      <c r="GN42" s="18"/>
      <c r="GO42" s="18"/>
      <c r="GP42" s="18"/>
      <c r="GQ42" s="18"/>
      <c r="GR42" s="18"/>
      <c r="GS42" s="18"/>
      <c r="GT42" s="18"/>
      <c r="GU42" s="18"/>
      <c r="GV42" s="18"/>
      <c r="GW42" s="18"/>
      <c r="GX42" s="18"/>
      <c r="GY42" s="18"/>
      <c r="GZ42" s="18"/>
      <c r="HA42" s="18"/>
      <c r="HB42" s="18"/>
      <c r="HC42" s="18"/>
      <c r="HD42" s="18"/>
      <c r="HE42" s="18"/>
      <c r="HF42" s="18"/>
      <c r="HG42" s="18"/>
    </row>
    <row r="43" spans="1:219" ht="15" x14ac:dyDescent="0.25">
      <c r="A43" s="12"/>
      <c r="B43" s="30" t="s">
        <v>91</v>
      </c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5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49"/>
      <c r="BM43" s="49"/>
      <c r="BO43" s="15"/>
      <c r="BP43" s="15"/>
      <c r="BQ43" s="15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8"/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8"/>
      <c r="FY43" s="18"/>
      <c r="FZ43" s="18"/>
      <c r="GA43" s="18"/>
      <c r="GB43" s="18"/>
      <c r="GC43" s="18"/>
      <c r="GD43" s="18"/>
      <c r="GE43" s="18"/>
      <c r="GF43" s="18"/>
      <c r="GG43" s="18"/>
      <c r="GH43" s="18"/>
      <c r="GI43" s="18"/>
      <c r="GJ43" s="18"/>
      <c r="GK43" s="18"/>
      <c r="GL43" s="18"/>
      <c r="GM43" s="18"/>
      <c r="GN43" s="18"/>
      <c r="GO43" s="18"/>
      <c r="GP43" s="18"/>
      <c r="GQ43" s="18"/>
      <c r="GR43" s="18"/>
      <c r="GS43" s="18"/>
      <c r="GT43" s="18"/>
      <c r="GU43" s="18"/>
      <c r="GV43" s="18"/>
      <c r="GW43" s="18"/>
      <c r="GX43" s="18"/>
      <c r="GY43" s="18"/>
      <c r="GZ43" s="18"/>
      <c r="HA43" s="18"/>
      <c r="HB43" s="18"/>
      <c r="HC43" s="18"/>
      <c r="HD43" s="18"/>
      <c r="HE43" s="18"/>
      <c r="HF43" s="18"/>
      <c r="HG43" s="18"/>
      <c r="HH43" s="18"/>
      <c r="HI43" s="18"/>
      <c r="HJ43" s="18"/>
      <c r="HK43" s="18"/>
    </row>
    <row r="44" spans="1:219" ht="15" x14ac:dyDescent="0.25">
      <c r="A44" s="18"/>
      <c r="B44" s="30" t="s">
        <v>92</v>
      </c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5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49"/>
      <c r="BM44" s="49"/>
      <c r="BO44" s="15"/>
      <c r="BP44" s="15"/>
      <c r="BQ44" s="15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  <c r="FF44" s="18"/>
      <c r="FG44" s="18"/>
      <c r="FH44" s="18"/>
      <c r="FI44" s="18"/>
      <c r="FJ44" s="18"/>
      <c r="FK44" s="18"/>
      <c r="FL44" s="18"/>
      <c r="FM44" s="18"/>
      <c r="FN44" s="18"/>
      <c r="FO44" s="18"/>
      <c r="FP44" s="18"/>
      <c r="FQ44" s="18"/>
      <c r="FR44" s="18"/>
      <c r="FS44" s="18"/>
      <c r="FT44" s="18"/>
      <c r="FU44" s="18"/>
      <c r="FV44" s="18"/>
      <c r="FW44" s="18"/>
      <c r="FX44" s="18"/>
      <c r="FY44" s="18"/>
      <c r="FZ44" s="18"/>
      <c r="GA44" s="18"/>
      <c r="GB44" s="18"/>
      <c r="GC44" s="18"/>
      <c r="GD44" s="18"/>
      <c r="GE44" s="18"/>
      <c r="GF44" s="18"/>
      <c r="GG44" s="18"/>
      <c r="GH44" s="18"/>
      <c r="GI44" s="18"/>
      <c r="GJ44" s="18"/>
      <c r="GK44" s="18"/>
      <c r="GL44" s="18"/>
      <c r="GM44" s="18"/>
      <c r="GN44" s="18"/>
      <c r="GO44" s="18"/>
      <c r="GP44" s="18"/>
      <c r="GQ44" s="18"/>
      <c r="GR44" s="18"/>
      <c r="GS44" s="18"/>
      <c r="GT44" s="18"/>
      <c r="GU44" s="18"/>
      <c r="GV44" s="18"/>
      <c r="GW44" s="18"/>
      <c r="GX44" s="18"/>
      <c r="GY44" s="18"/>
      <c r="GZ44" s="18"/>
      <c r="HA44" s="18"/>
      <c r="HB44" s="18"/>
      <c r="HC44" s="18"/>
      <c r="HD44" s="18"/>
      <c r="HE44" s="18"/>
      <c r="HF44" s="18"/>
      <c r="HG44" s="18"/>
    </row>
    <row r="45" spans="1:219" ht="15" x14ac:dyDescent="0.25">
      <c r="B45" s="30" t="s">
        <v>93</v>
      </c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5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49"/>
      <c r="BM45" s="49"/>
      <c r="BO45" s="15"/>
      <c r="BP45" s="15"/>
      <c r="BQ45" s="15"/>
    </row>
    <row r="46" spans="1:219" ht="15" x14ac:dyDescent="0.25">
      <c r="B46" s="30" t="s">
        <v>94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5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49"/>
      <c r="BM46" s="49"/>
      <c r="BO46" s="15"/>
      <c r="BP46" s="15"/>
      <c r="BQ46" s="15"/>
    </row>
    <row r="47" spans="1:219" ht="15" x14ac:dyDescent="0.25">
      <c r="B47" s="30" t="s">
        <v>95</v>
      </c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5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49"/>
      <c r="BM47" s="49"/>
      <c r="BO47" s="15"/>
      <c r="BP47" s="15"/>
      <c r="BQ47" s="15"/>
    </row>
    <row r="48" spans="1:219" ht="15" x14ac:dyDescent="0.25">
      <c r="B48" s="30" t="s">
        <v>96</v>
      </c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5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49"/>
      <c r="BM48" s="49"/>
      <c r="BO48" s="15"/>
      <c r="BP48" s="15"/>
      <c r="BQ48" s="15"/>
    </row>
    <row r="49" spans="1:215" ht="15" x14ac:dyDescent="0.25">
      <c r="A49" s="1"/>
      <c r="B49" s="30" t="s">
        <v>97</v>
      </c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5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49"/>
      <c r="BM49" s="49"/>
      <c r="BN49" s="1"/>
      <c r="BO49" s="15"/>
      <c r="BP49" s="15"/>
      <c r="BQ49" s="15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</row>
    <row r="50" spans="1:215" ht="15" x14ac:dyDescent="0.25">
      <c r="B50" s="30" t="s">
        <v>98</v>
      </c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5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49"/>
      <c r="BM50" s="49"/>
      <c r="BO50" s="15"/>
      <c r="BP50" s="15"/>
      <c r="BQ50" s="15"/>
    </row>
    <row r="51" spans="1:215" ht="15" x14ac:dyDescent="0.25">
      <c r="B51" s="30" t="s">
        <v>99</v>
      </c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5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  <c r="BH51" s="53"/>
      <c r="BI51" s="53"/>
      <c r="BJ51" s="53"/>
      <c r="BK51" s="53"/>
      <c r="BL51" s="49"/>
      <c r="BM51" s="49"/>
      <c r="BO51" s="15"/>
      <c r="BP51" s="15"/>
      <c r="BQ51" s="15"/>
    </row>
    <row r="52" spans="1:215" ht="15" x14ac:dyDescent="0.25">
      <c r="B52" s="30" t="s">
        <v>100</v>
      </c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5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49"/>
      <c r="BM52" s="49"/>
      <c r="BO52" s="15"/>
      <c r="BP52" s="15"/>
      <c r="BQ52" s="15"/>
    </row>
    <row r="53" spans="1:215" ht="15" x14ac:dyDescent="0.25">
      <c r="B53" s="30" t="s">
        <v>101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5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  <c r="BH53" s="53"/>
      <c r="BI53" s="53"/>
      <c r="BJ53" s="53"/>
      <c r="BK53" s="53"/>
      <c r="BL53" s="49"/>
      <c r="BM53" s="49"/>
      <c r="BO53" s="15"/>
      <c r="BP53" s="15"/>
      <c r="BQ53" s="15"/>
    </row>
    <row r="54" spans="1:215" ht="15" x14ac:dyDescent="0.25">
      <c r="B54" s="30" t="s">
        <v>102</v>
      </c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5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49"/>
      <c r="BM54" s="49"/>
      <c r="BO54" s="15"/>
      <c r="BP54" s="15"/>
      <c r="BQ54" s="15"/>
    </row>
    <row r="55" spans="1:215" ht="15" x14ac:dyDescent="0.25">
      <c r="B55" s="30" t="s">
        <v>103</v>
      </c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5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49"/>
      <c r="BM55" s="49"/>
      <c r="BO55" s="15"/>
      <c r="BP55" s="15"/>
      <c r="BQ55" s="15"/>
    </row>
    <row r="56" spans="1:215" ht="15" x14ac:dyDescent="0.25">
      <c r="A56" s="19"/>
      <c r="B56" s="30" t="s">
        <v>104</v>
      </c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5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49"/>
      <c r="BM56" s="49"/>
      <c r="BO56" s="15"/>
      <c r="BP56" s="15"/>
      <c r="BQ56" s="15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  <c r="FF56" s="18"/>
      <c r="FG56" s="18"/>
      <c r="FH56" s="18"/>
      <c r="FI56" s="18"/>
      <c r="FJ56" s="18"/>
      <c r="FK56" s="18"/>
      <c r="FL56" s="18"/>
      <c r="FM56" s="18"/>
      <c r="FN56" s="18"/>
      <c r="FO56" s="18"/>
      <c r="FP56" s="18"/>
      <c r="FQ56" s="18"/>
      <c r="FR56" s="18"/>
      <c r="FS56" s="18"/>
      <c r="FT56" s="18"/>
      <c r="FU56" s="18"/>
      <c r="FV56" s="18"/>
      <c r="FW56" s="18"/>
      <c r="FX56" s="18"/>
      <c r="FY56" s="18"/>
      <c r="FZ56" s="18"/>
      <c r="GA56" s="18"/>
      <c r="GB56" s="18"/>
      <c r="GC56" s="18"/>
      <c r="GD56" s="18"/>
      <c r="GE56" s="18"/>
      <c r="GF56" s="18"/>
      <c r="GG56" s="18"/>
      <c r="GH56" s="18"/>
      <c r="GI56" s="18"/>
      <c r="GJ56" s="18"/>
      <c r="GK56" s="18"/>
      <c r="GL56" s="18"/>
      <c r="GM56" s="18"/>
      <c r="GN56" s="18"/>
      <c r="GO56" s="18"/>
      <c r="GP56" s="18"/>
      <c r="GQ56" s="18"/>
      <c r="GR56" s="18"/>
      <c r="GS56" s="18"/>
      <c r="GT56" s="18"/>
      <c r="GU56" s="18"/>
      <c r="GV56" s="18"/>
      <c r="GW56" s="18"/>
      <c r="GX56" s="18"/>
      <c r="GY56" s="18"/>
      <c r="GZ56" s="18"/>
      <c r="HA56" s="18"/>
      <c r="HB56" s="18"/>
      <c r="HC56" s="18"/>
      <c r="HD56" s="18"/>
      <c r="HE56" s="18"/>
      <c r="HF56" s="18"/>
      <c r="HG56" s="18"/>
    </row>
    <row r="57" spans="1:215" ht="13.5" thickBot="1" x14ac:dyDescent="0.25">
      <c r="A57" s="19"/>
      <c r="B57" s="32"/>
      <c r="BO57" s="15"/>
      <c r="BP57" s="15"/>
      <c r="BQ57" s="15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</row>
    <row r="58" spans="1:215" ht="13.5" customHeight="1" x14ac:dyDescent="0.2">
      <c r="C58" s="112" t="s">
        <v>4</v>
      </c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3" t="s">
        <v>5</v>
      </c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  <c r="AT58" s="113"/>
      <c r="AU58" s="113"/>
      <c r="AV58" s="113"/>
      <c r="AW58" s="113"/>
      <c r="AX58" s="113"/>
      <c r="AY58" s="113"/>
      <c r="AZ58" s="113"/>
      <c r="BA58" s="113"/>
      <c r="BB58" s="113"/>
      <c r="BC58" s="113"/>
      <c r="BD58" s="113"/>
      <c r="BE58" s="113"/>
      <c r="BF58" s="113"/>
      <c r="BG58" s="113"/>
      <c r="BH58" s="113"/>
      <c r="BI58" s="113"/>
      <c r="BJ58" s="113"/>
      <c r="BK58" s="113"/>
      <c r="BO58" s="15"/>
      <c r="BP58" s="15"/>
      <c r="BQ58" s="15"/>
    </row>
    <row r="59" spans="1:215" x14ac:dyDescent="0.2">
      <c r="A59" s="18"/>
      <c r="B59" s="16"/>
      <c r="C59" s="60" t="str">
        <f t="shared" ref="C59:AH59" si="88">"S"&amp;SEMAINE(C60)</f>
        <v>S17</v>
      </c>
      <c r="D59" s="60" t="str">
        <f t="shared" si="88"/>
        <v>S18</v>
      </c>
      <c r="E59" s="58" t="str">
        <f t="shared" si="88"/>
        <v>S18</v>
      </c>
      <c r="F59" s="58" t="str">
        <f t="shared" si="88"/>
        <v>S18</v>
      </c>
      <c r="G59" s="58" t="str">
        <f t="shared" si="88"/>
        <v>S18</v>
      </c>
      <c r="H59" s="58" t="str">
        <f t="shared" si="88"/>
        <v>S18</v>
      </c>
      <c r="I59" s="58" t="str">
        <f t="shared" si="88"/>
        <v>S18</v>
      </c>
      <c r="J59" s="58" t="str">
        <f t="shared" si="88"/>
        <v>S18</v>
      </c>
      <c r="K59" s="58" t="str">
        <f t="shared" si="88"/>
        <v>S19</v>
      </c>
      <c r="L59" s="60" t="str">
        <f t="shared" si="88"/>
        <v>S19</v>
      </c>
      <c r="M59" s="60" t="str">
        <f t="shared" si="88"/>
        <v>S19</v>
      </c>
      <c r="N59" s="60" t="str">
        <f t="shared" si="88"/>
        <v>S19</v>
      </c>
      <c r="O59" s="60" t="str">
        <f t="shared" si="88"/>
        <v>S19</v>
      </c>
      <c r="P59" s="60" t="str">
        <f t="shared" si="88"/>
        <v>S19</v>
      </c>
      <c r="Q59" s="60" t="str">
        <f t="shared" si="88"/>
        <v>S19</v>
      </c>
      <c r="R59" s="60" t="str">
        <f t="shared" si="88"/>
        <v>S20</v>
      </c>
      <c r="S59" s="58" t="str">
        <f t="shared" si="88"/>
        <v>S20</v>
      </c>
      <c r="T59" s="58" t="str">
        <f t="shared" si="88"/>
        <v>S20</v>
      </c>
      <c r="U59" s="58" t="str">
        <f t="shared" si="88"/>
        <v>S20</v>
      </c>
      <c r="V59" s="58" t="str">
        <f t="shared" si="88"/>
        <v>S20</v>
      </c>
      <c r="W59" s="58" t="str">
        <f t="shared" si="88"/>
        <v>S20</v>
      </c>
      <c r="X59" s="58" t="str">
        <f t="shared" si="88"/>
        <v>S20</v>
      </c>
      <c r="Y59" s="58" t="str">
        <f t="shared" si="88"/>
        <v>S21</v>
      </c>
      <c r="Z59" s="60" t="str">
        <f t="shared" si="88"/>
        <v>S21</v>
      </c>
      <c r="AA59" s="60" t="str">
        <f t="shared" si="88"/>
        <v>S21</v>
      </c>
      <c r="AB59" s="60" t="str">
        <f t="shared" si="88"/>
        <v>S21</v>
      </c>
      <c r="AC59" s="60" t="str">
        <f t="shared" si="88"/>
        <v>S21</v>
      </c>
      <c r="AD59" s="60" t="str">
        <f t="shared" si="88"/>
        <v>S21</v>
      </c>
      <c r="AE59" s="60" t="str">
        <f t="shared" si="88"/>
        <v>S21</v>
      </c>
      <c r="AF59" s="60" t="str">
        <f t="shared" si="88"/>
        <v>S22</v>
      </c>
      <c r="AG59" s="58" t="str">
        <f t="shared" si="88"/>
        <v>S22</v>
      </c>
      <c r="AH59" s="58" t="str">
        <f t="shared" si="88"/>
        <v>S22</v>
      </c>
      <c r="AI59" s="58" t="str">
        <f t="shared" ref="AI59:BK59" si="89">"S"&amp;SEMAINE(AI60)</f>
        <v>S22</v>
      </c>
      <c r="AJ59" s="58" t="str">
        <f t="shared" si="89"/>
        <v>S22</v>
      </c>
      <c r="AK59" s="58" t="str">
        <f t="shared" si="89"/>
        <v>S22</v>
      </c>
      <c r="AL59" s="58" t="str">
        <f t="shared" si="89"/>
        <v>S22</v>
      </c>
      <c r="AM59" s="58" t="str">
        <f t="shared" si="89"/>
        <v>S23</v>
      </c>
      <c r="AN59" s="60" t="str">
        <f t="shared" si="89"/>
        <v>S23</v>
      </c>
      <c r="AO59" s="60" t="str">
        <f t="shared" si="89"/>
        <v>S23</v>
      </c>
      <c r="AP59" s="60" t="str">
        <f t="shared" si="89"/>
        <v>S23</v>
      </c>
      <c r="AQ59" s="60" t="str">
        <f t="shared" si="89"/>
        <v>S23</v>
      </c>
      <c r="AR59" s="60" t="str">
        <f t="shared" si="89"/>
        <v>S23</v>
      </c>
      <c r="AS59" s="60" t="str">
        <f t="shared" si="89"/>
        <v>S23</v>
      </c>
      <c r="AT59" s="60" t="str">
        <f t="shared" si="89"/>
        <v>S24</v>
      </c>
      <c r="AU59" s="58" t="str">
        <f t="shared" si="89"/>
        <v>S24</v>
      </c>
      <c r="AV59" s="58" t="str">
        <f t="shared" si="89"/>
        <v>S24</v>
      </c>
      <c r="AW59" s="58" t="str">
        <f t="shared" si="89"/>
        <v>S24</v>
      </c>
      <c r="AX59" s="58" t="str">
        <f t="shared" si="89"/>
        <v>S24</v>
      </c>
      <c r="AY59" s="58" t="str">
        <f t="shared" si="89"/>
        <v>S24</v>
      </c>
      <c r="AZ59" s="58" t="str">
        <f t="shared" si="89"/>
        <v>S24</v>
      </c>
      <c r="BA59" s="58" t="str">
        <f t="shared" si="89"/>
        <v>S25</v>
      </c>
      <c r="BB59" s="60" t="str">
        <f t="shared" si="89"/>
        <v>S25</v>
      </c>
      <c r="BC59" s="60" t="str">
        <f t="shared" si="89"/>
        <v>S25</v>
      </c>
      <c r="BD59" s="60" t="str">
        <f t="shared" si="89"/>
        <v>S25</v>
      </c>
      <c r="BE59" s="60" t="str">
        <f t="shared" si="89"/>
        <v>S25</v>
      </c>
      <c r="BF59" s="60" t="str">
        <f t="shared" si="89"/>
        <v>S25</v>
      </c>
      <c r="BG59" s="60" t="str">
        <f t="shared" si="89"/>
        <v>S25</v>
      </c>
      <c r="BH59" s="60" t="str">
        <f t="shared" si="89"/>
        <v>S26</v>
      </c>
      <c r="BI59" s="58" t="str">
        <f t="shared" si="89"/>
        <v>S26</v>
      </c>
      <c r="BJ59" s="58" t="str">
        <f t="shared" si="89"/>
        <v>S26</v>
      </c>
      <c r="BK59" s="58" t="str">
        <f t="shared" si="89"/>
        <v>S26</v>
      </c>
      <c r="BO59" s="15"/>
      <c r="BP59" s="15"/>
      <c r="BQ59" s="15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  <c r="EZ59" s="18"/>
      <c r="FA59" s="18"/>
      <c r="FB59" s="18"/>
      <c r="FC59" s="18"/>
      <c r="FD59" s="18"/>
      <c r="FE59" s="18"/>
      <c r="FF59" s="18"/>
      <c r="FG59" s="18"/>
      <c r="FH59" s="18"/>
      <c r="FI59" s="18"/>
      <c r="FJ59" s="18"/>
      <c r="FK59" s="18"/>
      <c r="FL59" s="18"/>
      <c r="FM59" s="18"/>
      <c r="FN59" s="18"/>
      <c r="FO59" s="18"/>
      <c r="FP59" s="18"/>
      <c r="FQ59" s="18"/>
      <c r="FR59" s="18"/>
      <c r="FS59" s="18"/>
      <c r="FT59" s="18"/>
      <c r="FU59" s="18"/>
      <c r="FV59" s="18"/>
      <c r="FW59" s="18"/>
      <c r="FX59" s="18"/>
      <c r="FY59" s="18"/>
      <c r="FZ59" s="18"/>
      <c r="GA59" s="18"/>
      <c r="GB59" s="18"/>
      <c r="GC59" s="18"/>
      <c r="GD59" s="18"/>
      <c r="GE59" s="18"/>
      <c r="GF59" s="18"/>
      <c r="GG59" s="18"/>
      <c r="GH59" s="18"/>
      <c r="GI59" s="18"/>
      <c r="GJ59" s="18"/>
      <c r="GK59" s="18"/>
      <c r="GL59" s="18"/>
      <c r="GM59" s="18"/>
      <c r="GN59" s="18"/>
      <c r="GO59" s="18"/>
      <c r="GP59" s="18"/>
      <c r="GQ59" s="18"/>
      <c r="GR59" s="18"/>
      <c r="GS59" s="18"/>
      <c r="GT59" s="18"/>
      <c r="GU59" s="18"/>
      <c r="GV59" s="18"/>
      <c r="GW59" s="18"/>
      <c r="GX59" s="18"/>
      <c r="GY59" s="18"/>
      <c r="GZ59" s="18"/>
      <c r="HA59" s="18"/>
      <c r="HB59" s="18"/>
      <c r="HC59" s="18"/>
      <c r="HD59" s="18"/>
      <c r="HE59" s="18"/>
      <c r="HF59" s="18"/>
      <c r="HG59" s="18"/>
    </row>
    <row r="60" spans="1:215" ht="15.75" customHeight="1" thickBot="1" x14ac:dyDescent="0.25">
      <c r="B60" s="16"/>
      <c r="C60" s="53">
        <f>DATE(an,5,1)</f>
        <v>42491</v>
      </c>
      <c r="D60" s="53">
        <f t="shared" ref="D60" si="90">C60+1</f>
        <v>42492</v>
      </c>
      <c r="E60" s="53">
        <f t="shared" ref="E60" si="91">D60+1</f>
        <v>42493</v>
      </c>
      <c r="F60" s="53">
        <f t="shared" ref="F60" si="92">E60+1</f>
        <v>42494</v>
      </c>
      <c r="G60" s="53">
        <f t="shared" ref="G60" si="93">F60+1</f>
        <v>42495</v>
      </c>
      <c r="H60" s="53">
        <f t="shared" ref="H60" si="94">G60+1</f>
        <v>42496</v>
      </c>
      <c r="I60" s="53">
        <f t="shared" ref="I60" si="95">H60+1</f>
        <v>42497</v>
      </c>
      <c r="J60" s="53">
        <f t="shared" ref="J60" si="96">I60+1</f>
        <v>42498</v>
      </c>
      <c r="K60" s="53">
        <f t="shared" ref="K60" si="97">J60+1</f>
        <v>42499</v>
      </c>
      <c r="L60" s="53">
        <f t="shared" ref="L60" si="98">K60+1</f>
        <v>42500</v>
      </c>
      <c r="M60" s="53">
        <f t="shared" ref="M60" si="99">L60+1</f>
        <v>42501</v>
      </c>
      <c r="N60" s="53">
        <f t="shared" ref="N60" si="100">M60+1</f>
        <v>42502</v>
      </c>
      <c r="O60" s="53">
        <f t="shared" ref="O60" si="101">N60+1</f>
        <v>42503</v>
      </c>
      <c r="P60" s="53">
        <f t="shared" ref="P60" si="102">O60+1</f>
        <v>42504</v>
      </c>
      <c r="Q60" s="53">
        <f t="shared" ref="Q60" si="103">P60+1</f>
        <v>42505</v>
      </c>
      <c r="R60" s="53">
        <f t="shared" ref="R60" si="104">Q60+1</f>
        <v>42506</v>
      </c>
      <c r="S60" s="53">
        <f t="shared" ref="S60" si="105">R60+1</f>
        <v>42507</v>
      </c>
      <c r="T60" s="53">
        <f t="shared" ref="T60" si="106">S60+1</f>
        <v>42508</v>
      </c>
      <c r="U60" s="53">
        <f t="shared" ref="U60" si="107">T60+1</f>
        <v>42509</v>
      </c>
      <c r="V60" s="53">
        <f t="shared" ref="V60" si="108">U60+1</f>
        <v>42510</v>
      </c>
      <c r="W60" s="53">
        <f t="shared" ref="W60" si="109">V60+1</f>
        <v>42511</v>
      </c>
      <c r="X60" s="53">
        <f t="shared" ref="X60" si="110">W60+1</f>
        <v>42512</v>
      </c>
      <c r="Y60" s="53">
        <f t="shared" ref="Y60" si="111">X60+1</f>
        <v>42513</v>
      </c>
      <c r="Z60" s="53">
        <f t="shared" ref="Z60" si="112">Y60+1</f>
        <v>42514</v>
      </c>
      <c r="AA60" s="53">
        <f t="shared" ref="AA60" si="113">Z60+1</f>
        <v>42515</v>
      </c>
      <c r="AB60" s="53">
        <f t="shared" ref="AB60" si="114">AA60+1</f>
        <v>42516</v>
      </c>
      <c r="AC60" s="53">
        <f t="shared" ref="AC60" si="115">AB60+1</f>
        <v>42517</v>
      </c>
      <c r="AD60" s="53">
        <f t="shared" ref="AD60" si="116">AC60+1</f>
        <v>42518</v>
      </c>
      <c r="AE60" s="53">
        <f t="shared" ref="AE60" si="117">AD60+1</f>
        <v>42519</v>
      </c>
      <c r="AF60" s="53">
        <f t="shared" ref="AF60" si="118">AE60+1</f>
        <v>42520</v>
      </c>
      <c r="AG60" s="53">
        <f t="shared" ref="AG60" si="119">AF60+1</f>
        <v>42521</v>
      </c>
      <c r="AH60" s="53">
        <f>DATE(an,6,1)</f>
        <v>42522</v>
      </c>
      <c r="AI60" s="53">
        <f t="shared" ref="AI60" si="120">AH60+1</f>
        <v>42523</v>
      </c>
      <c r="AJ60" s="53">
        <f t="shared" ref="AJ60" si="121">AI60+1</f>
        <v>42524</v>
      </c>
      <c r="AK60" s="53">
        <f t="shared" ref="AK60" si="122">AJ60+1</f>
        <v>42525</v>
      </c>
      <c r="AL60" s="53">
        <f t="shared" ref="AL60" si="123">AK60+1</f>
        <v>42526</v>
      </c>
      <c r="AM60" s="53">
        <f t="shared" ref="AM60" si="124">AL60+1</f>
        <v>42527</v>
      </c>
      <c r="AN60" s="53">
        <f t="shared" ref="AN60" si="125">AM60+1</f>
        <v>42528</v>
      </c>
      <c r="AO60" s="53">
        <f t="shared" ref="AO60" si="126">AN60+1</f>
        <v>42529</v>
      </c>
      <c r="AP60" s="53">
        <f t="shared" ref="AP60" si="127">AO60+1</f>
        <v>42530</v>
      </c>
      <c r="AQ60" s="53">
        <f t="shared" ref="AQ60" si="128">AP60+1</f>
        <v>42531</v>
      </c>
      <c r="AR60" s="53">
        <f t="shared" ref="AR60" si="129">AQ60+1</f>
        <v>42532</v>
      </c>
      <c r="AS60" s="53">
        <f t="shared" ref="AS60" si="130">AR60+1</f>
        <v>42533</v>
      </c>
      <c r="AT60" s="53">
        <f t="shared" ref="AT60" si="131">AS60+1</f>
        <v>42534</v>
      </c>
      <c r="AU60" s="53">
        <f t="shared" ref="AU60" si="132">AT60+1</f>
        <v>42535</v>
      </c>
      <c r="AV60" s="53">
        <f t="shared" ref="AV60" si="133">AU60+1</f>
        <v>42536</v>
      </c>
      <c r="AW60" s="53">
        <f t="shared" ref="AW60" si="134">AV60+1</f>
        <v>42537</v>
      </c>
      <c r="AX60" s="53">
        <f t="shared" ref="AX60" si="135">AW60+1</f>
        <v>42538</v>
      </c>
      <c r="AY60" s="53">
        <f t="shared" ref="AY60" si="136">AX60+1</f>
        <v>42539</v>
      </c>
      <c r="AZ60" s="53">
        <f t="shared" ref="AZ60" si="137">AY60+1</f>
        <v>42540</v>
      </c>
      <c r="BA60" s="53">
        <f t="shared" ref="BA60" si="138">AZ60+1</f>
        <v>42541</v>
      </c>
      <c r="BB60" s="53">
        <f t="shared" ref="BB60" si="139">BA60+1</f>
        <v>42542</v>
      </c>
      <c r="BC60" s="53">
        <f t="shared" ref="BC60" si="140">BB60+1</f>
        <v>42543</v>
      </c>
      <c r="BD60" s="53">
        <f t="shared" ref="BD60" si="141">BC60+1</f>
        <v>42544</v>
      </c>
      <c r="BE60" s="53">
        <f t="shared" ref="BE60" si="142">BD60+1</f>
        <v>42545</v>
      </c>
      <c r="BF60" s="53">
        <f t="shared" ref="BF60" si="143">BE60+1</f>
        <v>42546</v>
      </c>
      <c r="BG60" s="53">
        <f t="shared" ref="BG60" si="144">BF60+1</f>
        <v>42547</v>
      </c>
      <c r="BH60" s="53">
        <f t="shared" ref="BH60" si="145">BG60+1</f>
        <v>42548</v>
      </c>
      <c r="BI60" s="53">
        <f t="shared" ref="BI60" si="146">BH60+1</f>
        <v>42549</v>
      </c>
      <c r="BJ60" s="53">
        <f t="shared" ref="BJ60" si="147">BI60+1</f>
        <v>42550</v>
      </c>
      <c r="BK60" s="53">
        <f t="shared" ref="BK60" si="148">BJ60+1</f>
        <v>42551</v>
      </c>
      <c r="BL60" s="21"/>
      <c r="BM60" s="21"/>
      <c r="BO60" s="15"/>
      <c r="BP60" s="15"/>
      <c r="BQ60" s="15"/>
    </row>
    <row r="61" spans="1:215" ht="15" x14ac:dyDescent="0.25">
      <c r="B61" s="29" t="s">
        <v>85</v>
      </c>
      <c r="C61" s="53"/>
      <c r="D61" s="53"/>
      <c r="E61" s="53"/>
      <c r="F61" s="53"/>
      <c r="G61" s="55"/>
      <c r="H61" s="53"/>
      <c r="I61" s="53"/>
      <c r="J61" s="55"/>
      <c r="K61" s="53"/>
      <c r="L61" s="53"/>
      <c r="M61" s="53"/>
      <c r="N61" s="53"/>
      <c r="O61" s="53"/>
      <c r="P61" s="53"/>
      <c r="Q61" s="53"/>
      <c r="R61" s="55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49"/>
      <c r="BM61" s="49"/>
      <c r="BO61" s="15"/>
      <c r="BP61" s="15"/>
      <c r="BQ61" s="15"/>
    </row>
    <row r="62" spans="1:215" ht="15" x14ac:dyDescent="0.25">
      <c r="A62" s="1"/>
      <c r="B62" s="30" t="s">
        <v>86</v>
      </c>
      <c r="C62" s="53"/>
      <c r="D62" s="53"/>
      <c r="E62" s="53"/>
      <c r="F62" s="53"/>
      <c r="G62" s="55"/>
      <c r="H62" s="53"/>
      <c r="I62" s="53"/>
      <c r="J62" s="55"/>
      <c r="K62" s="53"/>
      <c r="L62" s="53"/>
      <c r="M62" s="53"/>
      <c r="N62" s="53"/>
      <c r="O62" s="53"/>
      <c r="P62" s="53"/>
      <c r="Q62" s="53"/>
      <c r="R62" s="55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49"/>
      <c r="BM62" s="49"/>
      <c r="BN62" s="1"/>
      <c r="BO62" s="15"/>
      <c r="BP62" s="15"/>
      <c r="BQ62" s="15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</row>
    <row r="63" spans="1:215" ht="15" x14ac:dyDescent="0.25">
      <c r="B63" s="30" t="s">
        <v>87</v>
      </c>
      <c r="C63" s="53"/>
      <c r="D63" s="53"/>
      <c r="E63" s="53"/>
      <c r="F63" s="53"/>
      <c r="G63" s="55"/>
      <c r="H63" s="53"/>
      <c r="I63" s="53"/>
      <c r="J63" s="55"/>
      <c r="K63" s="53"/>
      <c r="L63" s="53"/>
      <c r="M63" s="53"/>
      <c r="N63" s="53"/>
      <c r="O63" s="53"/>
      <c r="P63" s="53"/>
      <c r="Q63" s="53"/>
      <c r="R63" s="55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  <c r="BL63" s="49"/>
      <c r="BM63" s="49"/>
      <c r="BO63" s="15"/>
      <c r="BP63" s="15"/>
      <c r="BQ63" s="15"/>
    </row>
    <row r="64" spans="1:215" ht="15" x14ac:dyDescent="0.25">
      <c r="B64" s="30" t="s">
        <v>88</v>
      </c>
      <c r="C64" s="53"/>
      <c r="D64" s="53"/>
      <c r="E64" s="53"/>
      <c r="F64" s="53"/>
      <c r="G64" s="55"/>
      <c r="H64" s="53"/>
      <c r="I64" s="53"/>
      <c r="J64" s="55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53"/>
      <c r="BK64" s="53"/>
      <c r="BL64" s="49"/>
      <c r="BM64" s="49"/>
      <c r="BO64" s="15"/>
      <c r="BP64" s="15"/>
      <c r="BQ64" s="15"/>
    </row>
    <row r="65" spans="1:209" ht="15" x14ac:dyDescent="0.25">
      <c r="B65" s="30" t="s">
        <v>89</v>
      </c>
      <c r="C65" s="53"/>
      <c r="D65" s="53"/>
      <c r="E65" s="53"/>
      <c r="F65" s="53"/>
      <c r="G65" s="55"/>
      <c r="H65" s="53"/>
      <c r="I65" s="53"/>
      <c r="J65" s="55"/>
      <c r="K65" s="53"/>
      <c r="L65" s="53"/>
      <c r="M65" s="53"/>
      <c r="N65" s="53"/>
      <c r="O65" s="53"/>
      <c r="P65" s="53"/>
      <c r="Q65" s="53"/>
      <c r="R65" s="55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  <c r="BL65" s="49"/>
      <c r="BM65" s="49"/>
      <c r="BO65" s="15"/>
      <c r="BP65" s="15"/>
      <c r="BQ65" s="15"/>
    </row>
    <row r="66" spans="1:209" ht="15" x14ac:dyDescent="0.25">
      <c r="B66" s="30" t="s">
        <v>90</v>
      </c>
      <c r="C66" s="53"/>
      <c r="D66" s="53"/>
      <c r="E66" s="53"/>
      <c r="F66" s="53"/>
      <c r="G66" s="55"/>
      <c r="H66" s="53"/>
      <c r="I66" s="53"/>
      <c r="J66" s="55"/>
      <c r="K66" s="53"/>
      <c r="L66" s="53"/>
      <c r="M66" s="53"/>
      <c r="N66" s="53"/>
      <c r="O66" s="53"/>
      <c r="P66" s="53"/>
      <c r="Q66" s="53"/>
      <c r="R66" s="55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53"/>
      <c r="BK66" s="53"/>
      <c r="BL66" s="49"/>
      <c r="BM66" s="49"/>
      <c r="BO66" s="15"/>
      <c r="BP66" s="15"/>
      <c r="BQ66" s="15"/>
    </row>
    <row r="67" spans="1:209" ht="15" x14ac:dyDescent="0.25">
      <c r="A67" s="12"/>
      <c r="B67" s="30" t="s">
        <v>91</v>
      </c>
      <c r="C67" s="53"/>
      <c r="D67" s="53"/>
      <c r="E67" s="53"/>
      <c r="F67" s="53"/>
      <c r="G67" s="55"/>
      <c r="H67" s="53"/>
      <c r="I67" s="53"/>
      <c r="J67" s="55"/>
      <c r="K67" s="53"/>
      <c r="L67" s="53"/>
      <c r="M67" s="53"/>
      <c r="N67" s="53"/>
      <c r="O67" s="53"/>
      <c r="P67" s="53"/>
      <c r="Q67" s="53"/>
      <c r="R67" s="55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3"/>
      <c r="BH67" s="53"/>
      <c r="BI67" s="53"/>
      <c r="BJ67" s="53"/>
      <c r="BK67" s="53"/>
      <c r="BL67" s="49"/>
      <c r="BM67" s="49"/>
      <c r="BO67" s="15"/>
      <c r="BP67" s="15"/>
      <c r="BQ67" s="15"/>
    </row>
    <row r="68" spans="1:209" ht="15" x14ac:dyDescent="0.25">
      <c r="A68" s="12"/>
      <c r="B68" s="30" t="s">
        <v>92</v>
      </c>
      <c r="C68" s="53"/>
      <c r="D68" s="53"/>
      <c r="E68" s="53"/>
      <c r="F68" s="53"/>
      <c r="G68" s="55"/>
      <c r="H68" s="53"/>
      <c r="I68" s="53"/>
      <c r="J68" s="55"/>
      <c r="K68" s="53"/>
      <c r="L68" s="53"/>
      <c r="M68" s="53"/>
      <c r="N68" s="53"/>
      <c r="O68" s="53"/>
      <c r="P68" s="53"/>
      <c r="Q68" s="53"/>
      <c r="R68" s="55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53"/>
      <c r="BK68" s="53"/>
      <c r="BL68" s="49"/>
      <c r="BM68" s="49"/>
      <c r="BO68" s="15"/>
      <c r="BP68" s="15"/>
      <c r="BQ68" s="15"/>
    </row>
    <row r="69" spans="1:209" ht="15" x14ac:dyDescent="0.25">
      <c r="B69" s="30" t="s">
        <v>93</v>
      </c>
      <c r="C69" s="53"/>
      <c r="D69" s="53"/>
      <c r="E69" s="53"/>
      <c r="F69" s="53"/>
      <c r="G69" s="55"/>
      <c r="H69" s="53"/>
      <c r="I69" s="53"/>
      <c r="J69" s="55"/>
      <c r="K69" s="53"/>
      <c r="L69" s="53"/>
      <c r="M69" s="53"/>
      <c r="N69" s="53"/>
      <c r="O69" s="53"/>
      <c r="P69" s="53"/>
      <c r="Q69" s="53"/>
      <c r="R69" s="55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  <c r="BL69" s="49"/>
      <c r="BM69" s="49"/>
      <c r="BO69" s="15"/>
      <c r="BP69" s="15"/>
      <c r="BQ69" s="15"/>
    </row>
    <row r="70" spans="1:209" ht="15" x14ac:dyDescent="0.25">
      <c r="B70" s="30" t="s">
        <v>94</v>
      </c>
      <c r="C70" s="53"/>
      <c r="D70" s="53"/>
      <c r="E70" s="53"/>
      <c r="F70" s="53"/>
      <c r="G70" s="55"/>
      <c r="H70" s="53"/>
      <c r="I70" s="53"/>
      <c r="J70" s="55"/>
      <c r="K70" s="53"/>
      <c r="L70" s="53"/>
      <c r="M70" s="53"/>
      <c r="N70" s="53"/>
      <c r="O70" s="53"/>
      <c r="P70" s="53"/>
      <c r="Q70" s="53"/>
      <c r="R70" s="55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  <c r="BL70" s="49"/>
      <c r="BM70" s="49"/>
      <c r="BO70" s="15"/>
      <c r="BP70" s="15"/>
      <c r="BQ70" s="15"/>
    </row>
    <row r="71" spans="1:209" ht="15" x14ac:dyDescent="0.25">
      <c r="B71" s="30" t="s">
        <v>95</v>
      </c>
      <c r="C71" s="53"/>
      <c r="D71" s="53"/>
      <c r="E71" s="53"/>
      <c r="F71" s="53"/>
      <c r="G71" s="55"/>
      <c r="H71" s="53"/>
      <c r="I71" s="53"/>
      <c r="J71" s="55"/>
      <c r="K71" s="53"/>
      <c r="L71" s="53"/>
      <c r="M71" s="53"/>
      <c r="N71" s="53"/>
      <c r="O71" s="53"/>
      <c r="P71" s="53"/>
      <c r="Q71" s="53"/>
      <c r="R71" s="55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49"/>
      <c r="BM71" s="49"/>
      <c r="BO71" s="15"/>
      <c r="BP71" s="15"/>
      <c r="BQ71" s="15"/>
    </row>
    <row r="72" spans="1:209" ht="15" x14ac:dyDescent="0.25">
      <c r="B72" s="30" t="s">
        <v>96</v>
      </c>
      <c r="C72" s="53"/>
      <c r="D72" s="53"/>
      <c r="E72" s="53"/>
      <c r="F72" s="53"/>
      <c r="G72" s="55"/>
      <c r="H72" s="53"/>
      <c r="I72" s="53"/>
      <c r="J72" s="55"/>
      <c r="K72" s="53"/>
      <c r="L72" s="53"/>
      <c r="M72" s="53"/>
      <c r="N72" s="53"/>
      <c r="O72" s="53"/>
      <c r="P72" s="53"/>
      <c r="Q72" s="53"/>
      <c r="R72" s="55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49"/>
      <c r="BM72" s="49"/>
      <c r="BO72" s="15"/>
      <c r="BP72" s="15"/>
      <c r="BQ72" s="15"/>
    </row>
    <row r="73" spans="1:209" ht="15" x14ac:dyDescent="0.25">
      <c r="A73" s="1"/>
      <c r="B73" s="30" t="s">
        <v>97</v>
      </c>
      <c r="C73" s="53"/>
      <c r="D73" s="53"/>
      <c r="E73" s="53"/>
      <c r="F73" s="53"/>
      <c r="G73" s="55"/>
      <c r="H73" s="53"/>
      <c r="I73" s="53"/>
      <c r="J73" s="55"/>
      <c r="K73" s="53"/>
      <c r="L73" s="53"/>
      <c r="M73" s="53"/>
      <c r="N73" s="53"/>
      <c r="O73" s="53"/>
      <c r="P73" s="53"/>
      <c r="Q73" s="53"/>
      <c r="R73" s="55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  <c r="BL73" s="49"/>
      <c r="BM73" s="49"/>
      <c r="BN73" s="1"/>
      <c r="BO73" s="15"/>
      <c r="BP73" s="15"/>
      <c r="BQ73" s="15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</row>
    <row r="74" spans="1:209" ht="15" x14ac:dyDescent="0.25">
      <c r="B74" s="30" t="s">
        <v>98</v>
      </c>
      <c r="C74" s="53"/>
      <c r="D74" s="53"/>
      <c r="E74" s="53"/>
      <c r="F74" s="53"/>
      <c r="G74" s="55"/>
      <c r="H74" s="53"/>
      <c r="I74" s="53"/>
      <c r="J74" s="55"/>
      <c r="K74" s="53"/>
      <c r="L74" s="53"/>
      <c r="M74" s="53"/>
      <c r="N74" s="53"/>
      <c r="O74" s="53"/>
      <c r="P74" s="53"/>
      <c r="Q74" s="53"/>
      <c r="R74" s="55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  <c r="BL74" s="49"/>
      <c r="BM74" s="49"/>
      <c r="BO74" s="15"/>
      <c r="BP74" s="15"/>
      <c r="BQ74" s="15"/>
    </row>
    <row r="75" spans="1:209" ht="15" x14ac:dyDescent="0.25">
      <c r="B75" s="30" t="s">
        <v>99</v>
      </c>
      <c r="C75" s="53"/>
      <c r="D75" s="53"/>
      <c r="E75" s="53"/>
      <c r="F75" s="53"/>
      <c r="G75" s="55"/>
      <c r="H75" s="53"/>
      <c r="I75" s="53"/>
      <c r="J75" s="55"/>
      <c r="K75" s="53"/>
      <c r="L75" s="53"/>
      <c r="M75" s="53"/>
      <c r="N75" s="53"/>
      <c r="O75" s="53"/>
      <c r="P75" s="53"/>
      <c r="Q75" s="53"/>
      <c r="R75" s="55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  <c r="BL75" s="49"/>
      <c r="BM75" s="49"/>
      <c r="BO75" s="15"/>
      <c r="BP75" s="15"/>
      <c r="BQ75" s="15"/>
    </row>
    <row r="76" spans="1:209" ht="15" x14ac:dyDescent="0.25">
      <c r="B76" s="30" t="s">
        <v>100</v>
      </c>
      <c r="C76" s="53"/>
      <c r="D76" s="53"/>
      <c r="E76" s="53"/>
      <c r="F76" s="53"/>
      <c r="G76" s="55"/>
      <c r="H76" s="53"/>
      <c r="I76" s="53"/>
      <c r="J76" s="55"/>
      <c r="K76" s="53"/>
      <c r="L76" s="53"/>
      <c r="M76" s="53"/>
      <c r="N76" s="53"/>
      <c r="O76" s="53"/>
      <c r="P76" s="53"/>
      <c r="Q76" s="53"/>
      <c r="R76" s="55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  <c r="BL76" s="49"/>
      <c r="BM76" s="49"/>
      <c r="BO76" s="15"/>
      <c r="BP76" s="15"/>
      <c r="BQ76" s="15"/>
    </row>
    <row r="77" spans="1:209" ht="15" x14ac:dyDescent="0.25">
      <c r="B77" s="30" t="s">
        <v>101</v>
      </c>
      <c r="C77" s="53"/>
      <c r="D77" s="53"/>
      <c r="E77" s="53"/>
      <c r="F77" s="53"/>
      <c r="G77" s="55"/>
      <c r="H77" s="53"/>
      <c r="I77" s="53"/>
      <c r="J77" s="55"/>
      <c r="K77" s="53"/>
      <c r="L77" s="53"/>
      <c r="M77" s="53"/>
      <c r="N77" s="53"/>
      <c r="O77" s="53"/>
      <c r="P77" s="53"/>
      <c r="Q77" s="53"/>
      <c r="R77" s="55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  <c r="BL77" s="49"/>
      <c r="BM77" s="49"/>
      <c r="BO77" s="15"/>
      <c r="BP77" s="15"/>
      <c r="BQ77" s="15"/>
    </row>
    <row r="78" spans="1:209" ht="15" x14ac:dyDescent="0.25">
      <c r="B78" s="30" t="s">
        <v>102</v>
      </c>
      <c r="C78" s="53"/>
      <c r="D78" s="53"/>
      <c r="E78" s="53"/>
      <c r="F78" s="53"/>
      <c r="G78" s="55"/>
      <c r="H78" s="53"/>
      <c r="I78" s="53"/>
      <c r="J78" s="55"/>
      <c r="K78" s="53"/>
      <c r="L78" s="53"/>
      <c r="M78" s="53"/>
      <c r="N78" s="53"/>
      <c r="O78" s="53"/>
      <c r="P78" s="53"/>
      <c r="Q78" s="53"/>
      <c r="R78" s="55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3"/>
      <c r="AZ78" s="53"/>
      <c r="BA78" s="53"/>
      <c r="BB78" s="53"/>
      <c r="BC78" s="53"/>
      <c r="BD78" s="53"/>
      <c r="BE78" s="53"/>
      <c r="BF78" s="53"/>
      <c r="BG78" s="53"/>
      <c r="BH78" s="53"/>
      <c r="BI78" s="53"/>
      <c r="BJ78" s="53"/>
      <c r="BK78" s="53"/>
      <c r="BL78" s="49"/>
      <c r="BM78" s="49"/>
      <c r="BO78" s="15"/>
      <c r="BP78" s="15"/>
      <c r="BQ78" s="15"/>
    </row>
    <row r="79" spans="1:209" ht="15" x14ac:dyDescent="0.25">
      <c r="B79" s="30" t="s">
        <v>103</v>
      </c>
      <c r="C79" s="53"/>
      <c r="D79" s="53"/>
      <c r="E79" s="53"/>
      <c r="F79" s="53"/>
      <c r="G79" s="55"/>
      <c r="H79" s="53"/>
      <c r="I79" s="53"/>
      <c r="J79" s="55"/>
      <c r="K79" s="53"/>
      <c r="L79" s="53"/>
      <c r="M79" s="53"/>
      <c r="N79" s="53"/>
      <c r="O79" s="53"/>
      <c r="P79" s="53"/>
      <c r="Q79" s="53"/>
      <c r="R79" s="55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  <c r="BL79" s="49"/>
      <c r="BM79" s="49"/>
      <c r="BO79" s="15"/>
      <c r="BP79" s="15"/>
      <c r="BQ79" s="15"/>
    </row>
    <row r="80" spans="1:209" ht="17.25" customHeight="1" thickBot="1" x14ac:dyDescent="0.3">
      <c r="B80" s="31" t="s">
        <v>104</v>
      </c>
      <c r="C80" s="53"/>
      <c r="D80" s="53"/>
      <c r="E80" s="53"/>
      <c r="F80" s="53"/>
      <c r="G80" s="55"/>
      <c r="H80" s="53"/>
      <c r="I80" s="53"/>
      <c r="J80" s="55"/>
      <c r="K80" s="53"/>
      <c r="L80" s="53"/>
      <c r="M80" s="53"/>
      <c r="N80" s="53"/>
      <c r="O80" s="53"/>
      <c r="P80" s="53"/>
      <c r="Q80" s="53"/>
      <c r="R80" s="55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G80" s="53"/>
      <c r="BH80" s="53"/>
      <c r="BI80" s="53"/>
      <c r="BJ80" s="53"/>
      <c r="BK80" s="53"/>
      <c r="BL80" s="49"/>
      <c r="BM80" s="49"/>
      <c r="BO80" s="15"/>
      <c r="BP80" s="15"/>
      <c r="BQ80" s="15"/>
    </row>
    <row r="81" spans="1:215" x14ac:dyDescent="0.2">
      <c r="AC81" s="13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BO81" s="15"/>
      <c r="BP81" s="15"/>
      <c r="BQ81" s="15"/>
    </row>
    <row r="82" spans="1:215" ht="13.5" thickBot="1" x14ac:dyDescent="0.25">
      <c r="BO82" s="15"/>
      <c r="BP82" s="15"/>
      <c r="BQ82" s="15"/>
    </row>
    <row r="83" spans="1:215" ht="12.75" customHeight="1" x14ac:dyDescent="0.2">
      <c r="A83" s="19"/>
      <c r="B83" s="8"/>
      <c r="C83" s="115" t="s">
        <v>6</v>
      </c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5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6" t="s">
        <v>7</v>
      </c>
      <c r="AI83" s="117"/>
      <c r="AJ83" s="117"/>
      <c r="AK83" s="117"/>
      <c r="AL83" s="117"/>
      <c r="AM83" s="117"/>
      <c r="AN83" s="117"/>
      <c r="AO83" s="117"/>
      <c r="AP83" s="117"/>
      <c r="AQ83" s="117"/>
      <c r="AR83" s="117"/>
      <c r="AS83" s="117"/>
      <c r="AT83" s="117"/>
      <c r="AU83" s="117"/>
      <c r="AV83" s="117"/>
      <c r="AW83" s="117"/>
      <c r="AX83" s="117"/>
      <c r="AY83" s="117"/>
      <c r="AZ83" s="117"/>
      <c r="BA83" s="117"/>
      <c r="BB83" s="117"/>
      <c r="BC83" s="117"/>
      <c r="BD83" s="117"/>
      <c r="BE83" s="117"/>
      <c r="BF83" s="117"/>
      <c r="BG83" s="117"/>
      <c r="BH83" s="117"/>
      <c r="BI83" s="117"/>
      <c r="BJ83" s="117"/>
      <c r="BK83" s="117"/>
      <c r="BL83" s="118"/>
      <c r="BO83" s="15"/>
      <c r="BP83" s="15"/>
      <c r="BQ83" s="15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  <c r="FA83" s="18"/>
      <c r="FB83" s="18"/>
      <c r="FC83" s="18"/>
      <c r="FD83" s="18"/>
      <c r="FE83" s="18"/>
      <c r="FF83" s="18"/>
      <c r="FG83" s="18"/>
      <c r="FH83" s="18"/>
      <c r="FI83" s="18"/>
      <c r="FJ83" s="18"/>
      <c r="FK83" s="18"/>
      <c r="FL83" s="18"/>
      <c r="FM83" s="18"/>
      <c r="FN83" s="18"/>
      <c r="FO83" s="18"/>
      <c r="FP83" s="18"/>
      <c r="FQ83" s="18"/>
      <c r="FR83" s="18"/>
      <c r="FS83" s="18"/>
      <c r="FT83" s="18"/>
      <c r="FU83" s="18"/>
      <c r="FV83" s="18"/>
      <c r="FW83" s="18"/>
      <c r="FX83" s="18"/>
      <c r="FY83" s="18"/>
      <c r="FZ83" s="18"/>
      <c r="GA83" s="18"/>
      <c r="GB83" s="18"/>
      <c r="GC83" s="18"/>
      <c r="GD83" s="18"/>
      <c r="GE83" s="18"/>
      <c r="GF83" s="18"/>
      <c r="GG83" s="18"/>
      <c r="GH83" s="18"/>
      <c r="GI83" s="18"/>
      <c r="GJ83" s="18"/>
      <c r="GK83" s="18"/>
      <c r="GL83" s="18"/>
      <c r="GM83" s="18"/>
      <c r="GN83" s="18"/>
      <c r="GO83" s="18"/>
      <c r="GP83" s="18"/>
      <c r="GQ83" s="18"/>
      <c r="GR83" s="18"/>
      <c r="GS83" s="18"/>
      <c r="GT83" s="18"/>
      <c r="GU83" s="18"/>
      <c r="GV83" s="18"/>
      <c r="GW83" s="18"/>
      <c r="GX83" s="18"/>
      <c r="GY83" s="18"/>
      <c r="GZ83" s="18"/>
      <c r="HA83" s="18"/>
      <c r="HB83" s="18"/>
      <c r="HC83" s="18"/>
      <c r="HD83" s="18"/>
      <c r="HE83" s="18"/>
      <c r="HF83" s="18"/>
      <c r="HG83" s="18"/>
    </row>
    <row r="84" spans="1:215" ht="12.75" customHeight="1" x14ac:dyDescent="0.2">
      <c r="A84" s="18"/>
      <c r="B84" s="16"/>
      <c r="C84" s="58" t="str">
        <f t="shared" ref="C84:Z84" si="149">"S"&amp;SEMAINE(C85)</f>
        <v>S26</v>
      </c>
      <c r="D84" s="58" t="str">
        <f t="shared" si="149"/>
        <v>S26</v>
      </c>
      <c r="E84" s="58" t="str">
        <f t="shared" si="149"/>
        <v>S26</v>
      </c>
      <c r="F84" s="58" t="str">
        <f t="shared" si="149"/>
        <v>S27</v>
      </c>
      <c r="G84" s="60" t="str">
        <f t="shared" si="149"/>
        <v>S27</v>
      </c>
      <c r="H84" s="60" t="str">
        <f t="shared" si="149"/>
        <v>S27</v>
      </c>
      <c r="I84" s="60" t="str">
        <f t="shared" si="149"/>
        <v>S27</v>
      </c>
      <c r="J84" s="60" t="str">
        <f t="shared" si="149"/>
        <v>S27</v>
      </c>
      <c r="K84" s="60" t="str">
        <f t="shared" si="149"/>
        <v>S27</v>
      </c>
      <c r="L84" s="60" t="str">
        <f t="shared" si="149"/>
        <v>S27</v>
      </c>
      <c r="M84" s="60" t="str">
        <f t="shared" si="149"/>
        <v>S28</v>
      </c>
      <c r="N84" s="58" t="str">
        <f t="shared" si="149"/>
        <v>S28</v>
      </c>
      <c r="O84" s="58" t="str">
        <f t="shared" si="149"/>
        <v>S28</v>
      </c>
      <c r="P84" s="58" t="str">
        <f t="shared" si="149"/>
        <v>S28</v>
      </c>
      <c r="Q84" s="58" t="str">
        <f t="shared" si="149"/>
        <v>S28</v>
      </c>
      <c r="R84" s="58" t="str">
        <f t="shared" si="149"/>
        <v>S28</v>
      </c>
      <c r="S84" s="58" t="str">
        <f t="shared" si="149"/>
        <v>S28</v>
      </c>
      <c r="T84" s="58" t="str">
        <f t="shared" si="149"/>
        <v>S29</v>
      </c>
      <c r="U84" s="60" t="str">
        <f t="shared" si="149"/>
        <v>S29</v>
      </c>
      <c r="V84" s="60" t="str">
        <f t="shared" si="149"/>
        <v>S29</v>
      </c>
      <c r="W84" s="60" t="str">
        <f t="shared" si="149"/>
        <v>S29</v>
      </c>
      <c r="X84" s="60" t="str">
        <f t="shared" si="149"/>
        <v>S29</v>
      </c>
      <c r="Y84" s="60" t="str">
        <f t="shared" si="149"/>
        <v>S29</v>
      </c>
      <c r="Z84" s="60" t="str">
        <f t="shared" si="149"/>
        <v>S29</v>
      </c>
      <c r="AA84" s="60" t="str">
        <f t="shared" ref="AA84:AG84" si="150">"S"&amp;SEMAINE(AA85)</f>
        <v>S30</v>
      </c>
      <c r="AB84" s="60" t="str">
        <f t="shared" si="150"/>
        <v>S30</v>
      </c>
      <c r="AC84" s="60" t="str">
        <f t="shared" si="150"/>
        <v>S30</v>
      </c>
      <c r="AD84" s="60" t="str">
        <f t="shared" si="150"/>
        <v>S30</v>
      </c>
      <c r="AE84" s="60" t="str">
        <f t="shared" si="150"/>
        <v>S30</v>
      </c>
      <c r="AF84" s="60" t="str">
        <f t="shared" si="150"/>
        <v>S30</v>
      </c>
      <c r="AG84" s="60" t="str">
        <f t="shared" si="150"/>
        <v>S30</v>
      </c>
      <c r="AH84" s="58" t="str">
        <f>"S"&amp;SEMAINE(AH85)</f>
        <v>S31</v>
      </c>
      <c r="AI84" s="58" t="str">
        <f t="shared" ref="AI84:BL84" si="151">"S"&amp;SEMAINE(AI85)</f>
        <v>S31</v>
      </c>
      <c r="AJ84" s="58" t="str">
        <f t="shared" si="151"/>
        <v>S31</v>
      </c>
      <c r="AK84" s="58" t="str">
        <f t="shared" si="151"/>
        <v>S31</v>
      </c>
      <c r="AL84" s="58" t="str">
        <f t="shared" si="151"/>
        <v>S31</v>
      </c>
      <c r="AM84" s="58" t="str">
        <f t="shared" si="151"/>
        <v>S31</v>
      </c>
      <c r="AN84" s="58" t="str">
        <f t="shared" si="151"/>
        <v>S31</v>
      </c>
      <c r="AO84" s="58" t="str">
        <f t="shared" si="151"/>
        <v>S32</v>
      </c>
      <c r="AP84" s="58" t="str">
        <f t="shared" si="151"/>
        <v>S32</v>
      </c>
      <c r="AQ84" s="58" t="str">
        <f t="shared" si="151"/>
        <v>S32</v>
      </c>
      <c r="AR84" s="58" t="str">
        <f t="shared" si="151"/>
        <v>S32</v>
      </c>
      <c r="AS84" s="58" t="str">
        <f t="shared" si="151"/>
        <v>S32</v>
      </c>
      <c r="AT84" s="58" t="str">
        <f t="shared" si="151"/>
        <v>S32</v>
      </c>
      <c r="AU84" s="58" t="str">
        <f t="shared" si="151"/>
        <v>S32</v>
      </c>
      <c r="AV84" s="58" t="str">
        <f t="shared" si="151"/>
        <v>S33</v>
      </c>
      <c r="AW84" s="58" t="str">
        <f t="shared" si="151"/>
        <v>S33</v>
      </c>
      <c r="AX84" s="58" t="str">
        <f t="shared" si="151"/>
        <v>S33</v>
      </c>
      <c r="AY84" s="58" t="str">
        <f t="shared" si="151"/>
        <v>S33</v>
      </c>
      <c r="AZ84" s="58" t="str">
        <f t="shared" si="151"/>
        <v>S33</v>
      </c>
      <c r="BA84" s="58" t="str">
        <f t="shared" si="151"/>
        <v>S33</v>
      </c>
      <c r="BB84" s="58" t="str">
        <f t="shared" si="151"/>
        <v>S33</v>
      </c>
      <c r="BC84" s="58" t="str">
        <f t="shared" si="151"/>
        <v>S34</v>
      </c>
      <c r="BD84" s="58" t="str">
        <f t="shared" si="151"/>
        <v>S34</v>
      </c>
      <c r="BE84" s="58" t="str">
        <f t="shared" si="151"/>
        <v>S34</v>
      </c>
      <c r="BF84" s="58" t="str">
        <f t="shared" si="151"/>
        <v>S34</v>
      </c>
      <c r="BG84" s="58" t="str">
        <f t="shared" si="151"/>
        <v>S34</v>
      </c>
      <c r="BH84" s="58" t="str">
        <f t="shared" si="151"/>
        <v>S34</v>
      </c>
      <c r="BI84" s="58" t="str">
        <f t="shared" si="151"/>
        <v>S34</v>
      </c>
      <c r="BJ84" s="58" t="str">
        <f t="shared" si="151"/>
        <v>S35</v>
      </c>
      <c r="BK84" s="58" t="str">
        <f t="shared" si="151"/>
        <v>S35</v>
      </c>
      <c r="BL84" s="58" t="str">
        <f t="shared" si="151"/>
        <v>S35</v>
      </c>
      <c r="BO84" s="15"/>
      <c r="BP84" s="15"/>
      <c r="BQ84" s="15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8"/>
      <c r="DC84" s="18"/>
      <c r="DD84" s="18"/>
      <c r="DE84" s="18"/>
      <c r="DF84" s="18"/>
      <c r="DG84" s="18"/>
      <c r="DH84" s="18"/>
      <c r="DI84" s="18"/>
      <c r="DJ84" s="18"/>
      <c r="DK84" s="18"/>
      <c r="DL84" s="18"/>
      <c r="DM84" s="18"/>
      <c r="DN84" s="18"/>
      <c r="DO84" s="18"/>
      <c r="DP84" s="18"/>
      <c r="DQ84" s="18"/>
      <c r="DR84" s="18"/>
      <c r="DS84" s="18"/>
      <c r="DT84" s="18"/>
      <c r="DU84" s="18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8"/>
      <c r="EH84" s="18"/>
      <c r="EI84" s="18"/>
      <c r="EJ84" s="18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  <c r="FA84" s="18"/>
      <c r="FB84" s="18"/>
      <c r="FC84" s="18"/>
      <c r="FD84" s="18"/>
      <c r="FE84" s="18"/>
      <c r="FF84" s="18"/>
      <c r="FG84" s="18"/>
      <c r="FH84" s="18"/>
      <c r="FI84" s="18"/>
      <c r="FJ84" s="18"/>
      <c r="FK84" s="18"/>
      <c r="FL84" s="18"/>
      <c r="FM84" s="18"/>
      <c r="FN84" s="18"/>
      <c r="FO84" s="18"/>
      <c r="FP84" s="18"/>
      <c r="FQ84" s="18"/>
      <c r="FR84" s="18"/>
      <c r="FS84" s="18"/>
      <c r="FT84" s="18"/>
      <c r="FU84" s="18"/>
      <c r="FV84" s="18"/>
      <c r="FW84" s="18"/>
      <c r="FX84" s="18"/>
      <c r="FY84" s="18"/>
      <c r="FZ84" s="18"/>
      <c r="GA84" s="18"/>
      <c r="GB84" s="18"/>
      <c r="GC84" s="18"/>
      <c r="GD84" s="18"/>
      <c r="GE84" s="18"/>
      <c r="GF84" s="18"/>
      <c r="GG84" s="18"/>
      <c r="GH84" s="18"/>
      <c r="GI84" s="18"/>
      <c r="GJ84" s="18"/>
      <c r="GK84" s="18"/>
      <c r="GL84" s="18"/>
      <c r="GM84" s="18"/>
      <c r="GN84" s="18"/>
      <c r="GO84" s="18"/>
      <c r="GP84" s="18"/>
      <c r="GQ84" s="18"/>
      <c r="GR84" s="18"/>
      <c r="GS84" s="18"/>
      <c r="GT84" s="18"/>
      <c r="GU84" s="18"/>
      <c r="GV84" s="18"/>
      <c r="GW84" s="18"/>
      <c r="GX84" s="18"/>
      <c r="GY84" s="18"/>
      <c r="GZ84" s="18"/>
      <c r="HA84" s="18"/>
      <c r="HB84" s="18"/>
      <c r="HC84" s="18"/>
      <c r="HD84" s="18"/>
      <c r="HE84" s="18"/>
      <c r="HF84" s="18"/>
      <c r="HG84" s="18"/>
    </row>
    <row r="85" spans="1:215" s="12" customFormat="1" ht="15" customHeight="1" x14ac:dyDescent="0.2">
      <c r="B85" s="16"/>
      <c r="C85" s="53">
        <f>DATE(an,7,1)</f>
        <v>42552</v>
      </c>
      <c r="D85" s="53">
        <f>C85+1</f>
        <v>42553</v>
      </c>
      <c r="E85" s="53">
        <f t="shared" ref="E85:AG85" si="152">D85+1</f>
        <v>42554</v>
      </c>
      <c r="F85" s="53">
        <f t="shared" si="152"/>
        <v>42555</v>
      </c>
      <c r="G85" s="53">
        <f t="shared" si="152"/>
        <v>42556</v>
      </c>
      <c r="H85" s="53">
        <f t="shared" si="152"/>
        <v>42557</v>
      </c>
      <c r="I85" s="53">
        <f t="shared" si="152"/>
        <v>42558</v>
      </c>
      <c r="J85" s="53">
        <f t="shared" si="152"/>
        <v>42559</v>
      </c>
      <c r="K85" s="53">
        <f t="shared" si="152"/>
        <v>42560</v>
      </c>
      <c r="L85" s="53">
        <f t="shared" si="152"/>
        <v>42561</v>
      </c>
      <c r="M85" s="53">
        <f t="shared" si="152"/>
        <v>42562</v>
      </c>
      <c r="N85" s="53">
        <f t="shared" si="152"/>
        <v>42563</v>
      </c>
      <c r="O85" s="53">
        <f t="shared" si="152"/>
        <v>42564</v>
      </c>
      <c r="P85" s="53">
        <f t="shared" si="152"/>
        <v>42565</v>
      </c>
      <c r="Q85" s="53">
        <f t="shared" si="152"/>
        <v>42566</v>
      </c>
      <c r="R85" s="53">
        <f t="shared" si="152"/>
        <v>42567</v>
      </c>
      <c r="S85" s="53">
        <f t="shared" si="152"/>
        <v>42568</v>
      </c>
      <c r="T85" s="53">
        <f t="shared" si="152"/>
        <v>42569</v>
      </c>
      <c r="U85" s="53">
        <f t="shared" si="152"/>
        <v>42570</v>
      </c>
      <c r="V85" s="53">
        <f t="shared" si="152"/>
        <v>42571</v>
      </c>
      <c r="W85" s="53">
        <f t="shared" si="152"/>
        <v>42572</v>
      </c>
      <c r="X85" s="53">
        <f t="shared" si="152"/>
        <v>42573</v>
      </c>
      <c r="Y85" s="53">
        <f t="shared" si="152"/>
        <v>42574</v>
      </c>
      <c r="Z85" s="53">
        <f t="shared" si="152"/>
        <v>42575</v>
      </c>
      <c r="AA85" s="53">
        <f t="shared" si="152"/>
        <v>42576</v>
      </c>
      <c r="AB85" s="53">
        <f t="shared" si="152"/>
        <v>42577</v>
      </c>
      <c r="AC85" s="53">
        <f t="shared" si="152"/>
        <v>42578</v>
      </c>
      <c r="AD85" s="53">
        <f t="shared" si="152"/>
        <v>42579</v>
      </c>
      <c r="AE85" s="53">
        <f t="shared" si="152"/>
        <v>42580</v>
      </c>
      <c r="AF85" s="53">
        <f t="shared" si="152"/>
        <v>42581</v>
      </c>
      <c r="AG85" s="53">
        <f t="shared" si="152"/>
        <v>42582</v>
      </c>
      <c r="AH85" s="53">
        <f>DATE(an,8,1)</f>
        <v>42583</v>
      </c>
      <c r="AI85" s="53">
        <f>AH85+1</f>
        <v>42584</v>
      </c>
      <c r="AJ85" s="53">
        <f t="shared" ref="AJ85:BL85" si="153">AI85+1</f>
        <v>42585</v>
      </c>
      <c r="AK85" s="53">
        <f t="shared" si="153"/>
        <v>42586</v>
      </c>
      <c r="AL85" s="53">
        <f t="shared" si="153"/>
        <v>42587</v>
      </c>
      <c r="AM85" s="53">
        <f t="shared" si="153"/>
        <v>42588</v>
      </c>
      <c r="AN85" s="53">
        <f t="shared" si="153"/>
        <v>42589</v>
      </c>
      <c r="AO85" s="53">
        <f t="shared" si="153"/>
        <v>42590</v>
      </c>
      <c r="AP85" s="53">
        <f t="shared" si="153"/>
        <v>42591</v>
      </c>
      <c r="AQ85" s="53">
        <f t="shared" si="153"/>
        <v>42592</v>
      </c>
      <c r="AR85" s="53">
        <f t="shared" si="153"/>
        <v>42593</v>
      </c>
      <c r="AS85" s="53">
        <f t="shared" si="153"/>
        <v>42594</v>
      </c>
      <c r="AT85" s="53">
        <f t="shared" si="153"/>
        <v>42595</v>
      </c>
      <c r="AU85" s="53">
        <f t="shared" si="153"/>
        <v>42596</v>
      </c>
      <c r="AV85" s="53">
        <f t="shared" si="153"/>
        <v>42597</v>
      </c>
      <c r="AW85" s="53">
        <f t="shared" si="153"/>
        <v>42598</v>
      </c>
      <c r="AX85" s="53">
        <f t="shared" si="153"/>
        <v>42599</v>
      </c>
      <c r="AY85" s="53">
        <f t="shared" si="153"/>
        <v>42600</v>
      </c>
      <c r="AZ85" s="53">
        <f t="shared" si="153"/>
        <v>42601</v>
      </c>
      <c r="BA85" s="53">
        <f t="shared" si="153"/>
        <v>42602</v>
      </c>
      <c r="BB85" s="53">
        <f t="shared" si="153"/>
        <v>42603</v>
      </c>
      <c r="BC85" s="53">
        <f t="shared" si="153"/>
        <v>42604</v>
      </c>
      <c r="BD85" s="53">
        <f t="shared" si="153"/>
        <v>42605</v>
      </c>
      <c r="BE85" s="53">
        <f t="shared" si="153"/>
        <v>42606</v>
      </c>
      <c r="BF85" s="53">
        <f t="shared" si="153"/>
        <v>42607</v>
      </c>
      <c r="BG85" s="53">
        <f t="shared" si="153"/>
        <v>42608</v>
      </c>
      <c r="BH85" s="53">
        <f t="shared" si="153"/>
        <v>42609</v>
      </c>
      <c r="BI85" s="53">
        <f t="shared" si="153"/>
        <v>42610</v>
      </c>
      <c r="BJ85" s="53">
        <f t="shared" si="153"/>
        <v>42611</v>
      </c>
      <c r="BK85" s="53">
        <f t="shared" si="153"/>
        <v>42612</v>
      </c>
      <c r="BL85" s="53">
        <f t="shared" si="153"/>
        <v>42613</v>
      </c>
      <c r="BM85" s="54"/>
      <c r="BN85" s="7"/>
      <c r="BO85" s="15"/>
      <c r="BP85" s="15"/>
      <c r="BQ85" s="15"/>
      <c r="BR85" s="7"/>
    </row>
    <row r="86" spans="1:215" ht="15" x14ac:dyDescent="0.25">
      <c r="B86" s="17" t="s">
        <v>85</v>
      </c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5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  <c r="AL86" s="53"/>
      <c r="AM86" s="53"/>
      <c r="AN86" s="53"/>
      <c r="AO86" s="53"/>
      <c r="AP86" s="53"/>
      <c r="AQ86" s="53"/>
      <c r="AR86" s="53"/>
      <c r="AS86" s="53"/>
      <c r="AT86" s="53"/>
      <c r="AU86" s="53"/>
      <c r="AV86" s="55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53"/>
      <c r="BI86" s="53"/>
      <c r="BJ86" s="53"/>
      <c r="BK86" s="53"/>
      <c r="BL86" s="53"/>
      <c r="BM86" s="49"/>
      <c r="BO86" s="15"/>
      <c r="BP86" s="15"/>
      <c r="BQ86" s="15"/>
    </row>
    <row r="87" spans="1:215" ht="15" x14ac:dyDescent="0.25">
      <c r="A87" s="1"/>
      <c r="B87" s="17" t="s">
        <v>86</v>
      </c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5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5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49"/>
      <c r="BN87" s="1"/>
      <c r="BO87" s="15"/>
      <c r="BP87" s="15"/>
      <c r="BQ87" s="15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</row>
    <row r="88" spans="1:215" ht="15" x14ac:dyDescent="0.25">
      <c r="B88" s="17" t="s">
        <v>87</v>
      </c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5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  <c r="AL88" s="53"/>
      <c r="AM88" s="53"/>
      <c r="AN88" s="53"/>
      <c r="AO88" s="53"/>
      <c r="AP88" s="53"/>
      <c r="AQ88" s="53"/>
      <c r="AR88" s="53"/>
      <c r="AS88" s="53"/>
      <c r="AT88" s="53"/>
      <c r="AU88" s="53"/>
      <c r="AV88" s="55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53"/>
      <c r="BI88" s="53"/>
      <c r="BJ88" s="53"/>
      <c r="BK88" s="53"/>
      <c r="BL88" s="53"/>
      <c r="BM88" s="49"/>
      <c r="BO88" s="15"/>
      <c r="BP88" s="15"/>
      <c r="BQ88" s="15"/>
    </row>
    <row r="89" spans="1:215" ht="15" x14ac:dyDescent="0.25">
      <c r="B89" s="17" t="s">
        <v>88</v>
      </c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5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  <c r="AU89" s="53"/>
      <c r="AV89" s="55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49"/>
      <c r="BO89" s="15"/>
      <c r="BP89" s="15"/>
      <c r="BQ89" s="15"/>
    </row>
    <row r="90" spans="1:215" ht="15" x14ac:dyDescent="0.25">
      <c r="B90" s="17" t="s">
        <v>89</v>
      </c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5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  <c r="AL90" s="53"/>
      <c r="AM90" s="53"/>
      <c r="AN90" s="53"/>
      <c r="AO90" s="53"/>
      <c r="AP90" s="53"/>
      <c r="AQ90" s="53"/>
      <c r="AR90" s="53"/>
      <c r="AS90" s="53"/>
      <c r="AT90" s="53"/>
      <c r="AU90" s="53"/>
      <c r="AV90" s="55"/>
      <c r="AW90" s="53"/>
      <c r="AX90" s="53"/>
      <c r="AY90" s="53"/>
      <c r="AZ90" s="53"/>
      <c r="BA90" s="53"/>
      <c r="BB90" s="53"/>
      <c r="BC90" s="53"/>
      <c r="BD90" s="53"/>
      <c r="BE90" s="53"/>
      <c r="BF90" s="53"/>
      <c r="BG90" s="53"/>
      <c r="BH90" s="53"/>
      <c r="BI90" s="53"/>
      <c r="BJ90" s="53"/>
      <c r="BK90" s="53"/>
      <c r="BL90" s="53"/>
      <c r="BM90" s="49"/>
      <c r="BO90" s="15"/>
      <c r="BP90" s="15"/>
      <c r="BQ90" s="15"/>
    </row>
    <row r="91" spans="1:215" ht="15" x14ac:dyDescent="0.25">
      <c r="B91" s="17" t="s">
        <v>90</v>
      </c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5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5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53"/>
      <c r="BM91" s="49"/>
      <c r="BO91" s="15"/>
      <c r="BP91" s="15"/>
      <c r="BQ91" s="15"/>
    </row>
    <row r="92" spans="1:215" ht="15" x14ac:dyDescent="0.25">
      <c r="B92" s="17" t="s">
        <v>91</v>
      </c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5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  <c r="AL92" s="53"/>
      <c r="AM92" s="53"/>
      <c r="AN92" s="53"/>
      <c r="AO92" s="53"/>
      <c r="AP92" s="53"/>
      <c r="AQ92" s="53"/>
      <c r="AR92" s="53"/>
      <c r="AS92" s="53"/>
      <c r="AT92" s="53"/>
      <c r="AU92" s="53"/>
      <c r="AV92" s="55"/>
      <c r="AW92" s="53"/>
      <c r="AX92" s="53"/>
      <c r="AY92" s="53"/>
      <c r="AZ92" s="53"/>
      <c r="BA92" s="53"/>
      <c r="BB92" s="53"/>
      <c r="BC92" s="53"/>
      <c r="BD92" s="53"/>
      <c r="BE92" s="53"/>
      <c r="BF92" s="53"/>
      <c r="BG92" s="53"/>
      <c r="BH92" s="53"/>
      <c r="BI92" s="53"/>
      <c r="BJ92" s="53"/>
      <c r="BK92" s="53"/>
      <c r="BL92" s="53"/>
      <c r="BM92" s="49"/>
      <c r="BO92" s="15"/>
      <c r="BP92" s="15"/>
      <c r="BQ92" s="15"/>
    </row>
    <row r="93" spans="1:215" ht="15" x14ac:dyDescent="0.25">
      <c r="B93" s="17" t="s">
        <v>92</v>
      </c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5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53"/>
      <c r="AT93" s="53"/>
      <c r="AU93" s="53"/>
      <c r="AV93" s="55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  <c r="BH93" s="53"/>
      <c r="BI93" s="53"/>
      <c r="BJ93" s="53"/>
      <c r="BK93" s="53"/>
      <c r="BL93" s="53"/>
      <c r="BM93" s="49"/>
      <c r="BO93" s="15"/>
      <c r="BP93" s="15"/>
      <c r="BQ93" s="15"/>
    </row>
    <row r="94" spans="1:215" ht="15" x14ac:dyDescent="0.25">
      <c r="B94" s="17" t="s">
        <v>93</v>
      </c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5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53"/>
      <c r="AT94" s="53"/>
      <c r="AU94" s="53"/>
      <c r="AV94" s="55"/>
      <c r="AW94" s="53"/>
      <c r="AX94" s="53"/>
      <c r="AY94" s="53"/>
      <c r="AZ94" s="53"/>
      <c r="BA94" s="53"/>
      <c r="BB94" s="53"/>
      <c r="BC94" s="53"/>
      <c r="BD94" s="53"/>
      <c r="BE94" s="53"/>
      <c r="BF94" s="53"/>
      <c r="BG94" s="53"/>
      <c r="BH94" s="53"/>
      <c r="BI94" s="53"/>
      <c r="BJ94" s="53"/>
      <c r="BK94" s="53"/>
      <c r="BL94" s="53"/>
      <c r="BM94" s="49"/>
      <c r="BO94" s="15"/>
      <c r="BP94" s="15"/>
      <c r="BQ94" s="15"/>
    </row>
    <row r="95" spans="1:215" ht="15" x14ac:dyDescent="0.25">
      <c r="B95" s="17" t="s">
        <v>94</v>
      </c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5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3"/>
      <c r="AV95" s="55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53"/>
      <c r="BI95" s="53"/>
      <c r="BJ95" s="53"/>
      <c r="BK95" s="53"/>
      <c r="BL95" s="53"/>
      <c r="BM95" s="49"/>
      <c r="BO95" s="15"/>
      <c r="BP95" s="15"/>
      <c r="BQ95" s="15"/>
    </row>
    <row r="96" spans="1:215" ht="15" x14ac:dyDescent="0.25">
      <c r="B96" s="17" t="s">
        <v>95</v>
      </c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5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  <c r="AL96" s="53"/>
      <c r="AM96" s="53"/>
      <c r="AN96" s="53"/>
      <c r="AO96" s="53"/>
      <c r="AP96" s="53"/>
      <c r="AQ96" s="53"/>
      <c r="AR96" s="53"/>
      <c r="AS96" s="53"/>
      <c r="AT96" s="53"/>
      <c r="AU96" s="53"/>
      <c r="AV96" s="55"/>
      <c r="AW96" s="53"/>
      <c r="AX96" s="53"/>
      <c r="AY96" s="53"/>
      <c r="AZ96" s="53"/>
      <c r="BA96" s="53"/>
      <c r="BB96" s="53"/>
      <c r="BC96" s="53"/>
      <c r="BD96" s="53"/>
      <c r="BE96" s="53"/>
      <c r="BF96" s="53"/>
      <c r="BG96" s="53"/>
      <c r="BH96" s="53"/>
      <c r="BI96" s="53"/>
      <c r="BJ96" s="53"/>
      <c r="BK96" s="53"/>
      <c r="BL96" s="53"/>
      <c r="BM96" s="49"/>
      <c r="BO96" s="15"/>
      <c r="BP96" s="15"/>
      <c r="BQ96" s="15"/>
    </row>
    <row r="97" spans="1:215" ht="15" x14ac:dyDescent="0.25">
      <c r="A97" s="18"/>
      <c r="B97" s="17" t="s">
        <v>96</v>
      </c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5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53"/>
      <c r="AS97" s="53"/>
      <c r="AT97" s="53"/>
      <c r="AU97" s="53"/>
      <c r="AV97" s="55"/>
      <c r="AW97" s="53"/>
      <c r="AX97" s="53"/>
      <c r="AY97" s="53"/>
      <c r="AZ97" s="53"/>
      <c r="BA97" s="53"/>
      <c r="BB97" s="53"/>
      <c r="BC97" s="53"/>
      <c r="BD97" s="53"/>
      <c r="BE97" s="53"/>
      <c r="BF97" s="53"/>
      <c r="BG97" s="53"/>
      <c r="BH97" s="53"/>
      <c r="BI97" s="53"/>
      <c r="BJ97" s="53"/>
      <c r="BK97" s="53"/>
      <c r="BL97" s="53"/>
      <c r="BM97" s="49"/>
      <c r="BO97" s="15"/>
      <c r="BP97" s="15"/>
      <c r="BQ97" s="15"/>
    </row>
    <row r="98" spans="1:215" ht="15" x14ac:dyDescent="0.25">
      <c r="A98" s="18"/>
      <c r="B98" s="17" t="s">
        <v>97</v>
      </c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5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  <c r="AL98" s="53"/>
      <c r="AM98" s="53"/>
      <c r="AN98" s="53"/>
      <c r="AO98" s="53"/>
      <c r="AP98" s="53"/>
      <c r="AQ98" s="53"/>
      <c r="AR98" s="53"/>
      <c r="AS98" s="53"/>
      <c r="AT98" s="53"/>
      <c r="AU98" s="53"/>
      <c r="AV98" s="55"/>
      <c r="AW98" s="53"/>
      <c r="AX98" s="53"/>
      <c r="AY98" s="53"/>
      <c r="AZ98" s="53"/>
      <c r="BA98" s="53"/>
      <c r="BB98" s="53"/>
      <c r="BC98" s="53"/>
      <c r="BD98" s="53"/>
      <c r="BE98" s="53"/>
      <c r="BF98" s="53"/>
      <c r="BG98" s="53"/>
      <c r="BH98" s="53"/>
      <c r="BI98" s="53"/>
      <c r="BJ98" s="53"/>
      <c r="BK98" s="53"/>
      <c r="BL98" s="53"/>
      <c r="BM98" s="49"/>
      <c r="BO98" s="15"/>
      <c r="BP98" s="15"/>
      <c r="BQ98" s="15"/>
    </row>
    <row r="99" spans="1:215" ht="15" x14ac:dyDescent="0.25">
      <c r="A99" s="18"/>
      <c r="B99" s="17" t="s">
        <v>98</v>
      </c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5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/>
      <c r="AS99" s="53"/>
      <c r="AT99" s="53"/>
      <c r="AU99" s="53"/>
      <c r="AV99" s="55"/>
      <c r="AW99" s="53"/>
      <c r="AX99" s="53"/>
      <c r="AY99" s="53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  <c r="BL99" s="53"/>
      <c r="BM99" s="49"/>
      <c r="BO99" s="15"/>
      <c r="BP99" s="15"/>
      <c r="BQ99" s="15"/>
    </row>
    <row r="100" spans="1:215" ht="15" x14ac:dyDescent="0.25">
      <c r="B100" s="17" t="s">
        <v>99</v>
      </c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5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5"/>
      <c r="AW100" s="53"/>
      <c r="AX100" s="53"/>
      <c r="AY100" s="53"/>
      <c r="AZ100" s="53"/>
      <c r="BA100" s="53"/>
      <c r="BB100" s="53"/>
      <c r="BC100" s="53"/>
      <c r="BD100" s="53"/>
      <c r="BE100" s="53"/>
      <c r="BF100" s="53"/>
      <c r="BG100" s="53"/>
      <c r="BH100" s="53"/>
      <c r="BI100" s="53"/>
      <c r="BJ100" s="53"/>
      <c r="BK100" s="53"/>
      <c r="BL100" s="53"/>
      <c r="BM100" s="49"/>
      <c r="BO100" s="15"/>
      <c r="BP100" s="15"/>
      <c r="BQ100" s="15"/>
    </row>
    <row r="101" spans="1:215" ht="15" x14ac:dyDescent="0.25">
      <c r="B101" s="17" t="s">
        <v>100</v>
      </c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5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  <c r="AL101" s="53"/>
      <c r="AM101" s="53"/>
      <c r="AN101" s="53"/>
      <c r="AO101" s="53"/>
      <c r="AP101" s="53"/>
      <c r="AQ101" s="53"/>
      <c r="AR101" s="53"/>
      <c r="AS101" s="53"/>
      <c r="AT101" s="53"/>
      <c r="AU101" s="53"/>
      <c r="AV101" s="55"/>
      <c r="AW101" s="53"/>
      <c r="AX101" s="53"/>
      <c r="AY101" s="53"/>
      <c r="AZ101" s="53"/>
      <c r="BA101" s="53"/>
      <c r="BB101" s="53"/>
      <c r="BC101" s="53"/>
      <c r="BD101" s="53"/>
      <c r="BE101" s="53"/>
      <c r="BF101" s="53"/>
      <c r="BG101" s="53"/>
      <c r="BH101" s="53"/>
      <c r="BI101" s="53"/>
      <c r="BJ101" s="53"/>
      <c r="BK101" s="53"/>
      <c r="BL101" s="53"/>
      <c r="BM101" s="49"/>
      <c r="BO101" s="15"/>
      <c r="BP101" s="15"/>
      <c r="BQ101" s="15"/>
    </row>
    <row r="102" spans="1:215" ht="15" x14ac:dyDescent="0.25">
      <c r="B102" s="17" t="s">
        <v>101</v>
      </c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5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  <c r="AL102" s="53"/>
      <c r="AM102" s="53"/>
      <c r="AN102" s="53"/>
      <c r="AO102" s="53"/>
      <c r="AP102" s="53"/>
      <c r="AQ102" s="53"/>
      <c r="AR102" s="53"/>
      <c r="AS102" s="53"/>
      <c r="AT102" s="53"/>
      <c r="AU102" s="53"/>
      <c r="AV102" s="55"/>
      <c r="AW102" s="53"/>
      <c r="AX102" s="53"/>
      <c r="AY102" s="53"/>
      <c r="AZ102" s="53"/>
      <c r="BA102" s="53"/>
      <c r="BB102" s="53"/>
      <c r="BC102" s="53"/>
      <c r="BD102" s="53"/>
      <c r="BE102" s="53"/>
      <c r="BF102" s="53"/>
      <c r="BG102" s="53"/>
      <c r="BH102" s="53"/>
      <c r="BI102" s="53"/>
      <c r="BJ102" s="53"/>
      <c r="BK102" s="53"/>
      <c r="BL102" s="53"/>
      <c r="BM102" s="49"/>
      <c r="BO102" s="15"/>
      <c r="BP102" s="15"/>
      <c r="BQ102" s="15"/>
    </row>
    <row r="103" spans="1:215" ht="15" x14ac:dyDescent="0.25">
      <c r="B103" s="17" t="s">
        <v>102</v>
      </c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5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/>
      <c r="AN103" s="53"/>
      <c r="AO103" s="53"/>
      <c r="AP103" s="53"/>
      <c r="AQ103" s="53"/>
      <c r="AR103" s="53"/>
      <c r="AS103" s="53"/>
      <c r="AT103" s="53"/>
      <c r="AU103" s="53"/>
      <c r="AV103" s="55"/>
      <c r="AW103" s="53"/>
      <c r="AX103" s="53"/>
      <c r="AY103" s="53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  <c r="BL103" s="53"/>
      <c r="BM103" s="49"/>
      <c r="BO103" s="15"/>
      <c r="BP103" s="15"/>
      <c r="BQ103" s="15"/>
    </row>
    <row r="104" spans="1:215" ht="15" x14ac:dyDescent="0.25">
      <c r="B104" s="17" t="s">
        <v>103</v>
      </c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5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  <c r="AL104" s="53"/>
      <c r="AM104" s="53"/>
      <c r="AN104" s="53"/>
      <c r="AO104" s="53"/>
      <c r="AP104" s="53"/>
      <c r="AQ104" s="53"/>
      <c r="AR104" s="53"/>
      <c r="AS104" s="53"/>
      <c r="AT104" s="53"/>
      <c r="AU104" s="53"/>
      <c r="AV104" s="55"/>
      <c r="AW104" s="53"/>
      <c r="AX104" s="53"/>
      <c r="AY104" s="53"/>
      <c r="AZ104" s="53"/>
      <c r="BA104" s="53"/>
      <c r="BB104" s="53"/>
      <c r="BC104" s="53"/>
      <c r="BD104" s="53"/>
      <c r="BE104" s="53"/>
      <c r="BF104" s="53"/>
      <c r="BG104" s="53"/>
      <c r="BH104" s="53"/>
      <c r="BI104" s="53"/>
      <c r="BJ104" s="53"/>
      <c r="BK104" s="53"/>
      <c r="BL104" s="53"/>
      <c r="BM104" s="49"/>
      <c r="BO104" s="15"/>
      <c r="BP104" s="15"/>
      <c r="BQ104" s="15"/>
    </row>
    <row r="105" spans="1:215" ht="15" x14ac:dyDescent="0.25">
      <c r="B105" s="17" t="s">
        <v>104</v>
      </c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5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  <c r="AL105" s="53"/>
      <c r="AM105" s="53"/>
      <c r="AN105" s="53"/>
      <c r="AO105" s="53"/>
      <c r="AP105" s="53"/>
      <c r="AQ105" s="53"/>
      <c r="AR105" s="53"/>
      <c r="AS105" s="53"/>
      <c r="AT105" s="53"/>
      <c r="AU105" s="53"/>
      <c r="AV105" s="55"/>
      <c r="AW105" s="53"/>
      <c r="AX105" s="53"/>
      <c r="AY105" s="53"/>
      <c r="AZ105" s="53"/>
      <c r="BA105" s="53"/>
      <c r="BB105" s="53"/>
      <c r="BC105" s="53"/>
      <c r="BD105" s="53"/>
      <c r="BE105" s="53"/>
      <c r="BF105" s="53"/>
      <c r="BG105" s="53"/>
      <c r="BH105" s="53"/>
      <c r="BI105" s="53"/>
      <c r="BJ105" s="53"/>
      <c r="BK105" s="53"/>
      <c r="BL105" s="53"/>
      <c r="BM105" s="49"/>
      <c r="BO105" s="15"/>
      <c r="BP105" s="15"/>
      <c r="BQ105" s="15"/>
    </row>
    <row r="106" spans="1:215" ht="13.5" thickBot="1" x14ac:dyDescent="0.25">
      <c r="BO106" s="15"/>
      <c r="BP106" s="15"/>
      <c r="BQ106" s="15"/>
    </row>
    <row r="107" spans="1:215" x14ac:dyDescent="0.2">
      <c r="A107" s="18"/>
      <c r="C107" s="114" t="s">
        <v>8</v>
      </c>
      <c r="D107" s="114"/>
      <c r="E107" s="114"/>
      <c r="F107" s="114"/>
      <c r="G107" s="114"/>
      <c r="H107" s="114"/>
      <c r="I107" s="114"/>
      <c r="J107" s="114"/>
      <c r="K107" s="114"/>
      <c r="L107" s="114"/>
      <c r="M107" s="114"/>
      <c r="N107" s="114"/>
      <c r="O107" s="114"/>
      <c r="P107" s="114"/>
      <c r="Q107" s="114"/>
      <c r="R107" s="114"/>
      <c r="S107" s="114"/>
      <c r="T107" s="114"/>
      <c r="U107" s="114"/>
      <c r="V107" s="114"/>
      <c r="W107" s="114"/>
      <c r="X107" s="114"/>
      <c r="Y107" s="114"/>
      <c r="Z107" s="114"/>
      <c r="AA107" s="114"/>
      <c r="AB107" s="114"/>
      <c r="AC107" s="114"/>
      <c r="AD107" s="114"/>
      <c r="AE107" s="114"/>
      <c r="AF107" s="114"/>
      <c r="AG107" s="114" t="s">
        <v>9</v>
      </c>
      <c r="AH107" s="114"/>
      <c r="AI107" s="114"/>
      <c r="AJ107" s="114"/>
      <c r="AK107" s="114"/>
      <c r="AL107" s="114"/>
      <c r="AM107" s="114"/>
      <c r="AN107" s="114"/>
      <c r="AO107" s="114"/>
      <c r="AP107" s="114"/>
      <c r="AQ107" s="114"/>
      <c r="AR107" s="114"/>
      <c r="AS107" s="114"/>
      <c r="AT107" s="114"/>
      <c r="AU107" s="114"/>
      <c r="AV107" s="114"/>
      <c r="AW107" s="114"/>
      <c r="AX107" s="114"/>
      <c r="AY107" s="114"/>
      <c r="AZ107" s="114"/>
      <c r="BA107" s="114"/>
      <c r="BB107" s="114"/>
      <c r="BC107" s="114"/>
      <c r="BD107" s="114"/>
      <c r="BE107" s="114"/>
      <c r="BF107" s="114"/>
      <c r="BG107" s="114"/>
      <c r="BH107" s="114"/>
      <c r="BI107" s="114"/>
      <c r="BJ107" s="114"/>
      <c r="BK107" s="114"/>
      <c r="BM107" s="18"/>
      <c r="BO107" s="15"/>
      <c r="BP107" s="15"/>
      <c r="BQ107" s="15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18"/>
      <c r="CK107" s="18"/>
      <c r="CL107" s="18"/>
      <c r="CM107" s="18"/>
      <c r="CN107" s="18"/>
      <c r="CO107" s="18"/>
      <c r="CP107" s="18"/>
      <c r="CQ107" s="18"/>
      <c r="CR107" s="18"/>
      <c r="CS107" s="18"/>
      <c r="CT107" s="18"/>
      <c r="CU107" s="18"/>
      <c r="CV107" s="18"/>
      <c r="CW107" s="18"/>
      <c r="CX107" s="18"/>
      <c r="CY107" s="18"/>
      <c r="CZ107" s="18"/>
      <c r="DA107" s="18"/>
      <c r="DB107" s="18"/>
      <c r="DC107" s="18"/>
      <c r="DD107" s="18"/>
      <c r="DE107" s="18"/>
      <c r="DF107" s="18"/>
      <c r="DG107" s="18"/>
      <c r="DH107" s="18"/>
      <c r="DI107" s="18"/>
      <c r="DJ107" s="18"/>
      <c r="DK107" s="18"/>
      <c r="DL107" s="18"/>
      <c r="DM107" s="18"/>
      <c r="DN107" s="18"/>
      <c r="DO107" s="18"/>
      <c r="DP107" s="18"/>
      <c r="DQ107" s="18"/>
      <c r="DR107" s="18"/>
      <c r="DS107" s="18"/>
      <c r="DT107" s="18"/>
      <c r="DU107" s="18"/>
      <c r="DV107" s="18"/>
      <c r="DW107" s="18"/>
      <c r="DX107" s="18"/>
      <c r="DY107" s="18"/>
      <c r="DZ107" s="18"/>
      <c r="EA107" s="18"/>
      <c r="EB107" s="18"/>
      <c r="EC107" s="18"/>
      <c r="ED107" s="18"/>
      <c r="EE107" s="18"/>
      <c r="EF107" s="18"/>
      <c r="EG107" s="18"/>
      <c r="EH107" s="18"/>
      <c r="EI107" s="18"/>
      <c r="EJ107" s="18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  <c r="EZ107" s="18"/>
      <c r="FA107" s="18"/>
      <c r="FB107" s="18"/>
      <c r="FC107" s="18"/>
      <c r="FD107" s="18"/>
      <c r="FE107" s="18"/>
      <c r="FF107" s="18"/>
      <c r="FG107" s="18"/>
      <c r="FH107" s="18"/>
      <c r="FI107" s="18"/>
      <c r="FJ107" s="18"/>
      <c r="FK107" s="18"/>
      <c r="FL107" s="18"/>
      <c r="FM107" s="18"/>
      <c r="FN107" s="18"/>
      <c r="FO107" s="18"/>
      <c r="FP107" s="18"/>
      <c r="FQ107" s="18"/>
      <c r="FR107" s="18"/>
      <c r="FS107" s="18"/>
      <c r="FT107" s="18"/>
      <c r="FU107" s="18"/>
      <c r="FV107" s="18"/>
      <c r="FW107" s="18"/>
      <c r="FX107" s="18"/>
      <c r="FY107" s="18"/>
      <c r="FZ107" s="18"/>
      <c r="GA107" s="18"/>
      <c r="GB107" s="18"/>
      <c r="GC107" s="18"/>
      <c r="GD107" s="18"/>
      <c r="GE107" s="18"/>
      <c r="GF107" s="18"/>
      <c r="GG107" s="18"/>
      <c r="GH107" s="18"/>
      <c r="GI107" s="18"/>
      <c r="GJ107" s="18"/>
      <c r="GK107" s="18"/>
      <c r="GL107" s="18"/>
      <c r="GM107" s="18"/>
      <c r="GN107" s="18"/>
      <c r="GO107" s="18"/>
      <c r="GP107" s="18"/>
      <c r="GQ107" s="18"/>
      <c r="GR107" s="18"/>
      <c r="GS107" s="18"/>
      <c r="GT107" s="18"/>
      <c r="GU107" s="18"/>
      <c r="GV107" s="18"/>
      <c r="GW107" s="18"/>
      <c r="GX107" s="18"/>
      <c r="GY107" s="18"/>
      <c r="GZ107" s="18"/>
      <c r="HA107" s="18"/>
      <c r="HB107" s="18"/>
      <c r="HC107" s="18"/>
      <c r="HD107" s="18"/>
      <c r="HE107" s="18"/>
      <c r="HF107" s="18"/>
      <c r="HG107" s="18"/>
    </row>
    <row r="108" spans="1:215" x14ac:dyDescent="0.2">
      <c r="A108" s="18"/>
      <c r="B108" s="16"/>
      <c r="C108" s="60" t="str">
        <f t="shared" ref="C108:AH108" si="154">"S"&amp;SEMAINE(C109)</f>
        <v>S35</v>
      </c>
      <c r="D108" s="60" t="str">
        <f t="shared" si="154"/>
        <v>S35</v>
      </c>
      <c r="E108" s="60" t="str">
        <f t="shared" si="154"/>
        <v>S35</v>
      </c>
      <c r="F108" s="60" t="str">
        <f t="shared" si="154"/>
        <v>S35</v>
      </c>
      <c r="G108" s="60" t="str">
        <f t="shared" si="154"/>
        <v>S36</v>
      </c>
      <c r="H108" s="60" t="str">
        <f t="shared" si="154"/>
        <v>S36</v>
      </c>
      <c r="I108" s="60" t="str">
        <f t="shared" si="154"/>
        <v>S36</v>
      </c>
      <c r="J108" s="60" t="str">
        <f t="shared" si="154"/>
        <v>S36</v>
      </c>
      <c r="K108" s="60" t="str">
        <f t="shared" si="154"/>
        <v>S36</v>
      </c>
      <c r="L108" s="60" t="str">
        <f t="shared" si="154"/>
        <v>S36</v>
      </c>
      <c r="M108" s="60" t="str">
        <f t="shared" si="154"/>
        <v>S36</v>
      </c>
      <c r="N108" s="60" t="str">
        <f t="shared" si="154"/>
        <v>S37</v>
      </c>
      <c r="O108" s="60" t="str">
        <f t="shared" si="154"/>
        <v>S37</v>
      </c>
      <c r="P108" s="60" t="str">
        <f t="shared" si="154"/>
        <v>S37</v>
      </c>
      <c r="Q108" s="60" t="str">
        <f t="shared" si="154"/>
        <v>S37</v>
      </c>
      <c r="R108" s="60" t="str">
        <f t="shared" si="154"/>
        <v>S37</v>
      </c>
      <c r="S108" s="60" t="str">
        <f t="shared" si="154"/>
        <v>S37</v>
      </c>
      <c r="T108" s="60" t="str">
        <f t="shared" si="154"/>
        <v>S37</v>
      </c>
      <c r="U108" s="60" t="str">
        <f t="shared" si="154"/>
        <v>S38</v>
      </c>
      <c r="V108" s="60" t="str">
        <f t="shared" si="154"/>
        <v>S38</v>
      </c>
      <c r="W108" s="60" t="str">
        <f t="shared" si="154"/>
        <v>S38</v>
      </c>
      <c r="X108" s="60" t="str">
        <f t="shared" si="154"/>
        <v>S38</v>
      </c>
      <c r="Y108" s="60" t="str">
        <f t="shared" si="154"/>
        <v>S38</v>
      </c>
      <c r="Z108" s="60" t="str">
        <f t="shared" si="154"/>
        <v>S38</v>
      </c>
      <c r="AA108" s="60" t="str">
        <f t="shared" si="154"/>
        <v>S38</v>
      </c>
      <c r="AB108" s="60" t="str">
        <f t="shared" si="154"/>
        <v>S39</v>
      </c>
      <c r="AC108" s="60" t="str">
        <f t="shared" si="154"/>
        <v>S39</v>
      </c>
      <c r="AD108" s="60" t="str">
        <f t="shared" si="154"/>
        <v>S39</v>
      </c>
      <c r="AE108" s="60" t="str">
        <f t="shared" si="154"/>
        <v>S39</v>
      </c>
      <c r="AF108" s="60" t="str">
        <f t="shared" si="154"/>
        <v>S39</v>
      </c>
      <c r="AG108" s="60" t="str">
        <f t="shared" si="154"/>
        <v>S39</v>
      </c>
      <c r="AH108" s="60" t="str">
        <f t="shared" si="154"/>
        <v>S39</v>
      </c>
      <c r="AI108" s="60" t="str">
        <f t="shared" ref="AI108:BK108" si="155">"S"&amp;SEMAINE(AI109)</f>
        <v>S40</v>
      </c>
      <c r="AJ108" s="60" t="str">
        <f t="shared" si="155"/>
        <v>S40</v>
      </c>
      <c r="AK108" s="60" t="str">
        <f t="shared" si="155"/>
        <v>S40</v>
      </c>
      <c r="AL108" s="60" t="str">
        <f t="shared" si="155"/>
        <v>S40</v>
      </c>
      <c r="AM108" s="60" t="str">
        <f t="shared" si="155"/>
        <v>S40</v>
      </c>
      <c r="AN108" s="60" t="str">
        <f t="shared" si="155"/>
        <v>S40</v>
      </c>
      <c r="AO108" s="60" t="str">
        <f t="shared" si="155"/>
        <v>S40</v>
      </c>
      <c r="AP108" s="60" t="str">
        <f t="shared" si="155"/>
        <v>S41</v>
      </c>
      <c r="AQ108" s="60" t="str">
        <f t="shared" si="155"/>
        <v>S41</v>
      </c>
      <c r="AR108" s="60" t="str">
        <f t="shared" si="155"/>
        <v>S41</v>
      </c>
      <c r="AS108" s="60" t="str">
        <f t="shared" si="155"/>
        <v>S41</v>
      </c>
      <c r="AT108" s="60" t="str">
        <f t="shared" si="155"/>
        <v>S41</v>
      </c>
      <c r="AU108" s="60" t="str">
        <f t="shared" si="155"/>
        <v>S41</v>
      </c>
      <c r="AV108" s="60" t="str">
        <f t="shared" si="155"/>
        <v>S41</v>
      </c>
      <c r="AW108" s="60" t="str">
        <f t="shared" si="155"/>
        <v>S42</v>
      </c>
      <c r="AX108" s="60" t="str">
        <f t="shared" si="155"/>
        <v>S42</v>
      </c>
      <c r="AY108" s="60" t="str">
        <f t="shared" si="155"/>
        <v>S42</v>
      </c>
      <c r="AZ108" s="60" t="str">
        <f t="shared" si="155"/>
        <v>S42</v>
      </c>
      <c r="BA108" s="60" t="str">
        <f t="shared" si="155"/>
        <v>S42</v>
      </c>
      <c r="BB108" s="60" t="str">
        <f t="shared" si="155"/>
        <v>S42</v>
      </c>
      <c r="BC108" s="60" t="str">
        <f t="shared" si="155"/>
        <v>S42</v>
      </c>
      <c r="BD108" s="60" t="str">
        <f t="shared" si="155"/>
        <v>S43</v>
      </c>
      <c r="BE108" s="60" t="str">
        <f t="shared" si="155"/>
        <v>S43</v>
      </c>
      <c r="BF108" s="60" t="str">
        <f t="shared" si="155"/>
        <v>S43</v>
      </c>
      <c r="BG108" s="60" t="str">
        <f t="shared" si="155"/>
        <v>S43</v>
      </c>
      <c r="BH108" s="60" t="str">
        <f t="shared" si="155"/>
        <v>S43</v>
      </c>
      <c r="BI108" s="60" t="str">
        <f t="shared" si="155"/>
        <v>S43</v>
      </c>
      <c r="BJ108" s="60" t="str">
        <f t="shared" si="155"/>
        <v>S43</v>
      </c>
      <c r="BK108" s="60" t="str">
        <f t="shared" si="155"/>
        <v>S44</v>
      </c>
      <c r="BL108" s="18"/>
      <c r="BM108" s="18"/>
      <c r="BO108" s="15"/>
      <c r="BP108" s="15"/>
      <c r="BQ108" s="15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8"/>
      <c r="CM108" s="18"/>
      <c r="CN108" s="18"/>
      <c r="CO108" s="18"/>
      <c r="CP108" s="18"/>
      <c r="CQ108" s="18"/>
      <c r="CR108" s="18"/>
      <c r="CS108" s="18"/>
      <c r="CT108" s="18"/>
      <c r="CU108" s="18"/>
      <c r="CV108" s="18"/>
      <c r="CW108" s="18"/>
      <c r="CX108" s="18"/>
      <c r="CY108" s="18"/>
      <c r="CZ108" s="18"/>
      <c r="DA108" s="18"/>
      <c r="DB108" s="18"/>
      <c r="DC108" s="18"/>
      <c r="DD108" s="18"/>
      <c r="DE108" s="18"/>
      <c r="DF108" s="18"/>
      <c r="DG108" s="18"/>
      <c r="DH108" s="18"/>
      <c r="DI108" s="18"/>
      <c r="DJ108" s="18"/>
      <c r="DK108" s="18"/>
      <c r="DL108" s="18"/>
      <c r="DM108" s="18"/>
      <c r="DN108" s="18"/>
      <c r="DO108" s="18"/>
      <c r="DP108" s="18"/>
      <c r="DQ108" s="18"/>
      <c r="DR108" s="18"/>
      <c r="DS108" s="18"/>
      <c r="DT108" s="18"/>
      <c r="DU108" s="18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  <c r="EG108" s="18"/>
      <c r="EH108" s="18"/>
      <c r="EI108" s="18"/>
      <c r="EJ108" s="18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  <c r="FA108" s="18"/>
      <c r="FB108" s="18"/>
      <c r="FC108" s="18"/>
      <c r="FD108" s="18"/>
      <c r="FE108" s="18"/>
      <c r="FF108" s="18"/>
      <c r="FG108" s="18"/>
      <c r="FH108" s="18"/>
      <c r="FI108" s="18"/>
      <c r="FJ108" s="18"/>
      <c r="FK108" s="18"/>
      <c r="FL108" s="18"/>
      <c r="FM108" s="18"/>
      <c r="FN108" s="18"/>
      <c r="FO108" s="18"/>
      <c r="FP108" s="18"/>
      <c r="FQ108" s="18"/>
      <c r="FR108" s="18"/>
      <c r="FS108" s="18"/>
      <c r="FT108" s="18"/>
      <c r="FU108" s="18"/>
      <c r="FV108" s="18"/>
      <c r="FW108" s="18"/>
      <c r="FX108" s="18"/>
      <c r="FY108" s="18"/>
      <c r="FZ108" s="18"/>
      <c r="GA108" s="18"/>
      <c r="GB108" s="18"/>
      <c r="GC108" s="18"/>
      <c r="GD108" s="18"/>
      <c r="GE108" s="18"/>
      <c r="GF108" s="18"/>
      <c r="GG108" s="18"/>
      <c r="GH108" s="18"/>
      <c r="GI108" s="18"/>
      <c r="GJ108" s="18"/>
      <c r="GK108" s="18"/>
      <c r="GL108" s="18"/>
      <c r="GM108" s="18"/>
      <c r="GN108" s="18"/>
      <c r="GO108" s="18"/>
      <c r="GP108" s="18"/>
      <c r="GQ108" s="18"/>
      <c r="GR108" s="18"/>
      <c r="GS108" s="18"/>
      <c r="GT108" s="18"/>
      <c r="GU108" s="18"/>
      <c r="GV108" s="18"/>
      <c r="GW108" s="18"/>
      <c r="GX108" s="18"/>
      <c r="GY108" s="18"/>
      <c r="GZ108" s="18"/>
      <c r="HA108" s="18"/>
      <c r="HB108" s="18"/>
      <c r="HC108" s="18"/>
      <c r="HD108" s="18"/>
      <c r="HE108" s="18"/>
      <c r="HF108" s="18"/>
      <c r="HG108" s="18"/>
    </row>
    <row r="109" spans="1:215" ht="12.75" customHeight="1" thickBot="1" x14ac:dyDescent="0.25">
      <c r="B109" s="16"/>
      <c r="C109" s="56">
        <f>DATE(an,9,1)</f>
        <v>42614</v>
      </c>
      <c r="D109" s="56">
        <f t="shared" ref="D109:AF109" si="156">C109+1</f>
        <v>42615</v>
      </c>
      <c r="E109" s="56">
        <f t="shared" si="156"/>
        <v>42616</v>
      </c>
      <c r="F109" s="56">
        <f t="shared" si="156"/>
        <v>42617</v>
      </c>
      <c r="G109" s="56">
        <f t="shared" si="156"/>
        <v>42618</v>
      </c>
      <c r="H109" s="56">
        <f t="shared" si="156"/>
        <v>42619</v>
      </c>
      <c r="I109" s="56">
        <f t="shared" si="156"/>
        <v>42620</v>
      </c>
      <c r="J109" s="56">
        <f t="shared" si="156"/>
        <v>42621</v>
      </c>
      <c r="K109" s="56">
        <f t="shared" si="156"/>
        <v>42622</v>
      </c>
      <c r="L109" s="56">
        <f t="shared" si="156"/>
        <v>42623</v>
      </c>
      <c r="M109" s="56">
        <f t="shared" si="156"/>
        <v>42624</v>
      </c>
      <c r="N109" s="56">
        <f t="shared" si="156"/>
        <v>42625</v>
      </c>
      <c r="O109" s="56">
        <f t="shared" si="156"/>
        <v>42626</v>
      </c>
      <c r="P109" s="56">
        <f t="shared" si="156"/>
        <v>42627</v>
      </c>
      <c r="Q109" s="56">
        <f t="shared" si="156"/>
        <v>42628</v>
      </c>
      <c r="R109" s="56">
        <f t="shared" si="156"/>
        <v>42629</v>
      </c>
      <c r="S109" s="56">
        <f t="shared" si="156"/>
        <v>42630</v>
      </c>
      <c r="T109" s="56">
        <f t="shared" si="156"/>
        <v>42631</v>
      </c>
      <c r="U109" s="56">
        <f t="shared" si="156"/>
        <v>42632</v>
      </c>
      <c r="V109" s="56">
        <f t="shared" si="156"/>
        <v>42633</v>
      </c>
      <c r="W109" s="56">
        <f t="shared" si="156"/>
        <v>42634</v>
      </c>
      <c r="X109" s="56">
        <f t="shared" si="156"/>
        <v>42635</v>
      </c>
      <c r="Y109" s="56">
        <f t="shared" si="156"/>
        <v>42636</v>
      </c>
      <c r="Z109" s="56">
        <f t="shared" si="156"/>
        <v>42637</v>
      </c>
      <c r="AA109" s="56">
        <f t="shared" si="156"/>
        <v>42638</v>
      </c>
      <c r="AB109" s="56">
        <f t="shared" si="156"/>
        <v>42639</v>
      </c>
      <c r="AC109" s="56">
        <f t="shared" si="156"/>
        <v>42640</v>
      </c>
      <c r="AD109" s="56">
        <f t="shared" si="156"/>
        <v>42641</v>
      </c>
      <c r="AE109" s="56">
        <f t="shared" si="156"/>
        <v>42642</v>
      </c>
      <c r="AF109" s="56">
        <f t="shared" si="156"/>
        <v>42643</v>
      </c>
      <c r="AG109" s="56">
        <f>DATE(an,10,1)</f>
        <v>42644</v>
      </c>
      <c r="AH109" s="56">
        <f>AG109+1</f>
        <v>42645</v>
      </c>
      <c r="AI109" s="56">
        <f t="shared" ref="AI109:BK109" si="157">AH109+1</f>
        <v>42646</v>
      </c>
      <c r="AJ109" s="56">
        <f t="shared" si="157"/>
        <v>42647</v>
      </c>
      <c r="AK109" s="56">
        <f t="shared" si="157"/>
        <v>42648</v>
      </c>
      <c r="AL109" s="56">
        <f t="shared" si="157"/>
        <v>42649</v>
      </c>
      <c r="AM109" s="56">
        <f t="shared" si="157"/>
        <v>42650</v>
      </c>
      <c r="AN109" s="56">
        <f t="shared" si="157"/>
        <v>42651</v>
      </c>
      <c r="AO109" s="56">
        <f t="shared" si="157"/>
        <v>42652</v>
      </c>
      <c r="AP109" s="56">
        <f t="shared" si="157"/>
        <v>42653</v>
      </c>
      <c r="AQ109" s="56">
        <f t="shared" si="157"/>
        <v>42654</v>
      </c>
      <c r="AR109" s="56">
        <f t="shared" si="157"/>
        <v>42655</v>
      </c>
      <c r="AS109" s="56">
        <f t="shared" si="157"/>
        <v>42656</v>
      </c>
      <c r="AT109" s="56">
        <f t="shared" si="157"/>
        <v>42657</v>
      </c>
      <c r="AU109" s="56">
        <f t="shared" si="157"/>
        <v>42658</v>
      </c>
      <c r="AV109" s="56">
        <f t="shared" si="157"/>
        <v>42659</v>
      </c>
      <c r="AW109" s="56">
        <f t="shared" si="157"/>
        <v>42660</v>
      </c>
      <c r="AX109" s="56">
        <f t="shared" si="157"/>
        <v>42661</v>
      </c>
      <c r="AY109" s="56">
        <f t="shared" si="157"/>
        <v>42662</v>
      </c>
      <c r="AZ109" s="56">
        <f t="shared" si="157"/>
        <v>42663</v>
      </c>
      <c r="BA109" s="56">
        <f t="shared" si="157"/>
        <v>42664</v>
      </c>
      <c r="BB109" s="56">
        <f t="shared" si="157"/>
        <v>42665</v>
      </c>
      <c r="BC109" s="56">
        <f t="shared" si="157"/>
        <v>42666</v>
      </c>
      <c r="BD109" s="56">
        <f t="shared" si="157"/>
        <v>42667</v>
      </c>
      <c r="BE109" s="56">
        <f t="shared" si="157"/>
        <v>42668</v>
      </c>
      <c r="BF109" s="56">
        <f t="shared" si="157"/>
        <v>42669</v>
      </c>
      <c r="BG109" s="56">
        <f t="shared" si="157"/>
        <v>42670</v>
      </c>
      <c r="BH109" s="56">
        <f t="shared" si="157"/>
        <v>42671</v>
      </c>
      <c r="BI109" s="56">
        <f t="shared" si="157"/>
        <v>42672</v>
      </c>
      <c r="BJ109" s="56">
        <f t="shared" si="157"/>
        <v>42673</v>
      </c>
      <c r="BK109" s="56">
        <f t="shared" si="157"/>
        <v>42674</v>
      </c>
      <c r="BL109" s="21"/>
      <c r="BM109" s="21"/>
      <c r="BO109" s="15"/>
      <c r="BP109" s="15"/>
      <c r="BQ109" s="15"/>
    </row>
    <row r="110" spans="1:215" ht="15" x14ac:dyDescent="0.25">
      <c r="B110" s="29" t="s">
        <v>85</v>
      </c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  <c r="AK110" s="56"/>
      <c r="AL110" s="56"/>
      <c r="AM110" s="56"/>
      <c r="AN110" s="56"/>
      <c r="AO110" s="56"/>
      <c r="AP110" s="56"/>
      <c r="AQ110" s="56"/>
      <c r="AR110" s="56"/>
      <c r="AS110" s="56"/>
      <c r="AT110" s="56"/>
      <c r="AU110" s="56"/>
      <c r="AV110" s="56"/>
      <c r="AW110" s="56"/>
      <c r="AX110" s="56"/>
      <c r="AY110" s="56"/>
      <c r="AZ110" s="56"/>
      <c r="BA110" s="56"/>
      <c r="BB110" s="56"/>
      <c r="BC110" s="56"/>
      <c r="BD110" s="56"/>
      <c r="BE110" s="56"/>
      <c r="BF110" s="56"/>
      <c r="BG110" s="56"/>
      <c r="BH110" s="56"/>
      <c r="BI110" s="56"/>
      <c r="BJ110" s="56"/>
      <c r="BK110" s="56"/>
      <c r="BL110" s="49"/>
      <c r="BM110" s="49"/>
      <c r="BO110" s="15"/>
      <c r="BP110" s="15"/>
      <c r="BQ110" s="15"/>
    </row>
    <row r="111" spans="1:215" ht="15" x14ac:dyDescent="0.25">
      <c r="A111" s="1"/>
      <c r="B111" s="30" t="s">
        <v>86</v>
      </c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  <c r="AN111" s="56"/>
      <c r="AO111" s="56"/>
      <c r="AP111" s="56"/>
      <c r="AQ111" s="56"/>
      <c r="AR111" s="56"/>
      <c r="AS111" s="56"/>
      <c r="AT111" s="56"/>
      <c r="AU111" s="56"/>
      <c r="AV111" s="56"/>
      <c r="AW111" s="56"/>
      <c r="AX111" s="56"/>
      <c r="AY111" s="56"/>
      <c r="AZ111" s="56"/>
      <c r="BA111" s="56"/>
      <c r="BB111" s="56"/>
      <c r="BC111" s="56"/>
      <c r="BD111" s="56"/>
      <c r="BE111" s="56"/>
      <c r="BF111" s="56"/>
      <c r="BG111" s="56"/>
      <c r="BH111" s="56"/>
      <c r="BI111" s="56"/>
      <c r="BJ111" s="56"/>
      <c r="BK111" s="56"/>
      <c r="BL111" s="49"/>
      <c r="BM111" s="49"/>
      <c r="BN111" s="1"/>
      <c r="BO111" s="15"/>
      <c r="BP111" s="15"/>
      <c r="BQ111" s="15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</row>
    <row r="112" spans="1:215" ht="15" x14ac:dyDescent="0.25">
      <c r="B112" s="30" t="s">
        <v>87</v>
      </c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  <c r="AH112" s="56"/>
      <c r="AI112" s="56"/>
      <c r="AJ112" s="56"/>
      <c r="AK112" s="56"/>
      <c r="AL112" s="56"/>
      <c r="AM112" s="56"/>
      <c r="AN112" s="56"/>
      <c r="AO112" s="56"/>
      <c r="AP112" s="56"/>
      <c r="AQ112" s="56"/>
      <c r="AR112" s="56"/>
      <c r="AS112" s="56"/>
      <c r="AT112" s="56"/>
      <c r="AU112" s="56"/>
      <c r="AV112" s="56"/>
      <c r="AW112" s="56"/>
      <c r="AX112" s="56"/>
      <c r="AY112" s="56"/>
      <c r="AZ112" s="56"/>
      <c r="BA112" s="56"/>
      <c r="BB112" s="56"/>
      <c r="BC112" s="56"/>
      <c r="BD112" s="56"/>
      <c r="BE112" s="56"/>
      <c r="BF112" s="56"/>
      <c r="BG112" s="56"/>
      <c r="BH112" s="56"/>
      <c r="BI112" s="56"/>
      <c r="BJ112" s="56"/>
      <c r="BK112" s="56"/>
      <c r="BL112" s="49"/>
      <c r="BM112" s="49"/>
      <c r="BO112" s="15"/>
      <c r="BP112" s="15"/>
      <c r="BQ112" s="15"/>
    </row>
    <row r="113" spans="2:69" ht="15" x14ac:dyDescent="0.25">
      <c r="B113" s="30" t="s">
        <v>88</v>
      </c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6"/>
      <c r="AD113" s="56"/>
      <c r="AE113" s="56"/>
      <c r="AF113" s="56"/>
      <c r="AG113" s="56"/>
      <c r="AH113" s="56"/>
      <c r="AI113" s="56"/>
      <c r="AJ113" s="56"/>
      <c r="AK113" s="56"/>
      <c r="AL113" s="56"/>
      <c r="AM113" s="56"/>
      <c r="AN113" s="56"/>
      <c r="AO113" s="56"/>
      <c r="AP113" s="56"/>
      <c r="AQ113" s="56"/>
      <c r="AR113" s="56"/>
      <c r="AS113" s="56"/>
      <c r="AT113" s="56"/>
      <c r="AU113" s="56"/>
      <c r="AV113" s="56"/>
      <c r="AW113" s="56"/>
      <c r="AX113" s="56"/>
      <c r="AY113" s="56"/>
      <c r="AZ113" s="56"/>
      <c r="BA113" s="56"/>
      <c r="BB113" s="56"/>
      <c r="BC113" s="56"/>
      <c r="BD113" s="56"/>
      <c r="BE113" s="56"/>
      <c r="BF113" s="56"/>
      <c r="BG113" s="56"/>
      <c r="BH113" s="56"/>
      <c r="BI113" s="56"/>
      <c r="BJ113" s="56"/>
      <c r="BK113" s="56"/>
      <c r="BL113" s="49"/>
      <c r="BM113" s="49"/>
      <c r="BO113" s="15"/>
      <c r="BP113" s="15"/>
      <c r="BQ113" s="15"/>
    </row>
    <row r="114" spans="2:69" ht="15" x14ac:dyDescent="0.25">
      <c r="B114" s="30" t="s">
        <v>89</v>
      </c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  <c r="AC114" s="56"/>
      <c r="AD114" s="56"/>
      <c r="AE114" s="56"/>
      <c r="AF114" s="56"/>
      <c r="AG114" s="56"/>
      <c r="AH114" s="56"/>
      <c r="AI114" s="56"/>
      <c r="AJ114" s="56"/>
      <c r="AK114" s="56"/>
      <c r="AL114" s="56"/>
      <c r="AM114" s="56"/>
      <c r="AN114" s="56"/>
      <c r="AO114" s="56"/>
      <c r="AP114" s="56"/>
      <c r="AQ114" s="56"/>
      <c r="AR114" s="56"/>
      <c r="AS114" s="56"/>
      <c r="AT114" s="56"/>
      <c r="AU114" s="56"/>
      <c r="AV114" s="56"/>
      <c r="AW114" s="56"/>
      <c r="AX114" s="56"/>
      <c r="AY114" s="56"/>
      <c r="AZ114" s="56"/>
      <c r="BA114" s="56"/>
      <c r="BB114" s="56"/>
      <c r="BC114" s="56"/>
      <c r="BD114" s="56"/>
      <c r="BE114" s="56"/>
      <c r="BF114" s="56"/>
      <c r="BG114" s="56"/>
      <c r="BH114" s="56"/>
      <c r="BI114" s="56"/>
      <c r="BJ114" s="56"/>
      <c r="BK114" s="56"/>
      <c r="BL114" s="49"/>
      <c r="BM114" s="49"/>
      <c r="BO114" s="15"/>
      <c r="BP114" s="15"/>
      <c r="BQ114" s="15"/>
    </row>
    <row r="115" spans="2:69" ht="15" x14ac:dyDescent="0.25">
      <c r="B115" s="30" t="s">
        <v>90</v>
      </c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  <c r="AE115" s="56"/>
      <c r="AF115" s="56"/>
      <c r="AG115" s="56"/>
      <c r="AH115" s="56"/>
      <c r="AI115" s="56"/>
      <c r="AJ115" s="56"/>
      <c r="AK115" s="56"/>
      <c r="AL115" s="56"/>
      <c r="AM115" s="56"/>
      <c r="AN115" s="56"/>
      <c r="AO115" s="56"/>
      <c r="AP115" s="56"/>
      <c r="AQ115" s="56"/>
      <c r="AR115" s="56"/>
      <c r="AS115" s="56"/>
      <c r="AT115" s="56"/>
      <c r="AU115" s="56"/>
      <c r="AV115" s="56"/>
      <c r="AW115" s="56"/>
      <c r="AX115" s="56"/>
      <c r="AY115" s="56"/>
      <c r="AZ115" s="56"/>
      <c r="BA115" s="56"/>
      <c r="BB115" s="56"/>
      <c r="BC115" s="56"/>
      <c r="BD115" s="56"/>
      <c r="BE115" s="56"/>
      <c r="BF115" s="56"/>
      <c r="BG115" s="56"/>
      <c r="BH115" s="56"/>
      <c r="BI115" s="56"/>
      <c r="BJ115" s="56"/>
      <c r="BK115" s="56"/>
      <c r="BL115" s="49"/>
      <c r="BM115" s="49"/>
      <c r="BO115" s="15"/>
      <c r="BP115" s="15"/>
      <c r="BQ115" s="15"/>
    </row>
    <row r="116" spans="2:69" ht="15" x14ac:dyDescent="0.25">
      <c r="B116" s="30" t="s">
        <v>91</v>
      </c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6"/>
      <c r="AD116" s="56"/>
      <c r="AE116" s="56"/>
      <c r="AF116" s="56"/>
      <c r="AG116" s="56"/>
      <c r="AH116" s="56"/>
      <c r="AI116" s="56"/>
      <c r="AJ116" s="56"/>
      <c r="AK116" s="56"/>
      <c r="AL116" s="56"/>
      <c r="AM116" s="56"/>
      <c r="AN116" s="56"/>
      <c r="AO116" s="56"/>
      <c r="AP116" s="56"/>
      <c r="AQ116" s="56"/>
      <c r="AR116" s="56"/>
      <c r="AS116" s="56"/>
      <c r="AT116" s="56"/>
      <c r="AU116" s="56"/>
      <c r="AV116" s="56"/>
      <c r="AW116" s="56"/>
      <c r="AX116" s="56"/>
      <c r="AY116" s="56"/>
      <c r="AZ116" s="56"/>
      <c r="BA116" s="56"/>
      <c r="BB116" s="56"/>
      <c r="BC116" s="56"/>
      <c r="BD116" s="56"/>
      <c r="BE116" s="56"/>
      <c r="BF116" s="56"/>
      <c r="BG116" s="56"/>
      <c r="BH116" s="56"/>
      <c r="BI116" s="56"/>
      <c r="BJ116" s="56"/>
      <c r="BK116" s="56"/>
      <c r="BL116" s="49"/>
      <c r="BM116" s="49"/>
      <c r="BO116" s="15"/>
      <c r="BP116" s="15"/>
      <c r="BQ116" s="15"/>
    </row>
    <row r="117" spans="2:69" ht="15" x14ac:dyDescent="0.25">
      <c r="B117" s="30" t="s">
        <v>92</v>
      </c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6"/>
      <c r="AD117" s="56"/>
      <c r="AE117" s="56"/>
      <c r="AF117" s="56"/>
      <c r="AG117" s="56"/>
      <c r="AH117" s="56"/>
      <c r="AI117" s="56"/>
      <c r="AJ117" s="56"/>
      <c r="AK117" s="56"/>
      <c r="AL117" s="56"/>
      <c r="AM117" s="56"/>
      <c r="AN117" s="56"/>
      <c r="AO117" s="56"/>
      <c r="AP117" s="56"/>
      <c r="AQ117" s="56"/>
      <c r="AR117" s="56"/>
      <c r="AS117" s="56"/>
      <c r="AT117" s="56"/>
      <c r="AU117" s="56"/>
      <c r="AV117" s="56"/>
      <c r="AW117" s="56"/>
      <c r="AX117" s="56"/>
      <c r="AY117" s="56"/>
      <c r="AZ117" s="56"/>
      <c r="BA117" s="56"/>
      <c r="BB117" s="56"/>
      <c r="BC117" s="56"/>
      <c r="BD117" s="56"/>
      <c r="BE117" s="56"/>
      <c r="BF117" s="56"/>
      <c r="BG117" s="56"/>
      <c r="BH117" s="56"/>
      <c r="BI117" s="56"/>
      <c r="BJ117" s="56"/>
      <c r="BK117" s="56"/>
      <c r="BL117" s="49"/>
      <c r="BM117" s="49"/>
      <c r="BO117" s="15"/>
      <c r="BP117" s="15"/>
      <c r="BQ117" s="15"/>
    </row>
    <row r="118" spans="2:69" ht="15" x14ac:dyDescent="0.25">
      <c r="B118" s="30" t="s">
        <v>93</v>
      </c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6"/>
      <c r="AD118" s="56"/>
      <c r="AE118" s="56"/>
      <c r="AF118" s="56"/>
      <c r="AG118" s="56"/>
      <c r="AH118" s="56"/>
      <c r="AI118" s="56"/>
      <c r="AJ118" s="56"/>
      <c r="AK118" s="56"/>
      <c r="AL118" s="56"/>
      <c r="AM118" s="56"/>
      <c r="AN118" s="56"/>
      <c r="AO118" s="56"/>
      <c r="AP118" s="56"/>
      <c r="AQ118" s="56"/>
      <c r="AR118" s="56"/>
      <c r="AS118" s="56"/>
      <c r="AT118" s="56"/>
      <c r="AU118" s="56"/>
      <c r="AV118" s="56"/>
      <c r="AW118" s="56"/>
      <c r="AX118" s="56"/>
      <c r="AY118" s="56"/>
      <c r="AZ118" s="56"/>
      <c r="BA118" s="56"/>
      <c r="BB118" s="56"/>
      <c r="BC118" s="56"/>
      <c r="BD118" s="56"/>
      <c r="BE118" s="56"/>
      <c r="BF118" s="56"/>
      <c r="BG118" s="56"/>
      <c r="BH118" s="56"/>
      <c r="BI118" s="56"/>
      <c r="BJ118" s="56"/>
      <c r="BK118" s="56"/>
      <c r="BL118" s="49"/>
      <c r="BM118" s="49"/>
      <c r="BO118" s="15"/>
      <c r="BP118" s="15"/>
      <c r="BQ118" s="15"/>
    </row>
    <row r="119" spans="2:69" ht="15" x14ac:dyDescent="0.25">
      <c r="B119" s="30" t="s">
        <v>94</v>
      </c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6"/>
      <c r="AD119" s="56"/>
      <c r="AE119" s="56"/>
      <c r="AF119" s="56"/>
      <c r="AG119" s="56"/>
      <c r="AH119" s="56"/>
      <c r="AI119" s="56"/>
      <c r="AJ119" s="56"/>
      <c r="AK119" s="56"/>
      <c r="AL119" s="56"/>
      <c r="AM119" s="56"/>
      <c r="AN119" s="56"/>
      <c r="AO119" s="56"/>
      <c r="AP119" s="56"/>
      <c r="AQ119" s="56"/>
      <c r="AR119" s="56"/>
      <c r="AS119" s="56"/>
      <c r="AT119" s="56"/>
      <c r="AU119" s="56"/>
      <c r="AV119" s="56"/>
      <c r="AW119" s="56"/>
      <c r="AX119" s="56"/>
      <c r="AY119" s="56"/>
      <c r="AZ119" s="56"/>
      <c r="BA119" s="56"/>
      <c r="BB119" s="56"/>
      <c r="BC119" s="56"/>
      <c r="BD119" s="56"/>
      <c r="BE119" s="56"/>
      <c r="BF119" s="56"/>
      <c r="BG119" s="56"/>
      <c r="BH119" s="56"/>
      <c r="BI119" s="56"/>
      <c r="BJ119" s="56"/>
      <c r="BK119" s="56"/>
      <c r="BL119" s="49"/>
      <c r="BM119" s="49"/>
      <c r="BO119" s="15"/>
      <c r="BP119" s="15"/>
      <c r="BQ119" s="15"/>
    </row>
    <row r="120" spans="2:69" ht="15" x14ac:dyDescent="0.25">
      <c r="B120" s="30" t="s">
        <v>95</v>
      </c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G120" s="56"/>
      <c r="AH120" s="56"/>
      <c r="AI120" s="56"/>
      <c r="AJ120" s="56"/>
      <c r="AK120" s="56"/>
      <c r="AL120" s="56"/>
      <c r="AM120" s="56"/>
      <c r="AN120" s="56"/>
      <c r="AO120" s="56"/>
      <c r="AP120" s="56"/>
      <c r="AQ120" s="56"/>
      <c r="AR120" s="56"/>
      <c r="AS120" s="56"/>
      <c r="AT120" s="56"/>
      <c r="AU120" s="56"/>
      <c r="AV120" s="56"/>
      <c r="AW120" s="56"/>
      <c r="AX120" s="56"/>
      <c r="AY120" s="56"/>
      <c r="AZ120" s="56"/>
      <c r="BA120" s="56"/>
      <c r="BB120" s="56"/>
      <c r="BC120" s="56"/>
      <c r="BD120" s="56"/>
      <c r="BE120" s="56"/>
      <c r="BF120" s="56"/>
      <c r="BG120" s="56"/>
      <c r="BH120" s="56"/>
      <c r="BI120" s="56"/>
      <c r="BJ120" s="56"/>
      <c r="BK120" s="56"/>
      <c r="BL120" s="49"/>
      <c r="BM120" s="49"/>
      <c r="BO120" s="15"/>
      <c r="BP120" s="15"/>
      <c r="BQ120" s="15"/>
    </row>
    <row r="121" spans="2:69" ht="15" x14ac:dyDescent="0.25">
      <c r="B121" s="30" t="s">
        <v>96</v>
      </c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56"/>
      <c r="AK121" s="56"/>
      <c r="AL121" s="56"/>
      <c r="AM121" s="56"/>
      <c r="AN121" s="56"/>
      <c r="AO121" s="56"/>
      <c r="AP121" s="56"/>
      <c r="AQ121" s="56"/>
      <c r="AR121" s="56"/>
      <c r="AS121" s="56"/>
      <c r="AT121" s="56"/>
      <c r="AU121" s="56"/>
      <c r="AV121" s="56"/>
      <c r="AW121" s="56"/>
      <c r="AX121" s="56"/>
      <c r="AY121" s="56"/>
      <c r="AZ121" s="56"/>
      <c r="BA121" s="56"/>
      <c r="BB121" s="56"/>
      <c r="BC121" s="56"/>
      <c r="BD121" s="56"/>
      <c r="BE121" s="56"/>
      <c r="BF121" s="56"/>
      <c r="BG121" s="56"/>
      <c r="BH121" s="56"/>
      <c r="BI121" s="56"/>
      <c r="BJ121" s="56"/>
      <c r="BK121" s="56"/>
      <c r="BL121" s="49"/>
      <c r="BM121" s="49"/>
      <c r="BO121" s="15"/>
      <c r="BP121" s="15"/>
      <c r="BQ121" s="15"/>
    </row>
    <row r="122" spans="2:69" ht="15" x14ac:dyDescent="0.25">
      <c r="B122" s="30" t="s">
        <v>97</v>
      </c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56"/>
      <c r="AE122" s="56"/>
      <c r="AF122" s="56"/>
      <c r="AG122" s="56"/>
      <c r="AH122" s="56"/>
      <c r="AI122" s="56"/>
      <c r="AJ122" s="56"/>
      <c r="AK122" s="56"/>
      <c r="AL122" s="56"/>
      <c r="AM122" s="56"/>
      <c r="AN122" s="56"/>
      <c r="AO122" s="56"/>
      <c r="AP122" s="56"/>
      <c r="AQ122" s="56"/>
      <c r="AR122" s="56"/>
      <c r="AS122" s="56"/>
      <c r="AT122" s="56"/>
      <c r="AU122" s="56"/>
      <c r="AV122" s="56"/>
      <c r="AW122" s="56"/>
      <c r="AX122" s="56"/>
      <c r="AY122" s="56"/>
      <c r="AZ122" s="56"/>
      <c r="BA122" s="56"/>
      <c r="BB122" s="56"/>
      <c r="BC122" s="56"/>
      <c r="BD122" s="56"/>
      <c r="BE122" s="56"/>
      <c r="BF122" s="56"/>
      <c r="BG122" s="56"/>
      <c r="BH122" s="56"/>
      <c r="BI122" s="56"/>
      <c r="BJ122" s="56"/>
      <c r="BK122" s="56"/>
      <c r="BL122" s="49"/>
      <c r="BM122" s="49"/>
      <c r="BO122" s="15"/>
      <c r="BP122" s="15"/>
      <c r="BQ122" s="15"/>
    </row>
    <row r="123" spans="2:69" ht="15" x14ac:dyDescent="0.25">
      <c r="B123" s="30" t="s">
        <v>98</v>
      </c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6"/>
      <c r="AD123" s="56"/>
      <c r="AE123" s="56"/>
      <c r="AF123" s="56"/>
      <c r="AG123" s="56"/>
      <c r="AH123" s="56"/>
      <c r="AI123" s="56"/>
      <c r="AJ123" s="56"/>
      <c r="AK123" s="56"/>
      <c r="AL123" s="56"/>
      <c r="AM123" s="56"/>
      <c r="AN123" s="56"/>
      <c r="AO123" s="56"/>
      <c r="AP123" s="56"/>
      <c r="AQ123" s="56"/>
      <c r="AR123" s="56"/>
      <c r="AS123" s="56"/>
      <c r="AT123" s="56"/>
      <c r="AU123" s="56"/>
      <c r="AV123" s="56"/>
      <c r="AW123" s="56"/>
      <c r="AX123" s="56"/>
      <c r="AY123" s="56"/>
      <c r="AZ123" s="56"/>
      <c r="BA123" s="56"/>
      <c r="BB123" s="56"/>
      <c r="BC123" s="56"/>
      <c r="BD123" s="56"/>
      <c r="BE123" s="56"/>
      <c r="BF123" s="56"/>
      <c r="BG123" s="56"/>
      <c r="BH123" s="56"/>
      <c r="BI123" s="56"/>
      <c r="BJ123" s="56"/>
      <c r="BK123" s="56"/>
      <c r="BL123" s="49"/>
      <c r="BM123" s="49"/>
      <c r="BO123" s="15"/>
      <c r="BP123" s="15"/>
      <c r="BQ123" s="15"/>
    </row>
    <row r="124" spans="2:69" ht="15" x14ac:dyDescent="0.25">
      <c r="B124" s="30" t="s">
        <v>99</v>
      </c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  <c r="AC124" s="56"/>
      <c r="AD124" s="56"/>
      <c r="AE124" s="56"/>
      <c r="AF124" s="56"/>
      <c r="AG124" s="56"/>
      <c r="AH124" s="56"/>
      <c r="AI124" s="56"/>
      <c r="AJ124" s="56"/>
      <c r="AK124" s="56"/>
      <c r="AL124" s="56"/>
      <c r="AM124" s="56"/>
      <c r="AN124" s="56"/>
      <c r="AO124" s="56"/>
      <c r="AP124" s="56"/>
      <c r="AQ124" s="56"/>
      <c r="AR124" s="56"/>
      <c r="AS124" s="56"/>
      <c r="AT124" s="56"/>
      <c r="AU124" s="56"/>
      <c r="AV124" s="56"/>
      <c r="AW124" s="56"/>
      <c r="AX124" s="56"/>
      <c r="AY124" s="56"/>
      <c r="AZ124" s="56"/>
      <c r="BA124" s="56"/>
      <c r="BB124" s="56"/>
      <c r="BC124" s="56"/>
      <c r="BD124" s="56"/>
      <c r="BE124" s="56"/>
      <c r="BF124" s="56"/>
      <c r="BG124" s="56"/>
      <c r="BH124" s="56"/>
      <c r="BI124" s="56"/>
      <c r="BJ124" s="56"/>
      <c r="BK124" s="56"/>
      <c r="BL124" s="49"/>
      <c r="BM124" s="49"/>
      <c r="BO124" s="15"/>
      <c r="BP124" s="15"/>
      <c r="BQ124" s="15"/>
    </row>
    <row r="125" spans="2:69" ht="15" x14ac:dyDescent="0.25">
      <c r="B125" s="30" t="s">
        <v>100</v>
      </c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6"/>
      <c r="AC125" s="56"/>
      <c r="AD125" s="56"/>
      <c r="AE125" s="56"/>
      <c r="AF125" s="56"/>
      <c r="AG125" s="56"/>
      <c r="AH125" s="56"/>
      <c r="AI125" s="56"/>
      <c r="AJ125" s="56"/>
      <c r="AK125" s="56"/>
      <c r="AL125" s="56"/>
      <c r="AM125" s="56"/>
      <c r="AN125" s="56"/>
      <c r="AO125" s="56"/>
      <c r="AP125" s="56"/>
      <c r="AQ125" s="56"/>
      <c r="AR125" s="56"/>
      <c r="AS125" s="56"/>
      <c r="AT125" s="56"/>
      <c r="AU125" s="56"/>
      <c r="AV125" s="56"/>
      <c r="AW125" s="56"/>
      <c r="AX125" s="56"/>
      <c r="AY125" s="56"/>
      <c r="AZ125" s="56"/>
      <c r="BA125" s="56"/>
      <c r="BB125" s="56"/>
      <c r="BC125" s="56"/>
      <c r="BD125" s="56"/>
      <c r="BE125" s="56"/>
      <c r="BF125" s="56"/>
      <c r="BG125" s="56"/>
      <c r="BH125" s="56"/>
      <c r="BI125" s="56"/>
      <c r="BJ125" s="56"/>
      <c r="BK125" s="56"/>
      <c r="BL125" s="49"/>
      <c r="BM125" s="49"/>
      <c r="BO125" s="15"/>
      <c r="BP125" s="15"/>
      <c r="BQ125" s="15"/>
    </row>
    <row r="126" spans="2:69" ht="15" x14ac:dyDescent="0.25">
      <c r="B126" s="30" t="s">
        <v>101</v>
      </c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6"/>
      <c r="AC126" s="56"/>
      <c r="AD126" s="56"/>
      <c r="AE126" s="56"/>
      <c r="AF126" s="56"/>
      <c r="AG126" s="56"/>
      <c r="AH126" s="56"/>
      <c r="AI126" s="56"/>
      <c r="AJ126" s="56"/>
      <c r="AK126" s="56"/>
      <c r="AL126" s="56"/>
      <c r="AM126" s="56"/>
      <c r="AN126" s="56"/>
      <c r="AO126" s="56"/>
      <c r="AP126" s="56"/>
      <c r="AQ126" s="56"/>
      <c r="AR126" s="56"/>
      <c r="AS126" s="56"/>
      <c r="AT126" s="56"/>
      <c r="AU126" s="56"/>
      <c r="AV126" s="56"/>
      <c r="AW126" s="56"/>
      <c r="AX126" s="56"/>
      <c r="AY126" s="56"/>
      <c r="AZ126" s="56"/>
      <c r="BA126" s="56"/>
      <c r="BB126" s="56"/>
      <c r="BC126" s="56"/>
      <c r="BD126" s="56"/>
      <c r="BE126" s="56"/>
      <c r="BF126" s="56"/>
      <c r="BG126" s="56"/>
      <c r="BH126" s="56"/>
      <c r="BI126" s="56"/>
      <c r="BJ126" s="56"/>
      <c r="BK126" s="56"/>
      <c r="BL126" s="49"/>
      <c r="BM126" s="49"/>
      <c r="BO126" s="15"/>
      <c r="BP126" s="15"/>
      <c r="BQ126" s="15"/>
    </row>
    <row r="127" spans="2:69" ht="15" x14ac:dyDescent="0.25">
      <c r="B127" s="30" t="s">
        <v>102</v>
      </c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6"/>
      <c r="AG127" s="56"/>
      <c r="AH127" s="56"/>
      <c r="AI127" s="56"/>
      <c r="AJ127" s="56"/>
      <c r="AK127" s="56"/>
      <c r="AL127" s="56"/>
      <c r="AM127" s="56"/>
      <c r="AN127" s="56"/>
      <c r="AO127" s="56"/>
      <c r="AP127" s="56"/>
      <c r="AQ127" s="56"/>
      <c r="AR127" s="56"/>
      <c r="AS127" s="56"/>
      <c r="AT127" s="56"/>
      <c r="AU127" s="56"/>
      <c r="AV127" s="56"/>
      <c r="AW127" s="56"/>
      <c r="AX127" s="56"/>
      <c r="AY127" s="56"/>
      <c r="AZ127" s="56"/>
      <c r="BA127" s="56"/>
      <c r="BB127" s="56"/>
      <c r="BC127" s="56"/>
      <c r="BD127" s="56"/>
      <c r="BE127" s="56"/>
      <c r="BF127" s="56"/>
      <c r="BG127" s="56"/>
      <c r="BH127" s="56"/>
      <c r="BI127" s="56"/>
      <c r="BJ127" s="56"/>
      <c r="BK127" s="56"/>
      <c r="BL127" s="49"/>
      <c r="BM127" s="49"/>
      <c r="BO127" s="15"/>
      <c r="BP127" s="15"/>
      <c r="BQ127" s="15"/>
    </row>
    <row r="128" spans="2:69" ht="15" x14ac:dyDescent="0.25">
      <c r="B128" s="30" t="s">
        <v>103</v>
      </c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  <c r="AC128" s="56"/>
      <c r="AD128" s="56"/>
      <c r="AE128" s="56"/>
      <c r="AF128" s="56"/>
      <c r="AG128" s="56"/>
      <c r="AH128" s="56"/>
      <c r="AI128" s="56"/>
      <c r="AJ128" s="56"/>
      <c r="AK128" s="56"/>
      <c r="AL128" s="56"/>
      <c r="AM128" s="56"/>
      <c r="AN128" s="56"/>
      <c r="AO128" s="56"/>
      <c r="AP128" s="56"/>
      <c r="AQ128" s="56"/>
      <c r="AR128" s="56"/>
      <c r="AS128" s="56"/>
      <c r="AT128" s="56"/>
      <c r="AU128" s="56"/>
      <c r="AV128" s="56"/>
      <c r="AW128" s="56"/>
      <c r="AX128" s="56"/>
      <c r="AY128" s="56"/>
      <c r="AZ128" s="56"/>
      <c r="BA128" s="56"/>
      <c r="BB128" s="56"/>
      <c r="BC128" s="56"/>
      <c r="BD128" s="56"/>
      <c r="BE128" s="56"/>
      <c r="BF128" s="56"/>
      <c r="BG128" s="56"/>
      <c r="BH128" s="56"/>
      <c r="BI128" s="56"/>
      <c r="BJ128" s="56"/>
      <c r="BK128" s="56"/>
      <c r="BL128" s="49"/>
      <c r="BM128" s="49"/>
      <c r="BO128" s="15"/>
      <c r="BP128" s="15"/>
      <c r="BQ128" s="15"/>
    </row>
    <row r="129" spans="2:69" ht="15.75" thickBot="1" x14ac:dyDescent="0.3">
      <c r="B129" s="31" t="s">
        <v>104</v>
      </c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6"/>
      <c r="AD129" s="56"/>
      <c r="AE129" s="56"/>
      <c r="AF129" s="56"/>
      <c r="AG129" s="56"/>
      <c r="AH129" s="56"/>
      <c r="AI129" s="56"/>
      <c r="AJ129" s="56"/>
      <c r="AK129" s="56"/>
      <c r="AL129" s="56"/>
      <c r="AM129" s="56"/>
      <c r="AN129" s="56"/>
      <c r="AO129" s="56"/>
      <c r="AP129" s="56"/>
      <c r="AQ129" s="56"/>
      <c r="AR129" s="56"/>
      <c r="AS129" s="56"/>
      <c r="AT129" s="56"/>
      <c r="AU129" s="56"/>
      <c r="AV129" s="56"/>
      <c r="AW129" s="56"/>
      <c r="AX129" s="56"/>
      <c r="AY129" s="56"/>
      <c r="AZ129" s="56"/>
      <c r="BA129" s="56"/>
      <c r="BB129" s="56"/>
      <c r="BC129" s="56"/>
      <c r="BD129" s="56"/>
      <c r="BE129" s="56"/>
      <c r="BF129" s="56"/>
      <c r="BG129" s="56"/>
      <c r="BH129" s="56"/>
      <c r="BI129" s="56"/>
      <c r="BJ129" s="56"/>
      <c r="BK129" s="56"/>
      <c r="BL129" s="49"/>
      <c r="BM129" s="49"/>
      <c r="BO129" s="15"/>
      <c r="BP129" s="15"/>
      <c r="BQ129" s="15"/>
    </row>
    <row r="130" spans="2:69" ht="13.5" thickBot="1" x14ac:dyDescent="0.25">
      <c r="B130" s="32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12"/>
      <c r="BK130" s="12"/>
      <c r="BO130" s="15"/>
      <c r="BP130" s="15"/>
      <c r="BQ130" s="15"/>
    </row>
    <row r="131" spans="2:69" x14ac:dyDescent="0.2">
      <c r="B131" s="8"/>
      <c r="C131" s="107" t="s">
        <v>10</v>
      </c>
      <c r="D131" s="108"/>
      <c r="E131" s="108"/>
      <c r="F131" s="108"/>
      <c r="G131" s="108"/>
      <c r="H131" s="108"/>
      <c r="I131" s="108"/>
      <c r="J131" s="108"/>
      <c r="K131" s="108"/>
      <c r="L131" s="108"/>
      <c r="M131" s="108"/>
      <c r="N131" s="108"/>
      <c r="O131" s="108"/>
      <c r="P131" s="108"/>
      <c r="Q131" s="108"/>
      <c r="R131" s="108"/>
      <c r="S131" s="108"/>
      <c r="T131" s="108"/>
      <c r="U131" s="108"/>
      <c r="V131" s="108"/>
      <c r="W131" s="108"/>
      <c r="X131" s="108"/>
      <c r="Y131" s="108"/>
      <c r="Z131" s="108"/>
      <c r="AA131" s="108"/>
      <c r="AB131" s="108"/>
      <c r="AC131" s="108"/>
      <c r="AD131" s="108"/>
      <c r="AE131" s="108"/>
      <c r="AF131" s="109"/>
      <c r="AG131" s="110" t="s">
        <v>11</v>
      </c>
      <c r="AH131" s="110"/>
      <c r="AI131" s="110"/>
      <c r="AJ131" s="110"/>
      <c r="AK131" s="110"/>
      <c r="AL131" s="110"/>
      <c r="AM131" s="110"/>
      <c r="AN131" s="110"/>
      <c r="AO131" s="110"/>
      <c r="AP131" s="110"/>
      <c r="AQ131" s="110"/>
      <c r="AR131" s="110"/>
      <c r="AS131" s="110"/>
      <c r="AT131" s="110"/>
      <c r="AU131" s="110"/>
      <c r="AV131" s="110"/>
      <c r="AW131" s="110"/>
      <c r="AX131" s="110"/>
      <c r="AY131" s="110"/>
      <c r="AZ131" s="110"/>
      <c r="BA131" s="110"/>
      <c r="BB131" s="110"/>
      <c r="BC131" s="110"/>
      <c r="BD131" s="110"/>
      <c r="BE131" s="110"/>
      <c r="BF131" s="110"/>
      <c r="BG131" s="110"/>
      <c r="BH131" s="110"/>
      <c r="BI131" s="110"/>
      <c r="BJ131" s="110"/>
      <c r="BK131" s="111"/>
      <c r="BO131" s="15"/>
      <c r="BP131" s="15"/>
      <c r="BQ131" s="15"/>
    </row>
    <row r="132" spans="2:69" x14ac:dyDescent="0.2">
      <c r="B132" s="16"/>
      <c r="C132" s="61" t="str">
        <f t="shared" ref="C132:AH132" si="158">"S"&amp;SEMAINE(C133)</f>
        <v>S44</v>
      </c>
      <c r="D132" s="61" t="str">
        <f t="shared" si="158"/>
        <v>S44</v>
      </c>
      <c r="E132" s="61" t="str">
        <f t="shared" si="158"/>
        <v>S44</v>
      </c>
      <c r="F132" s="61" t="str">
        <f t="shared" si="158"/>
        <v>S44</v>
      </c>
      <c r="G132" s="61" t="str">
        <f t="shared" si="158"/>
        <v>S44</v>
      </c>
      <c r="H132" s="61" t="str">
        <f t="shared" si="158"/>
        <v>S44</v>
      </c>
      <c r="I132" s="61" t="str">
        <f t="shared" si="158"/>
        <v>S45</v>
      </c>
      <c r="J132" s="62" t="str">
        <f t="shared" si="158"/>
        <v>S45</v>
      </c>
      <c r="K132" s="62" t="str">
        <f t="shared" si="158"/>
        <v>S45</v>
      </c>
      <c r="L132" s="62" t="str">
        <f t="shared" si="158"/>
        <v>S45</v>
      </c>
      <c r="M132" s="62" t="str">
        <f t="shared" si="158"/>
        <v>S45</v>
      </c>
      <c r="N132" s="62" t="str">
        <f t="shared" si="158"/>
        <v>S45</v>
      </c>
      <c r="O132" s="62" t="str">
        <f t="shared" si="158"/>
        <v>S45</v>
      </c>
      <c r="P132" s="62" t="str">
        <f t="shared" si="158"/>
        <v>S46</v>
      </c>
      <c r="Q132" s="61" t="str">
        <f t="shared" si="158"/>
        <v>S46</v>
      </c>
      <c r="R132" s="61" t="str">
        <f t="shared" si="158"/>
        <v>S46</v>
      </c>
      <c r="S132" s="61" t="str">
        <f t="shared" si="158"/>
        <v>S46</v>
      </c>
      <c r="T132" s="61" t="str">
        <f t="shared" si="158"/>
        <v>S46</v>
      </c>
      <c r="U132" s="61" t="str">
        <f t="shared" si="158"/>
        <v>S46</v>
      </c>
      <c r="V132" s="61" t="str">
        <f t="shared" si="158"/>
        <v>S46</v>
      </c>
      <c r="W132" s="61" t="str">
        <f t="shared" si="158"/>
        <v>S47</v>
      </c>
      <c r="X132" s="62" t="str">
        <f t="shared" si="158"/>
        <v>S47</v>
      </c>
      <c r="Y132" s="62" t="str">
        <f t="shared" si="158"/>
        <v>S47</v>
      </c>
      <c r="Z132" s="62" t="str">
        <f t="shared" si="158"/>
        <v>S47</v>
      </c>
      <c r="AA132" s="62" t="str">
        <f t="shared" si="158"/>
        <v>S47</v>
      </c>
      <c r="AB132" s="62" t="str">
        <f t="shared" si="158"/>
        <v>S47</v>
      </c>
      <c r="AC132" s="62" t="str">
        <f t="shared" si="158"/>
        <v>S47</v>
      </c>
      <c r="AD132" s="62" t="str">
        <f t="shared" si="158"/>
        <v>S48</v>
      </c>
      <c r="AE132" s="61" t="str">
        <f t="shared" si="158"/>
        <v>S48</v>
      </c>
      <c r="AF132" s="61" t="str">
        <f t="shared" si="158"/>
        <v>S48</v>
      </c>
      <c r="AG132" s="61" t="str">
        <f t="shared" si="158"/>
        <v>S48</v>
      </c>
      <c r="AH132" s="61" t="str">
        <f t="shared" si="158"/>
        <v>S48</v>
      </c>
      <c r="AI132" s="61" t="str">
        <f t="shared" ref="AI132:BK132" si="159">"S"&amp;SEMAINE(AI133)</f>
        <v>S48</v>
      </c>
      <c r="AJ132" s="61" t="str">
        <f t="shared" si="159"/>
        <v>S48</v>
      </c>
      <c r="AK132" s="61" t="str">
        <f t="shared" si="159"/>
        <v>S49</v>
      </c>
      <c r="AL132" s="62" t="str">
        <f t="shared" si="159"/>
        <v>S49</v>
      </c>
      <c r="AM132" s="62" t="str">
        <f t="shared" si="159"/>
        <v>S49</v>
      </c>
      <c r="AN132" s="62" t="str">
        <f t="shared" si="159"/>
        <v>S49</v>
      </c>
      <c r="AO132" s="62" t="str">
        <f t="shared" si="159"/>
        <v>S49</v>
      </c>
      <c r="AP132" s="62" t="str">
        <f t="shared" si="159"/>
        <v>S49</v>
      </c>
      <c r="AQ132" s="62" t="str">
        <f t="shared" si="159"/>
        <v>S49</v>
      </c>
      <c r="AR132" s="62" t="str">
        <f t="shared" si="159"/>
        <v>S50</v>
      </c>
      <c r="AS132" s="61" t="str">
        <f t="shared" si="159"/>
        <v>S50</v>
      </c>
      <c r="AT132" s="61" t="str">
        <f t="shared" si="159"/>
        <v>S50</v>
      </c>
      <c r="AU132" s="61" t="str">
        <f t="shared" si="159"/>
        <v>S50</v>
      </c>
      <c r="AV132" s="61" t="str">
        <f t="shared" si="159"/>
        <v>S50</v>
      </c>
      <c r="AW132" s="61" t="str">
        <f t="shared" si="159"/>
        <v>S50</v>
      </c>
      <c r="AX132" s="61" t="str">
        <f t="shared" si="159"/>
        <v>S50</v>
      </c>
      <c r="AY132" s="61" t="str">
        <f t="shared" si="159"/>
        <v>S51</v>
      </c>
      <c r="AZ132" s="62" t="str">
        <f t="shared" si="159"/>
        <v>S51</v>
      </c>
      <c r="BA132" s="62" t="str">
        <f t="shared" si="159"/>
        <v>S51</v>
      </c>
      <c r="BB132" s="62" t="str">
        <f t="shared" si="159"/>
        <v>S51</v>
      </c>
      <c r="BC132" s="62" t="str">
        <f t="shared" si="159"/>
        <v>S51</v>
      </c>
      <c r="BD132" s="62" t="str">
        <f t="shared" si="159"/>
        <v>S51</v>
      </c>
      <c r="BE132" s="62" t="str">
        <f t="shared" si="159"/>
        <v>S51</v>
      </c>
      <c r="BF132" s="62" t="str">
        <f t="shared" si="159"/>
        <v>S52</v>
      </c>
      <c r="BG132" s="61" t="str">
        <f t="shared" si="159"/>
        <v>S52</v>
      </c>
      <c r="BH132" s="61" t="str">
        <f t="shared" si="159"/>
        <v>S52</v>
      </c>
      <c r="BI132" s="61" t="str">
        <f t="shared" si="159"/>
        <v>S52</v>
      </c>
      <c r="BJ132" s="61" t="str">
        <f t="shared" si="159"/>
        <v>S52</v>
      </c>
      <c r="BK132" s="61" t="str">
        <f t="shared" si="159"/>
        <v>S52</v>
      </c>
      <c r="BO132" s="15"/>
      <c r="BP132" s="15"/>
      <c r="BQ132" s="15"/>
    </row>
    <row r="133" spans="2:69" ht="12.75" customHeight="1" thickBot="1" x14ac:dyDescent="0.25">
      <c r="B133" s="16"/>
      <c r="C133" s="56">
        <f>DATE(an,11,1)</f>
        <v>42675</v>
      </c>
      <c r="D133" s="56">
        <f t="shared" ref="D133" si="160">SUM(C133)+1</f>
        <v>42676</v>
      </c>
      <c r="E133" s="56">
        <f t="shared" ref="E133" si="161">SUM(D133)+1</f>
        <v>42677</v>
      </c>
      <c r="F133" s="56">
        <f t="shared" ref="F133" si="162">SUM(E133)+1</f>
        <v>42678</v>
      </c>
      <c r="G133" s="56">
        <f t="shared" ref="G133" si="163">SUM(F133)+1</f>
        <v>42679</v>
      </c>
      <c r="H133" s="56">
        <f t="shared" ref="H133" si="164">SUM(G133)+1</f>
        <v>42680</v>
      </c>
      <c r="I133" s="56">
        <f t="shared" ref="I133" si="165">SUM(H133)+1</f>
        <v>42681</v>
      </c>
      <c r="J133" s="56">
        <f t="shared" ref="J133" si="166">SUM(I133)+1</f>
        <v>42682</v>
      </c>
      <c r="K133" s="56">
        <f t="shared" ref="K133" si="167">SUM(J133)+1</f>
        <v>42683</v>
      </c>
      <c r="L133" s="56">
        <f t="shared" ref="L133" si="168">SUM(K133)+1</f>
        <v>42684</v>
      </c>
      <c r="M133" s="56">
        <f t="shared" ref="M133" si="169">SUM(L133)+1</f>
        <v>42685</v>
      </c>
      <c r="N133" s="56">
        <f t="shared" ref="N133" si="170">SUM(M133)+1</f>
        <v>42686</v>
      </c>
      <c r="O133" s="56">
        <f t="shared" ref="O133" si="171">SUM(N133)+1</f>
        <v>42687</v>
      </c>
      <c r="P133" s="56">
        <f t="shared" ref="P133" si="172">SUM(O133)+1</f>
        <v>42688</v>
      </c>
      <c r="Q133" s="56">
        <f t="shared" ref="Q133" si="173">SUM(P133)+1</f>
        <v>42689</v>
      </c>
      <c r="R133" s="56">
        <f t="shared" ref="R133" si="174">SUM(Q133)+1</f>
        <v>42690</v>
      </c>
      <c r="S133" s="56">
        <f t="shared" ref="S133" si="175">SUM(R133)+1</f>
        <v>42691</v>
      </c>
      <c r="T133" s="56">
        <f t="shared" ref="T133" si="176">SUM(S133)+1</f>
        <v>42692</v>
      </c>
      <c r="U133" s="56">
        <f t="shared" ref="U133" si="177">SUM(T133)+1</f>
        <v>42693</v>
      </c>
      <c r="V133" s="56">
        <f t="shared" ref="V133" si="178">SUM(U133)+1</f>
        <v>42694</v>
      </c>
      <c r="W133" s="56">
        <f t="shared" ref="W133" si="179">SUM(V133)+1</f>
        <v>42695</v>
      </c>
      <c r="X133" s="56">
        <f t="shared" ref="X133" si="180">SUM(W133)+1</f>
        <v>42696</v>
      </c>
      <c r="Y133" s="56">
        <f t="shared" ref="Y133" si="181">SUM(X133)+1</f>
        <v>42697</v>
      </c>
      <c r="Z133" s="56">
        <f t="shared" ref="Z133" si="182">SUM(Y133)+1</f>
        <v>42698</v>
      </c>
      <c r="AA133" s="56">
        <f t="shared" ref="AA133" si="183">SUM(Z133)+1</f>
        <v>42699</v>
      </c>
      <c r="AB133" s="56">
        <f t="shared" ref="AB133" si="184">SUM(AA133)+1</f>
        <v>42700</v>
      </c>
      <c r="AC133" s="56">
        <f t="shared" ref="AC133" si="185">SUM(AB133)+1</f>
        <v>42701</v>
      </c>
      <c r="AD133" s="56">
        <f t="shared" ref="AD133" si="186">SUM(AC133)+1</f>
        <v>42702</v>
      </c>
      <c r="AE133" s="56">
        <f t="shared" ref="AE133" si="187">SUM(AD133)+1</f>
        <v>42703</v>
      </c>
      <c r="AF133" s="56">
        <f t="shared" ref="AF133" si="188">SUM(AE133)+1</f>
        <v>42704</v>
      </c>
      <c r="AG133" s="56">
        <f>DATE(an,12,1)</f>
        <v>42705</v>
      </c>
      <c r="AH133" s="56">
        <f t="shared" ref="AH133" si="189">SUM(AG133)+1</f>
        <v>42706</v>
      </c>
      <c r="AI133" s="56">
        <f t="shared" ref="AI133" si="190">SUM(AH133)+1</f>
        <v>42707</v>
      </c>
      <c r="AJ133" s="56">
        <f t="shared" ref="AJ133" si="191">SUM(AI133)+1</f>
        <v>42708</v>
      </c>
      <c r="AK133" s="56">
        <f t="shared" ref="AK133" si="192">SUM(AJ133)+1</f>
        <v>42709</v>
      </c>
      <c r="AL133" s="56">
        <f t="shared" ref="AL133" si="193">SUM(AK133)+1</f>
        <v>42710</v>
      </c>
      <c r="AM133" s="56">
        <f t="shared" ref="AM133" si="194">SUM(AL133)+1</f>
        <v>42711</v>
      </c>
      <c r="AN133" s="56">
        <f t="shared" ref="AN133" si="195">SUM(AM133)+1</f>
        <v>42712</v>
      </c>
      <c r="AO133" s="56">
        <f t="shared" ref="AO133" si="196">SUM(AN133)+1</f>
        <v>42713</v>
      </c>
      <c r="AP133" s="56">
        <f t="shared" ref="AP133" si="197">SUM(AO133)+1</f>
        <v>42714</v>
      </c>
      <c r="AQ133" s="56">
        <f t="shared" ref="AQ133" si="198">SUM(AP133)+1</f>
        <v>42715</v>
      </c>
      <c r="AR133" s="56">
        <f t="shared" ref="AR133" si="199">SUM(AQ133)+1</f>
        <v>42716</v>
      </c>
      <c r="AS133" s="56">
        <f t="shared" ref="AS133" si="200">SUM(AR133)+1</f>
        <v>42717</v>
      </c>
      <c r="AT133" s="56">
        <f t="shared" ref="AT133" si="201">SUM(AS133)+1</f>
        <v>42718</v>
      </c>
      <c r="AU133" s="56">
        <f t="shared" ref="AU133" si="202">SUM(AT133)+1</f>
        <v>42719</v>
      </c>
      <c r="AV133" s="56">
        <f t="shared" ref="AV133" si="203">SUM(AU133)+1</f>
        <v>42720</v>
      </c>
      <c r="AW133" s="56">
        <f t="shared" ref="AW133" si="204">SUM(AV133)+1</f>
        <v>42721</v>
      </c>
      <c r="AX133" s="56">
        <f t="shared" ref="AX133" si="205">SUM(AW133)+1</f>
        <v>42722</v>
      </c>
      <c r="AY133" s="56">
        <f t="shared" ref="AY133" si="206">SUM(AX133)+1</f>
        <v>42723</v>
      </c>
      <c r="AZ133" s="56">
        <f t="shared" ref="AZ133" si="207">SUM(AY133)+1</f>
        <v>42724</v>
      </c>
      <c r="BA133" s="56">
        <f t="shared" ref="BA133" si="208">SUM(AZ133)+1</f>
        <v>42725</v>
      </c>
      <c r="BB133" s="56">
        <f t="shared" ref="BB133" si="209">SUM(BA133)+1</f>
        <v>42726</v>
      </c>
      <c r="BC133" s="56">
        <f t="shared" ref="BC133" si="210">SUM(BB133)+1</f>
        <v>42727</v>
      </c>
      <c r="BD133" s="56">
        <f t="shared" ref="BD133" si="211">SUM(BC133)+1</f>
        <v>42728</v>
      </c>
      <c r="BE133" s="56">
        <f t="shared" ref="BE133" si="212">SUM(BD133)+1</f>
        <v>42729</v>
      </c>
      <c r="BF133" s="56">
        <f t="shared" ref="BF133" si="213">SUM(BE133)+1</f>
        <v>42730</v>
      </c>
      <c r="BG133" s="56">
        <f t="shared" ref="BG133" si="214">SUM(BF133)+1</f>
        <v>42731</v>
      </c>
      <c r="BH133" s="56">
        <f t="shared" ref="BH133" si="215">SUM(BG133)+1</f>
        <v>42732</v>
      </c>
      <c r="BI133" s="56">
        <f t="shared" ref="BI133" si="216">SUM(BH133)+1</f>
        <v>42733</v>
      </c>
      <c r="BJ133" s="56">
        <f t="shared" ref="BJ133" si="217">SUM(BI133)+1</f>
        <v>42734</v>
      </c>
      <c r="BK133" s="56">
        <f t="shared" ref="BK133" si="218">SUM(BJ133)+1</f>
        <v>42735</v>
      </c>
      <c r="BL133" s="21"/>
      <c r="BM133" s="21"/>
      <c r="BO133" s="15"/>
      <c r="BP133" s="15"/>
      <c r="BQ133" s="15"/>
    </row>
    <row r="134" spans="2:69" ht="15" x14ac:dyDescent="0.25">
      <c r="B134" s="33" t="s">
        <v>85</v>
      </c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7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6"/>
      <c r="AC134" s="56"/>
      <c r="AD134" s="56"/>
      <c r="AE134" s="56"/>
      <c r="AF134" s="56"/>
      <c r="AG134" s="56"/>
      <c r="AH134" s="56"/>
      <c r="AI134" s="56"/>
      <c r="AJ134" s="56"/>
      <c r="AK134" s="56"/>
      <c r="AL134" s="56"/>
      <c r="AM134" s="56"/>
      <c r="AN134" s="56"/>
      <c r="AO134" s="56"/>
      <c r="AP134" s="56"/>
      <c r="AQ134" s="56"/>
      <c r="AR134" s="56"/>
      <c r="AS134" s="56"/>
      <c r="AT134" s="56"/>
      <c r="AU134" s="56"/>
      <c r="AV134" s="56"/>
      <c r="AW134" s="56"/>
      <c r="AX134" s="56"/>
      <c r="AY134" s="56"/>
      <c r="AZ134" s="56"/>
      <c r="BA134" s="56"/>
      <c r="BB134" s="56"/>
      <c r="BC134" s="56"/>
      <c r="BD134" s="56"/>
      <c r="BE134" s="57"/>
      <c r="BF134" s="56"/>
      <c r="BG134" s="56"/>
      <c r="BH134" s="56"/>
      <c r="BI134" s="56"/>
      <c r="BJ134" s="56"/>
      <c r="BK134" s="56"/>
      <c r="BL134" s="49"/>
      <c r="BM134" s="49"/>
      <c r="BO134" s="15"/>
      <c r="BP134" s="15"/>
      <c r="BQ134" s="15"/>
    </row>
    <row r="135" spans="2:69" ht="15" x14ac:dyDescent="0.25">
      <c r="B135" s="34" t="s">
        <v>86</v>
      </c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7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6"/>
      <c r="AC135" s="56"/>
      <c r="AD135" s="56"/>
      <c r="AE135" s="56"/>
      <c r="AF135" s="56"/>
      <c r="AG135" s="56"/>
      <c r="AH135" s="56"/>
      <c r="AI135" s="56"/>
      <c r="AJ135" s="56"/>
      <c r="AK135" s="56"/>
      <c r="AL135" s="56"/>
      <c r="AM135" s="56"/>
      <c r="AN135" s="56"/>
      <c r="AO135" s="56"/>
      <c r="AP135" s="56"/>
      <c r="AQ135" s="56"/>
      <c r="AR135" s="56"/>
      <c r="AS135" s="56"/>
      <c r="AT135" s="56"/>
      <c r="AU135" s="56"/>
      <c r="AV135" s="56"/>
      <c r="AW135" s="56"/>
      <c r="AX135" s="56"/>
      <c r="AY135" s="56"/>
      <c r="AZ135" s="56"/>
      <c r="BA135" s="56"/>
      <c r="BB135" s="56"/>
      <c r="BC135" s="56"/>
      <c r="BD135" s="56"/>
      <c r="BE135" s="57"/>
      <c r="BF135" s="56"/>
      <c r="BG135" s="56"/>
      <c r="BH135" s="56"/>
      <c r="BI135" s="56"/>
      <c r="BJ135" s="56"/>
      <c r="BK135" s="56"/>
      <c r="BL135" s="49"/>
      <c r="BM135" s="49"/>
      <c r="BO135" s="15"/>
      <c r="BP135" s="15"/>
      <c r="BQ135" s="15"/>
    </row>
    <row r="136" spans="2:69" ht="15" x14ac:dyDescent="0.25">
      <c r="B136" s="34" t="s">
        <v>87</v>
      </c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7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6"/>
      <c r="AC136" s="56"/>
      <c r="AD136" s="56"/>
      <c r="AE136" s="56"/>
      <c r="AF136" s="56"/>
      <c r="AG136" s="56"/>
      <c r="AH136" s="56"/>
      <c r="AI136" s="56"/>
      <c r="AJ136" s="56"/>
      <c r="AK136" s="56"/>
      <c r="AL136" s="56"/>
      <c r="AM136" s="56"/>
      <c r="AN136" s="56"/>
      <c r="AO136" s="56"/>
      <c r="AP136" s="56"/>
      <c r="AQ136" s="56"/>
      <c r="AR136" s="56"/>
      <c r="AS136" s="56"/>
      <c r="AT136" s="56"/>
      <c r="AU136" s="56"/>
      <c r="AV136" s="56"/>
      <c r="AW136" s="56"/>
      <c r="AX136" s="56"/>
      <c r="AY136" s="56"/>
      <c r="AZ136" s="56"/>
      <c r="BA136" s="56"/>
      <c r="BB136" s="56"/>
      <c r="BC136" s="56"/>
      <c r="BD136" s="56"/>
      <c r="BE136" s="57"/>
      <c r="BF136" s="56"/>
      <c r="BG136" s="56"/>
      <c r="BH136" s="56"/>
      <c r="BI136" s="56"/>
      <c r="BJ136" s="56"/>
      <c r="BK136" s="56"/>
      <c r="BL136" s="49"/>
      <c r="BM136" s="49"/>
      <c r="BO136" s="15"/>
      <c r="BP136" s="15"/>
      <c r="BQ136" s="15"/>
    </row>
    <row r="137" spans="2:69" ht="15" x14ac:dyDescent="0.25">
      <c r="B137" s="34" t="s">
        <v>88</v>
      </c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7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6"/>
      <c r="AC137" s="56"/>
      <c r="AD137" s="56"/>
      <c r="AE137" s="56"/>
      <c r="AF137" s="56"/>
      <c r="AG137" s="56"/>
      <c r="AH137" s="56"/>
      <c r="AI137" s="56"/>
      <c r="AJ137" s="56"/>
      <c r="AK137" s="56"/>
      <c r="AL137" s="56"/>
      <c r="AM137" s="56"/>
      <c r="AN137" s="56"/>
      <c r="AO137" s="56"/>
      <c r="AP137" s="56"/>
      <c r="AQ137" s="56"/>
      <c r="AR137" s="56"/>
      <c r="AS137" s="56"/>
      <c r="AT137" s="56"/>
      <c r="AU137" s="56"/>
      <c r="AV137" s="56"/>
      <c r="AW137" s="56"/>
      <c r="AX137" s="56"/>
      <c r="AY137" s="56"/>
      <c r="AZ137" s="56"/>
      <c r="BA137" s="56"/>
      <c r="BB137" s="56"/>
      <c r="BC137" s="56"/>
      <c r="BD137" s="56"/>
      <c r="BE137" s="57"/>
      <c r="BF137" s="56"/>
      <c r="BG137" s="56"/>
      <c r="BH137" s="56"/>
      <c r="BI137" s="56"/>
      <c r="BJ137" s="56"/>
      <c r="BK137" s="56"/>
      <c r="BL137" s="49"/>
      <c r="BM137" s="49"/>
      <c r="BO137" s="15"/>
      <c r="BP137" s="15"/>
      <c r="BQ137" s="15"/>
    </row>
    <row r="138" spans="2:69" ht="15" x14ac:dyDescent="0.25">
      <c r="B138" s="34" t="s">
        <v>89</v>
      </c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7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6"/>
      <c r="AC138" s="56"/>
      <c r="AD138" s="56"/>
      <c r="AE138" s="56"/>
      <c r="AF138" s="56"/>
      <c r="AG138" s="56"/>
      <c r="AH138" s="56"/>
      <c r="AI138" s="56"/>
      <c r="AJ138" s="56"/>
      <c r="AK138" s="56"/>
      <c r="AL138" s="56"/>
      <c r="AM138" s="56"/>
      <c r="AN138" s="56"/>
      <c r="AO138" s="56"/>
      <c r="AP138" s="56"/>
      <c r="AQ138" s="56"/>
      <c r="AR138" s="56"/>
      <c r="AS138" s="56"/>
      <c r="AT138" s="56"/>
      <c r="AU138" s="56"/>
      <c r="AV138" s="56"/>
      <c r="AW138" s="56"/>
      <c r="AX138" s="56"/>
      <c r="AY138" s="56"/>
      <c r="AZ138" s="56"/>
      <c r="BA138" s="56"/>
      <c r="BB138" s="56"/>
      <c r="BC138" s="56"/>
      <c r="BD138" s="56"/>
      <c r="BE138" s="57"/>
      <c r="BF138" s="56"/>
      <c r="BG138" s="56"/>
      <c r="BH138" s="56"/>
      <c r="BI138" s="56"/>
      <c r="BJ138" s="56"/>
      <c r="BK138" s="56"/>
      <c r="BL138" s="49"/>
      <c r="BM138" s="49"/>
      <c r="BO138" s="15"/>
      <c r="BP138" s="15"/>
      <c r="BQ138" s="15"/>
    </row>
    <row r="139" spans="2:69" ht="15" x14ac:dyDescent="0.25">
      <c r="B139" s="34" t="s">
        <v>90</v>
      </c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7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6"/>
      <c r="AD139" s="56"/>
      <c r="AE139" s="56"/>
      <c r="AF139" s="56"/>
      <c r="AG139" s="56"/>
      <c r="AH139" s="56"/>
      <c r="AI139" s="56"/>
      <c r="AJ139" s="56"/>
      <c r="AK139" s="56"/>
      <c r="AL139" s="56"/>
      <c r="AM139" s="56"/>
      <c r="AN139" s="56"/>
      <c r="AO139" s="56"/>
      <c r="AP139" s="56"/>
      <c r="AQ139" s="56"/>
      <c r="AR139" s="56"/>
      <c r="AS139" s="56"/>
      <c r="AT139" s="56"/>
      <c r="AU139" s="56"/>
      <c r="AV139" s="56"/>
      <c r="AW139" s="56"/>
      <c r="AX139" s="56"/>
      <c r="AY139" s="56"/>
      <c r="AZ139" s="56"/>
      <c r="BA139" s="56"/>
      <c r="BB139" s="56"/>
      <c r="BC139" s="56"/>
      <c r="BD139" s="56"/>
      <c r="BE139" s="57"/>
      <c r="BF139" s="56"/>
      <c r="BG139" s="56"/>
      <c r="BH139" s="56"/>
      <c r="BI139" s="56"/>
      <c r="BJ139" s="56"/>
      <c r="BK139" s="56"/>
      <c r="BL139" s="49"/>
      <c r="BM139" s="49"/>
      <c r="BO139" s="15"/>
      <c r="BP139" s="15"/>
      <c r="BQ139" s="15"/>
    </row>
    <row r="140" spans="2:69" ht="15" x14ac:dyDescent="0.25">
      <c r="B140" s="34" t="s">
        <v>91</v>
      </c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7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  <c r="AC140" s="56"/>
      <c r="AD140" s="56"/>
      <c r="AE140" s="56"/>
      <c r="AF140" s="56"/>
      <c r="AG140" s="56"/>
      <c r="AH140" s="56"/>
      <c r="AI140" s="56"/>
      <c r="AJ140" s="56"/>
      <c r="AK140" s="56"/>
      <c r="AL140" s="56"/>
      <c r="AM140" s="56"/>
      <c r="AN140" s="56"/>
      <c r="AO140" s="56"/>
      <c r="AP140" s="56"/>
      <c r="AQ140" s="56"/>
      <c r="AR140" s="56"/>
      <c r="AS140" s="56"/>
      <c r="AT140" s="56"/>
      <c r="AU140" s="56"/>
      <c r="AV140" s="56"/>
      <c r="AW140" s="56"/>
      <c r="AX140" s="56"/>
      <c r="AY140" s="56"/>
      <c r="AZ140" s="56"/>
      <c r="BA140" s="56"/>
      <c r="BB140" s="56"/>
      <c r="BC140" s="56"/>
      <c r="BD140" s="56"/>
      <c r="BE140" s="57"/>
      <c r="BF140" s="56"/>
      <c r="BG140" s="56"/>
      <c r="BH140" s="56"/>
      <c r="BI140" s="56"/>
      <c r="BJ140" s="56"/>
      <c r="BK140" s="56"/>
      <c r="BL140" s="49"/>
      <c r="BM140" s="49"/>
      <c r="BO140" s="15"/>
      <c r="BP140" s="15"/>
      <c r="BQ140" s="15"/>
    </row>
    <row r="141" spans="2:69" ht="15" x14ac:dyDescent="0.25">
      <c r="B141" s="34" t="s">
        <v>92</v>
      </c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7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  <c r="AC141" s="56"/>
      <c r="AD141" s="56"/>
      <c r="AE141" s="56"/>
      <c r="AF141" s="56"/>
      <c r="AG141" s="56"/>
      <c r="AH141" s="56"/>
      <c r="AI141" s="56"/>
      <c r="AJ141" s="56"/>
      <c r="AK141" s="56"/>
      <c r="AL141" s="56"/>
      <c r="AM141" s="56"/>
      <c r="AN141" s="56"/>
      <c r="AO141" s="56"/>
      <c r="AP141" s="56"/>
      <c r="AQ141" s="56"/>
      <c r="AR141" s="56"/>
      <c r="AS141" s="56"/>
      <c r="AT141" s="56"/>
      <c r="AU141" s="56"/>
      <c r="AV141" s="56"/>
      <c r="AW141" s="56"/>
      <c r="AX141" s="56"/>
      <c r="AY141" s="56"/>
      <c r="AZ141" s="56"/>
      <c r="BA141" s="56"/>
      <c r="BB141" s="56"/>
      <c r="BC141" s="56"/>
      <c r="BD141" s="56"/>
      <c r="BE141" s="57"/>
      <c r="BF141" s="56"/>
      <c r="BG141" s="56"/>
      <c r="BH141" s="56"/>
      <c r="BI141" s="56"/>
      <c r="BJ141" s="56"/>
      <c r="BK141" s="56"/>
      <c r="BL141" s="49"/>
      <c r="BM141" s="49"/>
      <c r="BO141" s="15"/>
      <c r="BP141" s="15"/>
      <c r="BQ141" s="15"/>
    </row>
    <row r="142" spans="2:69" ht="15" x14ac:dyDescent="0.25">
      <c r="B142" s="34" t="s">
        <v>93</v>
      </c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7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  <c r="AC142" s="56"/>
      <c r="AD142" s="56"/>
      <c r="AE142" s="56"/>
      <c r="AF142" s="56"/>
      <c r="AG142" s="56"/>
      <c r="AH142" s="56"/>
      <c r="AI142" s="56"/>
      <c r="AJ142" s="56"/>
      <c r="AK142" s="56"/>
      <c r="AL142" s="56"/>
      <c r="AM142" s="56"/>
      <c r="AN142" s="56"/>
      <c r="AO142" s="56"/>
      <c r="AP142" s="56"/>
      <c r="AQ142" s="56"/>
      <c r="AR142" s="56"/>
      <c r="AS142" s="56"/>
      <c r="AT142" s="56"/>
      <c r="AU142" s="56"/>
      <c r="AV142" s="56"/>
      <c r="AW142" s="56"/>
      <c r="AX142" s="56"/>
      <c r="AY142" s="56"/>
      <c r="AZ142" s="56"/>
      <c r="BA142" s="56"/>
      <c r="BB142" s="56"/>
      <c r="BC142" s="56"/>
      <c r="BD142" s="56"/>
      <c r="BE142" s="57"/>
      <c r="BF142" s="56"/>
      <c r="BG142" s="56"/>
      <c r="BH142" s="56"/>
      <c r="BI142" s="56"/>
      <c r="BJ142" s="56"/>
      <c r="BK142" s="56"/>
      <c r="BL142" s="49"/>
      <c r="BM142" s="49"/>
      <c r="BO142" s="15"/>
      <c r="BP142" s="15"/>
      <c r="BQ142" s="15"/>
    </row>
    <row r="143" spans="2:69" ht="15" x14ac:dyDescent="0.25">
      <c r="B143" s="34" t="s">
        <v>94</v>
      </c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7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6"/>
      <c r="AC143" s="56"/>
      <c r="AD143" s="56"/>
      <c r="AE143" s="56"/>
      <c r="AF143" s="56"/>
      <c r="AG143" s="56"/>
      <c r="AH143" s="56"/>
      <c r="AI143" s="56"/>
      <c r="AJ143" s="56"/>
      <c r="AK143" s="56"/>
      <c r="AL143" s="56"/>
      <c r="AM143" s="56"/>
      <c r="AN143" s="56"/>
      <c r="AO143" s="56"/>
      <c r="AP143" s="56"/>
      <c r="AQ143" s="56"/>
      <c r="AR143" s="56"/>
      <c r="AS143" s="56"/>
      <c r="AT143" s="56"/>
      <c r="AU143" s="56"/>
      <c r="AV143" s="56"/>
      <c r="AW143" s="56"/>
      <c r="AX143" s="56"/>
      <c r="AY143" s="56"/>
      <c r="AZ143" s="56"/>
      <c r="BA143" s="56"/>
      <c r="BB143" s="56"/>
      <c r="BC143" s="56"/>
      <c r="BD143" s="56"/>
      <c r="BE143" s="57"/>
      <c r="BF143" s="56"/>
      <c r="BG143" s="56"/>
      <c r="BH143" s="56"/>
      <c r="BI143" s="56"/>
      <c r="BJ143" s="56"/>
      <c r="BK143" s="56"/>
      <c r="BL143" s="49"/>
      <c r="BM143" s="49"/>
      <c r="BO143" s="15"/>
      <c r="BP143" s="15"/>
      <c r="BQ143" s="15"/>
    </row>
    <row r="144" spans="2:69" ht="15" x14ac:dyDescent="0.25">
      <c r="B144" s="34" t="s">
        <v>95</v>
      </c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7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  <c r="AC144" s="56"/>
      <c r="AD144" s="56"/>
      <c r="AE144" s="56"/>
      <c r="AF144" s="56"/>
      <c r="AG144" s="56"/>
      <c r="AH144" s="56"/>
      <c r="AI144" s="56"/>
      <c r="AJ144" s="56"/>
      <c r="AK144" s="56"/>
      <c r="AL144" s="56"/>
      <c r="AM144" s="56"/>
      <c r="AN144" s="56"/>
      <c r="AO144" s="56"/>
      <c r="AP144" s="56"/>
      <c r="AQ144" s="56"/>
      <c r="AR144" s="56"/>
      <c r="AS144" s="56"/>
      <c r="AT144" s="56"/>
      <c r="AU144" s="56"/>
      <c r="AV144" s="56"/>
      <c r="AW144" s="56"/>
      <c r="AX144" s="56"/>
      <c r="AY144" s="56"/>
      <c r="AZ144" s="56"/>
      <c r="BA144" s="56"/>
      <c r="BB144" s="56"/>
      <c r="BC144" s="56"/>
      <c r="BD144" s="56"/>
      <c r="BE144" s="57"/>
      <c r="BF144" s="56"/>
      <c r="BG144" s="56"/>
      <c r="BH144" s="56"/>
      <c r="BI144" s="56"/>
      <c r="BJ144" s="56"/>
      <c r="BK144" s="56"/>
      <c r="BL144" s="49"/>
      <c r="BM144" s="49"/>
      <c r="BO144" s="15"/>
      <c r="BP144" s="15"/>
      <c r="BQ144" s="15"/>
    </row>
    <row r="145" spans="2:69" ht="15" x14ac:dyDescent="0.25">
      <c r="B145" s="34" t="s">
        <v>96</v>
      </c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7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6"/>
      <c r="AC145" s="56"/>
      <c r="AD145" s="56"/>
      <c r="AE145" s="56"/>
      <c r="AF145" s="56"/>
      <c r="AG145" s="56"/>
      <c r="AH145" s="56"/>
      <c r="AI145" s="56"/>
      <c r="AJ145" s="56"/>
      <c r="AK145" s="56"/>
      <c r="AL145" s="56"/>
      <c r="AM145" s="56"/>
      <c r="AN145" s="56"/>
      <c r="AO145" s="56"/>
      <c r="AP145" s="56"/>
      <c r="AQ145" s="56"/>
      <c r="AR145" s="56"/>
      <c r="AS145" s="56"/>
      <c r="AT145" s="56"/>
      <c r="AU145" s="56"/>
      <c r="AV145" s="56"/>
      <c r="AW145" s="56"/>
      <c r="AX145" s="56"/>
      <c r="AY145" s="56"/>
      <c r="AZ145" s="56"/>
      <c r="BA145" s="56"/>
      <c r="BB145" s="56"/>
      <c r="BC145" s="56"/>
      <c r="BD145" s="56"/>
      <c r="BE145" s="57"/>
      <c r="BF145" s="56"/>
      <c r="BG145" s="56"/>
      <c r="BH145" s="56"/>
      <c r="BI145" s="56"/>
      <c r="BJ145" s="56"/>
      <c r="BK145" s="56"/>
      <c r="BL145" s="49"/>
      <c r="BM145" s="49"/>
      <c r="BO145" s="15"/>
      <c r="BP145" s="15"/>
      <c r="BQ145" s="15"/>
    </row>
    <row r="146" spans="2:69" ht="15" x14ac:dyDescent="0.25">
      <c r="B146" s="34" t="s">
        <v>97</v>
      </c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7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  <c r="AC146" s="56"/>
      <c r="AD146" s="56"/>
      <c r="AE146" s="56"/>
      <c r="AF146" s="56"/>
      <c r="AG146" s="56"/>
      <c r="AH146" s="56"/>
      <c r="AI146" s="56"/>
      <c r="AJ146" s="56"/>
      <c r="AK146" s="56"/>
      <c r="AL146" s="56"/>
      <c r="AM146" s="56"/>
      <c r="AN146" s="56"/>
      <c r="AO146" s="56"/>
      <c r="AP146" s="56"/>
      <c r="AQ146" s="56"/>
      <c r="AR146" s="56"/>
      <c r="AS146" s="56"/>
      <c r="AT146" s="56"/>
      <c r="AU146" s="56"/>
      <c r="AV146" s="56"/>
      <c r="AW146" s="56"/>
      <c r="AX146" s="56"/>
      <c r="AY146" s="56"/>
      <c r="AZ146" s="56"/>
      <c r="BA146" s="56"/>
      <c r="BB146" s="56"/>
      <c r="BC146" s="56"/>
      <c r="BD146" s="56"/>
      <c r="BE146" s="57"/>
      <c r="BF146" s="56"/>
      <c r="BG146" s="56"/>
      <c r="BH146" s="56"/>
      <c r="BI146" s="56"/>
      <c r="BJ146" s="56"/>
      <c r="BK146" s="56"/>
      <c r="BL146" s="49"/>
      <c r="BM146" s="49"/>
      <c r="BO146" s="15"/>
      <c r="BP146" s="15"/>
      <c r="BQ146" s="15"/>
    </row>
    <row r="147" spans="2:69" ht="15" x14ac:dyDescent="0.25">
      <c r="B147" s="34" t="s">
        <v>98</v>
      </c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7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  <c r="AC147" s="56"/>
      <c r="AD147" s="56"/>
      <c r="AE147" s="56"/>
      <c r="AF147" s="56"/>
      <c r="AG147" s="56"/>
      <c r="AH147" s="56"/>
      <c r="AI147" s="56"/>
      <c r="AJ147" s="56"/>
      <c r="AK147" s="56"/>
      <c r="AL147" s="56"/>
      <c r="AM147" s="56"/>
      <c r="AN147" s="56"/>
      <c r="AO147" s="56"/>
      <c r="AP147" s="56"/>
      <c r="AQ147" s="56"/>
      <c r="AR147" s="56"/>
      <c r="AS147" s="56"/>
      <c r="AT147" s="56"/>
      <c r="AU147" s="56"/>
      <c r="AV147" s="56"/>
      <c r="AW147" s="56"/>
      <c r="AX147" s="56"/>
      <c r="AY147" s="56"/>
      <c r="AZ147" s="56"/>
      <c r="BA147" s="56"/>
      <c r="BB147" s="56"/>
      <c r="BC147" s="56"/>
      <c r="BD147" s="56"/>
      <c r="BE147" s="57"/>
      <c r="BF147" s="56"/>
      <c r="BG147" s="56"/>
      <c r="BH147" s="56"/>
      <c r="BI147" s="56"/>
      <c r="BJ147" s="56"/>
      <c r="BK147" s="56"/>
      <c r="BL147" s="49"/>
      <c r="BM147" s="49"/>
      <c r="BO147" s="15"/>
      <c r="BP147" s="15"/>
      <c r="BQ147" s="15"/>
    </row>
    <row r="148" spans="2:69" ht="15" x14ac:dyDescent="0.25">
      <c r="B148" s="34" t="s">
        <v>99</v>
      </c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7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6"/>
      <c r="AC148" s="56"/>
      <c r="AD148" s="56"/>
      <c r="AE148" s="56"/>
      <c r="AF148" s="56"/>
      <c r="AG148" s="56"/>
      <c r="AH148" s="56"/>
      <c r="AI148" s="56"/>
      <c r="AJ148" s="56"/>
      <c r="AK148" s="56"/>
      <c r="AL148" s="56"/>
      <c r="AM148" s="56"/>
      <c r="AN148" s="56"/>
      <c r="AO148" s="56"/>
      <c r="AP148" s="56"/>
      <c r="AQ148" s="56"/>
      <c r="AR148" s="56"/>
      <c r="AS148" s="56"/>
      <c r="AT148" s="56"/>
      <c r="AU148" s="56"/>
      <c r="AV148" s="56"/>
      <c r="AW148" s="56"/>
      <c r="AX148" s="56"/>
      <c r="AY148" s="56"/>
      <c r="AZ148" s="56"/>
      <c r="BA148" s="56"/>
      <c r="BB148" s="56"/>
      <c r="BC148" s="56"/>
      <c r="BD148" s="56"/>
      <c r="BE148" s="57"/>
      <c r="BF148" s="56"/>
      <c r="BG148" s="56"/>
      <c r="BH148" s="56"/>
      <c r="BI148" s="56"/>
      <c r="BJ148" s="56"/>
      <c r="BK148" s="56"/>
      <c r="BL148" s="49"/>
      <c r="BM148" s="49"/>
      <c r="BO148" s="15"/>
      <c r="BP148" s="15"/>
      <c r="BQ148" s="15"/>
    </row>
    <row r="149" spans="2:69" ht="15" x14ac:dyDescent="0.25">
      <c r="B149" s="34" t="s">
        <v>100</v>
      </c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7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6"/>
      <c r="AD149" s="56"/>
      <c r="AE149" s="56"/>
      <c r="AF149" s="56"/>
      <c r="AG149" s="56"/>
      <c r="AH149" s="56"/>
      <c r="AI149" s="56"/>
      <c r="AJ149" s="56"/>
      <c r="AK149" s="56"/>
      <c r="AL149" s="56"/>
      <c r="AM149" s="56"/>
      <c r="AN149" s="56"/>
      <c r="AO149" s="56"/>
      <c r="AP149" s="56"/>
      <c r="AQ149" s="56"/>
      <c r="AR149" s="56"/>
      <c r="AS149" s="56"/>
      <c r="AT149" s="56"/>
      <c r="AU149" s="56"/>
      <c r="AV149" s="56"/>
      <c r="AW149" s="56"/>
      <c r="AX149" s="56"/>
      <c r="AY149" s="56"/>
      <c r="AZ149" s="56"/>
      <c r="BA149" s="56"/>
      <c r="BB149" s="56"/>
      <c r="BC149" s="56"/>
      <c r="BD149" s="56"/>
      <c r="BE149" s="57"/>
      <c r="BF149" s="56"/>
      <c r="BG149" s="56"/>
      <c r="BH149" s="56"/>
      <c r="BI149" s="56"/>
      <c r="BJ149" s="56"/>
      <c r="BK149" s="56"/>
      <c r="BL149" s="49"/>
      <c r="BM149" s="49"/>
      <c r="BO149" s="15"/>
      <c r="BP149" s="15"/>
      <c r="BQ149" s="15"/>
    </row>
    <row r="150" spans="2:69" ht="15" x14ac:dyDescent="0.25">
      <c r="B150" s="34" t="s">
        <v>101</v>
      </c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7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6"/>
      <c r="AC150" s="56"/>
      <c r="AD150" s="56"/>
      <c r="AE150" s="56"/>
      <c r="AF150" s="56"/>
      <c r="AG150" s="56"/>
      <c r="AH150" s="56"/>
      <c r="AI150" s="56"/>
      <c r="AJ150" s="56"/>
      <c r="AK150" s="56"/>
      <c r="AL150" s="56"/>
      <c r="AM150" s="56"/>
      <c r="AN150" s="56"/>
      <c r="AO150" s="56"/>
      <c r="AP150" s="56"/>
      <c r="AQ150" s="56"/>
      <c r="AR150" s="56"/>
      <c r="AS150" s="56"/>
      <c r="AT150" s="56"/>
      <c r="AU150" s="56"/>
      <c r="AV150" s="56"/>
      <c r="AW150" s="56"/>
      <c r="AX150" s="56"/>
      <c r="AY150" s="56"/>
      <c r="AZ150" s="56"/>
      <c r="BA150" s="56"/>
      <c r="BB150" s="56"/>
      <c r="BC150" s="56"/>
      <c r="BD150" s="56"/>
      <c r="BE150" s="57"/>
      <c r="BF150" s="56"/>
      <c r="BG150" s="56"/>
      <c r="BH150" s="56"/>
      <c r="BI150" s="56"/>
      <c r="BJ150" s="56"/>
      <c r="BK150" s="56"/>
      <c r="BL150" s="49"/>
      <c r="BM150" s="49"/>
      <c r="BO150" s="15"/>
      <c r="BP150" s="15"/>
      <c r="BQ150" s="15"/>
    </row>
    <row r="151" spans="2:69" ht="15" x14ac:dyDescent="0.25">
      <c r="B151" s="34" t="s">
        <v>102</v>
      </c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7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6"/>
      <c r="AD151" s="56"/>
      <c r="AE151" s="56"/>
      <c r="AF151" s="56"/>
      <c r="AG151" s="56"/>
      <c r="AH151" s="56"/>
      <c r="AI151" s="56"/>
      <c r="AJ151" s="56"/>
      <c r="AK151" s="56"/>
      <c r="AL151" s="56"/>
      <c r="AM151" s="56"/>
      <c r="AN151" s="56"/>
      <c r="AO151" s="56"/>
      <c r="AP151" s="56"/>
      <c r="AQ151" s="56"/>
      <c r="AR151" s="56"/>
      <c r="AS151" s="56"/>
      <c r="AT151" s="56"/>
      <c r="AU151" s="56"/>
      <c r="AV151" s="56"/>
      <c r="AW151" s="56"/>
      <c r="AX151" s="56"/>
      <c r="AY151" s="56"/>
      <c r="AZ151" s="56"/>
      <c r="BA151" s="56"/>
      <c r="BB151" s="56"/>
      <c r="BC151" s="56"/>
      <c r="BD151" s="56"/>
      <c r="BE151" s="57"/>
      <c r="BF151" s="56"/>
      <c r="BG151" s="56"/>
      <c r="BH151" s="56"/>
      <c r="BI151" s="56"/>
      <c r="BJ151" s="56"/>
      <c r="BK151" s="56"/>
      <c r="BL151" s="49"/>
      <c r="BM151" s="49"/>
      <c r="BO151" s="15"/>
      <c r="BP151" s="15"/>
      <c r="BQ151" s="15"/>
    </row>
    <row r="152" spans="2:69" ht="15" x14ac:dyDescent="0.25">
      <c r="B152" s="34" t="s">
        <v>103</v>
      </c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7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  <c r="AK152" s="56"/>
      <c r="AL152" s="56"/>
      <c r="AM152" s="56"/>
      <c r="AN152" s="56"/>
      <c r="AO152" s="56"/>
      <c r="AP152" s="56"/>
      <c r="AQ152" s="56"/>
      <c r="AR152" s="56"/>
      <c r="AS152" s="56"/>
      <c r="AT152" s="56"/>
      <c r="AU152" s="56"/>
      <c r="AV152" s="56"/>
      <c r="AW152" s="56"/>
      <c r="AX152" s="56"/>
      <c r="AY152" s="56"/>
      <c r="AZ152" s="56"/>
      <c r="BA152" s="56"/>
      <c r="BB152" s="56"/>
      <c r="BC152" s="56"/>
      <c r="BD152" s="56"/>
      <c r="BE152" s="57"/>
      <c r="BF152" s="56"/>
      <c r="BG152" s="56"/>
      <c r="BH152" s="56"/>
      <c r="BI152" s="56"/>
      <c r="BJ152" s="56"/>
      <c r="BK152" s="56"/>
      <c r="BL152" s="49"/>
      <c r="BM152" s="49"/>
      <c r="BO152" s="15"/>
      <c r="BP152" s="15"/>
      <c r="BQ152" s="15"/>
    </row>
    <row r="153" spans="2:69" ht="15.75" thickBot="1" x14ac:dyDescent="0.3">
      <c r="B153" s="35" t="s">
        <v>104</v>
      </c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7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  <c r="AC153" s="56"/>
      <c r="AD153" s="56"/>
      <c r="AE153" s="56"/>
      <c r="AF153" s="56"/>
      <c r="AG153" s="56"/>
      <c r="AH153" s="56"/>
      <c r="AI153" s="56"/>
      <c r="AJ153" s="56"/>
      <c r="AK153" s="56"/>
      <c r="AL153" s="56"/>
      <c r="AM153" s="56"/>
      <c r="AN153" s="56"/>
      <c r="AO153" s="56"/>
      <c r="AP153" s="56"/>
      <c r="AQ153" s="56"/>
      <c r="AR153" s="56"/>
      <c r="AS153" s="56"/>
      <c r="AT153" s="56"/>
      <c r="AU153" s="56"/>
      <c r="AV153" s="56"/>
      <c r="AW153" s="56"/>
      <c r="AX153" s="56"/>
      <c r="AY153" s="56"/>
      <c r="AZ153" s="56"/>
      <c r="BA153" s="56"/>
      <c r="BB153" s="56"/>
      <c r="BC153" s="56"/>
      <c r="BD153" s="56"/>
      <c r="BE153" s="57"/>
      <c r="BF153" s="56"/>
      <c r="BG153" s="56"/>
      <c r="BH153" s="56"/>
      <c r="BI153" s="56"/>
      <c r="BJ153" s="56"/>
      <c r="BK153" s="56"/>
      <c r="BL153" s="49"/>
      <c r="BM153" s="49"/>
      <c r="BO153" s="15"/>
      <c r="BP153" s="15"/>
      <c r="BQ153" s="15"/>
    </row>
  </sheetData>
  <mergeCells count="28">
    <mergeCell ref="D2:I2"/>
    <mergeCell ref="L2:Q2"/>
    <mergeCell ref="T2:X2"/>
    <mergeCell ref="AA2:AE2"/>
    <mergeCell ref="C10:AG10"/>
    <mergeCell ref="L7:BA8"/>
    <mergeCell ref="AH2:AL2"/>
    <mergeCell ref="AP2:AW2"/>
    <mergeCell ref="AP3:AW3"/>
    <mergeCell ref="AP4:AW4"/>
    <mergeCell ref="AX2:BD2"/>
    <mergeCell ref="AX3:BD3"/>
    <mergeCell ref="AX4:BJ4"/>
    <mergeCell ref="BF2:BJ2"/>
    <mergeCell ref="BF3:BJ3"/>
    <mergeCell ref="AH10:BJ10"/>
    <mergeCell ref="C34:AG34"/>
    <mergeCell ref="AH34:BK34"/>
    <mergeCell ref="BK3:BN4"/>
    <mergeCell ref="BK6:BN8"/>
    <mergeCell ref="C131:AF131"/>
    <mergeCell ref="AG131:BK131"/>
    <mergeCell ref="C58:AG58"/>
    <mergeCell ref="AH58:BK58"/>
    <mergeCell ref="C107:AF107"/>
    <mergeCell ref="AG107:BK107"/>
    <mergeCell ref="C83:AG83"/>
    <mergeCell ref="AH83:BL83"/>
  </mergeCells>
  <conditionalFormatting sqref="S1 S3">
    <cfRule type="containsText" dxfId="90" priority="85" operator="containsText" text="S1,S3,S5,S7,S9,S11,S12,S14,S16,S17">
      <formula>NOT(ISERROR(SEARCH("S1,S3,S5,S7,S9,S11,S12,S14,S16,S17",S1)))</formula>
    </cfRule>
  </conditionalFormatting>
  <conditionalFormatting sqref="C60:BK80">
    <cfRule type="expression" dxfId="89" priority="75">
      <formula>OR(WEEKDAY(C$60,2)=6,WEEKDAY(C$60,2)=7)</formula>
    </cfRule>
  </conditionalFormatting>
  <conditionalFormatting sqref="C85:BL105">
    <cfRule type="expression" dxfId="88" priority="73">
      <formula>OR(WEEKDAY(C$85,2)=6,WEEKDAY(C$85,2)=7)</formula>
    </cfRule>
  </conditionalFormatting>
  <conditionalFormatting sqref="C109:BK129">
    <cfRule type="expression" dxfId="87" priority="71">
      <formula>OR(WEEKDAY(C$109,2)=6,WEEKDAY(C$109,2)=7)</formula>
    </cfRule>
  </conditionalFormatting>
  <conditionalFormatting sqref="C11:BJ11">
    <cfRule type="containsText" dxfId="86" priority="58" operator="containsText" text="S9">
      <formula>NOT(ISERROR(SEARCH("S9",C11)))</formula>
    </cfRule>
    <cfRule type="containsText" dxfId="85" priority="59" operator="containsText" text="S8">
      <formula>NOT(ISERROR(SEARCH("S8",C11)))</formula>
    </cfRule>
    <cfRule type="containsText" dxfId="84" priority="60" operator="containsText" text="S7">
      <formula>NOT(ISERROR(SEARCH("S7",C11)))</formula>
    </cfRule>
    <cfRule type="containsText" dxfId="83" priority="61" operator="containsText" text="S6">
      <formula>NOT(ISERROR(SEARCH("S6",C11)))</formula>
    </cfRule>
    <cfRule type="containsText" dxfId="82" priority="62" operator="containsText" text="S5">
      <formula>NOT(ISERROR(SEARCH("S5",C11)))</formula>
    </cfRule>
    <cfRule type="containsText" dxfId="81" priority="63" operator="containsText" text="s4">
      <formula>NOT(ISERROR(SEARCH("s4",C11)))</formula>
    </cfRule>
    <cfRule type="containsText" dxfId="80" priority="64" operator="containsText" text="S3">
      <formula>NOT(ISERROR(SEARCH("S3",C11)))</formula>
    </cfRule>
    <cfRule type="containsText" dxfId="79" priority="65" operator="containsText" text="S2">
      <formula>NOT(ISERROR(SEARCH("S2",C11)))</formula>
    </cfRule>
    <cfRule type="containsText" dxfId="78" priority="66" operator="containsText" text="S1">
      <formula>NOT(ISERROR(SEARCH("S1",C11)))</formula>
    </cfRule>
  </conditionalFormatting>
  <conditionalFormatting sqref="C35:BK35">
    <cfRule type="containsText" dxfId="77" priority="48" operator="containsText" text="s18">
      <formula>NOT(ISERROR(SEARCH("s18",C35)))</formula>
    </cfRule>
    <cfRule type="containsText" dxfId="76" priority="49" operator="containsText" text="s17">
      <formula>NOT(ISERROR(SEARCH("s17",C35)))</formula>
    </cfRule>
    <cfRule type="containsText" dxfId="75" priority="50" operator="containsText" text="s16">
      <formula>NOT(ISERROR(SEARCH("s16",C35)))</formula>
    </cfRule>
    <cfRule type="containsText" dxfId="74" priority="51" operator="containsText" text="s15">
      <formula>NOT(ISERROR(SEARCH("s15",C35)))</formula>
    </cfRule>
    <cfRule type="containsText" dxfId="73" priority="52" operator="containsText" text="s14">
      <formula>NOT(ISERROR(SEARCH("s14",C35)))</formula>
    </cfRule>
    <cfRule type="containsText" dxfId="72" priority="53" operator="containsText" text="s13">
      <formula>NOT(ISERROR(SEARCH("s13",C35)))</formula>
    </cfRule>
    <cfRule type="containsText" dxfId="71" priority="54" operator="containsText" text="s12">
      <formula>NOT(ISERROR(SEARCH("s12",C35)))</formula>
    </cfRule>
    <cfRule type="containsText" dxfId="70" priority="55" operator="containsText" text="s11">
      <formula>NOT(ISERROR(SEARCH("s11",C35)))</formula>
    </cfRule>
    <cfRule type="containsText" dxfId="69" priority="56" operator="containsText" text="s10">
      <formula>NOT(ISERROR(SEARCH("s10",C35)))</formula>
    </cfRule>
    <cfRule type="containsText" dxfId="68" priority="57" operator="containsText" text="s9">
      <formula>NOT(ISERROR(SEARCH("s9",C35)))</formula>
    </cfRule>
  </conditionalFormatting>
  <conditionalFormatting sqref="C59:BK59">
    <cfRule type="containsText" dxfId="67" priority="38" operator="containsText" text="s27">
      <formula>NOT(ISERROR(SEARCH("s27",C59)))</formula>
    </cfRule>
    <cfRule type="containsText" dxfId="66" priority="39" operator="containsText" text="s26">
      <formula>NOT(ISERROR(SEARCH("s26",C59)))</formula>
    </cfRule>
    <cfRule type="containsText" dxfId="65" priority="40" operator="containsText" text="s25">
      <formula>NOT(ISERROR(SEARCH("s25",C59)))</formula>
    </cfRule>
    <cfRule type="containsText" dxfId="64" priority="41" operator="containsText" text="s24">
      <formula>NOT(ISERROR(SEARCH("s24",C59)))</formula>
    </cfRule>
    <cfRule type="containsText" dxfId="63" priority="42" operator="containsText" text="s23">
      <formula>NOT(ISERROR(SEARCH("s23",C59)))</formula>
    </cfRule>
    <cfRule type="containsText" dxfId="62" priority="43" operator="containsText" text="s22">
      <formula>NOT(ISERROR(SEARCH("s22",C59)))</formula>
    </cfRule>
    <cfRule type="containsText" dxfId="61" priority="44" operator="containsText" text="s21">
      <formula>NOT(ISERROR(SEARCH("s21",C59)))</formula>
    </cfRule>
    <cfRule type="containsText" dxfId="60" priority="45" operator="containsText" text="s20">
      <formula>NOT(ISERROR(SEARCH("s20",C59)))</formula>
    </cfRule>
    <cfRule type="containsText" dxfId="59" priority="46" operator="containsText" text="s19">
      <formula>NOT(ISERROR(SEARCH("s19",C59)))</formula>
    </cfRule>
    <cfRule type="containsText" dxfId="58" priority="47" operator="containsText" text="s18">
      <formula>NOT(ISERROR(SEARCH("s18",C59)))</formula>
    </cfRule>
  </conditionalFormatting>
  <conditionalFormatting sqref="C84:BL84">
    <cfRule type="containsText" dxfId="57" priority="28" operator="containsText" text="s35">
      <formula>NOT(ISERROR(SEARCH("s35",C84)))</formula>
    </cfRule>
    <cfRule type="containsText" dxfId="56" priority="29" operator="containsText" text="s34">
      <formula>NOT(ISERROR(SEARCH("s34",C84)))</formula>
    </cfRule>
    <cfRule type="containsText" dxfId="55" priority="30" operator="containsText" text="s33">
      <formula>NOT(ISERROR(SEARCH("s33",C84)))</formula>
    </cfRule>
    <cfRule type="containsText" dxfId="54" priority="31" operator="containsText" text="s32">
      <formula>NOT(ISERROR(SEARCH("s32",C84)))</formula>
    </cfRule>
    <cfRule type="containsText" dxfId="53" priority="32" operator="containsText" text="s31">
      <formula>NOT(ISERROR(SEARCH("s31",C84)))</formula>
    </cfRule>
    <cfRule type="containsText" dxfId="52" priority="33" operator="containsText" text="s30">
      <formula>NOT(ISERROR(SEARCH("s30",C84)))</formula>
    </cfRule>
    <cfRule type="containsText" dxfId="51" priority="34" operator="containsText" text="s29">
      <formula>NOT(ISERROR(SEARCH("s29",C84)))</formula>
    </cfRule>
    <cfRule type="containsText" dxfId="50" priority="35" operator="containsText" text="s28">
      <formula>NOT(ISERROR(SEARCH("s28",C84)))</formula>
    </cfRule>
    <cfRule type="containsText" dxfId="49" priority="36" operator="containsText" text="s27">
      <formula>NOT(ISERROR(SEARCH("s27",C84)))</formula>
    </cfRule>
    <cfRule type="containsText" dxfId="48" priority="37" operator="containsText" text="s26">
      <formula>NOT(ISERROR(SEARCH("s26",C84)))</formula>
    </cfRule>
  </conditionalFormatting>
  <conditionalFormatting sqref="C108:BK108">
    <cfRule type="containsText" dxfId="47" priority="18" operator="containsText" text="s44">
      <formula>NOT(ISERROR(SEARCH("s44",C108)))</formula>
    </cfRule>
    <cfRule type="containsText" dxfId="46" priority="19" operator="containsText" text="s43">
      <formula>NOT(ISERROR(SEARCH("s43",C108)))</formula>
    </cfRule>
    <cfRule type="containsText" dxfId="45" priority="20" operator="containsText" text="s42">
      <formula>NOT(ISERROR(SEARCH("s42",C108)))</formula>
    </cfRule>
    <cfRule type="containsText" dxfId="44" priority="21" operator="containsText" text="s41">
      <formula>NOT(ISERROR(SEARCH("s41",C108)))</formula>
    </cfRule>
    <cfRule type="containsText" dxfId="43" priority="22" operator="containsText" text="s40">
      <formula>NOT(ISERROR(SEARCH("s40",C108)))</formula>
    </cfRule>
    <cfRule type="containsText" dxfId="42" priority="23" operator="containsText" text="s39">
      <formula>NOT(ISERROR(SEARCH("s39",C108)))</formula>
    </cfRule>
    <cfRule type="containsText" dxfId="41" priority="24" operator="containsText" text="s38">
      <formula>NOT(ISERROR(SEARCH("s38",C108)))</formula>
    </cfRule>
    <cfRule type="containsText" dxfId="40" priority="25" operator="containsText" text="s37">
      <formula>NOT(ISERROR(SEARCH("s37",C108)))</formula>
    </cfRule>
    <cfRule type="containsText" dxfId="39" priority="26" operator="containsText" text="s36">
      <formula>NOT(ISERROR(SEARCH("s36",C108)))</formula>
    </cfRule>
    <cfRule type="containsText" dxfId="38" priority="27" operator="containsText" text="s35">
      <formula>NOT(ISERROR(SEARCH("s35",C108)))</formula>
    </cfRule>
  </conditionalFormatting>
  <conditionalFormatting sqref="C132:BK132">
    <cfRule type="containsText" dxfId="37" priority="1" operator="containsText" text="S1">
      <formula>NOT(ISERROR(SEARCH("S1",C132)))</formula>
    </cfRule>
    <cfRule type="containsText" dxfId="36" priority="8" operator="containsText" text="s53">
      <formula>NOT(ISERROR(SEARCH("s53",C132)))</formula>
    </cfRule>
    <cfRule type="containsText" dxfId="35" priority="9" operator="containsText" text="s52">
      <formula>NOT(ISERROR(SEARCH("s52",C132)))</formula>
    </cfRule>
    <cfRule type="containsText" dxfId="34" priority="10" operator="containsText" text="s51">
      <formula>NOT(ISERROR(SEARCH("s51",C132)))</formula>
    </cfRule>
    <cfRule type="containsText" dxfId="33" priority="11" operator="containsText" text="s50">
      <formula>NOT(ISERROR(SEARCH("s50",C132)))</formula>
    </cfRule>
    <cfRule type="containsText" dxfId="32" priority="12" operator="containsText" text="s49">
      <formula>NOT(ISERROR(SEARCH("s49",C132)))</formula>
    </cfRule>
    <cfRule type="containsText" dxfId="31" priority="13" operator="containsText" text="s48">
      <formula>NOT(ISERROR(SEARCH("s48",C132)))</formula>
    </cfRule>
    <cfRule type="containsText" dxfId="30" priority="14" operator="containsText" text="s47">
      <formula>NOT(ISERROR(SEARCH("s47",C132)))</formula>
    </cfRule>
    <cfRule type="containsText" dxfId="29" priority="15" operator="containsText" text="s46">
      <formula>NOT(ISERROR(SEARCH("s46",C132)))</formula>
    </cfRule>
    <cfRule type="containsText" dxfId="28" priority="16" operator="containsText" text="s45">
      <formula>NOT(ISERROR(SEARCH("s45",C132)))</formula>
    </cfRule>
    <cfRule type="containsText" dxfId="27" priority="17" operator="containsText" text="s44">
      <formula>NOT(ISERROR(SEARCH("s44",C132)))</formula>
    </cfRule>
  </conditionalFormatting>
  <conditionalFormatting sqref="C36:BK56">
    <cfRule type="expression" dxfId="26" priority="6">
      <formula>OR(WEEKDAY(C$36,2)=6,WEEKDAY(C$36,2)=7)</formula>
    </cfRule>
  </conditionalFormatting>
  <conditionalFormatting sqref="C12:BJ32">
    <cfRule type="expression" dxfId="25" priority="4">
      <formula>OR(WEEKDAY(C$12,2)=6,WEEKDAY(C$12,2)=7)</formula>
    </cfRule>
  </conditionalFormatting>
  <conditionalFormatting sqref="C133:BK153">
    <cfRule type="expression" dxfId="24" priority="2">
      <formula>OR(WEEKDAY(C$133,2)=6,WEEKDAY(C$133,2)=7)</formula>
    </cfRule>
  </conditionalFormatting>
  <pageMargins left="0.17986111111111111" right="0.17986111111111111" top="0.39374999999999999" bottom="0.39374999999999999" header="0.51180555555555562" footer="0.51180555555555562"/>
  <pageSetup paperSize="8" scale="60" firstPageNumber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5" r:id="rId4" name="Drop Down 91">
              <controlPr defaultSize="0" autoLine="0" autoPict="0" macro="[0]!ChangementAn">
                <anchor moveWithCells="1">
                  <from>
                    <xdr:col>66</xdr:col>
                    <xdr:colOff>0</xdr:colOff>
                    <xdr:row>2</xdr:row>
                    <xdr:rowOff>85725</xdr:rowOff>
                  </from>
                  <to>
                    <xdr:col>67</xdr:col>
                    <xdr:colOff>276225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" name="Drop Down 92">
              <controlPr defaultSize="0" autoLine="0" autoPict="0" macro="[0]!AddWorkbook">
                <anchor moveWithCells="1">
                  <from>
                    <xdr:col>66</xdr:col>
                    <xdr:colOff>0</xdr:colOff>
                    <xdr:row>5</xdr:row>
                    <xdr:rowOff>66675</xdr:rowOff>
                  </from>
                  <to>
                    <xdr:col>67</xdr:col>
                    <xdr:colOff>266700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62"/>
  <sheetViews>
    <sheetView workbookViewId="0">
      <selection activeCell="F3" sqref="F3"/>
    </sheetView>
  </sheetViews>
  <sheetFormatPr baseColWidth="10" defaultRowHeight="15" x14ac:dyDescent="0.25"/>
  <cols>
    <col min="1" max="4" width="11.42578125" style="1"/>
    <col min="5" max="5" width="19.5703125" style="1" customWidth="1"/>
    <col min="6" max="16384" width="11.42578125" style="1"/>
  </cols>
  <sheetData>
    <row r="1" spans="1:38" x14ac:dyDescent="0.25">
      <c r="A1" s="1" t="s">
        <v>12</v>
      </c>
      <c r="B1" s="1">
        <v>1</v>
      </c>
      <c r="C1" s="1">
        <v>11</v>
      </c>
      <c r="E1" s="1" t="s">
        <v>65</v>
      </c>
      <c r="F1" s="1">
        <v>2</v>
      </c>
      <c r="H1" s="1">
        <v>2015</v>
      </c>
      <c r="N1" s="52"/>
      <c r="R1" s="52"/>
      <c r="V1" s="52"/>
      <c r="Z1" s="52"/>
      <c r="AD1" s="52"/>
      <c r="AH1" s="52"/>
      <c r="AL1" s="52"/>
    </row>
    <row r="2" spans="1:38" x14ac:dyDescent="0.25">
      <c r="A2" s="1" t="s">
        <v>13</v>
      </c>
      <c r="B2" s="1">
        <v>2</v>
      </c>
      <c r="H2" s="2">
        <v>2016</v>
      </c>
    </row>
    <row r="3" spans="1:38" x14ac:dyDescent="0.25">
      <c r="A3" s="1" t="s">
        <v>14</v>
      </c>
      <c r="B3" s="1">
        <v>3</v>
      </c>
      <c r="E3" s="1" t="s">
        <v>66</v>
      </c>
      <c r="F3" s="1">
        <f>IF(F1=1,H1,IF(F1=2,H2,IF(F1=3,H3,IF(F1=4,H4,IF(F1=5,H5,IF(F1=6,H6,IF(F1=7,H7,IF(F1=8,H8,IF(F1=9,H9,IF(F1=10,H10,IF(F1=11,H11,IF(F1=12,H12,IF(F1=13,H13,IF(F1=14,H14,IF(F1=15,H15,IF(F1=16,H16,"erreur"))))))))))))))))</f>
        <v>2016</v>
      </c>
      <c r="H3" s="1">
        <v>2017</v>
      </c>
      <c r="R3" s="51">
        <f t="shared" ref="R3:R12" si="0">DATE(an,3,T3)</f>
        <v>42451</v>
      </c>
      <c r="T3" s="1">
        <v>22</v>
      </c>
    </row>
    <row r="4" spans="1:38" x14ac:dyDescent="0.25">
      <c r="A4" s="1" t="s">
        <v>15</v>
      </c>
      <c r="B4" s="1">
        <v>4</v>
      </c>
      <c r="E4" s="1" t="s">
        <v>67</v>
      </c>
      <c r="F4" s="3">
        <f>DATE(F3,1,1)</f>
        <v>42370</v>
      </c>
      <c r="H4" s="2">
        <v>2018</v>
      </c>
      <c r="M4" s="50">
        <f t="shared" ref="M4:M34" si="1">DATE(an,5,P4)</f>
        <v>42491</v>
      </c>
      <c r="P4" s="1">
        <v>1</v>
      </c>
      <c r="R4" s="51">
        <f t="shared" si="0"/>
        <v>42452</v>
      </c>
      <c r="T4" s="1">
        <v>23</v>
      </c>
    </row>
    <row r="5" spans="1:38" x14ac:dyDescent="0.25">
      <c r="A5" s="1" t="s">
        <v>16</v>
      </c>
      <c r="B5" s="1">
        <v>5</v>
      </c>
      <c r="E5" s="1" t="s">
        <v>68</v>
      </c>
      <c r="F5" s="4">
        <f>DATE(an,IF((25-MOD((11*MOD(an-1900,19)+4
-INT((7*MOD(an-1900,19)+1)/19)),29)-MOD(an-1900
+INT((an-1900)/4)+31-MOD((11*MOD(an-1900,19)+4
-INT((7*MOD(an-1900,19)+1)/19)),29),7))&gt;0,4,3),
IF((25-MOD((11*MOD(an-1900,19)+4
-INT((7*MOD(an-1900,19)+1)/19)),29)
-MOD(an-1900+INT((an-1900)/4)+31
-MOD((11*MOD(an-1900,19)+4-INT((7*MOD(an-1900,19)
+1)/19)),29),7))&gt;0,(25-MOD((11*MOD(an-1900,19)+4
-INT((7*MOD(an-1900,19)+1)/19)),29)-MOD(an-1900
+INT((an-1900)/4)+31-MOD((11*MOD(an-1900,19)+4
-INT((7*MOD(an-1900,19)+1)/19)),29),7)),31
+(25-MOD((11*MOD(an-1900,19)+4
-INT((7*MOD(an-1900,19)+1)/19)),29)
-MOD(an-1900+INT((an-1900)/4)+31
-MOD((11*MOD(an-1900,19)+4
-INT((7*MOD(an-1900,19)+1)/19)),29),7))))</f>
        <v>42456</v>
      </c>
      <c r="H5" s="1">
        <v>2019</v>
      </c>
      <c r="M5" s="50">
        <f t="shared" si="1"/>
        <v>42492</v>
      </c>
      <c r="P5" s="1">
        <v>2</v>
      </c>
      <c r="R5" s="51">
        <f t="shared" si="0"/>
        <v>42453</v>
      </c>
      <c r="T5" s="1">
        <v>24</v>
      </c>
      <c r="AB5" s="1" t="s">
        <v>68</v>
      </c>
      <c r="AC5" s="1">
        <f>VLOOKUP(F5,R3:T42,3)</f>
        <v>27</v>
      </c>
      <c r="AF5" s="1" t="s">
        <v>113</v>
      </c>
    </row>
    <row r="6" spans="1:38" x14ac:dyDescent="0.25">
      <c r="A6" s="1" t="s">
        <v>17</v>
      </c>
      <c r="B6" s="1">
        <v>6</v>
      </c>
      <c r="E6" s="1" t="s">
        <v>69</v>
      </c>
      <c r="F6" s="4">
        <f>F5+1</f>
        <v>42457</v>
      </c>
      <c r="H6" s="2">
        <v>2020</v>
      </c>
      <c r="M6" s="50">
        <f t="shared" si="1"/>
        <v>42493</v>
      </c>
      <c r="P6" s="1">
        <v>3</v>
      </c>
      <c r="R6" s="51">
        <f t="shared" si="0"/>
        <v>42454</v>
      </c>
      <c r="T6" s="1">
        <v>25</v>
      </c>
      <c r="AB6" s="1" t="s">
        <v>69</v>
      </c>
      <c r="AC6" s="1">
        <f>VLOOKUP(F6,R3:T42,3)</f>
        <v>28</v>
      </c>
      <c r="AF6" s="1" t="s">
        <v>113</v>
      </c>
    </row>
    <row r="7" spans="1:38" x14ac:dyDescent="0.25">
      <c r="A7" s="1" t="s">
        <v>18</v>
      </c>
      <c r="B7" s="1">
        <v>7</v>
      </c>
      <c r="E7" s="1" t="s">
        <v>70</v>
      </c>
      <c r="F7" s="3">
        <f>DATE(an,5,1)</f>
        <v>42491</v>
      </c>
      <c r="H7" s="1">
        <v>2021</v>
      </c>
      <c r="M7" s="50">
        <f t="shared" si="1"/>
        <v>42494</v>
      </c>
      <c r="P7" s="1">
        <v>4</v>
      </c>
      <c r="R7" s="51">
        <f t="shared" si="0"/>
        <v>42455</v>
      </c>
      <c r="T7" s="1">
        <v>26</v>
      </c>
      <c r="AB7" s="1" t="s">
        <v>72</v>
      </c>
      <c r="AC7" s="1">
        <f>VLOOKUP(F9,M4:P62,4)</f>
        <v>5</v>
      </c>
      <c r="AF7" s="1" t="s">
        <v>112</v>
      </c>
    </row>
    <row r="8" spans="1:38" x14ac:dyDescent="0.25">
      <c r="A8" s="1" t="s">
        <v>19</v>
      </c>
      <c r="B8" s="1">
        <v>8</v>
      </c>
      <c r="E8" s="5" t="s">
        <v>71</v>
      </c>
      <c r="F8" s="3">
        <f>DATE(an,5,8)</f>
        <v>42498</v>
      </c>
      <c r="H8" s="2">
        <v>2022</v>
      </c>
      <c r="M8" s="50">
        <f t="shared" si="1"/>
        <v>42495</v>
      </c>
      <c r="P8" s="1">
        <v>5</v>
      </c>
      <c r="R8" s="51">
        <f t="shared" si="0"/>
        <v>42456</v>
      </c>
      <c r="T8" s="1">
        <v>27</v>
      </c>
      <c r="AB8" s="1" t="s">
        <v>73</v>
      </c>
      <c r="AC8" s="1">
        <f>VLOOKUP(F10,M4:P62,4)</f>
        <v>16</v>
      </c>
      <c r="AF8" s="1" t="s">
        <v>112</v>
      </c>
    </row>
    <row r="9" spans="1:38" x14ac:dyDescent="0.25">
      <c r="A9" s="1" t="s">
        <v>20</v>
      </c>
      <c r="B9" s="1">
        <v>9</v>
      </c>
      <c r="E9" s="1" t="s">
        <v>72</v>
      </c>
      <c r="F9" s="3">
        <f>F6+38</f>
        <v>42495</v>
      </c>
      <c r="H9" s="1">
        <v>2023</v>
      </c>
      <c r="M9" s="50">
        <f t="shared" si="1"/>
        <v>42496</v>
      </c>
      <c r="P9" s="1">
        <v>6</v>
      </c>
      <c r="R9" s="51">
        <f t="shared" si="0"/>
        <v>42457</v>
      </c>
      <c r="T9" s="1">
        <v>28</v>
      </c>
    </row>
    <row r="10" spans="1:38" x14ac:dyDescent="0.25">
      <c r="A10" s="1" t="s">
        <v>21</v>
      </c>
      <c r="B10" s="1">
        <v>10</v>
      </c>
      <c r="E10" s="1" t="s">
        <v>73</v>
      </c>
      <c r="F10" s="3">
        <f>F6+49</f>
        <v>42506</v>
      </c>
      <c r="H10" s="2">
        <v>2024</v>
      </c>
      <c r="M10" s="50">
        <f t="shared" si="1"/>
        <v>42497</v>
      </c>
      <c r="P10" s="1">
        <v>7</v>
      </c>
      <c r="R10" s="51">
        <f t="shared" si="0"/>
        <v>42458</v>
      </c>
      <c r="T10" s="1">
        <v>29</v>
      </c>
    </row>
    <row r="11" spans="1:38" x14ac:dyDescent="0.25">
      <c r="A11" s="1" t="s">
        <v>22</v>
      </c>
      <c r="B11" s="1">
        <v>11</v>
      </c>
      <c r="E11" s="1" t="s">
        <v>74</v>
      </c>
      <c r="F11" s="3">
        <f>DATE(an,7,14)</f>
        <v>42565</v>
      </c>
      <c r="H11" s="1">
        <v>2025</v>
      </c>
      <c r="M11" s="50">
        <f t="shared" si="1"/>
        <v>42498</v>
      </c>
      <c r="P11" s="1">
        <v>8</v>
      </c>
      <c r="R11" s="51">
        <f t="shared" si="0"/>
        <v>42459</v>
      </c>
      <c r="T11" s="1">
        <v>30</v>
      </c>
    </row>
    <row r="12" spans="1:38" x14ac:dyDescent="0.25">
      <c r="A12" s="1" t="s">
        <v>23</v>
      </c>
      <c r="B12" s="1">
        <v>12</v>
      </c>
      <c r="E12" s="1" t="s">
        <v>75</v>
      </c>
      <c r="F12" s="3">
        <f>DATE(an,8,15)</f>
        <v>42597</v>
      </c>
      <c r="H12" s="2">
        <v>2026</v>
      </c>
      <c r="M12" s="50">
        <f t="shared" si="1"/>
        <v>42499</v>
      </c>
      <c r="P12" s="1">
        <v>9</v>
      </c>
      <c r="R12" s="51">
        <f t="shared" si="0"/>
        <v>42460</v>
      </c>
      <c r="T12" s="1">
        <v>31</v>
      </c>
    </row>
    <row r="13" spans="1:38" x14ac:dyDescent="0.25">
      <c r="A13" s="1" t="s">
        <v>24</v>
      </c>
      <c r="B13" s="1">
        <v>13</v>
      </c>
      <c r="E13" s="1" t="s">
        <v>76</v>
      </c>
      <c r="F13" s="3">
        <f>DATE(an,11,1)</f>
        <v>42675</v>
      </c>
      <c r="H13" s="1">
        <v>2027</v>
      </c>
      <c r="M13" s="50">
        <f t="shared" si="1"/>
        <v>42500</v>
      </c>
      <c r="P13" s="1">
        <v>10</v>
      </c>
      <c r="R13" s="51">
        <f t="shared" ref="R13:R42" si="2">DATE(an,4,T13)</f>
        <v>42461</v>
      </c>
      <c r="T13" s="1">
        <v>1</v>
      </c>
    </row>
    <row r="14" spans="1:38" x14ac:dyDescent="0.25">
      <c r="A14" s="1" t="s">
        <v>25</v>
      </c>
      <c r="B14" s="1">
        <v>14</v>
      </c>
      <c r="E14" s="1" t="s">
        <v>77</v>
      </c>
      <c r="F14" s="3">
        <f>DATE(an,11,11)</f>
        <v>42685</v>
      </c>
      <c r="H14" s="2">
        <v>2028</v>
      </c>
      <c r="M14" s="50">
        <f t="shared" si="1"/>
        <v>42501</v>
      </c>
      <c r="P14" s="1">
        <v>11</v>
      </c>
      <c r="R14" s="51">
        <f t="shared" si="2"/>
        <v>42462</v>
      </c>
      <c r="T14" s="1">
        <v>2</v>
      </c>
    </row>
    <row r="15" spans="1:38" x14ac:dyDescent="0.25">
      <c r="A15" s="1" t="s">
        <v>26</v>
      </c>
      <c r="B15" s="1">
        <v>15</v>
      </c>
      <c r="E15" s="1" t="s">
        <v>78</v>
      </c>
      <c r="F15" s="3">
        <f>DATE(an,12,25)</f>
        <v>42729</v>
      </c>
      <c r="H15" s="1">
        <v>2029</v>
      </c>
      <c r="M15" s="50">
        <f t="shared" si="1"/>
        <v>42502</v>
      </c>
      <c r="P15" s="1">
        <v>12</v>
      </c>
      <c r="R15" s="51">
        <f t="shared" si="2"/>
        <v>42463</v>
      </c>
      <c r="T15" s="1">
        <v>3</v>
      </c>
    </row>
    <row r="16" spans="1:38" x14ac:dyDescent="0.25">
      <c r="A16" s="1" t="s">
        <v>27</v>
      </c>
      <c r="B16" s="1">
        <v>16</v>
      </c>
      <c r="H16" s="2">
        <v>2030</v>
      </c>
      <c r="M16" s="50">
        <f t="shared" si="1"/>
        <v>42503</v>
      </c>
      <c r="P16" s="1">
        <v>13</v>
      </c>
      <c r="R16" s="51">
        <f t="shared" si="2"/>
        <v>42464</v>
      </c>
      <c r="T16" s="1">
        <v>4</v>
      </c>
    </row>
    <row r="17" spans="1:20" x14ac:dyDescent="0.25">
      <c r="A17" s="1" t="s">
        <v>28</v>
      </c>
      <c r="B17" s="1">
        <v>17</v>
      </c>
      <c r="M17" s="50">
        <f t="shared" si="1"/>
        <v>42504</v>
      </c>
      <c r="P17" s="1">
        <v>14</v>
      </c>
      <c r="R17" s="51">
        <f t="shared" si="2"/>
        <v>42465</v>
      </c>
      <c r="T17" s="1">
        <v>5</v>
      </c>
    </row>
    <row r="18" spans="1:20" ht="15.75" thickBot="1" x14ac:dyDescent="0.3">
      <c r="A18" s="1" t="s">
        <v>29</v>
      </c>
      <c r="B18" s="1">
        <v>18</v>
      </c>
      <c r="M18" s="50">
        <f t="shared" si="1"/>
        <v>42505</v>
      </c>
      <c r="P18" s="1">
        <v>15</v>
      </c>
      <c r="R18" s="51">
        <f t="shared" si="2"/>
        <v>42466</v>
      </c>
      <c r="T18" s="1">
        <v>6</v>
      </c>
    </row>
    <row r="19" spans="1:20" ht="36" x14ac:dyDescent="0.25">
      <c r="A19" s="1" t="s">
        <v>30</v>
      </c>
      <c r="B19" s="1">
        <v>19</v>
      </c>
      <c r="E19" s="23" t="s">
        <v>79</v>
      </c>
      <c r="F19" s="27" t="s">
        <v>83</v>
      </c>
      <c r="M19" s="50">
        <f t="shared" si="1"/>
        <v>42506</v>
      </c>
      <c r="P19" s="1">
        <v>16</v>
      </c>
      <c r="R19" s="51">
        <f t="shared" si="2"/>
        <v>42467</v>
      </c>
      <c r="T19" s="1">
        <v>7</v>
      </c>
    </row>
    <row r="20" spans="1:20" ht="36.75" thickBot="1" x14ac:dyDescent="0.3">
      <c r="A20" s="1" t="s">
        <v>31</v>
      </c>
      <c r="B20" s="1">
        <v>20</v>
      </c>
      <c r="E20" s="24" t="s">
        <v>80</v>
      </c>
      <c r="F20" s="28" t="s">
        <v>84</v>
      </c>
      <c r="M20" s="50">
        <f t="shared" si="1"/>
        <v>42507</v>
      </c>
      <c r="P20" s="1">
        <v>17</v>
      </c>
      <c r="R20" s="51">
        <f t="shared" si="2"/>
        <v>42468</v>
      </c>
      <c r="T20" s="1">
        <v>8</v>
      </c>
    </row>
    <row r="21" spans="1:20" ht="36" x14ac:dyDescent="0.25">
      <c r="A21" s="1" t="s">
        <v>32</v>
      </c>
      <c r="B21" s="1">
        <v>21</v>
      </c>
      <c r="E21" s="25" t="s">
        <v>81</v>
      </c>
      <c r="M21" s="50">
        <f t="shared" si="1"/>
        <v>42508</v>
      </c>
      <c r="P21" s="1">
        <v>18</v>
      </c>
      <c r="R21" s="51">
        <f t="shared" si="2"/>
        <v>42469</v>
      </c>
      <c r="T21" s="1">
        <v>9</v>
      </c>
    </row>
    <row r="22" spans="1:20" ht="18.75" thickBot="1" x14ac:dyDescent="0.3">
      <c r="A22" s="1" t="s">
        <v>33</v>
      </c>
      <c r="B22" s="1">
        <v>22</v>
      </c>
      <c r="E22" s="26" t="s">
        <v>82</v>
      </c>
      <c r="M22" s="50">
        <f t="shared" si="1"/>
        <v>42509</v>
      </c>
      <c r="P22" s="1">
        <v>19</v>
      </c>
      <c r="R22" s="51">
        <f t="shared" si="2"/>
        <v>42470</v>
      </c>
      <c r="T22" s="1">
        <v>10</v>
      </c>
    </row>
    <row r="23" spans="1:20" x14ac:dyDescent="0.25">
      <c r="A23" s="1" t="s">
        <v>34</v>
      </c>
      <c r="B23" s="1">
        <v>23</v>
      </c>
      <c r="M23" s="50">
        <f t="shared" si="1"/>
        <v>42510</v>
      </c>
      <c r="P23" s="1">
        <v>20</v>
      </c>
      <c r="R23" s="51">
        <f t="shared" si="2"/>
        <v>42471</v>
      </c>
      <c r="T23" s="1">
        <v>11</v>
      </c>
    </row>
    <row r="24" spans="1:20" x14ac:dyDescent="0.25">
      <c r="A24" s="1" t="s">
        <v>35</v>
      </c>
      <c r="B24" s="1">
        <v>24</v>
      </c>
      <c r="M24" s="50">
        <f t="shared" si="1"/>
        <v>42511</v>
      </c>
      <c r="P24" s="1">
        <v>21</v>
      </c>
      <c r="R24" s="51">
        <f t="shared" si="2"/>
        <v>42472</v>
      </c>
      <c r="T24" s="1">
        <v>12</v>
      </c>
    </row>
    <row r="25" spans="1:20" x14ac:dyDescent="0.25">
      <c r="A25" s="1" t="s">
        <v>36</v>
      </c>
      <c r="B25" s="1">
        <v>25</v>
      </c>
      <c r="M25" s="50">
        <f t="shared" si="1"/>
        <v>42512</v>
      </c>
      <c r="P25" s="1">
        <v>22</v>
      </c>
      <c r="R25" s="51">
        <f t="shared" si="2"/>
        <v>42473</v>
      </c>
      <c r="T25" s="1">
        <v>13</v>
      </c>
    </row>
    <row r="26" spans="1:20" x14ac:dyDescent="0.25">
      <c r="A26" s="1" t="s">
        <v>37</v>
      </c>
      <c r="B26" s="1">
        <v>26</v>
      </c>
      <c r="M26" s="50">
        <f t="shared" si="1"/>
        <v>42513</v>
      </c>
      <c r="P26" s="1">
        <v>23</v>
      </c>
      <c r="R26" s="51">
        <f t="shared" si="2"/>
        <v>42474</v>
      </c>
      <c r="T26" s="1">
        <v>14</v>
      </c>
    </row>
    <row r="27" spans="1:20" x14ac:dyDescent="0.25">
      <c r="A27" s="1" t="s">
        <v>38</v>
      </c>
      <c r="B27" s="1">
        <v>27</v>
      </c>
      <c r="M27" s="50">
        <f t="shared" si="1"/>
        <v>42514</v>
      </c>
      <c r="P27" s="1">
        <v>24</v>
      </c>
      <c r="R27" s="51">
        <f t="shared" si="2"/>
        <v>42475</v>
      </c>
      <c r="T27" s="1">
        <v>15</v>
      </c>
    </row>
    <row r="28" spans="1:20" x14ac:dyDescent="0.25">
      <c r="A28" s="1" t="s">
        <v>39</v>
      </c>
      <c r="B28" s="1">
        <v>28</v>
      </c>
      <c r="M28" s="50">
        <f t="shared" si="1"/>
        <v>42515</v>
      </c>
      <c r="P28" s="1">
        <v>25</v>
      </c>
      <c r="R28" s="51">
        <f t="shared" si="2"/>
        <v>42476</v>
      </c>
      <c r="T28" s="1">
        <v>16</v>
      </c>
    </row>
    <row r="29" spans="1:20" x14ac:dyDescent="0.25">
      <c r="A29" s="1" t="s">
        <v>40</v>
      </c>
      <c r="B29" s="1">
        <v>29</v>
      </c>
      <c r="M29" s="50">
        <f t="shared" si="1"/>
        <v>42516</v>
      </c>
      <c r="P29" s="1">
        <v>26</v>
      </c>
      <c r="R29" s="51">
        <f t="shared" si="2"/>
        <v>42477</v>
      </c>
      <c r="T29" s="1">
        <v>17</v>
      </c>
    </row>
    <row r="30" spans="1:20" x14ac:dyDescent="0.25">
      <c r="A30" s="1" t="s">
        <v>41</v>
      </c>
      <c r="B30" s="1">
        <v>30</v>
      </c>
      <c r="M30" s="50">
        <f t="shared" si="1"/>
        <v>42517</v>
      </c>
      <c r="P30" s="1">
        <v>27</v>
      </c>
      <c r="R30" s="51">
        <f t="shared" si="2"/>
        <v>42478</v>
      </c>
      <c r="T30" s="1">
        <v>18</v>
      </c>
    </row>
    <row r="31" spans="1:20" x14ac:dyDescent="0.25">
      <c r="A31" s="1" t="s">
        <v>42</v>
      </c>
      <c r="B31" s="1">
        <v>31</v>
      </c>
      <c r="M31" s="50">
        <f t="shared" si="1"/>
        <v>42518</v>
      </c>
      <c r="P31" s="1">
        <v>28</v>
      </c>
      <c r="R31" s="51">
        <f t="shared" si="2"/>
        <v>42479</v>
      </c>
      <c r="T31" s="1">
        <v>19</v>
      </c>
    </row>
    <row r="32" spans="1:20" x14ac:dyDescent="0.25">
      <c r="A32" s="1" t="s">
        <v>43</v>
      </c>
      <c r="B32" s="1">
        <v>32</v>
      </c>
      <c r="M32" s="50">
        <f t="shared" si="1"/>
        <v>42519</v>
      </c>
      <c r="P32" s="1">
        <v>29</v>
      </c>
      <c r="R32" s="51">
        <f t="shared" si="2"/>
        <v>42480</v>
      </c>
      <c r="T32" s="1">
        <v>20</v>
      </c>
    </row>
    <row r="33" spans="1:20" x14ac:dyDescent="0.25">
      <c r="A33" s="1" t="s">
        <v>44</v>
      </c>
      <c r="B33" s="1">
        <v>33</v>
      </c>
      <c r="M33" s="50">
        <f t="shared" si="1"/>
        <v>42520</v>
      </c>
      <c r="P33" s="1">
        <v>30</v>
      </c>
      <c r="R33" s="51">
        <f t="shared" si="2"/>
        <v>42481</v>
      </c>
      <c r="T33" s="1">
        <v>21</v>
      </c>
    </row>
    <row r="34" spans="1:20" x14ac:dyDescent="0.25">
      <c r="A34" s="1" t="s">
        <v>45</v>
      </c>
      <c r="B34" s="1">
        <v>34</v>
      </c>
      <c r="M34" s="50">
        <f t="shared" si="1"/>
        <v>42521</v>
      </c>
      <c r="P34" s="1">
        <v>31</v>
      </c>
      <c r="R34" s="51">
        <f t="shared" si="2"/>
        <v>42482</v>
      </c>
      <c r="T34" s="1">
        <v>22</v>
      </c>
    </row>
    <row r="35" spans="1:20" x14ac:dyDescent="0.25">
      <c r="A35" s="1" t="s">
        <v>46</v>
      </c>
      <c r="B35" s="1">
        <v>35</v>
      </c>
      <c r="M35" s="50">
        <f t="shared" ref="M35:M62" si="3">DATE(an,6,P35)</f>
        <v>42522</v>
      </c>
      <c r="P35" s="1">
        <v>1</v>
      </c>
      <c r="R35" s="51">
        <f t="shared" si="2"/>
        <v>42483</v>
      </c>
      <c r="T35" s="1">
        <v>23</v>
      </c>
    </row>
    <row r="36" spans="1:20" x14ac:dyDescent="0.25">
      <c r="A36" s="1" t="s">
        <v>47</v>
      </c>
      <c r="B36" s="1">
        <v>36</v>
      </c>
      <c r="M36" s="50">
        <f t="shared" si="3"/>
        <v>42523</v>
      </c>
      <c r="P36" s="1">
        <v>2</v>
      </c>
      <c r="R36" s="51">
        <f t="shared" si="2"/>
        <v>42484</v>
      </c>
      <c r="T36" s="1">
        <v>24</v>
      </c>
    </row>
    <row r="37" spans="1:20" x14ac:dyDescent="0.25">
      <c r="A37" s="1" t="s">
        <v>48</v>
      </c>
      <c r="B37" s="1">
        <v>37</v>
      </c>
      <c r="M37" s="50">
        <f t="shared" si="3"/>
        <v>42524</v>
      </c>
      <c r="P37" s="1">
        <v>3</v>
      </c>
      <c r="R37" s="51">
        <f t="shared" si="2"/>
        <v>42485</v>
      </c>
      <c r="T37" s="1">
        <v>25</v>
      </c>
    </row>
    <row r="38" spans="1:20" x14ac:dyDescent="0.25">
      <c r="A38" s="1" t="s">
        <v>49</v>
      </c>
      <c r="B38" s="1">
        <v>38</v>
      </c>
      <c r="M38" s="50">
        <f t="shared" si="3"/>
        <v>42525</v>
      </c>
      <c r="P38" s="1">
        <v>4</v>
      </c>
      <c r="R38" s="51">
        <f t="shared" si="2"/>
        <v>42486</v>
      </c>
      <c r="T38" s="1">
        <v>26</v>
      </c>
    </row>
    <row r="39" spans="1:20" x14ac:dyDescent="0.25">
      <c r="A39" s="1" t="s">
        <v>50</v>
      </c>
      <c r="B39" s="1">
        <v>39</v>
      </c>
      <c r="M39" s="50">
        <f t="shared" si="3"/>
        <v>42526</v>
      </c>
      <c r="P39" s="1">
        <v>5</v>
      </c>
      <c r="R39" s="51">
        <f t="shared" si="2"/>
        <v>42487</v>
      </c>
      <c r="T39" s="1">
        <v>27</v>
      </c>
    </row>
    <row r="40" spans="1:20" x14ac:dyDescent="0.25">
      <c r="A40" s="1" t="s">
        <v>51</v>
      </c>
      <c r="B40" s="1">
        <v>40</v>
      </c>
      <c r="M40" s="50">
        <f t="shared" si="3"/>
        <v>42527</v>
      </c>
      <c r="P40" s="1">
        <v>6</v>
      </c>
      <c r="R40" s="51">
        <f t="shared" si="2"/>
        <v>42488</v>
      </c>
      <c r="T40" s="1">
        <v>28</v>
      </c>
    </row>
    <row r="41" spans="1:20" x14ac:dyDescent="0.25">
      <c r="A41" s="1" t="s">
        <v>52</v>
      </c>
      <c r="B41" s="1">
        <v>41</v>
      </c>
      <c r="M41" s="50">
        <f t="shared" si="3"/>
        <v>42528</v>
      </c>
      <c r="P41" s="1">
        <v>7</v>
      </c>
      <c r="R41" s="51">
        <f t="shared" si="2"/>
        <v>42489</v>
      </c>
      <c r="T41" s="1">
        <v>29</v>
      </c>
    </row>
    <row r="42" spans="1:20" x14ac:dyDescent="0.25">
      <c r="A42" s="1" t="s">
        <v>53</v>
      </c>
      <c r="B42" s="1">
        <v>42</v>
      </c>
      <c r="M42" s="50">
        <f t="shared" si="3"/>
        <v>42529</v>
      </c>
      <c r="P42" s="1">
        <v>8</v>
      </c>
      <c r="R42" s="51">
        <f t="shared" si="2"/>
        <v>42490</v>
      </c>
      <c r="T42" s="1">
        <v>30</v>
      </c>
    </row>
    <row r="43" spans="1:20" x14ac:dyDescent="0.25">
      <c r="A43" s="1" t="s">
        <v>54</v>
      </c>
      <c r="B43" s="1">
        <v>43</v>
      </c>
      <c r="M43" s="50">
        <f t="shared" si="3"/>
        <v>42530</v>
      </c>
      <c r="P43" s="1">
        <v>9</v>
      </c>
    </row>
    <row r="44" spans="1:20" x14ac:dyDescent="0.25">
      <c r="A44" s="1" t="s">
        <v>55</v>
      </c>
      <c r="B44" s="1">
        <v>44</v>
      </c>
      <c r="M44" s="50">
        <f t="shared" si="3"/>
        <v>42531</v>
      </c>
      <c r="P44" s="1">
        <v>10</v>
      </c>
    </row>
    <row r="45" spans="1:20" x14ac:dyDescent="0.25">
      <c r="A45" s="1" t="s">
        <v>56</v>
      </c>
      <c r="B45" s="1">
        <v>45</v>
      </c>
      <c r="M45" s="50">
        <f t="shared" si="3"/>
        <v>42532</v>
      </c>
      <c r="P45" s="1">
        <v>11</v>
      </c>
    </row>
    <row r="46" spans="1:20" x14ac:dyDescent="0.25">
      <c r="A46" s="1" t="s">
        <v>57</v>
      </c>
      <c r="B46" s="1">
        <v>46</v>
      </c>
      <c r="M46" s="50">
        <f t="shared" si="3"/>
        <v>42533</v>
      </c>
      <c r="P46" s="1">
        <v>12</v>
      </c>
    </row>
    <row r="47" spans="1:20" x14ac:dyDescent="0.25">
      <c r="A47" s="1" t="s">
        <v>58</v>
      </c>
      <c r="B47" s="1">
        <v>47</v>
      </c>
      <c r="M47" s="50">
        <f t="shared" si="3"/>
        <v>42534</v>
      </c>
      <c r="P47" s="1">
        <v>13</v>
      </c>
    </row>
    <row r="48" spans="1:20" x14ac:dyDescent="0.25">
      <c r="A48" s="1" t="s">
        <v>59</v>
      </c>
      <c r="B48" s="1">
        <v>48</v>
      </c>
      <c r="M48" s="50">
        <f t="shared" si="3"/>
        <v>42535</v>
      </c>
      <c r="P48" s="1">
        <v>14</v>
      </c>
    </row>
    <row r="49" spans="1:16" x14ac:dyDescent="0.25">
      <c r="A49" s="1" t="s">
        <v>60</v>
      </c>
      <c r="B49" s="1">
        <v>49</v>
      </c>
      <c r="M49" s="50">
        <f t="shared" si="3"/>
        <v>42536</v>
      </c>
      <c r="P49" s="1">
        <v>15</v>
      </c>
    </row>
    <row r="50" spans="1:16" x14ac:dyDescent="0.25">
      <c r="A50" s="1" t="s">
        <v>61</v>
      </c>
      <c r="B50" s="1">
        <v>50</v>
      </c>
      <c r="M50" s="50">
        <f t="shared" si="3"/>
        <v>42537</v>
      </c>
      <c r="P50" s="1">
        <v>16</v>
      </c>
    </row>
    <row r="51" spans="1:16" x14ac:dyDescent="0.25">
      <c r="A51" s="1" t="s">
        <v>62</v>
      </c>
      <c r="B51" s="1">
        <v>51</v>
      </c>
      <c r="M51" s="50">
        <f t="shared" si="3"/>
        <v>42538</v>
      </c>
      <c r="P51" s="1">
        <v>17</v>
      </c>
    </row>
    <row r="52" spans="1:16" x14ac:dyDescent="0.25">
      <c r="A52" s="1" t="s">
        <v>63</v>
      </c>
      <c r="B52" s="1">
        <v>52</v>
      </c>
      <c r="M52" s="50">
        <f t="shared" si="3"/>
        <v>42539</v>
      </c>
      <c r="P52" s="1">
        <v>18</v>
      </c>
    </row>
    <row r="53" spans="1:16" x14ac:dyDescent="0.25">
      <c r="A53" s="1" t="s">
        <v>64</v>
      </c>
      <c r="B53" s="1">
        <v>53</v>
      </c>
      <c r="M53" s="50">
        <f t="shared" si="3"/>
        <v>42540</v>
      </c>
      <c r="P53" s="1">
        <v>19</v>
      </c>
    </row>
    <row r="54" spans="1:16" x14ac:dyDescent="0.25">
      <c r="M54" s="50">
        <f t="shared" si="3"/>
        <v>42541</v>
      </c>
      <c r="P54" s="1">
        <v>20</v>
      </c>
    </row>
    <row r="55" spans="1:16" x14ac:dyDescent="0.25">
      <c r="M55" s="50">
        <f t="shared" si="3"/>
        <v>42542</v>
      </c>
      <c r="P55" s="1">
        <v>21</v>
      </c>
    </row>
    <row r="56" spans="1:16" x14ac:dyDescent="0.25">
      <c r="M56" s="50">
        <f t="shared" si="3"/>
        <v>42543</v>
      </c>
      <c r="P56" s="1">
        <v>22</v>
      </c>
    </row>
    <row r="57" spans="1:16" x14ac:dyDescent="0.25">
      <c r="M57" s="50">
        <f t="shared" si="3"/>
        <v>42544</v>
      </c>
      <c r="P57" s="1">
        <v>23</v>
      </c>
    </row>
    <row r="58" spans="1:16" x14ac:dyDescent="0.25">
      <c r="M58" s="50">
        <f t="shared" si="3"/>
        <v>42545</v>
      </c>
      <c r="P58" s="1">
        <v>24</v>
      </c>
    </row>
    <row r="59" spans="1:16" x14ac:dyDescent="0.25">
      <c r="M59" s="50">
        <f t="shared" si="3"/>
        <v>42546</v>
      </c>
      <c r="P59" s="1">
        <v>25</v>
      </c>
    </row>
    <row r="60" spans="1:16" x14ac:dyDescent="0.25">
      <c r="M60" s="50">
        <f t="shared" si="3"/>
        <v>42547</v>
      </c>
      <c r="P60" s="1">
        <v>26</v>
      </c>
    </row>
    <row r="61" spans="1:16" x14ac:dyDescent="0.25">
      <c r="M61" s="50">
        <f t="shared" si="3"/>
        <v>42548</v>
      </c>
      <c r="P61" s="1">
        <v>27</v>
      </c>
    </row>
    <row r="62" spans="1:16" x14ac:dyDescent="0.25">
      <c r="M62" s="50">
        <f t="shared" si="3"/>
        <v>42549</v>
      </c>
      <c r="P62" s="1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2"/>
  <sheetViews>
    <sheetView topLeftCell="A7" workbookViewId="0">
      <selection activeCell="C35" sqref="C35"/>
    </sheetView>
  </sheetViews>
  <sheetFormatPr baseColWidth="10" defaultRowHeight="15" x14ac:dyDescent="0.25"/>
  <cols>
    <col min="2" max="2" width="3.42578125" customWidth="1"/>
    <col min="3" max="7" width="20.42578125" customWidth="1"/>
    <col min="9" max="9" width="32.7109375" customWidth="1"/>
    <col min="12" max="12" width="12.140625" bestFit="1" customWidth="1"/>
  </cols>
  <sheetData>
    <row r="1" spans="1:12" ht="16.5" thickBot="1" x14ac:dyDescent="0.3">
      <c r="A1" s="87" t="s">
        <v>126</v>
      </c>
      <c r="B1" s="86">
        <v>1</v>
      </c>
      <c r="C1" s="89">
        <f>HLOOKUP("S"&amp;B1,'Congés et HotLine 2015'!C11:BJ12,2,FALSE)</f>
        <v>42370</v>
      </c>
      <c r="D1" s="85">
        <f>C1+1</f>
        <v>42371</v>
      </c>
      <c r="E1" s="85">
        <f>D1+1</f>
        <v>42372</v>
      </c>
      <c r="F1" s="85">
        <f>E1+1</f>
        <v>42373</v>
      </c>
      <c r="G1" s="85">
        <f>F1+1</f>
        <v>42374</v>
      </c>
      <c r="I1" s="84" t="s">
        <v>125</v>
      </c>
    </row>
    <row r="2" spans="1:12" ht="18.75" customHeight="1" thickBot="1" x14ac:dyDescent="0.3">
      <c r="A2" s="146"/>
      <c r="B2" s="147"/>
      <c r="C2" s="82" t="s">
        <v>124</v>
      </c>
      <c r="D2" s="76" t="s">
        <v>82</v>
      </c>
      <c r="E2" s="82" t="s">
        <v>124</v>
      </c>
      <c r="F2" s="82" t="s">
        <v>124</v>
      </c>
      <c r="G2" s="82" t="s">
        <v>124</v>
      </c>
      <c r="H2" s="67"/>
      <c r="I2" s="81"/>
    </row>
    <row r="3" spans="1:12" ht="18.75" customHeight="1" x14ac:dyDescent="0.25">
      <c r="A3" s="148" t="str">
        <f>'Congés et HotLine 2015'!B14</f>
        <v>Utilisateur2</v>
      </c>
      <c r="B3" s="149"/>
      <c r="C3" s="83" t="s">
        <v>124</v>
      </c>
      <c r="D3" s="76" t="s">
        <v>81</v>
      </c>
      <c r="E3" s="74" t="s">
        <v>79</v>
      </c>
      <c r="F3" s="83" t="s">
        <v>124</v>
      </c>
      <c r="G3" s="83" t="s">
        <v>124</v>
      </c>
      <c r="H3" s="67"/>
      <c r="I3" s="81"/>
    </row>
    <row r="4" spans="1:12" ht="18.75" customHeight="1" thickBot="1" x14ac:dyDescent="0.3">
      <c r="A4" s="150"/>
      <c r="B4" s="151"/>
      <c r="C4" s="82" t="s">
        <v>124</v>
      </c>
      <c r="D4" s="76" t="s">
        <v>82</v>
      </c>
      <c r="E4" s="74" t="s">
        <v>80</v>
      </c>
      <c r="F4" s="82" t="s">
        <v>124</v>
      </c>
      <c r="G4" s="82" t="s">
        <v>124</v>
      </c>
      <c r="H4" s="67"/>
      <c r="I4" s="81"/>
    </row>
    <row r="5" spans="1:12" ht="18.75" customHeight="1" x14ac:dyDescent="0.25">
      <c r="A5" s="175" t="str">
        <f>'Congés et HotLine 2015'!B15</f>
        <v>Utilisateur3</v>
      </c>
      <c r="B5" s="176"/>
      <c r="C5" s="65"/>
      <c r="D5" s="65"/>
      <c r="E5" s="65"/>
      <c r="F5" s="65"/>
      <c r="G5" s="65"/>
      <c r="H5" s="67"/>
      <c r="I5" s="81"/>
      <c r="K5">
        <f>HLOOKUP("S"&amp;B1,'Congés et HotLine 2015'!C11:L12,2,FALSE)</f>
        <v>42370</v>
      </c>
    </row>
    <row r="6" spans="1:12" ht="18.75" customHeight="1" thickBot="1" x14ac:dyDescent="0.3">
      <c r="A6" s="177"/>
      <c r="B6" s="178"/>
      <c r="C6" s="66"/>
      <c r="D6" s="66"/>
      <c r="E6" s="66"/>
      <c r="F6" s="66"/>
      <c r="G6" s="66"/>
      <c r="H6" s="67"/>
      <c r="I6" s="81"/>
      <c r="K6">
        <f>HLOOKUP("S"&amp;B1,'Congés et HotLine 2015'!C11:L12,2,TRUE)</f>
        <v>42372</v>
      </c>
      <c r="L6" s="88"/>
    </row>
    <row r="7" spans="1:12" ht="18.75" customHeight="1" x14ac:dyDescent="0.25">
      <c r="A7" s="148" t="str">
        <f>'Congés et HotLine 2015'!B16</f>
        <v>Utilisateur4</v>
      </c>
      <c r="B7" s="149"/>
      <c r="C7" s="65"/>
      <c r="D7" s="65"/>
      <c r="E7" s="65"/>
      <c r="F7" s="65"/>
      <c r="G7" s="65"/>
      <c r="H7" s="67"/>
      <c r="I7" s="81"/>
      <c r="K7" s="90">
        <v>42005</v>
      </c>
    </row>
    <row r="8" spans="1:12" ht="18.75" customHeight="1" thickBot="1" x14ac:dyDescent="0.3">
      <c r="A8" s="150"/>
      <c r="B8" s="151"/>
      <c r="C8" s="66"/>
      <c r="D8" s="66"/>
      <c r="E8" s="66"/>
      <c r="F8" s="66"/>
      <c r="G8" s="66"/>
      <c r="H8" s="67"/>
      <c r="I8" s="81"/>
      <c r="K8" s="90">
        <v>30317</v>
      </c>
      <c r="L8" s="88"/>
    </row>
    <row r="9" spans="1:12" ht="18.75" customHeight="1" x14ac:dyDescent="0.25">
      <c r="A9" s="152" t="str">
        <f>'Congés et HotLine 2015'!B17</f>
        <v>Utilisateur5</v>
      </c>
      <c r="B9" s="153"/>
      <c r="C9" s="65"/>
      <c r="D9" s="65"/>
      <c r="E9" s="65"/>
      <c r="F9" s="65"/>
      <c r="G9" s="65"/>
      <c r="H9" s="67"/>
      <c r="I9" s="80"/>
      <c r="L9" s="88"/>
    </row>
    <row r="10" spans="1:12" ht="18.75" customHeight="1" thickBot="1" x14ac:dyDescent="0.3">
      <c r="A10" s="154"/>
      <c r="B10" s="155"/>
      <c r="C10" s="66"/>
      <c r="D10" s="66"/>
      <c r="E10" s="66"/>
      <c r="F10" s="66"/>
      <c r="G10" s="66"/>
      <c r="H10" s="67"/>
      <c r="I10" s="79"/>
      <c r="L10" s="88"/>
    </row>
    <row r="11" spans="1:12" ht="18.75" customHeight="1" thickBot="1" x14ac:dyDescent="0.3">
      <c r="A11" s="152" t="str">
        <f>'Congés et HotLine 2015'!B18</f>
        <v>Utilisateur6</v>
      </c>
      <c r="B11" s="153"/>
      <c r="C11" s="65"/>
      <c r="D11" s="65"/>
      <c r="E11" s="65"/>
      <c r="F11" s="65"/>
      <c r="G11" s="65"/>
      <c r="H11" s="67"/>
      <c r="I11" s="78" t="s">
        <v>123</v>
      </c>
      <c r="K11" t="e">
        <f>HLOOKUP("S"&amp;B1,'Congés et HotLine 2015'!C11:BJ32,VLOOKUP("s"&amp;B1,'Congés et HotLine 2015'!C11:BJ32,1))</f>
        <v>#VALUE!</v>
      </c>
      <c r="L11" s="88"/>
    </row>
    <row r="12" spans="1:12" ht="18.75" customHeight="1" thickBot="1" x14ac:dyDescent="0.3">
      <c r="A12" s="146"/>
      <c r="B12" s="147"/>
      <c r="C12" s="66"/>
      <c r="D12" s="66"/>
      <c r="E12" s="66"/>
      <c r="F12" s="66"/>
      <c r="G12" s="66"/>
      <c r="H12" s="67"/>
      <c r="I12" s="77" t="s">
        <v>122</v>
      </c>
      <c r="L12" s="88"/>
    </row>
    <row r="13" spans="1:12" ht="18.75" customHeight="1" x14ac:dyDescent="0.25">
      <c r="A13" s="148" t="str">
        <f>'Congés et HotLine 2015'!B19</f>
        <v>Utilisateur7</v>
      </c>
      <c r="B13" s="156"/>
      <c r="C13" s="65"/>
      <c r="D13" s="65"/>
      <c r="E13" s="65"/>
      <c r="F13" s="65"/>
      <c r="G13" s="65"/>
      <c r="H13" s="67"/>
      <c r="I13" s="76" t="s">
        <v>121</v>
      </c>
    </row>
    <row r="14" spans="1:12" ht="18.75" customHeight="1" thickBot="1" x14ac:dyDescent="0.3">
      <c r="A14" s="146"/>
      <c r="B14" s="147"/>
      <c r="C14" s="66"/>
      <c r="D14" s="66"/>
      <c r="E14" s="66"/>
      <c r="F14" s="66"/>
      <c r="G14" s="66"/>
      <c r="H14" s="67"/>
      <c r="I14" s="75" t="s">
        <v>120</v>
      </c>
      <c r="K14">
        <f>ROWS('Congés et HotLine 2015'!B11:C32)</f>
        <v>22</v>
      </c>
    </row>
    <row r="15" spans="1:12" ht="18.75" customHeight="1" x14ac:dyDescent="0.25">
      <c r="A15" s="148" t="str">
        <f>'Congés et HotLine 2015'!B20</f>
        <v>Utilisateur8</v>
      </c>
      <c r="B15" s="156"/>
      <c r="C15" s="65"/>
      <c r="D15" s="65"/>
      <c r="E15" s="65"/>
      <c r="F15" s="65"/>
      <c r="G15" s="65"/>
      <c r="H15" s="67"/>
      <c r="I15" s="74" t="s">
        <v>119</v>
      </c>
      <c r="K15" s="90" t="e">
        <f>MATCH(#REF!,'Congés et HotLine 2015'!B13:B32)</f>
        <v>#REF!</v>
      </c>
      <c r="L15" t="s">
        <v>145</v>
      </c>
    </row>
    <row r="16" spans="1:12" ht="18.75" customHeight="1" thickBot="1" x14ac:dyDescent="0.3">
      <c r="A16" s="146"/>
      <c r="B16" s="147"/>
      <c r="C16" s="66"/>
      <c r="D16" s="66"/>
      <c r="E16" s="66"/>
      <c r="F16" s="66"/>
      <c r="G16" s="66"/>
      <c r="H16" s="67"/>
      <c r="I16" s="73" t="s">
        <v>118</v>
      </c>
      <c r="K16" t="e">
        <f>INDEX('Congés et HotLine 2015'!B11:BJ32,MATCH(#REF!,'Congés et HotLine 2015'!B13:B32),MATCH("S"&amp;B1,'Congés et HotLine 2015'!C11:BJ11))</f>
        <v>#REF!</v>
      </c>
    </row>
    <row r="17" spans="1:12" ht="18.75" customHeight="1" x14ac:dyDescent="0.25">
      <c r="A17" s="169" t="str">
        <f>'Congés et HotLine 2015'!B21</f>
        <v>Utilisateur9</v>
      </c>
      <c r="B17" s="170"/>
      <c r="C17" s="65"/>
      <c r="D17" s="65"/>
      <c r="E17" s="65"/>
      <c r="F17" s="65"/>
      <c r="G17" s="65"/>
      <c r="H17" s="67"/>
      <c r="I17" s="72" t="s">
        <v>117</v>
      </c>
      <c r="K17" t="str">
        <f>HLOOKUP("S"&amp;B1,'Congés et HotLine 2015'!C11:BJ11,1)</f>
        <v>S1</v>
      </c>
    </row>
    <row r="18" spans="1:12" ht="18.75" customHeight="1" thickBot="1" x14ac:dyDescent="0.3">
      <c r="A18" s="144"/>
      <c r="B18" s="145"/>
      <c r="C18" s="66"/>
      <c r="D18" s="66"/>
      <c r="E18" s="66"/>
      <c r="F18" s="66"/>
      <c r="G18" s="66"/>
      <c r="H18" s="67"/>
      <c r="I18" s="72" t="s">
        <v>116</v>
      </c>
      <c r="K18" t="e">
        <f>VLOOKUP(#REF!,'Congés et HotLine 2015'!B13:B32,1)</f>
        <v>#REF!</v>
      </c>
      <c r="L18">
        <f>ROW(K18)</f>
        <v>18</v>
      </c>
    </row>
    <row r="19" spans="1:12" ht="18.75" customHeight="1" thickBot="1" x14ac:dyDescent="0.3">
      <c r="A19" s="171" t="str">
        <f>'Congés et HotLine 2015'!B22</f>
        <v>Utilisateur10</v>
      </c>
      <c r="B19" s="172"/>
      <c r="C19" s="65"/>
      <c r="D19" s="65"/>
      <c r="E19" s="65"/>
      <c r="F19" s="65"/>
      <c r="G19" s="65"/>
      <c r="H19" s="67"/>
      <c r="I19" s="71" t="s">
        <v>115</v>
      </c>
    </row>
    <row r="20" spans="1:12" ht="18.75" customHeight="1" thickBot="1" x14ac:dyDescent="0.3">
      <c r="A20" s="173"/>
      <c r="B20" s="174"/>
      <c r="C20" s="66"/>
      <c r="D20" s="66"/>
      <c r="E20" s="66"/>
      <c r="F20" s="66"/>
      <c r="G20" s="66"/>
      <c r="H20" s="67"/>
    </row>
    <row r="21" spans="1:12" ht="18.75" customHeight="1" x14ac:dyDescent="0.25">
      <c r="A21" s="169" t="str">
        <f>'Congés et HotLine 2015'!B23</f>
        <v>Utilisateur11</v>
      </c>
      <c r="B21" s="170"/>
      <c r="C21" s="65"/>
      <c r="D21" s="65"/>
      <c r="E21" s="65"/>
      <c r="F21" s="65"/>
      <c r="G21" s="65"/>
      <c r="H21" s="67"/>
    </row>
    <row r="22" spans="1:12" ht="18.75" customHeight="1" thickBot="1" x14ac:dyDescent="0.3">
      <c r="A22" s="173"/>
      <c r="B22" s="174"/>
      <c r="C22" s="66"/>
      <c r="D22" s="66"/>
      <c r="E22" s="66"/>
      <c r="F22" s="66"/>
      <c r="G22" s="66"/>
      <c r="H22" s="67"/>
    </row>
    <row r="23" spans="1:12" ht="18.75" customHeight="1" x14ac:dyDescent="0.25">
      <c r="A23" s="142" t="str">
        <f>'Congés et HotLine 2015'!B24</f>
        <v>Utilisateur12</v>
      </c>
      <c r="B23" s="143"/>
      <c r="C23" s="65"/>
      <c r="D23" s="65"/>
      <c r="E23" s="65"/>
      <c r="F23" s="65"/>
      <c r="G23" s="65"/>
      <c r="H23" s="67"/>
    </row>
    <row r="24" spans="1:12" ht="18.75" customHeight="1" thickBot="1" x14ac:dyDescent="0.3">
      <c r="A24" s="144"/>
      <c r="B24" s="145"/>
      <c r="C24" s="66"/>
      <c r="D24" s="66"/>
      <c r="E24" s="66"/>
      <c r="F24" s="66"/>
      <c r="G24" s="66"/>
      <c r="H24" s="67"/>
    </row>
    <row r="25" spans="1:12" ht="18.75" customHeight="1" x14ac:dyDescent="0.25">
      <c r="A25" s="142" t="str">
        <f>'Congés et HotLine 2015'!B25</f>
        <v>Utilisateur13</v>
      </c>
      <c r="B25" s="143"/>
      <c r="C25" s="65"/>
      <c r="D25" s="65"/>
      <c r="E25" s="65"/>
      <c r="F25" s="65"/>
      <c r="G25" s="65"/>
      <c r="H25" s="67"/>
      <c r="I25" s="70"/>
    </row>
    <row r="26" spans="1:12" ht="18.75" customHeight="1" thickBot="1" x14ac:dyDescent="0.3">
      <c r="A26" s="144"/>
      <c r="B26" s="145"/>
      <c r="C26" s="66"/>
      <c r="D26" s="66"/>
      <c r="E26" s="66"/>
      <c r="F26" s="66"/>
      <c r="G26" s="66"/>
      <c r="H26" s="67"/>
    </row>
    <row r="27" spans="1:12" ht="18.75" customHeight="1" x14ac:dyDescent="0.25">
      <c r="A27" s="142" t="str">
        <f>'Congés et HotLine 2015'!B26</f>
        <v>Utilisateur14</v>
      </c>
      <c r="B27" s="143"/>
      <c r="C27" s="65"/>
      <c r="D27" s="65"/>
      <c r="E27" s="65"/>
      <c r="F27" s="65"/>
      <c r="G27" s="65"/>
      <c r="H27" s="69"/>
    </row>
    <row r="28" spans="1:12" ht="18.75" customHeight="1" thickBot="1" x14ac:dyDescent="0.3">
      <c r="A28" s="144"/>
      <c r="B28" s="145"/>
      <c r="C28" s="66"/>
      <c r="D28" s="66"/>
      <c r="E28" s="66"/>
      <c r="F28" s="66"/>
      <c r="G28" s="66"/>
      <c r="H28" s="63"/>
    </row>
    <row r="29" spans="1:12" ht="18.75" customHeight="1" x14ac:dyDescent="0.25">
      <c r="A29" s="165" t="str">
        <f>'Congés et HotLine 2015'!B27</f>
        <v>Utilisateur15</v>
      </c>
      <c r="B29" s="166"/>
      <c r="C29" s="65"/>
      <c r="D29" s="65"/>
      <c r="E29" s="65"/>
      <c r="F29" s="65"/>
      <c r="G29" s="65"/>
      <c r="H29" s="63"/>
    </row>
    <row r="30" spans="1:12" ht="18.75" customHeight="1" thickBot="1" x14ac:dyDescent="0.3">
      <c r="A30" s="167"/>
      <c r="B30" s="168"/>
      <c r="C30" s="66"/>
      <c r="D30" s="66"/>
      <c r="E30" s="66"/>
      <c r="F30" s="66"/>
      <c r="G30" s="66"/>
      <c r="H30" s="63"/>
    </row>
    <row r="31" spans="1:12" ht="18.75" customHeight="1" thickBot="1" x14ac:dyDescent="0.3">
      <c r="A31" s="157" t="str">
        <f>'Congés et HotLine 2015'!B28</f>
        <v>Utilisateur16</v>
      </c>
      <c r="B31" s="158"/>
      <c r="C31" s="65"/>
      <c r="D31" s="65"/>
      <c r="E31" s="65"/>
      <c r="F31" s="65"/>
      <c r="G31" s="65"/>
      <c r="H31" s="63"/>
    </row>
    <row r="32" spans="1:12" ht="18.75" customHeight="1" thickBot="1" x14ac:dyDescent="0.3">
      <c r="A32" s="157"/>
      <c r="B32" s="158"/>
      <c r="C32" s="66"/>
      <c r="D32" s="66"/>
      <c r="E32" s="66"/>
      <c r="F32" s="66"/>
      <c r="G32" s="66"/>
      <c r="H32" s="63"/>
    </row>
    <row r="33" spans="1:8" ht="18.75" customHeight="1" thickBot="1" x14ac:dyDescent="0.3">
      <c r="A33" s="157" t="str">
        <f>'Congés et HotLine 2015'!B29</f>
        <v>Utilisateur17</v>
      </c>
      <c r="B33" s="158"/>
      <c r="C33" s="65"/>
      <c r="D33" s="65"/>
      <c r="E33" s="65"/>
      <c r="F33" s="65"/>
      <c r="G33" s="65"/>
      <c r="H33" s="68"/>
    </row>
    <row r="34" spans="1:8" ht="18.75" customHeight="1" thickBot="1" x14ac:dyDescent="0.3">
      <c r="A34" s="157"/>
      <c r="B34" s="158"/>
      <c r="C34" s="66"/>
      <c r="D34" s="66"/>
      <c r="E34" s="66"/>
      <c r="F34" s="66"/>
      <c r="G34" s="66"/>
      <c r="H34" s="67"/>
    </row>
    <row r="35" spans="1:8" ht="18.75" customHeight="1" x14ac:dyDescent="0.25">
      <c r="A35" s="161" t="str">
        <f>'Congés et HotLine 2015'!B30</f>
        <v>Utilisateur18</v>
      </c>
      <c r="B35" s="162"/>
      <c r="C35" s="65"/>
      <c r="D35" s="65"/>
      <c r="E35" s="65"/>
      <c r="F35" s="65"/>
      <c r="G35" s="65"/>
      <c r="H35" s="67"/>
    </row>
    <row r="36" spans="1:8" ht="18.75" customHeight="1" thickBot="1" x14ac:dyDescent="0.3">
      <c r="A36" s="163"/>
      <c r="B36" s="164"/>
      <c r="C36" s="66"/>
      <c r="D36" s="66"/>
      <c r="E36" s="66"/>
      <c r="F36" s="66"/>
      <c r="G36" s="66"/>
      <c r="H36" s="63"/>
    </row>
    <row r="37" spans="1:8" ht="18.75" customHeight="1" x14ac:dyDescent="0.25">
      <c r="A37" s="161" t="str">
        <f>'Congés et HotLine 2015'!B31</f>
        <v>Utilisateur19</v>
      </c>
      <c r="B37" s="162"/>
      <c r="C37" s="65"/>
      <c r="D37" s="65"/>
      <c r="E37" s="65"/>
      <c r="F37" s="65"/>
      <c r="G37" s="65"/>
      <c r="H37" s="63"/>
    </row>
    <row r="38" spans="1:8" ht="18.75" customHeight="1" thickBot="1" x14ac:dyDescent="0.3">
      <c r="A38" s="163"/>
      <c r="B38" s="164"/>
      <c r="C38" s="66"/>
      <c r="D38" s="66"/>
      <c r="E38" s="66"/>
      <c r="F38" s="66"/>
      <c r="G38" s="66"/>
      <c r="H38" s="63"/>
    </row>
    <row r="39" spans="1:8" ht="18.75" customHeight="1" thickBot="1" x14ac:dyDescent="0.3">
      <c r="A39" s="157" t="str">
        <f>'Congés et HotLine 2015'!B32</f>
        <v>Utilisateur20</v>
      </c>
      <c r="B39" s="158"/>
      <c r="C39" s="65"/>
      <c r="D39" s="65"/>
      <c r="E39" s="65"/>
      <c r="F39" s="65"/>
      <c r="G39" s="65"/>
      <c r="H39" s="63"/>
    </row>
    <row r="40" spans="1:8" ht="18.75" customHeight="1" thickBot="1" x14ac:dyDescent="0.3">
      <c r="A40" s="159"/>
      <c r="B40" s="160"/>
      <c r="C40" s="64"/>
      <c r="D40" s="64"/>
      <c r="E40" s="64"/>
      <c r="F40" s="64"/>
      <c r="G40" s="64"/>
      <c r="H40" s="63"/>
    </row>
    <row r="41" spans="1:8" x14ac:dyDescent="0.25">
      <c r="A41" s="136" t="s">
        <v>114</v>
      </c>
      <c r="B41" s="137"/>
      <c r="C41" s="137"/>
      <c r="D41" s="137"/>
      <c r="E41" s="137"/>
      <c r="F41" s="137"/>
      <c r="G41" s="138"/>
      <c r="H41" s="63"/>
    </row>
    <row r="42" spans="1:8" ht="15.75" thickBot="1" x14ac:dyDescent="0.3">
      <c r="A42" s="139"/>
      <c r="B42" s="140"/>
      <c r="C42" s="140"/>
      <c r="D42" s="140"/>
      <c r="E42" s="140"/>
      <c r="F42" s="140"/>
      <c r="G42" s="141"/>
      <c r="H42" s="63"/>
    </row>
  </sheetData>
  <mergeCells count="21">
    <mergeCell ref="A17:B18"/>
    <mergeCell ref="A19:B20"/>
    <mergeCell ref="A21:B22"/>
    <mergeCell ref="A23:B24"/>
    <mergeCell ref="A5:B6"/>
    <mergeCell ref="A41:G42"/>
    <mergeCell ref="A27:B28"/>
    <mergeCell ref="A2:B2"/>
    <mergeCell ref="A3:B4"/>
    <mergeCell ref="A7:B8"/>
    <mergeCell ref="A9:B10"/>
    <mergeCell ref="A11:B12"/>
    <mergeCell ref="A13:B14"/>
    <mergeCell ref="A39:B40"/>
    <mergeCell ref="A37:B38"/>
    <mergeCell ref="A25:B26"/>
    <mergeCell ref="A35:B36"/>
    <mergeCell ref="A29:B30"/>
    <mergeCell ref="A31:B32"/>
    <mergeCell ref="A33:B34"/>
    <mergeCell ref="A15:B16"/>
  </mergeCells>
  <conditionalFormatting sqref="F3:G4 E2:G2 C2:C4 C5:G40">
    <cfRule type="containsText" dxfId="23" priority="6" operator="containsText" text="Station 703761">
      <formula>NOT(ISERROR(SEARCH("Station 703761",C2)))</formula>
    </cfRule>
  </conditionalFormatting>
  <conditionalFormatting sqref="F3:G4 E2:G2 C2:C4 C5:G40">
    <cfRule type="containsText" dxfId="22" priority="3" operator="containsText" text="Agent 703919">
      <formula>NOT(ISERROR(SEARCH("Agent 703919",C2)))</formula>
    </cfRule>
    <cfRule type="containsText" dxfId="21" priority="4" operator="containsText" text="Station 703762">
      <formula>NOT(ISERROR(SEARCH("Station 703762",C2)))</formula>
    </cfRule>
    <cfRule type="containsText" dxfId="20" priority="5" operator="containsText" text="Agent 703918">
      <formula>NOT(ISERROR(SEARCH("Agent 703918",C2)))</formula>
    </cfRule>
  </conditionalFormatting>
  <conditionalFormatting sqref="F3:G4 D5:G28 E2:G2 C2:C28 C29:G40">
    <cfRule type="containsText" dxfId="19" priority="1" operator="containsText" text="Agent 703920">
      <formula>NOT(ISERROR(SEARCH("Agent 703920",C2)))</formula>
    </cfRule>
    <cfRule type="containsText" dxfId="18" priority="2" operator="containsText" text="Station 703763">
      <formula>NOT(ISERROR(SEARCH("Station 703763",C2)))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2"/>
  <sheetViews>
    <sheetView topLeftCell="A7" workbookViewId="0">
      <selection activeCell="C35" sqref="C35"/>
    </sheetView>
  </sheetViews>
  <sheetFormatPr baseColWidth="10" defaultRowHeight="15" x14ac:dyDescent="0.25"/>
  <cols>
    <col min="2" max="2" width="3.42578125" customWidth="1"/>
    <col min="3" max="7" width="20.42578125" customWidth="1"/>
    <col min="9" max="9" width="32.7109375" customWidth="1"/>
    <col min="12" max="12" width="12.140625" bestFit="1" customWidth="1"/>
  </cols>
  <sheetData>
    <row r="1" spans="1:12" ht="16.5" thickBot="1" x14ac:dyDescent="0.3">
      <c r="A1" s="87" t="s">
        <v>126</v>
      </c>
      <c r="B1" s="86">
        <v>1</v>
      </c>
      <c r="C1" s="89">
        <f>HLOOKUP("S"&amp;B1,'Congés et HotLine 2015'!C11:BJ12,2,FALSE)</f>
        <v>42370</v>
      </c>
      <c r="D1" s="85">
        <f>C1+1</f>
        <v>42371</v>
      </c>
      <c r="E1" s="85">
        <f>D1+1</f>
        <v>42372</v>
      </c>
      <c r="F1" s="85">
        <f>E1+1</f>
        <v>42373</v>
      </c>
      <c r="G1" s="85">
        <f>F1+1</f>
        <v>42374</v>
      </c>
      <c r="I1" s="84" t="s">
        <v>125</v>
      </c>
    </row>
    <row r="2" spans="1:12" ht="18.75" customHeight="1" thickBot="1" x14ac:dyDescent="0.3">
      <c r="A2" s="146"/>
      <c r="B2" s="147"/>
      <c r="C2" s="82" t="s">
        <v>124</v>
      </c>
      <c r="D2" s="76" t="s">
        <v>82</v>
      </c>
      <c r="E2" s="82" t="s">
        <v>124</v>
      </c>
      <c r="F2" s="82" t="s">
        <v>124</v>
      </c>
      <c r="G2" s="82" t="s">
        <v>124</v>
      </c>
      <c r="H2" s="67"/>
      <c r="I2" s="81"/>
    </row>
    <row r="3" spans="1:12" ht="18.75" customHeight="1" x14ac:dyDescent="0.25">
      <c r="A3" s="148" t="str">
        <f>'Congés et HotLine 2015'!B14</f>
        <v>Utilisateur2</v>
      </c>
      <c r="B3" s="149"/>
      <c r="C3" s="83" t="s">
        <v>124</v>
      </c>
      <c r="D3" s="76" t="s">
        <v>81</v>
      </c>
      <c r="E3" s="74" t="s">
        <v>79</v>
      </c>
      <c r="F3" s="83" t="s">
        <v>124</v>
      </c>
      <c r="G3" s="83" t="s">
        <v>124</v>
      </c>
      <c r="H3" s="67"/>
      <c r="I3" s="81"/>
    </row>
    <row r="4" spans="1:12" ht="18.75" customHeight="1" thickBot="1" x14ac:dyDescent="0.3">
      <c r="A4" s="150"/>
      <c r="B4" s="151"/>
      <c r="C4" s="82" t="s">
        <v>124</v>
      </c>
      <c r="D4" s="76" t="s">
        <v>82</v>
      </c>
      <c r="E4" s="74" t="s">
        <v>80</v>
      </c>
      <c r="F4" s="82" t="s">
        <v>124</v>
      </c>
      <c r="G4" s="82" t="s">
        <v>124</v>
      </c>
      <c r="H4" s="67"/>
      <c r="I4" s="81"/>
    </row>
    <row r="5" spans="1:12" ht="18.75" customHeight="1" x14ac:dyDescent="0.25">
      <c r="A5" s="175" t="str">
        <f>'Congés et HotLine 2015'!B15</f>
        <v>Utilisateur3</v>
      </c>
      <c r="B5" s="176"/>
      <c r="C5" s="65"/>
      <c r="D5" s="65"/>
      <c r="E5" s="65"/>
      <c r="F5" s="65"/>
      <c r="G5" s="65"/>
      <c r="H5" s="67"/>
      <c r="I5" s="81"/>
      <c r="K5">
        <f>HLOOKUP("S"&amp;B1,'Congés et HotLine 2015'!C11:L12,2,FALSE)</f>
        <v>42370</v>
      </c>
    </row>
    <row r="6" spans="1:12" ht="18.75" customHeight="1" thickBot="1" x14ac:dyDescent="0.3">
      <c r="A6" s="177"/>
      <c r="B6" s="178"/>
      <c r="C6" s="66"/>
      <c r="D6" s="66"/>
      <c r="E6" s="66"/>
      <c r="F6" s="66"/>
      <c r="G6" s="66"/>
      <c r="H6" s="67"/>
      <c r="I6" s="81"/>
      <c r="K6">
        <f>HLOOKUP("S"&amp;B1,'Congés et HotLine 2015'!C11:L12,2,TRUE)</f>
        <v>42372</v>
      </c>
      <c r="L6" s="88"/>
    </row>
    <row r="7" spans="1:12" ht="18.75" customHeight="1" x14ac:dyDescent="0.25">
      <c r="A7" s="148" t="str">
        <f>'Congés et HotLine 2015'!B16</f>
        <v>Utilisateur4</v>
      </c>
      <c r="B7" s="149"/>
      <c r="C7" s="65"/>
      <c r="D7" s="65"/>
      <c r="E7" s="65"/>
      <c r="F7" s="65"/>
      <c r="G7" s="65"/>
      <c r="H7" s="67"/>
      <c r="I7" s="81"/>
      <c r="K7" s="90">
        <v>42005</v>
      </c>
    </row>
    <row r="8" spans="1:12" ht="18.75" customHeight="1" thickBot="1" x14ac:dyDescent="0.3">
      <c r="A8" s="150"/>
      <c r="B8" s="151"/>
      <c r="C8" s="66"/>
      <c r="D8" s="66"/>
      <c r="E8" s="66"/>
      <c r="F8" s="66"/>
      <c r="G8" s="66"/>
      <c r="H8" s="67"/>
      <c r="I8" s="81"/>
      <c r="K8" s="90">
        <v>30317</v>
      </c>
      <c r="L8" s="88"/>
    </row>
    <row r="9" spans="1:12" ht="18.75" customHeight="1" x14ac:dyDescent="0.25">
      <c r="A9" s="152" t="str">
        <f>'Congés et HotLine 2015'!B17</f>
        <v>Utilisateur5</v>
      </c>
      <c r="B9" s="153"/>
      <c r="C9" s="65"/>
      <c r="D9" s="65"/>
      <c r="E9" s="65"/>
      <c r="F9" s="65"/>
      <c r="G9" s="65"/>
      <c r="H9" s="67"/>
      <c r="I9" s="80"/>
      <c r="L9" s="88"/>
    </row>
    <row r="10" spans="1:12" ht="18.75" customHeight="1" thickBot="1" x14ac:dyDescent="0.3">
      <c r="A10" s="154"/>
      <c r="B10" s="155"/>
      <c r="C10" s="66"/>
      <c r="D10" s="66"/>
      <c r="E10" s="66"/>
      <c r="F10" s="66"/>
      <c r="G10" s="66"/>
      <c r="H10" s="67"/>
      <c r="I10" s="79"/>
      <c r="L10" s="88"/>
    </row>
    <row r="11" spans="1:12" ht="18.75" customHeight="1" thickBot="1" x14ac:dyDescent="0.3">
      <c r="A11" s="152" t="str">
        <f>'Congés et HotLine 2015'!B18</f>
        <v>Utilisateur6</v>
      </c>
      <c r="B11" s="153"/>
      <c r="C11" s="65"/>
      <c r="D11" s="65"/>
      <c r="E11" s="65"/>
      <c r="F11" s="65"/>
      <c r="G11" s="65"/>
      <c r="H11" s="67"/>
      <c r="I11" s="78" t="s">
        <v>123</v>
      </c>
      <c r="K11" t="e">
        <f>HLOOKUP("S"&amp;B1,'Congés et HotLine 2015'!C11:BJ32,VLOOKUP("s"&amp;B1,'Congés et HotLine 2015'!C11:BJ32,1))</f>
        <v>#VALUE!</v>
      </c>
      <c r="L11" s="88"/>
    </row>
    <row r="12" spans="1:12" ht="18.75" customHeight="1" thickBot="1" x14ac:dyDescent="0.3">
      <c r="A12" s="146"/>
      <c r="B12" s="147"/>
      <c r="C12" s="66"/>
      <c r="D12" s="66"/>
      <c r="E12" s="66"/>
      <c r="F12" s="66"/>
      <c r="G12" s="66"/>
      <c r="H12" s="67"/>
      <c r="I12" s="77" t="s">
        <v>122</v>
      </c>
      <c r="L12" s="88"/>
    </row>
    <row r="13" spans="1:12" ht="18.75" customHeight="1" x14ac:dyDescent="0.25">
      <c r="A13" s="148" t="str">
        <f>'Congés et HotLine 2015'!B19</f>
        <v>Utilisateur7</v>
      </c>
      <c r="B13" s="156"/>
      <c r="C13" s="65"/>
      <c r="D13" s="65"/>
      <c r="E13" s="65"/>
      <c r="F13" s="65"/>
      <c r="G13" s="65"/>
      <c r="H13" s="67"/>
      <c r="I13" s="76" t="s">
        <v>121</v>
      </c>
    </row>
    <row r="14" spans="1:12" ht="18.75" customHeight="1" thickBot="1" x14ac:dyDescent="0.3">
      <c r="A14" s="146"/>
      <c r="B14" s="147"/>
      <c r="C14" s="66"/>
      <c r="D14" s="66"/>
      <c r="E14" s="66"/>
      <c r="F14" s="66"/>
      <c r="G14" s="66"/>
      <c r="H14" s="67"/>
      <c r="I14" s="75" t="s">
        <v>120</v>
      </c>
      <c r="K14">
        <f>ROWS('Congés et HotLine 2015'!B11:C32)</f>
        <v>22</v>
      </c>
    </row>
    <row r="15" spans="1:12" ht="18.75" customHeight="1" x14ac:dyDescent="0.25">
      <c r="A15" s="148" t="str">
        <f>'Congés et HotLine 2015'!B20</f>
        <v>Utilisateur8</v>
      </c>
      <c r="B15" s="156"/>
      <c r="C15" s="65"/>
      <c r="D15" s="65"/>
      <c r="E15" s="65"/>
      <c r="F15" s="65"/>
      <c r="G15" s="65"/>
      <c r="H15" s="67"/>
      <c r="I15" s="74" t="s">
        <v>119</v>
      </c>
      <c r="K15" s="90" t="e">
        <f>MATCH(#REF!,'Congés et HotLine 2015'!B13:B32)</f>
        <v>#REF!</v>
      </c>
      <c r="L15" t="s">
        <v>145</v>
      </c>
    </row>
    <row r="16" spans="1:12" ht="18.75" customHeight="1" thickBot="1" x14ac:dyDescent="0.3">
      <c r="A16" s="146"/>
      <c r="B16" s="147"/>
      <c r="C16" s="66"/>
      <c r="D16" s="66"/>
      <c r="E16" s="66"/>
      <c r="F16" s="66"/>
      <c r="G16" s="66"/>
      <c r="H16" s="67"/>
      <c r="I16" s="73" t="s">
        <v>118</v>
      </c>
      <c r="K16" t="e">
        <f>INDEX('Congés et HotLine 2015'!B11:BJ32,MATCH(#REF!,'Congés et HotLine 2015'!B13:B32),MATCH("S"&amp;B1,'Congés et HotLine 2015'!C11:BJ11))</f>
        <v>#REF!</v>
      </c>
    </row>
    <row r="17" spans="1:12" ht="18.75" customHeight="1" x14ac:dyDescent="0.25">
      <c r="A17" s="169" t="str">
        <f>'Congés et HotLine 2015'!B21</f>
        <v>Utilisateur9</v>
      </c>
      <c r="B17" s="170"/>
      <c r="C17" s="65"/>
      <c r="D17" s="65"/>
      <c r="E17" s="65"/>
      <c r="F17" s="65"/>
      <c r="G17" s="65"/>
      <c r="H17" s="67"/>
      <c r="I17" s="72" t="s">
        <v>117</v>
      </c>
      <c r="K17" t="str">
        <f>HLOOKUP("S"&amp;B1,'Congés et HotLine 2015'!C11:BJ11,1)</f>
        <v>S1</v>
      </c>
    </row>
    <row r="18" spans="1:12" ht="18.75" customHeight="1" thickBot="1" x14ac:dyDescent="0.3">
      <c r="A18" s="144"/>
      <c r="B18" s="145"/>
      <c r="C18" s="66"/>
      <c r="D18" s="66"/>
      <c r="E18" s="66"/>
      <c r="F18" s="66"/>
      <c r="G18" s="66"/>
      <c r="H18" s="67"/>
      <c r="I18" s="72" t="s">
        <v>116</v>
      </c>
      <c r="K18" t="e">
        <f>VLOOKUP(#REF!,'Congés et HotLine 2015'!B13:B32,1)</f>
        <v>#REF!</v>
      </c>
      <c r="L18">
        <f>ROW(K18)</f>
        <v>18</v>
      </c>
    </row>
    <row r="19" spans="1:12" ht="18.75" customHeight="1" thickBot="1" x14ac:dyDescent="0.3">
      <c r="A19" s="171" t="str">
        <f>'Congés et HotLine 2015'!B22</f>
        <v>Utilisateur10</v>
      </c>
      <c r="B19" s="172"/>
      <c r="C19" s="65"/>
      <c r="D19" s="65"/>
      <c r="E19" s="65"/>
      <c r="F19" s="65"/>
      <c r="G19" s="65"/>
      <c r="H19" s="67"/>
      <c r="I19" s="71" t="s">
        <v>115</v>
      </c>
    </row>
    <row r="20" spans="1:12" ht="18.75" customHeight="1" thickBot="1" x14ac:dyDescent="0.3">
      <c r="A20" s="173"/>
      <c r="B20" s="174"/>
      <c r="C20" s="66"/>
      <c r="D20" s="66"/>
      <c r="E20" s="66"/>
      <c r="F20" s="66"/>
      <c r="G20" s="66"/>
      <c r="H20" s="67"/>
    </row>
    <row r="21" spans="1:12" ht="18.75" customHeight="1" x14ac:dyDescent="0.25">
      <c r="A21" s="169" t="str">
        <f>'Congés et HotLine 2015'!B23</f>
        <v>Utilisateur11</v>
      </c>
      <c r="B21" s="170"/>
      <c r="C21" s="65"/>
      <c r="D21" s="65"/>
      <c r="E21" s="65"/>
      <c r="F21" s="65"/>
      <c r="G21" s="65"/>
      <c r="H21" s="67"/>
    </row>
    <row r="22" spans="1:12" ht="18.75" customHeight="1" thickBot="1" x14ac:dyDescent="0.3">
      <c r="A22" s="173"/>
      <c r="B22" s="174"/>
      <c r="C22" s="66"/>
      <c r="D22" s="66"/>
      <c r="E22" s="66"/>
      <c r="F22" s="66"/>
      <c r="G22" s="66"/>
      <c r="H22" s="67"/>
    </row>
    <row r="23" spans="1:12" ht="18.75" customHeight="1" x14ac:dyDescent="0.25">
      <c r="A23" s="142" t="str">
        <f>'Congés et HotLine 2015'!B24</f>
        <v>Utilisateur12</v>
      </c>
      <c r="B23" s="143"/>
      <c r="C23" s="65"/>
      <c r="D23" s="65"/>
      <c r="E23" s="65"/>
      <c r="F23" s="65"/>
      <c r="G23" s="65"/>
      <c r="H23" s="67"/>
    </row>
    <row r="24" spans="1:12" ht="18.75" customHeight="1" thickBot="1" x14ac:dyDescent="0.3">
      <c r="A24" s="144"/>
      <c r="B24" s="145"/>
      <c r="C24" s="66"/>
      <c r="D24" s="66"/>
      <c r="E24" s="66"/>
      <c r="F24" s="66"/>
      <c r="G24" s="66"/>
      <c r="H24" s="67"/>
    </row>
    <row r="25" spans="1:12" ht="18.75" customHeight="1" x14ac:dyDescent="0.25">
      <c r="A25" s="142" t="str">
        <f>'Congés et HotLine 2015'!B25</f>
        <v>Utilisateur13</v>
      </c>
      <c r="B25" s="143"/>
      <c r="C25" s="65"/>
      <c r="D25" s="65"/>
      <c r="E25" s="65"/>
      <c r="F25" s="65"/>
      <c r="G25" s="65"/>
      <c r="H25" s="67"/>
      <c r="I25" s="70"/>
    </row>
    <row r="26" spans="1:12" ht="18.75" customHeight="1" thickBot="1" x14ac:dyDescent="0.3">
      <c r="A26" s="144"/>
      <c r="B26" s="145"/>
      <c r="C26" s="66"/>
      <c r="D26" s="66"/>
      <c r="E26" s="66"/>
      <c r="F26" s="66"/>
      <c r="G26" s="66"/>
      <c r="H26" s="67"/>
    </row>
    <row r="27" spans="1:12" ht="18.75" customHeight="1" x14ac:dyDescent="0.25">
      <c r="A27" s="142" t="str">
        <f>'Congés et HotLine 2015'!B26</f>
        <v>Utilisateur14</v>
      </c>
      <c r="B27" s="143"/>
      <c r="C27" s="65"/>
      <c r="D27" s="65"/>
      <c r="E27" s="65"/>
      <c r="F27" s="65"/>
      <c r="G27" s="65"/>
      <c r="H27" s="69"/>
    </row>
    <row r="28" spans="1:12" ht="18.75" customHeight="1" thickBot="1" x14ac:dyDescent="0.3">
      <c r="A28" s="144"/>
      <c r="B28" s="145"/>
      <c r="C28" s="66"/>
      <c r="D28" s="66"/>
      <c r="E28" s="66"/>
      <c r="F28" s="66"/>
      <c r="G28" s="66"/>
      <c r="H28" s="63"/>
    </row>
    <row r="29" spans="1:12" ht="18.75" customHeight="1" x14ac:dyDescent="0.25">
      <c r="A29" s="165" t="str">
        <f>'Congés et HotLine 2015'!B27</f>
        <v>Utilisateur15</v>
      </c>
      <c r="B29" s="166"/>
      <c r="C29" s="65"/>
      <c r="D29" s="65"/>
      <c r="E29" s="65"/>
      <c r="F29" s="65"/>
      <c r="G29" s="65"/>
      <c r="H29" s="63"/>
    </row>
    <row r="30" spans="1:12" ht="18.75" customHeight="1" thickBot="1" x14ac:dyDescent="0.3">
      <c r="A30" s="167"/>
      <c r="B30" s="168"/>
      <c r="C30" s="66"/>
      <c r="D30" s="66"/>
      <c r="E30" s="66"/>
      <c r="F30" s="66"/>
      <c r="G30" s="66"/>
      <c r="H30" s="63"/>
    </row>
    <row r="31" spans="1:12" ht="18.75" customHeight="1" thickBot="1" x14ac:dyDescent="0.3">
      <c r="A31" s="157" t="str">
        <f>'Congés et HotLine 2015'!B28</f>
        <v>Utilisateur16</v>
      </c>
      <c r="B31" s="158"/>
      <c r="C31" s="65"/>
      <c r="D31" s="65"/>
      <c r="E31" s="65"/>
      <c r="F31" s="65"/>
      <c r="G31" s="65"/>
      <c r="H31" s="63"/>
    </row>
    <row r="32" spans="1:12" ht="18.75" customHeight="1" thickBot="1" x14ac:dyDescent="0.3">
      <c r="A32" s="157"/>
      <c r="B32" s="158"/>
      <c r="C32" s="66"/>
      <c r="D32" s="66"/>
      <c r="E32" s="66"/>
      <c r="F32" s="66"/>
      <c r="G32" s="66"/>
      <c r="H32" s="63"/>
    </row>
    <row r="33" spans="1:8" ht="18.75" customHeight="1" thickBot="1" x14ac:dyDescent="0.3">
      <c r="A33" s="157" t="str">
        <f>'Congés et HotLine 2015'!B29</f>
        <v>Utilisateur17</v>
      </c>
      <c r="B33" s="158"/>
      <c r="C33" s="65"/>
      <c r="D33" s="65"/>
      <c r="E33" s="65"/>
      <c r="F33" s="65"/>
      <c r="G33" s="65"/>
      <c r="H33" s="68"/>
    </row>
    <row r="34" spans="1:8" ht="18.75" customHeight="1" thickBot="1" x14ac:dyDescent="0.3">
      <c r="A34" s="157"/>
      <c r="B34" s="158"/>
      <c r="C34" s="66"/>
      <c r="D34" s="66"/>
      <c r="E34" s="66"/>
      <c r="F34" s="66"/>
      <c r="G34" s="66"/>
      <c r="H34" s="67"/>
    </row>
    <row r="35" spans="1:8" ht="18.75" customHeight="1" x14ac:dyDescent="0.25">
      <c r="A35" s="161" t="str">
        <f>'Congés et HotLine 2015'!B30</f>
        <v>Utilisateur18</v>
      </c>
      <c r="B35" s="162"/>
      <c r="C35" s="65"/>
      <c r="D35" s="65"/>
      <c r="E35" s="65"/>
      <c r="F35" s="65"/>
      <c r="G35" s="65"/>
      <c r="H35" s="67"/>
    </row>
    <row r="36" spans="1:8" ht="18.75" customHeight="1" thickBot="1" x14ac:dyDescent="0.3">
      <c r="A36" s="163"/>
      <c r="B36" s="164"/>
      <c r="C36" s="66"/>
      <c r="D36" s="66"/>
      <c r="E36" s="66"/>
      <c r="F36" s="66"/>
      <c r="G36" s="66"/>
      <c r="H36" s="63"/>
    </row>
    <row r="37" spans="1:8" ht="18.75" customHeight="1" x14ac:dyDescent="0.25">
      <c r="A37" s="161" t="str">
        <f>'Congés et HotLine 2015'!B31</f>
        <v>Utilisateur19</v>
      </c>
      <c r="B37" s="162"/>
      <c r="C37" s="65"/>
      <c r="D37" s="65"/>
      <c r="E37" s="65"/>
      <c r="F37" s="65"/>
      <c r="G37" s="65"/>
      <c r="H37" s="63"/>
    </row>
    <row r="38" spans="1:8" ht="18.75" customHeight="1" thickBot="1" x14ac:dyDescent="0.3">
      <c r="A38" s="163"/>
      <c r="B38" s="164"/>
      <c r="C38" s="66"/>
      <c r="D38" s="66"/>
      <c r="E38" s="66"/>
      <c r="F38" s="66"/>
      <c r="G38" s="66"/>
      <c r="H38" s="63"/>
    </row>
    <row r="39" spans="1:8" ht="18.75" customHeight="1" thickBot="1" x14ac:dyDescent="0.3">
      <c r="A39" s="157" t="str">
        <f>'Congés et HotLine 2015'!B32</f>
        <v>Utilisateur20</v>
      </c>
      <c r="B39" s="158"/>
      <c r="C39" s="65"/>
      <c r="D39" s="65"/>
      <c r="E39" s="65"/>
      <c r="F39" s="65"/>
      <c r="G39" s="65"/>
      <c r="H39" s="63"/>
    </row>
    <row r="40" spans="1:8" ht="18.75" customHeight="1" thickBot="1" x14ac:dyDescent="0.3">
      <c r="A40" s="159"/>
      <c r="B40" s="160"/>
      <c r="C40" s="64"/>
      <c r="D40" s="64"/>
      <c r="E40" s="64"/>
      <c r="F40" s="64"/>
      <c r="G40" s="64"/>
      <c r="H40" s="63"/>
    </row>
    <row r="41" spans="1:8" x14ac:dyDescent="0.25">
      <c r="A41" s="136" t="s">
        <v>114</v>
      </c>
      <c r="B41" s="137"/>
      <c r="C41" s="137"/>
      <c r="D41" s="137"/>
      <c r="E41" s="137"/>
      <c r="F41" s="137"/>
      <c r="G41" s="138"/>
      <c r="H41" s="63"/>
    </row>
    <row r="42" spans="1:8" ht="15.75" thickBot="1" x14ac:dyDescent="0.3">
      <c r="A42" s="139"/>
      <c r="B42" s="140"/>
      <c r="C42" s="140"/>
      <c r="D42" s="140"/>
      <c r="E42" s="140"/>
      <c r="F42" s="140"/>
      <c r="G42" s="141"/>
      <c r="H42" s="63"/>
    </row>
  </sheetData>
  <mergeCells count="21">
    <mergeCell ref="A23:B24"/>
    <mergeCell ref="A2:B2"/>
    <mergeCell ref="A3:B4"/>
    <mergeCell ref="A5:B6"/>
    <mergeCell ref="A7:B8"/>
    <mergeCell ref="A9:B10"/>
    <mergeCell ref="A11:B12"/>
    <mergeCell ref="A13:B14"/>
    <mergeCell ref="A15:B16"/>
    <mergeCell ref="A17:B18"/>
    <mergeCell ref="A19:B20"/>
    <mergeCell ref="A21:B22"/>
    <mergeCell ref="A37:B38"/>
    <mergeCell ref="A39:B40"/>
    <mergeCell ref="A41:G42"/>
    <mergeCell ref="A25:B26"/>
    <mergeCell ref="A27:B28"/>
    <mergeCell ref="A29:B30"/>
    <mergeCell ref="A31:B32"/>
    <mergeCell ref="A33:B34"/>
    <mergeCell ref="A35:B36"/>
  </mergeCells>
  <conditionalFormatting sqref="F3:G4 E2:G2 C2:C4 C5:G40">
    <cfRule type="containsText" dxfId="17" priority="6" operator="containsText" text="Station 703761">
      <formula>NOT(ISERROR(SEARCH("Station 703761",C2)))</formula>
    </cfRule>
  </conditionalFormatting>
  <conditionalFormatting sqref="F3:G4 E2:G2 C2:C4 C5:G40">
    <cfRule type="containsText" dxfId="16" priority="3" operator="containsText" text="Agent 703919">
      <formula>NOT(ISERROR(SEARCH("Agent 703919",C2)))</formula>
    </cfRule>
    <cfRule type="containsText" dxfId="15" priority="4" operator="containsText" text="Station 703762">
      <formula>NOT(ISERROR(SEARCH("Station 703762",C2)))</formula>
    </cfRule>
    <cfRule type="containsText" dxfId="14" priority="5" operator="containsText" text="Agent 703918">
      <formula>NOT(ISERROR(SEARCH("Agent 703918",C2)))</formula>
    </cfRule>
  </conditionalFormatting>
  <conditionalFormatting sqref="F3:G4 D5:G28 E2:G2 C2:C28 C29:G40">
    <cfRule type="containsText" dxfId="13" priority="1" operator="containsText" text="Agent 703920">
      <formula>NOT(ISERROR(SEARCH("Agent 703920",C2)))</formula>
    </cfRule>
    <cfRule type="containsText" dxfId="12" priority="2" operator="containsText" text="Station 703763">
      <formula>NOT(ISERROR(SEARCH("Station 703763",C2)))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42"/>
  <sheetViews>
    <sheetView topLeftCell="A7" workbookViewId="0">
      <selection activeCell="G22" sqref="G22"/>
    </sheetView>
  </sheetViews>
  <sheetFormatPr baseColWidth="10" defaultRowHeight="15" x14ac:dyDescent="0.25"/>
  <cols>
    <col min="2" max="2" width="3.42578125" customWidth="1"/>
    <col min="3" max="7" width="20.42578125" customWidth="1"/>
    <col min="9" max="9" width="32.7109375" customWidth="1"/>
    <col min="12" max="12" width="12.140625" bestFit="1" customWidth="1"/>
  </cols>
  <sheetData>
    <row r="1" spans="1:12" ht="16.5" thickBot="1" x14ac:dyDescent="0.3">
      <c r="A1" s="87" t="s">
        <v>126</v>
      </c>
      <c r="B1" s="86">
        <v>1</v>
      </c>
      <c r="C1" s="89">
        <f>HLOOKUP("S"&amp;B1,'Congés et HotLine 2015'!C11:BJ12,2,FALSE)</f>
        <v>42370</v>
      </c>
      <c r="D1" s="85">
        <f>C1+1</f>
        <v>42371</v>
      </c>
      <c r="E1" s="85">
        <f>D1+1</f>
        <v>42372</v>
      </c>
      <c r="F1" s="85">
        <f>E1+1</f>
        <v>42373</v>
      </c>
      <c r="G1" s="85">
        <f>F1+1</f>
        <v>42374</v>
      </c>
      <c r="I1" s="84" t="s">
        <v>125</v>
      </c>
    </row>
    <row r="2" spans="1:12" ht="18.75" customHeight="1" thickBot="1" x14ac:dyDescent="0.3">
      <c r="A2" s="146"/>
      <c r="B2" s="147"/>
      <c r="C2" s="82" t="s">
        <v>124</v>
      </c>
      <c r="D2" s="76" t="s">
        <v>82</v>
      </c>
      <c r="E2" s="82" t="s">
        <v>124</v>
      </c>
      <c r="F2" s="82" t="s">
        <v>124</v>
      </c>
      <c r="G2" s="82" t="s">
        <v>124</v>
      </c>
      <c r="H2" s="67"/>
      <c r="I2" s="81"/>
    </row>
    <row r="3" spans="1:12" ht="18.75" customHeight="1" x14ac:dyDescent="0.25">
      <c r="A3" s="148" t="str">
        <f>'Congés et HotLine 2015'!B14</f>
        <v>Utilisateur2</v>
      </c>
      <c r="B3" s="149"/>
      <c r="C3" s="83" t="s">
        <v>124</v>
      </c>
      <c r="D3" s="76" t="s">
        <v>81</v>
      </c>
      <c r="E3" s="74" t="s">
        <v>79</v>
      </c>
      <c r="F3" s="83" t="s">
        <v>124</v>
      </c>
      <c r="G3" s="83" t="s">
        <v>124</v>
      </c>
      <c r="H3" s="67"/>
      <c r="I3" s="81"/>
    </row>
    <row r="4" spans="1:12" ht="18.75" customHeight="1" thickBot="1" x14ac:dyDescent="0.3">
      <c r="A4" s="150"/>
      <c r="B4" s="151"/>
      <c r="C4" s="82" t="s">
        <v>124</v>
      </c>
      <c r="D4" s="76" t="s">
        <v>82</v>
      </c>
      <c r="E4" s="74" t="s">
        <v>80</v>
      </c>
      <c r="F4" s="82" t="s">
        <v>124</v>
      </c>
      <c r="G4" s="82" t="s">
        <v>124</v>
      </c>
      <c r="H4" s="67"/>
      <c r="I4" s="81"/>
    </row>
    <row r="5" spans="1:12" ht="18.75" customHeight="1" x14ac:dyDescent="0.25">
      <c r="A5" s="175" t="str">
        <f>'Congés et HotLine 2015'!B15</f>
        <v>Utilisateur3</v>
      </c>
      <c r="B5" s="176"/>
      <c r="C5" s="65"/>
      <c r="D5" s="65"/>
      <c r="E5" s="65"/>
      <c r="F5" s="65"/>
      <c r="G5" s="65"/>
      <c r="H5" s="67"/>
      <c r="I5" s="81"/>
      <c r="K5">
        <f>HLOOKUP("S"&amp;B1,'Congés et HotLine 2015'!C11:L12,2,FALSE)</f>
        <v>42370</v>
      </c>
    </row>
    <row r="6" spans="1:12" ht="18.75" customHeight="1" thickBot="1" x14ac:dyDescent="0.3">
      <c r="A6" s="177"/>
      <c r="B6" s="178"/>
      <c r="C6" s="66"/>
      <c r="D6" s="66"/>
      <c r="E6" s="66"/>
      <c r="F6" s="66"/>
      <c r="G6" s="66"/>
      <c r="H6" s="67"/>
      <c r="I6" s="81"/>
      <c r="K6">
        <f>HLOOKUP("S"&amp;B1,'Congés et HotLine 2015'!C11:L12,2,TRUE)</f>
        <v>42372</v>
      </c>
      <c r="L6" s="88"/>
    </row>
    <row r="7" spans="1:12" ht="18.75" customHeight="1" x14ac:dyDescent="0.25">
      <c r="A7" s="148" t="str">
        <f>'Congés et HotLine 2015'!B16</f>
        <v>Utilisateur4</v>
      </c>
      <c r="B7" s="149"/>
      <c r="C7" s="65"/>
      <c r="D7" s="65"/>
      <c r="E7" s="65"/>
      <c r="F7" s="65"/>
      <c r="G7" s="65"/>
      <c r="H7" s="67"/>
      <c r="I7" s="81"/>
      <c r="K7" s="90">
        <v>42005</v>
      </c>
    </row>
    <row r="8" spans="1:12" ht="18.75" customHeight="1" thickBot="1" x14ac:dyDescent="0.3">
      <c r="A8" s="150"/>
      <c r="B8" s="151"/>
      <c r="C8" s="66"/>
      <c r="D8" s="66"/>
      <c r="E8" s="66"/>
      <c r="F8" s="66"/>
      <c r="G8" s="66"/>
      <c r="H8" s="67"/>
      <c r="I8" s="81"/>
      <c r="K8" s="90">
        <v>30317</v>
      </c>
      <c r="L8" s="88"/>
    </row>
    <row r="9" spans="1:12" ht="18.75" customHeight="1" x14ac:dyDescent="0.25">
      <c r="A9" s="152" t="str">
        <f>'Congés et HotLine 2015'!B17</f>
        <v>Utilisateur5</v>
      </c>
      <c r="B9" s="153"/>
      <c r="C9" s="65"/>
      <c r="D9" s="65"/>
      <c r="E9" s="65"/>
      <c r="F9" s="65"/>
      <c r="G9" s="65"/>
      <c r="H9" s="67"/>
      <c r="I9" s="80"/>
      <c r="L9" s="88"/>
    </row>
    <row r="10" spans="1:12" ht="18.75" customHeight="1" thickBot="1" x14ac:dyDescent="0.3">
      <c r="A10" s="154"/>
      <c r="B10" s="155"/>
      <c r="C10" s="66"/>
      <c r="D10" s="66"/>
      <c r="E10" s="66"/>
      <c r="F10" s="66"/>
      <c r="G10" s="66"/>
      <c r="H10" s="67"/>
      <c r="I10" s="79"/>
      <c r="L10" s="88"/>
    </row>
    <row r="11" spans="1:12" ht="18.75" customHeight="1" thickBot="1" x14ac:dyDescent="0.3">
      <c r="A11" s="152" t="str">
        <f>'Congés et HotLine 2015'!B18</f>
        <v>Utilisateur6</v>
      </c>
      <c r="B11" s="153"/>
      <c r="C11" s="65"/>
      <c r="D11" s="65"/>
      <c r="E11" s="65"/>
      <c r="F11" s="65"/>
      <c r="G11" s="65"/>
      <c r="H11" s="67"/>
      <c r="I11" s="78" t="s">
        <v>123</v>
      </c>
      <c r="K11" t="e">
        <f>HLOOKUP("S"&amp;B1,'Congés et HotLine 2015'!C11:BJ32,VLOOKUP("s"&amp;B1,'Congés et HotLine 2015'!C11:BJ32,1))</f>
        <v>#VALUE!</v>
      </c>
      <c r="L11" s="88"/>
    </row>
    <row r="12" spans="1:12" ht="18.75" customHeight="1" thickBot="1" x14ac:dyDescent="0.3">
      <c r="A12" s="146"/>
      <c r="B12" s="147"/>
      <c r="C12" s="66"/>
      <c r="D12" s="66"/>
      <c r="E12" s="66"/>
      <c r="F12" s="66"/>
      <c r="G12" s="66"/>
      <c r="H12" s="67"/>
      <c r="I12" s="77" t="s">
        <v>122</v>
      </c>
      <c r="L12" s="88"/>
    </row>
    <row r="13" spans="1:12" ht="18.75" customHeight="1" x14ac:dyDescent="0.25">
      <c r="A13" s="148" t="str">
        <f>'Congés et HotLine 2015'!B19</f>
        <v>Utilisateur7</v>
      </c>
      <c r="B13" s="156"/>
      <c r="C13" s="65"/>
      <c r="D13" s="65"/>
      <c r="E13" s="65"/>
      <c r="F13" s="65"/>
      <c r="G13" s="65"/>
      <c r="H13" s="67"/>
      <c r="I13" s="76" t="s">
        <v>121</v>
      </c>
    </row>
    <row r="14" spans="1:12" ht="18.75" customHeight="1" thickBot="1" x14ac:dyDescent="0.3">
      <c r="A14" s="146"/>
      <c r="B14" s="147"/>
      <c r="C14" s="66"/>
      <c r="D14" s="66"/>
      <c r="E14" s="66"/>
      <c r="F14" s="66"/>
      <c r="G14" s="66"/>
      <c r="H14" s="67"/>
      <c r="I14" s="75" t="s">
        <v>120</v>
      </c>
      <c r="K14">
        <f>ROWS('Congés et HotLine 2015'!B11:C32)</f>
        <v>22</v>
      </c>
    </row>
    <row r="15" spans="1:12" ht="18.75" customHeight="1" x14ac:dyDescent="0.25">
      <c r="A15" s="148" t="str">
        <f>'Congés et HotLine 2015'!B20</f>
        <v>Utilisateur8</v>
      </c>
      <c r="B15" s="156"/>
      <c r="C15" s="65"/>
      <c r="D15" s="65"/>
      <c r="E15" s="65"/>
      <c r="F15" s="65"/>
      <c r="G15" s="65"/>
      <c r="H15" s="67"/>
      <c r="I15" s="74" t="s">
        <v>119</v>
      </c>
      <c r="K15" s="90" t="e">
        <f>MATCH(#REF!,'Congés et HotLine 2015'!B13:B32)</f>
        <v>#REF!</v>
      </c>
      <c r="L15" t="s">
        <v>145</v>
      </c>
    </row>
    <row r="16" spans="1:12" ht="18.75" customHeight="1" thickBot="1" x14ac:dyDescent="0.3">
      <c r="A16" s="146"/>
      <c r="B16" s="147"/>
      <c r="C16" s="66"/>
      <c r="D16" s="66"/>
      <c r="E16" s="66"/>
      <c r="F16" s="66"/>
      <c r="G16" s="66"/>
      <c r="H16" s="67"/>
      <c r="I16" s="73" t="s">
        <v>118</v>
      </c>
      <c r="K16" t="e">
        <f>INDEX('Congés et HotLine 2015'!B11:BJ32,MATCH(#REF!,'Congés et HotLine 2015'!B13:B32),MATCH("S"&amp;B1,'Congés et HotLine 2015'!C11:BJ11))</f>
        <v>#REF!</v>
      </c>
    </row>
    <row r="17" spans="1:12" ht="18.75" customHeight="1" x14ac:dyDescent="0.25">
      <c r="A17" s="169" t="str">
        <f>'Congés et HotLine 2015'!B21</f>
        <v>Utilisateur9</v>
      </c>
      <c r="B17" s="170"/>
      <c r="C17" s="65"/>
      <c r="D17" s="65"/>
      <c r="E17" s="65"/>
      <c r="F17" s="65"/>
      <c r="G17" s="65"/>
      <c r="H17" s="67"/>
      <c r="I17" s="72" t="s">
        <v>117</v>
      </c>
      <c r="K17" t="str">
        <f>HLOOKUP("S"&amp;B1,'Congés et HotLine 2015'!C11:BJ11,1)</f>
        <v>S1</v>
      </c>
    </row>
    <row r="18" spans="1:12" ht="18.75" customHeight="1" thickBot="1" x14ac:dyDescent="0.3">
      <c r="A18" s="144"/>
      <c r="B18" s="145"/>
      <c r="C18" s="66"/>
      <c r="D18" s="66"/>
      <c r="E18" s="66"/>
      <c r="F18" s="66"/>
      <c r="G18" s="66"/>
      <c r="H18" s="67"/>
      <c r="I18" s="72" t="s">
        <v>116</v>
      </c>
      <c r="K18" t="e">
        <f>VLOOKUP(#REF!,'Congés et HotLine 2015'!B13:B32,1)</f>
        <v>#REF!</v>
      </c>
      <c r="L18">
        <f>ROW(K18)</f>
        <v>18</v>
      </c>
    </row>
    <row r="19" spans="1:12" ht="18.75" customHeight="1" thickBot="1" x14ac:dyDescent="0.3">
      <c r="A19" s="171" t="str">
        <f>'Congés et HotLine 2015'!B22</f>
        <v>Utilisateur10</v>
      </c>
      <c r="B19" s="172"/>
      <c r="C19" s="65"/>
      <c r="D19" s="65"/>
      <c r="E19" s="65"/>
      <c r="F19" s="65"/>
      <c r="G19" s="65"/>
      <c r="H19" s="67"/>
      <c r="I19" s="71" t="s">
        <v>115</v>
      </c>
    </row>
    <row r="20" spans="1:12" ht="18.75" customHeight="1" thickBot="1" x14ac:dyDescent="0.3">
      <c r="A20" s="173"/>
      <c r="B20" s="174"/>
      <c r="C20" s="66"/>
      <c r="D20" s="66"/>
      <c r="E20" s="66"/>
      <c r="F20" s="66"/>
      <c r="G20" s="66"/>
      <c r="H20" s="67"/>
    </row>
    <row r="21" spans="1:12" ht="18.75" customHeight="1" x14ac:dyDescent="0.25">
      <c r="A21" s="169" t="str">
        <f>'Congés et HotLine 2015'!B23</f>
        <v>Utilisateur11</v>
      </c>
      <c r="B21" s="170"/>
      <c r="C21" s="65"/>
      <c r="D21" s="65"/>
      <c r="E21" s="65"/>
      <c r="F21" s="65"/>
      <c r="G21" s="65"/>
      <c r="H21" s="67"/>
    </row>
    <row r="22" spans="1:12" ht="18.75" customHeight="1" thickBot="1" x14ac:dyDescent="0.3">
      <c r="A22" s="173"/>
      <c r="B22" s="174"/>
      <c r="C22" s="66"/>
      <c r="D22" s="66"/>
      <c r="E22" s="66"/>
      <c r="F22" s="66"/>
      <c r="G22" s="66"/>
      <c r="H22" s="67"/>
    </row>
    <row r="23" spans="1:12" ht="18.75" customHeight="1" x14ac:dyDescent="0.25">
      <c r="A23" s="142" t="str">
        <f>'Congés et HotLine 2015'!B24</f>
        <v>Utilisateur12</v>
      </c>
      <c r="B23" s="143"/>
      <c r="C23" s="65"/>
      <c r="D23" s="65"/>
      <c r="E23" s="65"/>
      <c r="F23" s="65"/>
      <c r="G23" s="65"/>
      <c r="H23" s="67"/>
    </row>
    <row r="24" spans="1:12" ht="18.75" customHeight="1" thickBot="1" x14ac:dyDescent="0.3">
      <c r="A24" s="144"/>
      <c r="B24" s="145"/>
      <c r="C24" s="66"/>
      <c r="D24" s="66"/>
      <c r="E24" s="66"/>
      <c r="F24" s="66"/>
      <c r="G24" s="66"/>
      <c r="H24" s="67"/>
    </row>
    <row r="25" spans="1:12" ht="18.75" customHeight="1" x14ac:dyDescent="0.25">
      <c r="A25" s="142" t="str">
        <f>'Congés et HotLine 2015'!B25</f>
        <v>Utilisateur13</v>
      </c>
      <c r="B25" s="143"/>
      <c r="C25" s="65"/>
      <c r="D25" s="65"/>
      <c r="E25" s="65"/>
      <c r="F25" s="65"/>
      <c r="G25" s="65"/>
      <c r="H25" s="67"/>
      <c r="I25" s="70"/>
    </row>
    <row r="26" spans="1:12" ht="18.75" customHeight="1" thickBot="1" x14ac:dyDescent="0.3">
      <c r="A26" s="144"/>
      <c r="B26" s="145"/>
      <c r="C26" s="66"/>
      <c r="D26" s="66"/>
      <c r="E26" s="66"/>
      <c r="F26" s="66"/>
      <c r="G26" s="66"/>
      <c r="H26" s="67"/>
    </row>
    <row r="27" spans="1:12" ht="18.75" customHeight="1" x14ac:dyDescent="0.25">
      <c r="A27" s="142" t="str">
        <f>'Congés et HotLine 2015'!B26</f>
        <v>Utilisateur14</v>
      </c>
      <c r="B27" s="143"/>
      <c r="C27" s="65"/>
      <c r="D27" s="65"/>
      <c r="E27" s="65"/>
      <c r="F27" s="65"/>
      <c r="G27" s="65"/>
      <c r="H27" s="69"/>
    </row>
    <row r="28" spans="1:12" ht="18.75" customHeight="1" thickBot="1" x14ac:dyDescent="0.3">
      <c r="A28" s="144"/>
      <c r="B28" s="145"/>
      <c r="C28" s="66"/>
      <c r="D28" s="66"/>
      <c r="E28" s="66"/>
      <c r="F28" s="66"/>
      <c r="G28" s="66"/>
      <c r="H28" s="63"/>
    </row>
    <row r="29" spans="1:12" ht="18.75" customHeight="1" x14ac:dyDescent="0.25">
      <c r="A29" s="165" t="str">
        <f>'Congés et HotLine 2015'!B27</f>
        <v>Utilisateur15</v>
      </c>
      <c r="B29" s="166"/>
      <c r="C29" s="65"/>
      <c r="D29" s="65"/>
      <c r="E29" s="65"/>
      <c r="F29" s="65"/>
      <c r="G29" s="65"/>
      <c r="H29" s="63"/>
    </row>
    <row r="30" spans="1:12" ht="18.75" customHeight="1" thickBot="1" x14ac:dyDescent="0.3">
      <c r="A30" s="167"/>
      <c r="B30" s="168"/>
      <c r="C30" s="66"/>
      <c r="D30" s="66"/>
      <c r="E30" s="66"/>
      <c r="F30" s="66"/>
      <c r="G30" s="66"/>
      <c r="H30" s="63"/>
    </row>
    <row r="31" spans="1:12" ht="18.75" customHeight="1" thickBot="1" x14ac:dyDescent="0.3">
      <c r="A31" s="157" t="str">
        <f>'Congés et HotLine 2015'!B28</f>
        <v>Utilisateur16</v>
      </c>
      <c r="B31" s="158"/>
      <c r="C31" s="65"/>
      <c r="D31" s="65"/>
      <c r="E31" s="65"/>
      <c r="F31" s="65"/>
      <c r="G31" s="65"/>
      <c r="H31" s="63"/>
    </row>
    <row r="32" spans="1:12" ht="18.75" customHeight="1" thickBot="1" x14ac:dyDescent="0.3">
      <c r="A32" s="157"/>
      <c r="B32" s="158"/>
      <c r="C32" s="66"/>
      <c r="D32" s="66"/>
      <c r="E32" s="66"/>
      <c r="F32" s="66"/>
      <c r="G32" s="66"/>
      <c r="H32" s="63"/>
    </row>
    <row r="33" spans="1:8" ht="18.75" customHeight="1" thickBot="1" x14ac:dyDescent="0.3">
      <c r="A33" s="157" t="str">
        <f>'Congés et HotLine 2015'!B29</f>
        <v>Utilisateur17</v>
      </c>
      <c r="B33" s="158"/>
      <c r="C33" s="65"/>
      <c r="D33" s="65"/>
      <c r="E33" s="65"/>
      <c r="F33" s="65"/>
      <c r="G33" s="65"/>
      <c r="H33" s="68"/>
    </row>
    <row r="34" spans="1:8" ht="18.75" customHeight="1" thickBot="1" x14ac:dyDescent="0.3">
      <c r="A34" s="157"/>
      <c r="B34" s="158"/>
      <c r="C34" s="66"/>
      <c r="D34" s="66"/>
      <c r="E34" s="66"/>
      <c r="F34" s="66"/>
      <c r="G34" s="66"/>
      <c r="H34" s="67"/>
    </row>
    <row r="35" spans="1:8" ht="18.75" customHeight="1" x14ac:dyDescent="0.25">
      <c r="A35" s="161" t="str">
        <f>'Congés et HotLine 2015'!B30</f>
        <v>Utilisateur18</v>
      </c>
      <c r="B35" s="162"/>
      <c r="C35" s="65"/>
      <c r="D35" s="65"/>
      <c r="E35" s="65"/>
      <c r="F35" s="65"/>
      <c r="G35" s="65"/>
      <c r="H35" s="67"/>
    </row>
    <row r="36" spans="1:8" ht="18.75" customHeight="1" thickBot="1" x14ac:dyDescent="0.3">
      <c r="A36" s="163"/>
      <c r="B36" s="164"/>
      <c r="C36" s="66"/>
      <c r="D36" s="66"/>
      <c r="E36" s="66"/>
      <c r="F36" s="66"/>
      <c r="G36" s="66"/>
      <c r="H36" s="63"/>
    </row>
    <row r="37" spans="1:8" ht="18.75" customHeight="1" x14ac:dyDescent="0.25">
      <c r="A37" s="161" t="str">
        <f>'Congés et HotLine 2015'!B31</f>
        <v>Utilisateur19</v>
      </c>
      <c r="B37" s="162"/>
      <c r="C37" s="65"/>
      <c r="D37" s="65"/>
      <c r="E37" s="65"/>
      <c r="F37" s="65"/>
      <c r="G37" s="65"/>
      <c r="H37" s="63"/>
    </row>
    <row r="38" spans="1:8" ht="18.75" customHeight="1" thickBot="1" x14ac:dyDescent="0.3">
      <c r="A38" s="163"/>
      <c r="B38" s="164"/>
      <c r="C38" s="66"/>
      <c r="D38" s="66"/>
      <c r="E38" s="66"/>
      <c r="F38" s="66"/>
      <c r="G38" s="66"/>
      <c r="H38" s="63"/>
    </row>
    <row r="39" spans="1:8" ht="18.75" customHeight="1" thickBot="1" x14ac:dyDescent="0.3">
      <c r="A39" s="157" t="str">
        <f>'Congés et HotLine 2015'!B32</f>
        <v>Utilisateur20</v>
      </c>
      <c r="B39" s="158"/>
      <c r="C39" s="65"/>
      <c r="D39" s="65"/>
      <c r="E39" s="65"/>
      <c r="F39" s="65"/>
      <c r="G39" s="65"/>
      <c r="H39" s="63"/>
    </row>
    <row r="40" spans="1:8" ht="18.75" customHeight="1" thickBot="1" x14ac:dyDescent="0.3">
      <c r="A40" s="159"/>
      <c r="B40" s="160"/>
      <c r="C40" s="64"/>
      <c r="D40" s="64"/>
      <c r="E40" s="64"/>
      <c r="F40" s="64"/>
      <c r="G40" s="64"/>
      <c r="H40" s="63"/>
    </row>
    <row r="41" spans="1:8" x14ac:dyDescent="0.25">
      <c r="A41" s="136" t="s">
        <v>114</v>
      </c>
      <c r="B41" s="137"/>
      <c r="C41" s="137"/>
      <c r="D41" s="137"/>
      <c r="E41" s="137"/>
      <c r="F41" s="137"/>
      <c r="G41" s="138"/>
      <c r="H41" s="63"/>
    </row>
    <row r="42" spans="1:8" ht="15.75" thickBot="1" x14ac:dyDescent="0.3">
      <c r="A42" s="139"/>
      <c r="B42" s="140"/>
      <c r="C42" s="140"/>
      <c r="D42" s="140"/>
      <c r="E42" s="140"/>
      <c r="F42" s="140"/>
      <c r="G42" s="141"/>
      <c r="H42" s="63"/>
    </row>
  </sheetData>
  <mergeCells count="21">
    <mergeCell ref="A23:B24"/>
    <mergeCell ref="A2:B2"/>
    <mergeCell ref="A3:B4"/>
    <mergeCell ref="A5:B6"/>
    <mergeCell ref="A7:B8"/>
    <mergeCell ref="A9:B10"/>
    <mergeCell ref="A11:B12"/>
    <mergeCell ref="A13:B14"/>
    <mergeCell ref="A15:B16"/>
    <mergeCell ref="A17:B18"/>
    <mergeCell ref="A19:B20"/>
    <mergeCell ref="A21:B22"/>
    <mergeCell ref="A37:B38"/>
    <mergeCell ref="A39:B40"/>
    <mergeCell ref="A41:G42"/>
    <mergeCell ref="A25:B26"/>
    <mergeCell ref="A27:B28"/>
    <mergeCell ref="A29:B30"/>
    <mergeCell ref="A31:B32"/>
    <mergeCell ref="A33:B34"/>
    <mergeCell ref="A35:B36"/>
  </mergeCells>
  <conditionalFormatting sqref="F3:G4 E2:G2 C2:C4 C5:G40">
    <cfRule type="containsText" dxfId="11" priority="6" operator="containsText" text="Station 703761">
      <formula>NOT(ISERROR(SEARCH("Station 703761",C2)))</formula>
    </cfRule>
  </conditionalFormatting>
  <conditionalFormatting sqref="F3:G4 E2:G2 C2:C4 C5:G40">
    <cfRule type="containsText" dxfId="10" priority="3" operator="containsText" text="Agent 703919">
      <formula>NOT(ISERROR(SEARCH("Agent 703919",C2)))</formula>
    </cfRule>
    <cfRule type="containsText" dxfId="9" priority="4" operator="containsText" text="Station 703762">
      <formula>NOT(ISERROR(SEARCH("Station 703762",C2)))</formula>
    </cfRule>
    <cfRule type="containsText" dxfId="8" priority="5" operator="containsText" text="Agent 703918">
      <formula>NOT(ISERROR(SEARCH("Agent 703918",C2)))</formula>
    </cfRule>
  </conditionalFormatting>
  <conditionalFormatting sqref="F3:G4 D5:G28 E2:G2 C2:C28 C29:G40">
    <cfRule type="containsText" dxfId="7" priority="1" operator="containsText" text="Agent 703920">
      <formula>NOT(ISERROR(SEARCH("Agent 703920",C2)))</formula>
    </cfRule>
    <cfRule type="containsText" dxfId="6" priority="2" operator="containsText" text="Station 703763">
      <formula>NOT(ISERROR(SEARCH("Station 703763",C2)))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42"/>
  <sheetViews>
    <sheetView tabSelected="1" workbookViewId="0">
      <selection activeCell="I19" sqref="I19"/>
    </sheetView>
  </sheetViews>
  <sheetFormatPr baseColWidth="10" defaultRowHeight="15" x14ac:dyDescent="0.25"/>
  <cols>
    <col min="2" max="2" width="3.42578125" customWidth="1"/>
    <col min="3" max="7" width="20.42578125" customWidth="1"/>
    <col min="9" max="9" width="32.7109375" customWidth="1"/>
    <col min="12" max="12" width="12.140625" bestFit="1" customWidth="1"/>
  </cols>
  <sheetData>
    <row r="1" spans="1:12" ht="16.5" thickBot="1" x14ac:dyDescent="0.3">
      <c r="A1" s="87" t="s">
        <v>126</v>
      </c>
      <c r="B1" s="86">
        <v>1</v>
      </c>
      <c r="C1" s="89">
        <f>HLOOKUP("S"&amp;B1,'Congés et HotLine 2015'!C11:BJ12,2,FALSE)</f>
        <v>42370</v>
      </c>
      <c r="D1" s="85">
        <f>C1+1</f>
        <v>42371</v>
      </c>
      <c r="E1" s="85">
        <f>D1+1</f>
        <v>42372</v>
      </c>
      <c r="F1" s="85">
        <f>E1+1</f>
        <v>42373</v>
      </c>
      <c r="G1" s="85">
        <f>F1+1</f>
        <v>42374</v>
      </c>
      <c r="I1" s="84" t="s">
        <v>125</v>
      </c>
    </row>
    <row r="2" spans="1:12" ht="18.75" customHeight="1" thickBot="1" x14ac:dyDescent="0.3">
      <c r="A2" s="146"/>
      <c r="B2" s="147"/>
      <c r="C2" s="82" t="s">
        <v>124</v>
      </c>
      <c r="D2" s="76" t="s">
        <v>82</v>
      </c>
      <c r="E2" s="82" t="s">
        <v>124</v>
      </c>
      <c r="F2" s="82" t="s">
        <v>124</v>
      </c>
      <c r="G2" s="82" t="s">
        <v>124</v>
      </c>
      <c r="H2" s="67"/>
      <c r="I2" s="81"/>
    </row>
    <row r="3" spans="1:12" ht="18.75" customHeight="1" x14ac:dyDescent="0.25">
      <c r="A3" s="148" t="str">
        <f>'Congés et HotLine 2015'!B14</f>
        <v>Utilisateur2</v>
      </c>
      <c r="B3" s="149"/>
      <c r="C3" s="83" t="s">
        <v>124</v>
      </c>
      <c r="D3" s="76" t="s">
        <v>81</v>
      </c>
      <c r="E3" s="74" t="s">
        <v>79</v>
      </c>
      <c r="F3" s="83" t="s">
        <v>124</v>
      </c>
      <c r="G3" s="83" t="s">
        <v>124</v>
      </c>
      <c r="H3" s="67"/>
      <c r="I3" s="81"/>
    </row>
    <row r="4" spans="1:12" ht="18.75" customHeight="1" thickBot="1" x14ac:dyDescent="0.3">
      <c r="A4" s="150"/>
      <c r="B4" s="151"/>
      <c r="C4" s="82" t="s">
        <v>124</v>
      </c>
      <c r="D4" s="76" t="s">
        <v>82</v>
      </c>
      <c r="E4" s="74" t="s">
        <v>80</v>
      </c>
      <c r="F4" s="82" t="s">
        <v>124</v>
      </c>
      <c r="G4" s="82" t="s">
        <v>124</v>
      </c>
      <c r="H4" s="67"/>
      <c r="I4" s="81"/>
    </row>
    <row r="5" spans="1:12" ht="18.75" customHeight="1" x14ac:dyDescent="0.25">
      <c r="A5" s="175" t="str">
        <f>'Congés et HotLine 2015'!B15</f>
        <v>Utilisateur3</v>
      </c>
      <c r="B5" s="176"/>
      <c r="C5" s="65"/>
      <c r="D5" s="65"/>
      <c r="E5" s="65"/>
      <c r="F5" s="65"/>
      <c r="G5" s="65"/>
      <c r="H5" s="67"/>
      <c r="I5" s="81"/>
      <c r="K5">
        <f>HLOOKUP("S"&amp;B1,'Congés et HotLine 2015'!C11:L12,2,FALSE)</f>
        <v>42370</v>
      </c>
    </row>
    <row r="6" spans="1:12" ht="18.75" customHeight="1" thickBot="1" x14ac:dyDescent="0.3">
      <c r="A6" s="177"/>
      <c r="B6" s="178"/>
      <c r="C6" s="66"/>
      <c r="D6" s="66"/>
      <c r="E6" s="66"/>
      <c r="F6" s="66"/>
      <c r="G6" s="66"/>
      <c r="H6" s="67"/>
      <c r="I6" s="81"/>
      <c r="K6">
        <f>HLOOKUP("S"&amp;B1,'Congés et HotLine 2015'!C11:L12,2,TRUE)</f>
        <v>42372</v>
      </c>
      <c r="L6" s="88"/>
    </row>
    <row r="7" spans="1:12" ht="18.75" customHeight="1" x14ac:dyDescent="0.25">
      <c r="A7" s="148" t="str">
        <f>'Congés et HotLine 2015'!B16</f>
        <v>Utilisateur4</v>
      </c>
      <c r="B7" s="149"/>
      <c r="C7" s="65"/>
      <c r="D7" s="65"/>
      <c r="E7" s="65"/>
      <c r="F7" s="65"/>
      <c r="G7" s="65"/>
      <c r="H7" s="67"/>
      <c r="I7" s="81"/>
      <c r="K7" s="90">
        <v>42005</v>
      </c>
    </row>
    <row r="8" spans="1:12" ht="18.75" customHeight="1" thickBot="1" x14ac:dyDescent="0.3">
      <c r="A8" s="150"/>
      <c r="B8" s="151"/>
      <c r="C8" s="66"/>
      <c r="D8" s="66"/>
      <c r="E8" s="66"/>
      <c r="F8" s="66"/>
      <c r="G8" s="66"/>
      <c r="H8" s="67"/>
      <c r="I8" s="81"/>
      <c r="K8" s="90">
        <v>30317</v>
      </c>
      <c r="L8" s="88"/>
    </row>
    <row r="9" spans="1:12" ht="18.75" customHeight="1" x14ac:dyDescent="0.25">
      <c r="A9" s="152" t="str">
        <f>'Congés et HotLine 2015'!B17</f>
        <v>Utilisateur5</v>
      </c>
      <c r="B9" s="153"/>
      <c r="C9" s="65"/>
      <c r="D9" s="65"/>
      <c r="E9" s="65"/>
      <c r="F9" s="65"/>
      <c r="G9" s="65"/>
      <c r="H9" s="67"/>
      <c r="I9" s="80"/>
      <c r="L9" s="88"/>
    </row>
    <row r="10" spans="1:12" ht="18.75" customHeight="1" thickBot="1" x14ac:dyDescent="0.3">
      <c r="A10" s="154"/>
      <c r="B10" s="155"/>
      <c r="C10" s="66"/>
      <c r="D10" s="66"/>
      <c r="E10" s="66"/>
      <c r="F10" s="66"/>
      <c r="G10" s="66"/>
      <c r="H10" s="67"/>
      <c r="I10" s="79"/>
      <c r="L10" s="88"/>
    </row>
    <row r="11" spans="1:12" ht="18.75" customHeight="1" thickBot="1" x14ac:dyDescent="0.3">
      <c r="A11" s="152" t="str">
        <f>'Congés et HotLine 2015'!B18</f>
        <v>Utilisateur6</v>
      </c>
      <c r="B11" s="153"/>
      <c r="C11" s="65"/>
      <c r="D11" s="65"/>
      <c r="E11" s="65"/>
      <c r="F11" s="65"/>
      <c r="G11" s="65"/>
      <c r="H11" s="67"/>
      <c r="I11" s="78" t="s">
        <v>123</v>
      </c>
      <c r="K11" t="e">
        <f>HLOOKUP("S"&amp;B1,'Congés et HotLine 2015'!C11:BJ32,VLOOKUP("s"&amp;B1,'Congés et HotLine 2015'!C11:BJ32,1))</f>
        <v>#VALUE!</v>
      </c>
      <c r="L11" s="88"/>
    </row>
    <row r="12" spans="1:12" ht="18.75" customHeight="1" thickBot="1" x14ac:dyDescent="0.3">
      <c r="A12" s="146"/>
      <c r="B12" s="147"/>
      <c r="C12" s="66"/>
      <c r="D12" s="66"/>
      <c r="E12" s="66"/>
      <c r="F12" s="66"/>
      <c r="G12" s="66"/>
      <c r="H12" s="67"/>
      <c r="I12" s="77" t="s">
        <v>122</v>
      </c>
      <c r="L12" s="88"/>
    </row>
    <row r="13" spans="1:12" ht="18.75" customHeight="1" x14ac:dyDescent="0.25">
      <c r="A13" s="148" t="str">
        <f>'Congés et HotLine 2015'!B19</f>
        <v>Utilisateur7</v>
      </c>
      <c r="B13" s="156"/>
      <c r="C13" s="65"/>
      <c r="D13" s="65"/>
      <c r="E13" s="65"/>
      <c r="F13" s="65"/>
      <c r="G13" s="65"/>
      <c r="H13" s="67"/>
      <c r="I13" s="76" t="s">
        <v>121</v>
      </c>
    </row>
    <row r="14" spans="1:12" ht="18.75" customHeight="1" thickBot="1" x14ac:dyDescent="0.3">
      <c r="A14" s="146"/>
      <c r="B14" s="147"/>
      <c r="C14" s="66"/>
      <c r="D14" s="66"/>
      <c r="E14" s="66"/>
      <c r="F14" s="66"/>
      <c r="G14" s="66"/>
      <c r="H14" s="67"/>
      <c r="I14" s="75" t="s">
        <v>120</v>
      </c>
      <c r="K14">
        <f>ROWS('Congés et HotLine 2015'!B11:C32)</f>
        <v>22</v>
      </c>
    </row>
    <row r="15" spans="1:12" ht="18.75" customHeight="1" x14ac:dyDescent="0.25">
      <c r="A15" s="148" t="str">
        <f>'Congés et HotLine 2015'!B20</f>
        <v>Utilisateur8</v>
      </c>
      <c r="B15" s="156"/>
      <c r="C15" s="65"/>
      <c r="D15" s="65"/>
      <c r="E15" s="65"/>
      <c r="F15" s="65"/>
      <c r="G15" s="65"/>
      <c r="H15" s="67"/>
      <c r="I15" s="74" t="s">
        <v>119</v>
      </c>
      <c r="K15" s="90" t="e">
        <f>MATCH(#REF!,'Congés et HotLine 2015'!B13:B32)</f>
        <v>#REF!</v>
      </c>
      <c r="L15" t="s">
        <v>145</v>
      </c>
    </row>
    <row r="16" spans="1:12" ht="18.75" customHeight="1" thickBot="1" x14ac:dyDescent="0.3">
      <c r="A16" s="146"/>
      <c r="B16" s="147"/>
      <c r="C16" s="66"/>
      <c r="D16" s="66"/>
      <c r="E16" s="66"/>
      <c r="F16" s="66"/>
      <c r="G16" s="66"/>
      <c r="H16" s="67"/>
      <c r="I16" s="73" t="s">
        <v>118</v>
      </c>
      <c r="K16" t="e">
        <f>INDEX('Congés et HotLine 2015'!B11:BJ32,MATCH(#REF!,'Congés et HotLine 2015'!B13:B32),MATCH("S"&amp;B1,'Congés et HotLine 2015'!C11:BJ11))</f>
        <v>#REF!</v>
      </c>
    </row>
    <row r="17" spans="1:12" ht="18.75" customHeight="1" x14ac:dyDescent="0.25">
      <c r="A17" s="169" t="str">
        <f>'Congés et HotLine 2015'!B21</f>
        <v>Utilisateur9</v>
      </c>
      <c r="B17" s="170"/>
      <c r="C17" s="65"/>
      <c r="D17" s="65"/>
      <c r="E17" s="65"/>
      <c r="F17" s="65"/>
      <c r="G17" s="65"/>
      <c r="H17" s="67"/>
      <c r="I17" s="72" t="s">
        <v>117</v>
      </c>
      <c r="K17" t="str">
        <f>HLOOKUP("S"&amp;B1,'Congés et HotLine 2015'!C11:BJ11,1)</f>
        <v>S1</v>
      </c>
    </row>
    <row r="18" spans="1:12" ht="18.75" customHeight="1" thickBot="1" x14ac:dyDescent="0.3">
      <c r="A18" s="144"/>
      <c r="B18" s="145"/>
      <c r="C18" s="66"/>
      <c r="D18" s="66"/>
      <c r="E18" s="66"/>
      <c r="F18" s="66"/>
      <c r="G18" s="66"/>
      <c r="H18" s="67"/>
      <c r="I18" s="72" t="s">
        <v>116</v>
      </c>
      <c r="K18" t="e">
        <f>VLOOKUP(#REF!,'Congés et HotLine 2015'!B13:B32,1)</f>
        <v>#REF!</v>
      </c>
      <c r="L18">
        <f>ROW(K18)</f>
        <v>18</v>
      </c>
    </row>
    <row r="19" spans="1:12" ht="18.75" customHeight="1" thickBot="1" x14ac:dyDescent="0.3">
      <c r="A19" s="171" t="str">
        <f>'Congés et HotLine 2015'!B22</f>
        <v>Utilisateur10</v>
      </c>
      <c r="B19" s="172"/>
      <c r="C19" s="65"/>
      <c r="D19" s="65"/>
      <c r="E19" s="65"/>
      <c r="F19" s="65"/>
      <c r="G19" s="65"/>
      <c r="H19" s="67"/>
      <c r="I19" s="71" t="s">
        <v>115</v>
      </c>
    </row>
    <row r="20" spans="1:12" ht="18.75" customHeight="1" thickBot="1" x14ac:dyDescent="0.3">
      <c r="A20" s="173"/>
      <c r="B20" s="174"/>
      <c r="C20" s="66"/>
      <c r="D20" s="66"/>
      <c r="E20" s="66"/>
      <c r="F20" s="66"/>
      <c r="G20" s="66"/>
      <c r="H20" s="67"/>
    </row>
    <row r="21" spans="1:12" ht="18.75" customHeight="1" x14ac:dyDescent="0.25">
      <c r="A21" s="169" t="str">
        <f>'Congés et HotLine 2015'!B23</f>
        <v>Utilisateur11</v>
      </c>
      <c r="B21" s="170"/>
      <c r="C21" s="65"/>
      <c r="D21" s="65"/>
      <c r="E21" s="65"/>
      <c r="F21" s="65"/>
      <c r="G21" s="65"/>
      <c r="H21" s="67"/>
    </row>
    <row r="22" spans="1:12" ht="18.75" customHeight="1" thickBot="1" x14ac:dyDescent="0.3">
      <c r="A22" s="173"/>
      <c r="B22" s="174"/>
      <c r="C22" s="66"/>
      <c r="D22" s="66"/>
      <c r="E22" s="66"/>
      <c r="F22" s="66"/>
      <c r="G22" s="66"/>
      <c r="H22" s="67"/>
    </row>
    <row r="23" spans="1:12" ht="18.75" customHeight="1" x14ac:dyDescent="0.25">
      <c r="A23" s="142" t="str">
        <f>'Congés et HotLine 2015'!B24</f>
        <v>Utilisateur12</v>
      </c>
      <c r="B23" s="143"/>
      <c r="C23" s="65"/>
      <c r="D23" s="65"/>
      <c r="E23" s="65"/>
      <c r="F23" s="65"/>
      <c r="G23" s="65"/>
      <c r="H23" s="67"/>
    </row>
    <row r="24" spans="1:12" ht="18.75" customHeight="1" thickBot="1" x14ac:dyDescent="0.3">
      <c r="A24" s="144"/>
      <c r="B24" s="145"/>
      <c r="C24" s="66"/>
      <c r="D24" s="66"/>
      <c r="E24" s="66"/>
      <c r="F24" s="66"/>
      <c r="G24" s="66"/>
      <c r="H24" s="67"/>
    </row>
    <row r="25" spans="1:12" ht="18.75" customHeight="1" x14ac:dyDescent="0.25">
      <c r="A25" s="142" t="str">
        <f>'Congés et HotLine 2015'!B25</f>
        <v>Utilisateur13</v>
      </c>
      <c r="B25" s="143"/>
      <c r="C25" s="65"/>
      <c r="D25" s="65"/>
      <c r="E25" s="65"/>
      <c r="F25" s="65"/>
      <c r="G25" s="65"/>
      <c r="H25" s="67"/>
      <c r="I25" s="70"/>
    </row>
    <row r="26" spans="1:12" ht="18.75" customHeight="1" thickBot="1" x14ac:dyDescent="0.3">
      <c r="A26" s="144"/>
      <c r="B26" s="145"/>
      <c r="C26" s="66"/>
      <c r="D26" s="66"/>
      <c r="E26" s="66"/>
      <c r="F26" s="66"/>
      <c r="G26" s="66"/>
      <c r="H26" s="67"/>
    </row>
    <row r="27" spans="1:12" ht="18.75" customHeight="1" x14ac:dyDescent="0.25">
      <c r="A27" s="142" t="str">
        <f>'Congés et HotLine 2015'!B26</f>
        <v>Utilisateur14</v>
      </c>
      <c r="B27" s="143"/>
      <c r="C27" s="65"/>
      <c r="D27" s="65"/>
      <c r="E27" s="65"/>
      <c r="F27" s="65"/>
      <c r="G27" s="65"/>
      <c r="H27" s="69"/>
    </row>
    <row r="28" spans="1:12" ht="18.75" customHeight="1" thickBot="1" x14ac:dyDescent="0.3">
      <c r="A28" s="144"/>
      <c r="B28" s="145"/>
      <c r="C28" s="66"/>
      <c r="D28" s="66"/>
      <c r="E28" s="66"/>
      <c r="F28" s="66"/>
      <c r="G28" s="66"/>
      <c r="H28" s="63"/>
    </row>
    <row r="29" spans="1:12" ht="18.75" customHeight="1" x14ac:dyDescent="0.25">
      <c r="A29" s="165" t="str">
        <f>'Congés et HotLine 2015'!B27</f>
        <v>Utilisateur15</v>
      </c>
      <c r="B29" s="166"/>
      <c r="C29" s="65"/>
      <c r="D29" s="65"/>
      <c r="E29" s="65"/>
      <c r="F29" s="65"/>
      <c r="G29" s="65"/>
      <c r="H29" s="63"/>
    </row>
    <row r="30" spans="1:12" ht="18.75" customHeight="1" thickBot="1" x14ac:dyDescent="0.3">
      <c r="A30" s="167"/>
      <c r="B30" s="168"/>
      <c r="C30" s="66"/>
      <c r="D30" s="66"/>
      <c r="E30" s="66"/>
      <c r="F30" s="66"/>
      <c r="G30" s="66"/>
      <c r="H30" s="63"/>
    </row>
    <row r="31" spans="1:12" ht="18.75" customHeight="1" thickBot="1" x14ac:dyDescent="0.3">
      <c r="A31" s="157" t="str">
        <f>'Congés et HotLine 2015'!B28</f>
        <v>Utilisateur16</v>
      </c>
      <c r="B31" s="158"/>
      <c r="C31" s="65"/>
      <c r="D31" s="65"/>
      <c r="E31" s="65"/>
      <c r="F31" s="65"/>
      <c r="G31" s="65"/>
      <c r="H31" s="63"/>
    </row>
    <row r="32" spans="1:12" ht="18.75" customHeight="1" thickBot="1" x14ac:dyDescent="0.3">
      <c r="A32" s="157"/>
      <c r="B32" s="158"/>
      <c r="C32" s="66"/>
      <c r="D32" s="66"/>
      <c r="E32" s="66"/>
      <c r="F32" s="66"/>
      <c r="G32" s="66"/>
      <c r="H32" s="63"/>
    </row>
    <row r="33" spans="1:8" ht="18.75" customHeight="1" thickBot="1" x14ac:dyDescent="0.3">
      <c r="A33" s="157" t="str">
        <f>'Congés et HotLine 2015'!B29</f>
        <v>Utilisateur17</v>
      </c>
      <c r="B33" s="158"/>
      <c r="C33" s="65"/>
      <c r="D33" s="65"/>
      <c r="E33" s="65"/>
      <c r="F33" s="65"/>
      <c r="G33" s="65"/>
      <c r="H33" s="68"/>
    </row>
    <row r="34" spans="1:8" ht="18.75" customHeight="1" thickBot="1" x14ac:dyDescent="0.3">
      <c r="A34" s="157"/>
      <c r="B34" s="158"/>
      <c r="C34" s="66"/>
      <c r="D34" s="66"/>
      <c r="E34" s="66"/>
      <c r="F34" s="66"/>
      <c r="G34" s="66"/>
      <c r="H34" s="67"/>
    </row>
    <row r="35" spans="1:8" ht="18.75" customHeight="1" x14ac:dyDescent="0.25">
      <c r="A35" s="161" t="str">
        <f>'Congés et HotLine 2015'!B30</f>
        <v>Utilisateur18</v>
      </c>
      <c r="B35" s="162"/>
      <c r="C35" s="65"/>
      <c r="D35" s="65"/>
      <c r="E35" s="65"/>
      <c r="F35" s="65"/>
      <c r="G35" s="65"/>
      <c r="H35" s="67"/>
    </row>
    <row r="36" spans="1:8" ht="18.75" customHeight="1" thickBot="1" x14ac:dyDescent="0.3">
      <c r="A36" s="163"/>
      <c r="B36" s="164"/>
      <c r="C36" s="66"/>
      <c r="D36" s="66"/>
      <c r="E36" s="66"/>
      <c r="F36" s="66"/>
      <c r="G36" s="66"/>
      <c r="H36" s="63"/>
    </row>
    <row r="37" spans="1:8" ht="18.75" customHeight="1" x14ac:dyDescent="0.25">
      <c r="A37" s="161" t="str">
        <f>'Congés et HotLine 2015'!B31</f>
        <v>Utilisateur19</v>
      </c>
      <c r="B37" s="162"/>
      <c r="C37" s="65"/>
      <c r="D37" s="65"/>
      <c r="E37" s="65"/>
      <c r="F37" s="65"/>
      <c r="G37" s="65"/>
      <c r="H37" s="63"/>
    </row>
    <row r="38" spans="1:8" ht="18.75" customHeight="1" thickBot="1" x14ac:dyDescent="0.3">
      <c r="A38" s="163"/>
      <c r="B38" s="164"/>
      <c r="C38" s="66"/>
      <c r="D38" s="66"/>
      <c r="E38" s="66"/>
      <c r="F38" s="66"/>
      <c r="G38" s="66"/>
      <c r="H38" s="63"/>
    </row>
    <row r="39" spans="1:8" ht="18.75" customHeight="1" thickBot="1" x14ac:dyDescent="0.3">
      <c r="A39" s="157" t="str">
        <f>'Congés et HotLine 2015'!B32</f>
        <v>Utilisateur20</v>
      </c>
      <c r="B39" s="158"/>
      <c r="C39" s="65"/>
      <c r="D39" s="65"/>
      <c r="E39" s="65"/>
      <c r="F39" s="65"/>
      <c r="G39" s="65"/>
      <c r="H39" s="63"/>
    </row>
    <row r="40" spans="1:8" ht="18.75" customHeight="1" thickBot="1" x14ac:dyDescent="0.3">
      <c r="A40" s="159"/>
      <c r="B40" s="160"/>
      <c r="C40" s="64"/>
      <c r="D40" s="64"/>
      <c r="E40" s="64"/>
      <c r="F40" s="64"/>
      <c r="G40" s="64"/>
      <c r="H40" s="63"/>
    </row>
    <row r="41" spans="1:8" x14ac:dyDescent="0.25">
      <c r="A41" s="136" t="s">
        <v>114</v>
      </c>
      <c r="B41" s="137"/>
      <c r="C41" s="137"/>
      <c r="D41" s="137"/>
      <c r="E41" s="137"/>
      <c r="F41" s="137"/>
      <c r="G41" s="138"/>
      <c r="H41" s="63"/>
    </row>
    <row r="42" spans="1:8" ht="15.75" thickBot="1" x14ac:dyDescent="0.3">
      <c r="A42" s="139"/>
      <c r="B42" s="140"/>
      <c r="C42" s="140"/>
      <c r="D42" s="140"/>
      <c r="E42" s="140"/>
      <c r="F42" s="140"/>
      <c r="G42" s="141"/>
      <c r="H42" s="63"/>
    </row>
  </sheetData>
  <mergeCells count="21">
    <mergeCell ref="A23:B24"/>
    <mergeCell ref="A2:B2"/>
    <mergeCell ref="A3:B4"/>
    <mergeCell ref="A5:B6"/>
    <mergeCell ref="A7:B8"/>
    <mergeCell ref="A9:B10"/>
    <mergeCell ref="A11:B12"/>
    <mergeCell ref="A13:B14"/>
    <mergeCell ref="A15:B16"/>
    <mergeCell ref="A17:B18"/>
    <mergeCell ref="A19:B20"/>
    <mergeCell ref="A21:B22"/>
    <mergeCell ref="A37:B38"/>
    <mergeCell ref="A39:B40"/>
    <mergeCell ref="A41:G42"/>
    <mergeCell ref="A25:B26"/>
    <mergeCell ref="A27:B28"/>
    <mergeCell ref="A29:B30"/>
    <mergeCell ref="A31:B32"/>
    <mergeCell ref="A33:B34"/>
    <mergeCell ref="A35:B36"/>
  </mergeCells>
  <conditionalFormatting sqref="F3:G4 E2:G2 C2:C4 C5:G40">
    <cfRule type="containsText" dxfId="5" priority="6" operator="containsText" text="Station 703761">
      <formula>NOT(ISERROR(SEARCH("Station 703761",C2)))</formula>
    </cfRule>
  </conditionalFormatting>
  <conditionalFormatting sqref="F3:G4 E2:G2 C2:C4 C5:G40">
    <cfRule type="containsText" dxfId="4" priority="3" operator="containsText" text="Agent 703919">
      <formula>NOT(ISERROR(SEARCH("Agent 703919",C2)))</formula>
    </cfRule>
    <cfRule type="containsText" dxfId="3" priority="4" operator="containsText" text="Station 703762">
      <formula>NOT(ISERROR(SEARCH("Station 703762",C2)))</formula>
    </cfRule>
    <cfRule type="containsText" dxfId="2" priority="5" operator="containsText" text="Agent 703918">
      <formula>NOT(ISERROR(SEARCH("Agent 703918",C2)))</formula>
    </cfRule>
  </conditionalFormatting>
  <conditionalFormatting sqref="F3:G4 D5:G28 E2:G2 C2:C28 C29:G40">
    <cfRule type="containsText" dxfId="1" priority="1" operator="containsText" text="Agent 703920">
      <formula>NOT(ISERROR(SEARCH("Agent 703920",C2)))</formula>
    </cfRule>
    <cfRule type="containsText" dxfId="0" priority="2" operator="containsText" text="Station 703763">
      <formula>NOT(ISERROR(SEARCH("Station 703763",C2)))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646071DA211F4CAC2B081D399A9ECC" ma:contentTypeVersion="0" ma:contentTypeDescription="Crée un document." ma:contentTypeScope="" ma:versionID="a4fc4460028bd267e2e79e7c4846bc3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19A347-A202-454B-B477-F436DEEEE770}">
  <ds:schemaRefs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A822A15-4781-44D1-905A-70C3A28CB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D704B11-6191-4AD2-926E-5EA287246A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Congés et HotLine 2015</vt:lpstr>
      <vt:lpstr>hide</vt:lpstr>
      <vt:lpstr>S1</vt:lpstr>
      <vt:lpstr>S2</vt:lpstr>
      <vt:lpstr>S3</vt:lpstr>
      <vt:lpstr>S4</vt:lpstr>
      <vt:lpstr>a</vt:lpstr>
      <vt:lpstr>an</vt:lpstr>
      <vt:lpstr>Case</vt:lpstr>
      <vt:lpstr>Listnum</vt:lpstr>
      <vt:lpstr>'Congés et HotLine 2015'!Zone_d_impression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5912981D</dc:creator>
  <cp:lastModifiedBy>Perrisseau denis</cp:lastModifiedBy>
  <dcterms:created xsi:type="dcterms:W3CDTF">2015-06-19T15:01:09Z</dcterms:created>
  <dcterms:modified xsi:type="dcterms:W3CDTF">2016-04-28T09:47:46Z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0x0101004E646071DA211F4CAC2B081D399A9ECC</vt:lpwstr>
  </property>
</Properties>
</file>