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915" windowHeight="8385" activeTab="1"/>
  </bookViews>
  <sheets>
    <sheet name="Prévisionnel" sheetId="4" r:id="rId1"/>
    <sheet name="Juin" sheetId="1" r:id="rId2"/>
  </sheets>
  <definedNames>
    <definedName name="_xlnm._FilterDatabase" localSheetId="1" hidden="1">Juin!$A$4:$G$43</definedName>
  </definedNames>
  <calcPr calcId="145621"/>
</workbook>
</file>

<file path=xl/calcChain.xml><?xml version="1.0" encoding="utf-8"?>
<calcChain xmlns="http://schemas.openxmlformats.org/spreadsheetml/2006/main">
  <c r="L21" i="1" l="1"/>
  <c r="R17" i="1" l="1"/>
  <c r="R18" i="1" s="1"/>
  <c r="S17" i="1"/>
  <c r="S18" i="1" l="1"/>
  <c r="R19" i="1"/>
  <c r="S19" i="1"/>
  <c r="E53" i="1"/>
  <c r="E52" i="1"/>
  <c r="R20" i="1" l="1"/>
  <c r="S20" i="1"/>
  <c r="E29" i="1"/>
  <c r="E30" i="1"/>
  <c r="E31" i="1"/>
  <c r="E51" i="1"/>
  <c r="E50" i="1"/>
  <c r="E49" i="1"/>
  <c r="E48" i="1"/>
  <c r="E47" i="1"/>
  <c r="E44" i="1"/>
  <c r="E46" i="1"/>
  <c r="E45" i="1"/>
  <c r="E32" i="1"/>
  <c r="E43" i="1"/>
  <c r="E42" i="1"/>
  <c r="E41" i="1"/>
  <c r="E40" i="1"/>
  <c r="E39" i="1"/>
  <c r="E38" i="1"/>
  <c r="E37" i="1"/>
  <c r="E36" i="1"/>
  <c r="E35" i="1"/>
  <c r="E34" i="1"/>
  <c r="E33" i="1"/>
  <c r="R21" i="1" l="1"/>
  <c r="S21" i="1"/>
  <c r="E87" i="1"/>
  <c r="E86" i="1"/>
  <c r="E85" i="1"/>
  <c r="R22" i="1" l="1"/>
  <c r="S22" i="1"/>
  <c r="D63" i="1"/>
  <c r="E62" i="1"/>
  <c r="E88" i="1"/>
  <c r="E84" i="1"/>
  <c r="E83" i="1"/>
  <c r="E82" i="1"/>
  <c r="E81" i="1"/>
  <c r="R23" i="1" l="1"/>
  <c r="S23" i="1"/>
  <c r="A96" i="1"/>
  <c r="A95" i="1"/>
  <c r="E80" i="1"/>
  <c r="E79" i="1"/>
  <c r="E78" i="1"/>
  <c r="E77" i="1"/>
  <c r="E76" i="1"/>
  <c r="F76" i="1" s="1"/>
  <c r="E68" i="1"/>
  <c r="E59" i="1"/>
  <c r="F59" i="1" s="1"/>
  <c r="F68" i="1"/>
  <c r="E3" i="1"/>
  <c r="F3" i="1" s="1"/>
  <c r="E4" i="1"/>
  <c r="E16" i="1"/>
  <c r="D89" i="1"/>
  <c r="C89" i="1"/>
  <c r="E27" i="1"/>
  <c r="E28" i="1"/>
  <c r="E25" i="1"/>
  <c r="R24" i="1" l="1"/>
  <c r="S24" i="1"/>
  <c r="F4" i="1"/>
  <c r="F77" i="1"/>
  <c r="F78" i="1" s="1"/>
  <c r="F79" i="1" s="1"/>
  <c r="F80" i="1" s="1"/>
  <c r="F81" i="1" s="1"/>
  <c r="F82" i="1" s="1"/>
  <c r="F83" i="1" s="1"/>
  <c r="F84" i="1" s="1"/>
  <c r="D90" i="1"/>
  <c r="C95" i="1" s="1"/>
  <c r="C90" i="1"/>
  <c r="D26" i="1"/>
  <c r="E26" i="1"/>
  <c r="R25" i="1" l="1"/>
  <c r="S25" i="1"/>
  <c r="F88" i="1"/>
  <c r="F85" i="1"/>
  <c r="F86" i="1" s="1"/>
  <c r="F87" i="1" s="1"/>
  <c r="E24" i="1"/>
  <c r="E23" i="1"/>
  <c r="E21" i="1"/>
  <c r="R26" i="1" l="1"/>
  <c r="S26" i="1"/>
  <c r="L19" i="1"/>
  <c r="A94" i="1"/>
  <c r="D71" i="1"/>
  <c r="C71" i="1"/>
  <c r="E70" i="1"/>
  <c r="E69" i="1"/>
  <c r="F69" i="1" s="1"/>
  <c r="F70" i="1" s="1"/>
  <c r="C63" i="1"/>
  <c r="D64" i="1" s="1"/>
  <c r="E61" i="1"/>
  <c r="E60" i="1"/>
  <c r="F60" i="1" s="1"/>
  <c r="F61" i="1" l="1"/>
  <c r="F62" i="1" s="1"/>
  <c r="R27" i="1"/>
  <c r="S27" i="1"/>
  <c r="C72" i="1"/>
  <c r="C64" i="1"/>
  <c r="D72" i="1"/>
  <c r="E19" i="1"/>
  <c r="E22" i="1"/>
  <c r="E20" i="1"/>
  <c r="E18" i="1"/>
  <c r="E14" i="1"/>
  <c r="E15" i="1"/>
  <c r="E13" i="1"/>
  <c r="E17" i="1"/>
  <c r="L6" i="1" s="1"/>
  <c r="M6" i="1" s="1"/>
  <c r="T5" i="1" s="1"/>
  <c r="E12" i="1"/>
  <c r="L5" i="1" s="1"/>
  <c r="M5" i="1" s="1"/>
  <c r="T4" i="1" s="1"/>
  <c r="E11" i="1"/>
  <c r="E10" i="1"/>
  <c r="L16" i="1" s="1"/>
  <c r="N16" i="1" s="1"/>
  <c r="E9" i="1"/>
  <c r="L4" i="1" s="1"/>
  <c r="M4" i="1" s="1"/>
  <c r="E8" i="1"/>
  <c r="L18" i="1" s="1"/>
  <c r="E7" i="1"/>
  <c r="E6" i="1"/>
  <c r="E5" i="1"/>
  <c r="F5" i="1" s="1"/>
  <c r="M19" i="1"/>
  <c r="T10" i="1" s="1"/>
  <c r="L20" i="1"/>
  <c r="M20" i="1" s="1"/>
  <c r="T11" i="1" s="1"/>
  <c r="M21" i="1"/>
  <c r="T12" i="1" s="1"/>
  <c r="R28" i="1" l="1"/>
  <c r="S28" i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L17" i="1"/>
  <c r="L9" i="1" s="1"/>
  <c r="M9" i="1" s="1"/>
  <c r="L8" i="1"/>
  <c r="M8" i="1" s="1"/>
  <c r="T7" i="1" s="1"/>
  <c r="L7" i="1"/>
  <c r="M7" i="1" s="1"/>
  <c r="T6" i="1" s="1"/>
  <c r="M18" i="1"/>
  <c r="T9" i="1" s="1"/>
  <c r="N18" i="1"/>
  <c r="N20" i="1"/>
  <c r="N21" i="1"/>
  <c r="R29" i="1" l="1"/>
  <c r="S29" i="1"/>
  <c r="N17" i="1"/>
  <c r="M16" i="1"/>
  <c r="T8" i="1" s="1"/>
  <c r="S8" i="1"/>
  <c r="J19" i="1"/>
  <c r="J8" i="1"/>
  <c r="J7" i="1"/>
  <c r="S6" i="1" s="1"/>
  <c r="J6" i="1"/>
  <c r="S5" i="1" s="1"/>
  <c r="J5" i="1"/>
  <c r="S4" i="1" s="1"/>
  <c r="J4" i="1"/>
  <c r="N4" i="1" s="1"/>
  <c r="S9" i="1"/>
  <c r="S11" i="1"/>
  <c r="S12" i="1"/>
  <c r="R30" i="1" l="1"/>
  <c r="S30" i="1"/>
  <c r="N19" i="1"/>
  <c r="J9" i="1"/>
  <c r="N9" i="1" s="1"/>
  <c r="N8" i="1"/>
  <c r="S7" i="1"/>
  <c r="N6" i="1"/>
  <c r="N7" i="1"/>
  <c r="N5" i="1"/>
  <c r="S10" i="1"/>
  <c r="C54" i="1"/>
  <c r="D54" i="1"/>
  <c r="R31" i="1" l="1"/>
  <c r="S31" i="1"/>
  <c r="N10" i="1"/>
  <c r="C55" i="1"/>
  <c r="D55" i="1"/>
  <c r="L10" i="1"/>
  <c r="B6" i="4"/>
  <c r="E6" i="4"/>
  <c r="R32" i="1" l="1"/>
  <c r="S32" i="1"/>
  <c r="C94" i="1"/>
  <c r="C96" i="1" s="1"/>
  <c r="J10" i="1"/>
  <c r="E7" i="4"/>
  <c r="E9" i="4" s="1"/>
  <c r="E11" i="4" s="1"/>
  <c r="E13" i="4" s="1"/>
  <c r="R33" i="1" l="1"/>
  <c r="S33" i="1"/>
  <c r="F25" i="1"/>
  <c r="F26" i="1" s="1"/>
  <c r="F27" i="1" s="1"/>
  <c r="F28" i="1" s="1"/>
  <c r="F29" i="1" s="1"/>
  <c r="F30" i="1" s="1"/>
  <c r="F31" i="1" s="1"/>
  <c r="R34" i="1" l="1"/>
  <c r="S34" i="1"/>
  <c r="F32" i="1"/>
  <c r="R35" i="1" l="1"/>
  <c r="S35" i="1"/>
  <c r="F33" i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R36" i="1" l="1"/>
  <c r="S36" i="1"/>
  <c r="R37" i="1" l="1"/>
  <c r="S37" i="1"/>
  <c r="R38" i="1" l="1"/>
  <c r="S38" i="1"/>
  <c r="R39" i="1" l="1"/>
  <c r="S39" i="1"/>
  <c r="R40" i="1" l="1"/>
  <c r="S40" i="1"/>
  <c r="R41" i="1" l="1"/>
  <c r="S41" i="1"/>
  <c r="R42" i="1" l="1"/>
  <c r="S42" i="1"/>
  <c r="R43" i="1" l="1"/>
  <c r="S43" i="1"/>
  <c r="R44" i="1" l="1"/>
  <c r="S44" i="1"/>
  <c r="R45" i="1" l="1"/>
  <c r="S45" i="1"/>
  <c r="R46" i="1" l="1"/>
  <c r="S46" i="1"/>
  <c r="R47" i="1" l="1"/>
  <c r="S47" i="1"/>
  <c r="R48" i="1" l="1"/>
  <c r="S48" i="1"/>
  <c r="R49" i="1" l="1"/>
  <c r="S49" i="1"/>
  <c r="R50" i="1" l="1"/>
  <c r="S50" i="1"/>
  <c r="R51" i="1" l="1"/>
  <c r="S51" i="1"/>
  <c r="R52" i="1" l="1"/>
  <c r="S52" i="1"/>
  <c r="R53" i="1" l="1"/>
  <c r="S53" i="1"/>
  <c r="R54" i="1" l="1"/>
  <c r="S54" i="1"/>
  <c r="R55" i="1" l="1"/>
  <c r="S55" i="1"/>
  <c r="R56" i="1" l="1"/>
  <c r="S56" i="1"/>
  <c r="R57" i="1" l="1"/>
  <c r="S57" i="1"/>
</calcChain>
</file>

<file path=xl/comments1.xml><?xml version="1.0" encoding="utf-8"?>
<comments xmlns="http://schemas.openxmlformats.org/spreadsheetml/2006/main">
  <authors>
    <author>Yoann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Yoann:</t>
        </r>
        <r>
          <rPr>
            <sz val="9"/>
            <color indexed="81"/>
            <rFont val="Tahoma"/>
            <family val="2"/>
          </rPr>
          <t xml:space="preserve">
Versées de septembre à juin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Yoann:</t>
        </r>
        <r>
          <rPr>
            <sz val="9"/>
            <color indexed="81"/>
            <rFont val="Tahoma"/>
            <family val="2"/>
          </rPr>
          <t xml:space="preserve">
4 € par jour sur 28 jours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Yoann:</t>
        </r>
        <r>
          <rPr>
            <sz val="9"/>
            <color indexed="81"/>
            <rFont val="Tahoma"/>
            <family val="2"/>
          </rPr>
          <t xml:space="preserve">
2 allers-retours Bourgoin - Grenoble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Yoann:</t>
        </r>
        <r>
          <rPr>
            <sz val="9"/>
            <color indexed="81"/>
            <rFont val="Tahoma"/>
            <family val="2"/>
          </rPr>
          <t xml:space="preserve">
21 € pour le coiffeur et 10 € pour l'esthéticienne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Yoann:</t>
        </r>
        <r>
          <rPr>
            <sz val="9"/>
            <color indexed="81"/>
            <rFont val="Tahoma"/>
            <family val="2"/>
          </rPr>
          <t xml:space="preserve">
10 € par week-end</t>
        </r>
      </text>
    </comment>
  </commentList>
</comments>
</file>

<file path=xl/sharedStrings.xml><?xml version="1.0" encoding="utf-8"?>
<sst xmlns="http://schemas.openxmlformats.org/spreadsheetml/2006/main" count="224" uniqueCount="55">
  <si>
    <t>Prélèvement LA</t>
  </si>
  <si>
    <t>Compléments</t>
  </si>
  <si>
    <t>Courses</t>
  </si>
  <si>
    <t>Bourse</t>
  </si>
  <si>
    <t>CAF</t>
  </si>
  <si>
    <t>Loyer</t>
  </si>
  <si>
    <t>Assurance</t>
  </si>
  <si>
    <t>Téléphone</t>
  </si>
  <si>
    <t>Sorties</t>
  </si>
  <si>
    <t>Libellés</t>
  </si>
  <si>
    <t>Montants</t>
  </si>
  <si>
    <t>Pérvisionnel</t>
  </si>
  <si>
    <t>Réel</t>
  </si>
  <si>
    <t>Différences</t>
  </si>
  <si>
    <t>Total</t>
  </si>
  <si>
    <t>Divers</t>
  </si>
  <si>
    <t>Retrait</t>
  </si>
  <si>
    <t>Autre</t>
  </si>
  <si>
    <t>Dates</t>
  </si>
  <si>
    <t>Débits</t>
  </si>
  <si>
    <t>Crédits</t>
  </si>
  <si>
    <t>Retraits</t>
  </si>
  <si>
    <t>Transports</t>
  </si>
  <si>
    <t>Soins</t>
  </si>
  <si>
    <t>Vêtements</t>
  </si>
  <si>
    <t>Coiffeur etc.</t>
  </si>
  <si>
    <t>Totaux</t>
  </si>
  <si>
    <t>Solde début de mois</t>
  </si>
  <si>
    <t>Solde fin de mois</t>
  </si>
  <si>
    <t>Sorties - Divers</t>
  </si>
  <si>
    <t>Communes</t>
  </si>
  <si>
    <t>CCP</t>
  </si>
  <si>
    <t>LA</t>
  </si>
  <si>
    <t>Virement CCP</t>
  </si>
  <si>
    <t>GMO</t>
  </si>
  <si>
    <t>Avoir diponible total</t>
  </si>
  <si>
    <t>Montant</t>
  </si>
  <si>
    <t>Mc Donalds</t>
  </si>
  <si>
    <t xml:space="preserve"> </t>
  </si>
  <si>
    <t>Monnaie</t>
  </si>
  <si>
    <t>Prélèvement CCP</t>
  </si>
  <si>
    <t>Dépenses diverses</t>
  </si>
  <si>
    <t>Soldes</t>
  </si>
  <si>
    <t>Total sur comptes</t>
  </si>
  <si>
    <t>Total monnaie</t>
  </si>
  <si>
    <t>Draps</t>
  </si>
  <si>
    <t>Cables TV</t>
  </si>
  <si>
    <t>TV</t>
  </si>
  <si>
    <t>Personelles</t>
  </si>
  <si>
    <t>Ajustements</t>
  </si>
  <si>
    <t>Piles</t>
  </si>
  <si>
    <t>Bein</t>
  </si>
  <si>
    <t>Medicaments ***</t>
  </si>
  <si>
    <t>***</t>
  </si>
  <si>
    <t>Cadeau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</si>
</sst>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[$-40C]d\-mmm;@"/>
    <numFmt numFmtId="165" formatCode="_-* #,##0.00\ [$€-40C]_-;\-* #,##0.00\ [$€-40C]_-;_-* &quot;-&quot;??\ [$€-40C]_-;_-@_-"/>
    <numFmt numFmtId="166" formatCode="_([$€-2]\ * #,##0.00_);_([$€-2]\ * \(#,##0.00\);_([$€-2]\ * &quot;-&quot;??_);_(@_)"/>
    <numFmt numFmtId="167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/>
        <bgColor auto="1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52">
    <xf numFmtId="0" fontId="0" fillId="0" borderId="0" xfId="0"/>
    <xf numFmtId="166" fontId="0" fillId="0" borderId="0" xfId="0" applyNumberForma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165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165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 indent="1"/>
    </xf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 indent="1"/>
    </xf>
    <xf numFmtId="165" fontId="0" fillId="0" borderId="16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left" vertical="center" indent="1"/>
    </xf>
    <xf numFmtId="16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left" vertical="center" indent="1"/>
    </xf>
    <xf numFmtId="165" fontId="3" fillId="0" borderId="18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left" vertical="center" indent="1"/>
    </xf>
    <xf numFmtId="165" fontId="3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 indent="1"/>
    </xf>
    <xf numFmtId="165" fontId="3" fillId="0" borderId="24" xfId="0" applyNumberFormat="1" applyFont="1" applyBorder="1" applyAlignment="1">
      <alignment horizontal="center" vertical="center"/>
    </xf>
    <xf numFmtId="165" fontId="2" fillId="0" borderId="2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165" fontId="5" fillId="0" borderId="5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4" fontId="0" fillId="4" borderId="25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left" vertical="center" indent="1"/>
    </xf>
    <xf numFmtId="164" fontId="0" fillId="4" borderId="28" xfId="0" applyNumberFormat="1" applyFill="1" applyBorder="1" applyAlignment="1">
      <alignment horizontal="center" vertical="center"/>
    </xf>
    <xf numFmtId="0" fontId="0" fillId="4" borderId="29" xfId="0" applyFill="1" applyBorder="1" applyAlignment="1">
      <alignment horizontal="left" vertical="center" indent="1"/>
    </xf>
    <xf numFmtId="165" fontId="8" fillId="4" borderId="26" xfId="0" applyNumberFormat="1" applyFont="1" applyFill="1" applyBorder="1" applyAlignment="1">
      <alignment horizontal="center" vertical="center"/>
    </xf>
    <xf numFmtId="165" fontId="8" fillId="4" borderId="29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5" fontId="8" fillId="4" borderId="31" xfId="0" applyNumberFormat="1" applyFont="1" applyFill="1" applyBorder="1" applyAlignment="1">
      <alignment horizontal="center" vertical="center"/>
    </xf>
    <xf numFmtId="165" fontId="8" fillId="4" borderId="3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165" fontId="8" fillId="0" borderId="18" xfId="0" applyNumberFormat="1" applyFont="1" applyBorder="1" applyAlignment="1">
      <alignment horizontal="center" vertical="center"/>
    </xf>
    <xf numFmtId="165" fontId="8" fillId="0" borderId="21" xfId="0" applyNumberFormat="1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165" fontId="0" fillId="0" borderId="39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0" fontId="0" fillId="0" borderId="42" xfId="0" applyBorder="1" applyAlignment="1">
      <alignment horizontal="left" vertical="center" indent="1"/>
    </xf>
    <xf numFmtId="165" fontId="0" fillId="0" borderId="4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8" fillId="4" borderId="27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left" vertical="center" indent="1"/>
    </xf>
    <xf numFmtId="165" fontId="0" fillId="0" borderId="47" xfId="0" applyNumberFormat="1" applyBorder="1" applyAlignment="1">
      <alignment horizontal="center" vertical="center"/>
    </xf>
    <xf numFmtId="165" fontId="0" fillId="0" borderId="48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165" fontId="3" fillId="4" borderId="29" xfId="0" applyNumberFormat="1" applyFont="1" applyFill="1" applyBorder="1" applyAlignment="1">
      <alignment horizontal="center" vertical="center"/>
    </xf>
    <xf numFmtId="165" fontId="8" fillId="5" borderId="29" xfId="0" applyNumberFormat="1" applyFont="1" applyFill="1" applyBorder="1" applyAlignment="1">
      <alignment horizontal="center" vertical="center"/>
    </xf>
    <xf numFmtId="165" fontId="3" fillId="5" borderId="29" xfId="0" applyNumberFormat="1" applyFont="1" applyFill="1" applyBorder="1" applyAlignment="1">
      <alignment horizontal="center" vertical="center"/>
    </xf>
    <xf numFmtId="165" fontId="8" fillId="0" borderId="2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165" fontId="0" fillId="0" borderId="0" xfId="0" applyNumberFormat="1" applyBorder="1" applyAlignment="1">
      <alignment horizontal="center" vertical="center"/>
    </xf>
    <xf numFmtId="165" fontId="8" fillId="0" borderId="50" xfId="0" applyNumberFormat="1" applyFont="1" applyBorder="1" applyAlignment="1">
      <alignment horizontal="center" vertical="center"/>
    </xf>
    <xf numFmtId="165" fontId="8" fillId="0" borderId="51" xfId="0" applyNumberFormat="1" applyFont="1" applyBorder="1" applyAlignment="1">
      <alignment horizontal="center" vertical="center"/>
    </xf>
    <xf numFmtId="165" fontId="8" fillId="0" borderId="52" xfId="0" applyNumberFormat="1" applyFont="1" applyBorder="1" applyAlignment="1">
      <alignment horizontal="center" vertical="center"/>
    </xf>
    <xf numFmtId="165" fontId="1" fillId="0" borderId="30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5" fontId="1" fillId="3" borderId="44" xfId="0" applyNumberFormat="1" applyFont="1" applyFill="1" applyBorder="1" applyAlignment="1">
      <alignment horizontal="center" vertical="center"/>
    </xf>
    <xf numFmtId="165" fontId="8" fillId="0" borderId="53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left" vertical="center" wrapText="1" indent="1"/>
    </xf>
    <xf numFmtId="0" fontId="0" fillId="0" borderId="55" xfId="0" applyBorder="1" applyAlignment="1">
      <alignment horizontal="left" vertical="center" wrapText="1" indent="1"/>
    </xf>
    <xf numFmtId="0" fontId="0" fillId="0" borderId="56" xfId="0" applyBorder="1" applyAlignment="1">
      <alignment horizontal="left" vertical="center" wrapText="1" indent="1"/>
    </xf>
    <xf numFmtId="0" fontId="0" fillId="0" borderId="57" xfId="0" applyBorder="1" applyAlignment="1">
      <alignment horizontal="left" vertical="center" wrapText="1" indent="1"/>
    </xf>
    <xf numFmtId="0" fontId="9" fillId="4" borderId="58" xfId="0" applyFont="1" applyFill="1" applyBorder="1" applyAlignment="1">
      <alignment horizontal="left" vertical="center" wrapText="1" indent="1"/>
    </xf>
    <xf numFmtId="0" fontId="9" fillId="4" borderId="46" xfId="0" applyFont="1" applyFill="1" applyBorder="1" applyAlignment="1">
      <alignment horizontal="left" vertical="center" wrapText="1" indent="1"/>
    </xf>
    <xf numFmtId="165" fontId="1" fillId="0" borderId="5" xfId="0" applyNumberFormat="1" applyFont="1" applyBorder="1" applyAlignment="1">
      <alignment horizontal="center" vertical="center"/>
    </xf>
    <xf numFmtId="165" fontId="1" fillId="3" borderId="32" xfId="0" applyNumberFormat="1" applyFon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6" borderId="24" xfId="0" applyFill="1" applyBorder="1" applyAlignment="1">
      <alignment horizontal="left" vertical="center" indent="1"/>
    </xf>
    <xf numFmtId="165" fontId="2" fillId="6" borderId="24" xfId="0" applyNumberFormat="1" applyFont="1" applyFill="1" applyBorder="1" applyAlignment="1">
      <alignment horizontal="center" vertical="center"/>
    </xf>
    <xf numFmtId="165" fontId="3" fillId="6" borderId="24" xfId="0" applyNumberFormat="1" applyFont="1" applyFill="1" applyBorder="1" applyAlignment="1">
      <alignment horizontal="center" vertical="center"/>
    </xf>
    <xf numFmtId="165" fontId="8" fillId="6" borderId="52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0" fillId="6" borderId="57" xfId="0" applyFill="1" applyBorder="1" applyAlignment="1">
      <alignment horizontal="left" vertical="center" wrapText="1" indent="1"/>
    </xf>
    <xf numFmtId="164" fontId="0" fillId="0" borderId="59" xfId="0" applyNumberFormat="1" applyBorder="1" applyAlignment="1">
      <alignment horizontal="center" vertical="center"/>
    </xf>
    <xf numFmtId="0" fontId="0" fillId="0" borderId="60" xfId="0" applyBorder="1" applyAlignment="1">
      <alignment horizontal="left" vertical="center" indent="1"/>
    </xf>
    <xf numFmtId="165" fontId="2" fillId="0" borderId="60" xfId="0" applyNumberFormat="1" applyFont="1" applyBorder="1" applyAlignment="1">
      <alignment horizontal="center" vertical="center"/>
    </xf>
    <xf numFmtId="165" fontId="3" fillId="0" borderId="60" xfId="0" applyNumberFormat="1" applyFont="1" applyBorder="1" applyAlignment="1">
      <alignment horizontal="center" vertical="center"/>
    </xf>
    <xf numFmtId="165" fontId="8" fillId="0" borderId="60" xfId="0" applyNumberFormat="1" applyFont="1" applyBorder="1" applyAlignment="1">
      <alignment horizontal="center" vertical="center"/>
    </xf>
    <xf numFmtId="0" fontId="0" fillId="0" borderId="61" xfId="0" applyBorder="1" applyAlignment="1">
      <alignment horizontal="left" vertical="center" wrapText="1" indent="1"/>
    </xf>
    <xf numFmtId="165" fontId="8" fillId="0" borderId="62" xfId="0" applyNumberFormat="1" applyFont="1" applyBorder="1" applyAlignment="1">
      <alignment horizontal="center" vertical="center"/>
    </xf>
    <xf numFmtId="164" fontId="0" fillId="0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 indent="1"/>
    </xf>
    <xf numFmtId="165" fontId="2" fillId="0" borderId="24" xfId="0" applyNumberFormat="1" applyFont="1" applyFill="1" applyBorder="1" applyAlignment="1">
      <alignment horizontal="center" vertical="center"/>
    </xf>
    <xf numFmtId="165" fontId="3" fillId="0" borderId="24" xfId="0" applyNumberFormat="1" applyFont="1" applyFill="1" applyBorder="1" applyAlignment="1">
      <alignment horizontal="center" vertical="center"/>
    </xf>
    <xf numFmtId="165" fontId="8" fillId="0" borderId="52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0" fontId="0" fillId="0" borderId="57" xfId="0" applyFill="1" applyBorder="1" applyAlignment="1">
      <alignment horizontal="left" vertical="center" wrapText="1" indent="1"/>
    </xf>
    <xf numFmtId="0" fontId="4" fillId="3" borderId="9" xfId="0" applyFont="1" applyFill="1" applyBorder="1" applyAlignment="1">
      <alignment horizontal="center" vertical="center"/>
    </xf>
    <xf numFmtId="164" fontId="0" fillId="0" borderId="23" xfId="0" applyNumberFormat="1" applyFill="1" applyBorder="1" applyAlignment="1">
      <alignment horizontal="center" vertical="center" wrapText="1"/>
    </xf>
    <xf numFmtId="165" fontId="2" fillId="0" borderId="24" xfId="0" applyNumberFormat="1" applyFont="1" applyFill="1" applyBorder="1" applyAlignment="1">
      <alignment horizontal="center" vertical="center" wrapText="1"/>
    </xf>
    <xf numFmtId="165" fontId="3" fillId="0" borderId="24" xfId="0" applyNumberFormat="1" applyFont="1" applyFill="1" applyBorder="1" applyAlignment="1">
      <alignment horizontal="center" vertical="center" wrapText="1"/>
    </xf>
    <xf numFmtId="165" fontId="8" fillId="0" borderId="52" xfId="0" applyNumberFormat="1" applyFont="1" applyFill="1" applyBorder="1" applyAlignment="1">
      <alignment horizontal="center" vertical="center" wrapText="1"/>
    </xf>
    <xf numFmtId="165" fontId="8" fillId="0" borderId="1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57" xfId="0" applyFill="1" applyBorder="1" applyAlignment="1">
      <alignment horizontal="left" vertical="center" wrapText="1" indent="2"/>
    </xf>
    <xf numFmtId="0" fontId="0" fillId="0" borderId="57" xfId="0" applyBorder="1" applyAlignment="1">
      <alignment horizontal="left" vertical="center" wrapText="1" indent="2"/>
    </xf>
    <xf numFmtId="0" fontId="0" fillId="0" borderId="24" xfId="0" applyFill="1" applyBorder="1" applyAlignment="1">
      <alignment horizontal="left" vertical="center" wrapText="1" indent="1"/>
    </xf>
    <xf numFmtId="165" fontId="0" fillId="0" borderId="63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 indent="1"/>
    </xf>
    <xf numFmtId="2" fontId="0" fillId="0" borderId="0" xfId="0" applyNumberFormat="1" applyBorder="1" applyAlignment="1">
      <alignment horizontal="left" vertical="center" wrapText="1" indent="1"/>
    </xf>
    <xf numFmtId="167" fontId="9" fillId="0" borderId="0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Aperçu des dépenses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Juin!$R$2</c:f>
              <c:strCache>
                <c:ptCount val="1"/>
                <c:pt idx="0">
                  <c:v>Pérvisionnel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Juin!$R$4:$R$12</c:f>
              <c:strCache>
                <c:ptCount val="9"/>
                <c:pt idx="0">
                  <c:v>Assurance</c:v>
                </c:pt>
                <c:pt idx="1">
                  <c:v>Téléphone</c:v>
                </c:pt>
                <c:pt idx="2">
                  <c:v>Courses</c:v>
                </c:pt>
                <c:pt idx="3">
                  <c:v>Transports</c:v>
                </c:pt>
                <c:pt idx="4">
                  <c:v>Retraits</c:v>
                </c:pt>
                <c:pt idx="5">
                  <c:v>Soins</c:v>
                </c:pt>
                <c:pt idx="6">
                  <c:v>Coiffeur etc.</c:v>
                </c:pt>
                <c:pt idx="7">
                  <c:v>Vêtements</c:v>
                </c:pt>
                <c:pt idx="8">
                  <c:v>Autre</c:v>
                </c:pt>
              </c:strCache>
            </c:strRef>
          </c:cat>
          <c:val>
            <c:numRef>
              <c:f>Juin!$S$4:$S$12</c:f>
              <c:numCache>
                <c:formatCode>_-* #\ ##0.00\ [$€-40C]_-;\-* #\ ##0.00\ [$€-40C]_-;_-* "-"??\ [$€-40C]_-;_-@_-</c:formatCode>
                <c:ptCount val="9"/>
                <c:pt idx="0">
                  <c:v>47.73</c:v>
                </c:pt>
                <c:pt idx="1">
                  <c:v>35.99</c:v>
                </c:pt>
                <c:pt idx="2">
                  <c:v>112</c:v>
                </c:pt>
                <c:pt idx="3">
                  <c:v>48</c:v>
                </c:pt>
                <c:pt idx="4">
                  <c:v>20</c:v>
                </c:pt>
                <c:pt idx="5">
                  <c:v>0</c:v>
                </c:pt>
                <c:pt idx="6">
                  <c:v>31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Juin!$T$2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Juin!$R$4:$R$12</c:f>
              <c:strCache>
                <c:ptCount val="9"/>
                <c:pt idx="0">
                  <c:v>Assurance</c:v>
                </c:pt>
                <c:pt idx="1">
                  <c:v>Téléphone</c:v>
                </c:pt>
                <c:pt idx="2">
                  <c:v>Courses</c:v>
                </c:pt>
                <c:pt idx="3">
                  <c:v>Transports</c:v>
                </c:pt>
                <c:pt idx="4">
                  <c:v>Retraits</c:v>
                </c:pt>
                <c:pt idx="5">
                  <c:v>Soins</c:v>
                </c:pt>
                <c:pt idx="6">
                  <c:v>Coiffeur etc.</c:v>
                </c:pt>
                <c:pt idx="7">
                  <c:v>Vêtements</c:v>
                </c:pt>
                <c:pt idx="8">
                  <c:v>Autre</c:v>
                </c:pt>
              </c:strCache>
            </c:strRef>
          </c:cat>
          <c:val>
            <c:numRef>
              <c:f>Juin!$T$4:$T$12</c:f>
              <c:numCache>
                <c:formatCode>_-* #\ ##0.00\ [$€-40C]_-;\-* #\ ##0.00\ [$€-40C]_-;_-* "-"??\ [$€-40C]_-;_-@_-</c:formatCode>
                <c:ptCount val="9"/>
                <c:pt idx="0">
                  <c:v>47.73</c:v>
                </c:pt>
                <c:pt idx="1">
                  <c:v>44.78</c:v>
                </c:pt>
                <c:pt idx="2">
                  <c:v>112.75</c:v>
                </c:pt>
                <c:pt idx="3">
                  <c:v>36.85</c:v>
                </c:pt>
                <c:pt idx="4">
                  <c:v>40</c:v>
                </c:pt>
                <c:pt idx="5">
                  <c:v>-23.62</c:v>
                </c:pt>
                <c:pt idx="6">
                  <c:v>31</c:v>
                </c:pt>
                <c:pt idx="7">
                  <c:v>0</c:v>
                </c:pt>
                <c:pt idx="8">
                  <c:v>391.89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225600"/>
        <c:axId val="167224064"/>
        <c:axId val="0"/>
      </c:bar3DChart>
      <c:valAx>
        <c:axId val="167224064"/>
        <c:scaling>
          <c:orientation val="minMax"/>
        </c:scaling>
        <c:delete val="0"/>
        <c:axPos val="b"/>
        <c:majorGridlines/>
        <c:numFmt formatCode="_-* #\ ##0.00\ [$€-40C]_-;\-* #\ ##0.00\ [$€-40C]_-;_-* &quot;-&quot;??\ [$€-40C]_-;_-@_-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67225600"/>
        <c:crosses val="autoZero"/>
        <c:crossBetween val="between"/>
      </c:valAx>
      <c:catAx>
        <c:axId val="167225600"/>
        <c:scaling>
          <c:orientation val="minMax"/>
        </c:scaling>
        <c:delete val="0"/>
        <c:axPos val="l"/>
        <c:numFmt formatCode="_-* #\ ##0.00\ [$€-40C]_-;\-* #\ ##0.00\ [$€-40C]_-;_-* &quot;-&quot;??\ [$€-40C]_-;_-@_-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67224064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  <c:txPr>
        <a:bodyPr/>
        <a:lstStyle/>
        <a:p>
          <a:pPr>
            <a:defRPr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376236</xdr:colOff>
      <xdr:row>53</xdr:row>
      <xdr:rowOff>4761</xdr:rowOff>
    </xdr:from>
    <xdr:to>
      <xdr:col>15</xdr:col>
      <xdr:colOff>752474</xdr:colOff>
      <xdr:row>74</xdr:row>
      <xdr:rowOff>47624</xdr:rowOff>
    </xdr:to>
    <xdr:graphicFrame macro="">
      <xdr:nvGraphicFramePr>
        <xdr:cNvPr id="3" name="Graphique 2" title="Aperçu des dépens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3"/>
  <sheetViews>
    <sheetView workbookViewId="0">
      <selection activeCell="E8" sqref="E8"/>
    </sheetView>
  </sheetViews>
  <sheetFormatPr baseColWidth="10" defaultRowHeight="15" x14ac:dyDescent="0.25"/>
  <cols>
    <col min="1" max="1" width="20.7109375" style="19" customWidth="1"/>
    <col min="2" max="2" width="12.7109375" style="1" customWidth="1"/>
    <col min="3" max="3" width="5.7109375" customWidth="1"/>
    <col min="4" max="4" width="15.7109375" style="19" customWidth="1"/>
    <col min="5" max="5" width="12.7109375" style="1" customWidth="1"/>
  </cols>
  <sheetData>
    <row r="2" spans="1:5" x14ac:dyDescent="0.25">
      <c r="A2" s="19" t="s">
        <v>0</v>
      </c>
      <c r="B2" s="1">
        <v>330</v>
      </c>
      <c r="D2" s="19" t="s">
        <v>5</v>
      </c>
      <c r="E2" s="1">
        <v>400</v>
      </c>
    </row>
    <row r="3" spans="1:5" x14ac:dyDescent="0.25">
      <c r="A3" s="19" t="s">
        <v>3</v>
      </c>
      <c r="B3" s="1">
        <v>250.7</v>
      </c>
      <c r="D3" s="19" t="s">
        <v>2</v>
      </c>
      <c r="E3" s="1">
        <v>112</v>
      </c>
    </row>
    <row r="4" spans="1:5" x14ac:dyDescent="0.25">
      <c r="A4" s="19" t="s">
        <v>4</v>
      </c>
      <c r="B4" s="1">
        <v>136.33000000000001</v>
      </c>
      <c r="D4" s="19" t="s">
        <v>6</v>
      </c>
      <c r="E4" s="1">
        <v>47.73</v>
      </c>
    </row>
    <row r="5" spans="1:5" x14ac:dyDescent="0.25">
      <c r="D5" s="19" t="s">
        <v>7</v>
      </c>
      <c r="E5" s="1">
        <v>35.99</v>
      </c>
    </row>
    <row r="6" spans="1:5" x14ac:dyDescent="0.25">
      <c r="B6" s="18">
        <f>SUM(B2:B4)</f>
        <v>717.03000000000009</v>
      </c>
      <c r="E6" s="18">
        <f>SUM(E2:E5)</f>
        <v>595.72</v>
      </c>
    </row>
    <row r="7" spans="1:5" x14ac:dyDescent="0.25">
      <c r="E7" s="18">
        <f>B6-E6</f>
        <v>121.31000000000006</v>
      </c>
    </row>
    <row r="8" spans="1:5" x14ac:dyDescent="0.25">
      <c r="D8" s="19" t="s">
        <v>22</v>
      </c>
      <c r="E8" s="1">
        <v>48</v>
      </c>
    </row>
    <row r="9" spans="1:5" x14ac:dyDescent="0.25">
      <c r="E9" s="18">
        <f>E7-E8</f>
        <v>73.310000000000059</v>
      </c>
    </row>
    <row r="10" spans="1:5" x14ac:dyDescent="0.25">
      <c r="D10" s="19" t="s">
        <v>25</v>
      </c>
      <c r="E10" s="1">
        <v>31</v>
      </c>
    </row>
    <row r="11" spans="1:5" x14ac:dyDescent="0.25">
      <c r="E11" s="18">
        <f>E9-E10</f>
        <v>42.310000000000059</v>
      </c>
    </row>
    <row r="12" spans="1:5" x14ac:dyDescent="0.25">
      <c r="D12" s="19" t="s">
        <v>16</v>
      </c>
      <c r="E12" s="1">
        <v>40</v>
      </c>
    </row>
    <row r="13" spans="1:5" x14ac:dyDescent="0.25">
      <c r="E13" s="18">
        <f>E11-E12</f>
        <v>2.3100000000000591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topLeftCell="E6" zoomScaleNormal="100" workbookViewId="0">
      <selection activeCell="N31" sqref="N31"/>
    </sheetView>
  </sheetViews>
  <sheetFormatPr baseColWidth="10" defaultRowHeight="15" x14ac:dyDescent="0.25"/>
  <cols>
    <col min="1" max="1" width="12.7109375" style="35" customWidth="1"/>
    <col min="2" max="2" width="30.7109375" style="5" customWidth="1"/>
    <col min="3" max="3" width="12.7109375" style="2" customWidth="1"/>
    <col min="4" max="4" width="12.7109375" style="3" customWidth="1"/>
    <col min="5" max="6" width="12.7109375" style="2" customWidth="1"/>
    <col min="7" max="7" width="20.7109375" style="53" customWidth="1"/>
    <col min="8" max="8" width="5.7109375" customWidth="1"/>
    <col min="9" max="9" width="15.7109375" style="6" customWidth="1"/>
    <col min="10" max="10" width="10.7109375" style="6" customWidth="1"/>
    <col min="11" max="11" width="15.7109375" style="6" customWidth="1"/>
    <col min="12" max="12" width="10.7109375" style="6" customWidth="1"/>
    <col min="13" max="13" width="10.7109375" style="6" hidden="1" customWidth="1"/>
    <col min="14" max="14" width="10.7109375" style="6" customWidth="1"/>
    <col min="18" max="20" width="12.7109375" style="6" customWidth="1"/>
  </cols>
  <sheetData>
    <row r="1" spans="1:23" s="4" customFormat="1" ht="16.5" thickTop="1" thickBot="1" x14ac:dyDescent="0.3">
      <c r="A1" s="143" t="s">
        <v>31</v>
      </c>
      <c r="B1" s="143"/>
      <c r="C1" s="143"/>
      <c r="D1" s="143"/>
      <c r="E1" s="143"/>
      <c r="F1" s="143"/>
      <c r="G1" s="143"/>
      <c r="I1" s="143" t="s">
        <v>8</v>
      </c>
      <c r="J1" s="143"/>
      <c r="K1" s="143"/>
      <c r="L1" s="143"/>
      <c r="M1" s="143"/>
      <c r="N1" s="143"/>
      <c r="R1" s="144" t="s">
        <v>8</v>
      </c>
      <c r="S1" s="145"/>
      <c r="T1" s="146"/>
    </row>
    <row r="2" spans="1:23" ht="16.5" thickTop="1" thickBot="1" x14ac:dyDescent="0.3">
      <c r="A2" s="48" t="s">
        <v>18</v>
      </c>
      <c r="B2" s="49" t="s">
        <v>9</v>
      </c>
      <c r="C2" s="50" t="s">
        <v>19</v>
      </c>
      <c r="D2" s="50" t="s">
        <v>20</v>
      </c>
      <c r="E2" s="91" t="s">
        <v>38</v>
      </c>
      <c r="F2" s="100" t="s">
        <v>42</v>
      </c>
      <c r="G2" s="90" t="s">
        <v>1</v>
      </c>
      <c r="I2" s="138" t="s">
        <v>11</v>
      </c>
      <c r="J2" s="149"/>
      <c r="K2" s="149" t="s">
        <v>12</v>
      </c>
      <c r="L2" s="150"/>
      <c r="M2" s="64"/>
      <c r="N2" s="139" t="s">
        <v>13</v>
      </c>
      <c r="R2" s="147" t="s">
        <v>11</v>
      </c>
      <c r="S2" s="148"/>
      <c r="T2" s="71" t="s">
        <v>12</v>
      </c>
    </row>
    <row r="3" spans="1:23" ht="16.5" thickTop="1" thickBot="1" x14ac:dyDescent="0.3">
      <c r="A3" s="33"/>
      <c r="B3" s="31" t="s">
        <v>27</v>
      </c>
      <c r="C3" s="32">
        <v>78.75</v>
      </c>
      <c r="D3" s="32"/>
      <c r="E3" s="89">
        <f t="shared" ref="E3:E46" si="0">C3-D3</f>
        <v>78.75</v>
      </c>
      <c r="F3" s="99">
        <f>E3</f>
        <v>78.75</v>
      </c>
      <c r="G3" s="93"/>
      <c r="I3" s="37" t="s">
        <v>9</v>
      </c>
      <c r="J3" s="38" t="s">
        <v>10</v>
      </c>
      <c r="K3" s="38" t="s">
        <v>9</v>
      </c>
      <c r="L3" s="56" t="s">
        <v>10</v>
      </c>
      <c r="M3" s="56"/>
      <c r="N3" s="151"/>
      <c r="R3" s="72" t="s">
        <v>9</v>
      </c>
      <c r="S3" s="73" t="s">
        <v>10</v>
      </c>
      <c r="T3" s="74" t="s">
        <v>10</v>
      </c>
    </row>
    <row r="4" spans="1:23" ht="15.75" thickBot="1" x14ac:dyDescent="0.3">
      <c r="A4" s="20">
        <v>42156</v>
      </c>
      <c r="B4" s="21" t="s">
        <v>53</v>
      </c>
      <c r="C4" s="23">
        <v>400</v>
      </c>
      <c r="D4" s="22"/>
      <c r="E4" s="86">
        <f t="shared" si="0"/>
        <v>400</v>
      </c>
      <c r="F4" s="54">
        <f t="shared" ref="F4:F46" si="1">F3+E4</f>
        <v>478.75</v>
      </c>
      <c r="G4" s="121" t="s">
        <v>53</v>
      </c>
      <c r="I4" s="7" t="s">
        <v>5</v>
      </c>
      <c r="J4" s="8">
        <f>Prévisionnel!E2</f>
        <v>400</v>
      </c>
      <c r="K4" s="9" t="s">
        <v>5</v>
      </c>
      <c r="L4" s="57">
        <f>SUMIF($B$4:$B$53,K4,$E$4:$E$53)</f>
        <v>-400</v>
      </c>
      <c r="M4" s="65">
        <f>-L4</f>
        <v>400</v>
      </c>
      <c r="N4" s="61">
        <f>J4+L4</f>
        <v>0</v>
      </c>
      <c r="R4" s="69" t="s">
        <v>6</v>
      </c>
      <c r="S4" s="68">
        <f>J5</f>
        <v>47.73</v>
      </c>
      <c r="T4" s="70">
        <f>M5</f>
        <v>47.73</v>
      </c>
      <c r="U4" s="36"/>
    </row>
    <row r="5" spans="1:23" ht="15.75" thickBot="1" x14ac:dyDescent="0.3">
      <c r="A5" s="24">
        <v>42156</v>
      </c>
      <c r="B5" s="25" t="s">
        <v>22</v>
      </c>
      <c r="C5" s="27"/>
      <c r="D5" s="26">
        <v>12.02</v>
      </c>
      <c r="E5" s="87">
        <f t="shared" si="0"/>
        <v>-12.02</v>
      </c>
      <c r="F5" s="54">
        <f t="shared" si="1"/>
        <v>466.73</v>
      </c>
      <c r="G5" s="121" t="s">
        <v>53</v>
      </c>
      <c r="I5" s="10" t="s">
        <v>6</v>
      </c>
      <c r="J5" s="11">
        <f>Prévisionnel!E4</f>
        <v>47.73</v>
      </c>
      <c r="K5" s="12" t="s">
        <v>6</v>
      </c>
      <c r="L5" s="58">
        <f>SUMIF($B$4:$B$53,K5,$E$4:$E$53)</f>
        <v>-47.73</v>
      </c>
      <c r="M5" s="66">
        <f t="shared" ref="M5:M9" si="2">-L5</f>
        <v>47.73</v>
      </c>
      <c r="N5" s="62">
        <f t="shared" ref="N5:N9" si="3">J5+L5</f>
        <v>0</v>
      </c>
      <c r="R5" s="10" t="s">
        <v>7</v>
      </c>
      <c r="S5" s="11">
        <f>J6</f>
        <v>35.99</v>
      </c>
      <c r="T5" s="13">
        <f t="shared" ref="T5:T7" si="4">M6</f>
        <v>44.78</v>
      </c>
    </row>
    <row r="6" spans="1:23" ht="15.75" thickBot="1" x14ac:dyDescent="0.3">
      <c r="A6" s="24">
        <v>42156</v>
      </c>
      <c r="B6" s="25" t="s">
        <v>2</v>
      </c>
      <c r="C6" s="27"/>
      <c r="D6" s="26">
        <v>9.42</v>
      </c>
      <c r="E6" s="87">
        <f t="shared" si="0"/>
        <v>-9.42</v>
      </c>
      <c r="F6" s="54">
        <f t="shared" si="1"/>
        <v>457.31</v>
      </c>
      <c r="G6" s="121" t="s">
        <v>53</v>
      </c>
      <c r="I6" s="10" t="s">
        <v>7</v>
      </c>
      <c r="J6" s="11">
        <f>Prévisionnel!E5</f>
        <v>35.99</v>
      </c>
      <c r="K6" s="12" t="s">
        <v>7</v>
      </c>
      <c r="L6" s="58">
        <f>SUMIF($B$4:$B$53,K6,$E$4:$E$53)</f>
        <v>-44.78</v>
      </c>
      <c r="M6" s="66">
        <f t="shared" si="2"/>
        <v>44.78</v>
      </c>
      <c r="N6" s="62">
        <f t="shared" si="3"/>
        <v>-8.7899999999999991</v>
      </c>
      <c r="R6" s="10" t="s">
        <v>2</v>
      </c>
      <c r="S6" s="11">
        <f>J7</f>
        <v>112</v>
      </c>
      <c r="T6" s="13">
        <f t="shared" si="4"/>
        <v>112.75</v>
      </c>
    </row>
    <row r="7" spans="1:23" ht="15.75" thickBot="1" x14ac:dyDescent="0.3">
      <c r="A7" s="24">
        <v>42156</v>
      </c>
      <c r="B7" s="25" t="s">
        <v>2</v>
      </c>
      <c r="C7" s="27"/>
      <c r="D7" s="26">
        <v>9.42</v>
      </c>
      <c r="E7" s="87">
        <f t="shared" si="0"/>
        <v>-9.42</v>
      </c>
      <c r="F7" s="54">
        <f t="shared" si="1"/>
        <v>447.89</v>
      </c>
      <c r="G7" s="121" t="s">
        <v>53</v>
      </c>
      <c r="I7" s="10" t="s">
        <v>2</v>
      </c>
      <c r="J7" s="11">
        <f>Prévisionnel!E3</f>
        <v>112</v>
      </c>
      <c r="K7" s="12" t="s">
        <v>2</v>
      </c>
      <c r="L7" s="58">
        <f>SUMIF($B$4:$B$53,K7,$E$4:$E$53)</f>
        <v>-112.75</v>
      </c>
      <c r="M7" s="66">
        <f t="shared" si="2"/>
        <v>112.75</v>
      </c>
      <c r="N7" s="62">
        <f t="shared" si="3"/>
        <v>-0.75</v>
      </c>
      <c r="P7" s="36"/>
      <c r="R7" s="10" t="s">
        <v>22</v>
      </c>
      <c r="S7" s="11">
        <f>J8</f>
        <v>48</v>
      </c>
      <c r="T7" s="13">
        <f t="shared" si="4"/>
        <v>36.85</v>
      </c>
    </row>
    <row r="8" spans="1:23" ht="15.75" thickBot="1" x14ac:dyDescent="0.3">
      <c r="A8" s="24">
        <v>42156</v>
      </c>
      <c r="B8" s="25" t="s">
        <v>23</v>
      </c>
      <c r="C8" s="27">
        <v>23.62</v>
      </c>
      <c r="D8" s="26"/>
      <c r="E8" s="87">
        <f t="shared" si="0"/>
        <v>23.62</v>
      </c>
      <c r="F8" s="54">
        <f t="shared" si="1"/>
        <v>471.51</v>
      </c>
      <c r="G8" s="121" t="s">
        <v>53</v>
      </c>
      <c r="I8" s="10" t="s">
        <v>22</v>
      </c>
      <c r="J8" s="11">
        <f>Prévisionnel!E8</f>
        <v>48</v>
      </c>
      <c r="K8" s="12" t="s">
        <v>22</v>
      </c>
      <c r="L8" s="58">
        <f>SUMIF($B$4:$B$53,K8,$E$4:$E$53)</f>
        <v>-36.85</v>
      </c>
      <c r="M8" s="66">
        <f t="shared" si="2"/>
        <v>36.85</v>
      </c>
      <c r="N8" s="62">
        <f t="shared" si="3"/>
        <v>11.149999999999999</v>
      </c>
      <c r="R8" s="10" t="s">
        <v>21</v>
      </c>
      <c r="S8" s="11">
        <f>J16</f>
        <v>20</v>
      </c>
      <c r="T8" s="13">
        <f>M16</f>
        <v>40</v>
      </c>
    </row>
    <row r="9" spans="1:23" ht="15.75" thickBot="1" x14ac:dyDescent="0.3">
      <c r="A9" s="24">
        <v>42156</v>
      </c>
      <c r="B9" s="25" t="s">
        <v>5</v>
      </c>
      <c r="C9" s="27"/>
      <c r="D9" s="26">
        <v>400</v>
      </c>
      <c r="E9" s="87">
        <f t="shared" si="0"/>
        <v>-400</v>
      </c>
      <c r="F9" s="54">
        <f t="shared" si="1"/>
        <v>71.509999999999991</v>
      </c>
      <c r="G9" s="121" t="s">
        <v>53</v>
      </c>
      <c r="I9" s="14" t="s">
        <v>15</v>
      </c>
      <c r="J9" s="15">
        <f>SUM(J16:J21)</f>
        <v>71</v>
      </c>
      <c r="K9" s="16" t="s">
        <v>15</v>
      </c>
      <c r="L9" s="59">
        <f>SUM(L16:L21)</f>
        <v>-535.02</v>
      </c>
      <c r="M9" s="67">
        <f t="shared" si="2"/>
        <v>535.02</v>
      </c>
      <c r="N9" s="63">
        <f t="shared" si="3"/>
        <v>-464.02</v>
      </c>
      <c r="R9" s="10" t="s">
        <v>23</v>
      </c>
      <c r="S9" s="11">
        <f>J18</f>
        <v>0</v>
      </c>
      <c r="T9" s="13">
        <f t="shared" ref="T9:T12" si="5">M18</f>
        <v>-23.62</v>
      </c>
    </row>
    <row r="10" spans="1:23" ht="16.5" thickTop="1" thickBot="1" x14ac:dyDescent="0.3">
      <c r="A10" s="24">
        <v>42158</v>
      </c>
      <c r="B10" s="25" t="s">
        <v>21</v>
      </c>
      <c r="C10" s="27"/>
      <c r="D10" s="26">
        <v>20</v>
      </c>
      <c r="E10" s="87">
        <f t="shared" si="0"/>
        <v>-20</v>
      </c>
      <c r="F10" s="54">
        <f t="shared" si="1"/>
        <v>51.509999999999991</v>
      </c>
      <c r="G10" s="121" t="s">
        <v>53</v>
      </c>
      <c r="I10" s="39" t="s">
        <v>14</v>
      </c>
      <c r="J10" s="40">
        <f>SUM(J4:J9)</f>
        <v>714.72</v>
      </c>
      <c r="K10" s="40" t="s">
        <v>14</v>
      </c>
      <c r="L10" s="60">
        <f>SUM(L4:L9)</f>
        <v>-1177.1300000000001</v>
      </c>
      <c r="M10" s="60"/>
      <c r="N10" s="41">
        <f>SUM(N4:N9)</f>
        <v>-462.40999999999997</v>
      </c>
      <c r="R10" s="10" t="s">
        <v>25</v>
      </c>
      <c r="S10" s="11">
        <f>J19</f>
        <v>31</v>
      </c>
      <c r="T10" s="13">
        <f t="shared" si="5"/>
        <v>31</v>
      </c>
    </row>
    <row r="11" spans="1:23" ht="15.75" thickBot="1" x14ac:dyDescent="0.3">
      <c r="A11" s="24">
        <v>42159</v>
      </c>
      <c r="B11" s="25" t="s">
        <v>8</v>
      </c>
      <c r="C11" s="27"/>
      <c r="D11" s="26">
        <v>7.95</v>
      </c>
      <c r="E11" s="87">
        <f t="shared" si="0"/>
        <v>-7.95</v>
      </c>
      <c r="F11" s="54">
        <f t="shared" si="1"/>
        <v>43.559999999999988</v>
      </c>
      <c r="G11" s="121" t="s">
        <v>53</v>
      </c>
      <c r="R11" s="10" t="s">
        <v>24</v>
      </c>
      <c r="S11" s="11">
        <f>J20</f>
        <v>0</v>
      </c>
      <c r="T11" s="13">
        <f t="shared" si="5"/>
        <v>0</v>
      </c>
    </row>
    <row r="12" spans="1:23" ht="15.75" thickBot="1" x14ac:dyDescent="0.3">
      <c r="A12" s="24">
        <v>42160</v>
      </c>
      <c r="B12" s="25" t="s">
        <v>6</v>
      </c>
      <c r="C12" s="27"/>
      <c r="D12" s="26">
        <v>47.73</v>
      </c>
      <c r="E12" s="87">
        <f t="shared" si="0"/>
        <v>-47.73</v>
      </c>
      <c r="F12" s="54">
        <f t="shared" si="1"/>
        <v>-4.1700000000000088</v>
      </c>
      <c r="G12" s="121" t="s">
        <v>53</v>
      </c>
      <c r="R12" s="14" t="s">
        <v>17</v>
      </c>
      <c r="S12" s="15">
        <f>J21</f>
        <v>0</v>
      </c>
      <c r="T12" s="17">
        <f t="shared" si="5"/>
        <v>391.89</v>
      </c>
    </row>
    <row r="13" spans="1:23" ht="16.5" thickTop="1" thickBot="1" x14ac:dyDescent="0.3">
      <c r="A13" s="24">
        <v>42160</v>
      </c>
      <c r="B13" s="28" t="s">
        <v>53</v>
      </c>
      <c r="C13" s="27">
        <v>100</v>
      </c>
      <c r="D13" s="26"/>
      <c r="E13" s="87">
        <f t="shared" si="0"/>
        <v>100</v>
      </c>
      <c r="F13" s="54">
        <f t="shared" si="1"/>
        <v>95.829999999999984</v>
      </c>
      <c r="G13" s="121" t="s">
        <v>53</v>
      </c>
      <c r="I13" s="143" t="s">
        <v>29</v>
      </c>
      <c r="J13" s="143"/>
      <c r="K13" s="143"/>
      <c r="L13" s="143"/>
      <c r="M13" s="143"/>
      <c r="N13" s="143"/>
    </row>
    <row r="14" spans="1:23" ht="16.5" thickTop="1" thickBot="1" x14ac:dyDescent="0.3">
      <c r="A14" s="24">
        <v>42160</v>
      </c>
      <c r="B14" s="25" t="s">
        <v>53</v>
      </c>
      <c r="C14" s="27">
        <v>136.33000000000001</v>
      </c>
      <c r="D14" s="26"/>
      <c r="E14" s="87">
        <f t="shared" si="0"/>
        <v>136.33000000000001</v>
      </c>
      <c r="F14" s="54">
        <f t="shared" si="1"/>
        <v>232.16</v>
      </c>
      <c r="G14" s="121" t="s">
        <v>53</v>
      </c>
      <c r="I14" s="138" t="s">
        <v>11</v>
      </c>
      <c r="J14" s="149"/>
      <c r="K14" s="149" t="s">
        <v>12</v>
      </c>
      <c r="L14" s="150"/>
      <c r="M14" s="64"/>
      <c r="N14" s="139" t="s">
        <v>13</v>
      </c>
      <c r="R14" s="140" t="s">
        <v>17</v>
      </c>
      <c r="S14" s="141"/>
      <c r="T14" s="137">
        <v>6</v>
      </c>
      <c r="U14" s="137">
        <v>3</v>
      </c>
      <c r="V14" s="85"/>
      <c r="W14" s="85"/>
    </row>
    <row r="15" spans="1:23" ht="16.5" thickTop="1" thickBot="1" x14ac:dyDescent="0.3">
      <c r="A15" s="24">
        <v>42161</v>
      </c>
      <c r="B15" s="25" t="s">
        <v>2</v>
      </c>
      <c r="C15" s="27"/>
      <c r="D15" s="26">
        <v>9.2100000000000009</v>
      </c>
      <c r="E15" s="87">
        <f t="shared" si="0"/>
        <v>-9.2100000000000009</v>
      </c>
      <c r="F15" s="54">
        <f t="shared" si="1"/>
        <v>222.95</v>
      </c>
      <c r="G15" s="121" t="s">
        <v>53</v>
      </c>
      <c r="I15" s="37" t="s">
        <v>9</v>
      </c>
      <c r="J15" s="38" t="s">
        <v>10</v>
      </c>
      <c r="K15" s="38" t="s">
        <v>9</v>
      </c>
      <c r="L15" s="56" t="s">
        <v>10</v>
      </c>
      <c r="M15" s="56"/>
      <c r="N15" s="151"/>
      <c r="R15" s="138" t="s">
        <v>11</v>
      </c>
      <c r="S15" s="139"/>
      <c r="T15" s="84"/>
      <c r="U15" s="85"/>
      <c r="V15" s="85"/>
      <c r="W15" s="85"/>
    </row>
    <row r="16" spans="1:23" ht="15.75" thickBot="1" x14ac:dyDescent="0.3">
      <c r="A16" s="24">
        <v>42163</v>
      </c>
      <c r="B16" s="25" t="s">
        <v>53</v>
      </c>
      <c r="C16" s="27">
        <v>250.7</v>
      </c>
      <c r="D16" s="26"/>
      <c r="E16" s="87">
        <f t="shared" si="0"/>
        <v>250.7</v>
      </c>
      <c r="F16" s="54">
        <f t="shared" si="1"/>
        <v>473.65</v>
      </c>
      <c r="G16" s="121" t="s">
        <v>53</v>
      </c>
      <c r="I16" s="7" t="s">
        <v>21</v>
      </c>
      <c r="J16" s="8">
        <v>20</v>
      </c>
      <c r="K16" s="9" t="s">
        <v>21</v>
      </c>
      <c r="L16" s="57">
        <f t="shared" ref="L16:L21" si="6">SUMIF($B$4:$B$53,K16,$E$4:$E$53)</f>
        <v>-40</v>
      </c>
      <c r="M16" s="65">
        <f t="shared" ref="M16:M21" si="7">-L16</f>
        <v>40</v>
      </c>
      <c r="N16" s="61">
        <f>J16+L16</f>
        <v>-20</v>
      </c>
      <c r="R16" s="37" t="s">
        <v>9</v>
      </c>
      <c r="S16" s="122" t="s">
        <v>10</v>
      </c>
      <c r="T16" s="84"/>
      <c r="U16" s="85"/>
      <c r="V16" s="85"/>
      <c r="W16" s="85"/>
    </row>
    <row r="17" spans="1:23" ht="15.75" thickBot="1" x14ac:dyDescent="0.3">
      <c r="A17" s="24">
        <v>42164</v>
      </c>
      <c r="B17" s="25" t="s">
        <v>7</v>
      </c>
      <c r="C17" s="27"/>
      <c r="D17" s="26">
        <v>44.78</v>
      </c>
      <c r="E17" s="87">
        <f t="shared" si="0"/>
        <v>-44.78</v>
      </c>
      <c r="F17" s="54">
        <f t="shared" si="1"/>
        <v>428.87</v>
      </c>
      <c r="G17" s="121" t="s">
        <v>53</v>
      </c>
      <c r="I17" s="69" t="s">
        <v>8</v>
      </c>
      <c r="J17" s="68">
        <v>20</v>
      </c>
      <c r="K17" s="76" t="s">
        <v>8</v>
      </c>
      <c r="L17" s="77">
        <f t="shared" si="6"/>
        <v>-95.75</v>
      </c>
      <c r="M17" s="78"/>
      <c r="N17" s="79">
        <f>J17+L17</f>
        <v>-75.75</v>
      </c>
      <c r="R17" s="135" t="str">
        <f>INDEX(Juin!B4:G53,MATCH(Juin!$I$21,Juin!B4:B53,0),Juin!$T$14)</f>
        <v>Cables TV</v>
      </c>
      <c r="S17" s="134">
        <f>INDEX(Juin!B4:G53,MATCH(Juin!$I$21,Juin!B4:B53,0),Juin!$U$14)</f>
        <v>26.09</v>
      </c>
      <c r="T17" s="136"/>
      <c r="U17" s="85"/>
      <c r="V17" s="85"/>
      <c r="W17" s="85"/>
    </row>
    <row r="18" spans="1:23" ht="15.75" thickBot="1" x14ac:dyDescent="0.3">
      <c r="A18" s="24">
        <v>42164</v>
      </c>
      <c r="B18" s="25" t="s">
        <v>2</v>
      </c>
      <c r="C18" s="27"/>
      <c r="D18" s="26">
        <v>22.74</v>
      </c>
      <c r="E18" s="87">
        <f t="shared" si="0"/>
        <v>-22.74</v>
      </c>
      <c r="F18" s="54">
        <f t="shared" si="1"/>
        <v>406.13</v>
      </c>
      <c r="G18" s="121" t="s">
        <v>53</v>
      </c>
      <c r="I18" s="10" t="s">
        <v>23</v>
      </c>
      <c r="J18" s="11">
        <v>0</v>
      </c>
      <c r="K18" s="12" t="s">
        <v>23</v>
      </c>
      <c r="L18" s="58">
        <f t="shared" si="6"/>
        <v>23.62</v>
      </c>
      <c r="M18" s="66">
        <f t="shared" si="7"/>
        <v>-23.62</v>
      </c>
      <c r="N18" s="62">
        <f t="shared" ref="N18:N21" si="8">J18+L18</f>
        <v>23.62</v>
      </c>
      <c r="R18" s="135" t="str">
        <f>IF(INDEX(Juin!B5:G54,MATCH(Juin!$I$21,Juin!B5:B54,0),Juin!$T$14)=R17,"",INDEX(Juin!B5:G54,MATCH(Juin!$I$21,Juin!B5:B54,0),Juin!$T$14))</f>
        <v/>
      </c>
      <c r="S18" s="134" t="str">
        <f>IF(INDEX(Juin!B5:G54,MATCH(Juin!$I$21,Juin!B5:B54,0),Juin!$T$14)=R17,"",INDEX(Juin!B5:G54,MATCH(Juin!$I$21,Juin!B5:B54,0),Juin!$U$14))</f>
        <v/>
      </c>
      <c r="T18" s="136"/>
      <c r="U18" s="85"/>
      <c r="V18" s="85"/>
      <c r="W18" s="85"/>
    </row>
    <row r="19" spans="1:23" ht="15.75" thickBot="1" x14ac:dyDescent="0.3">
      <c r="A19" s="24">
        <v>42164</v>
      </c>
      <c r="B19" s="25" t="s">
        <v>22</v>
      </c>
      <c r="C19" s="27"/>
      <c r="D19" s="26">
        <v>3</v>
      </c>
      <c r="E19" s="87">
        <f t="shared" si="0"/>
        <v>-3</v>
      </c>
      <c r="F19" s="54">
        <f t="shared" si="1"/>
        <v>403.13</v>
      </c>
      <c r="G19" s="121" t="s">
        <v>53</v>
      </c>
      <c r="I19" s="10" t="s">
        <v>25</v>
      </c>
      <c r="J19" s="11">
        <f>Prévisionnel!E10</f>
        <v>31</v>
      </c>
      <c r="K19" s="12" t="s">
        <v>25</v>
      </c>
      <c r="L19" s="58">
        <f t="shared" si="6"/>
        <v>-31</v>
      </c>
      <c r="M19" s="66">
        <f t="shared" si="7"/>
        <v>31</v>
      </c>
      <c r="N19" s="62">
        <f t="shared" si="8"/>
        <v>0</v>
      </c>
      <c r="R19" s="135" t="str">
        <f>IF(INDEX(Juin!B6:G55,MATCH(Juin!$I$21,Juin!B6:B55,0),Juin!$T$14)=R18,"",INDEX(Juin!B6:G55,MATCH(Juin!$I$21,Juin!B6:B55,0),Juin!$T$14))</f>
        <v>Cables TV</v>
      </c>
      <c r="S19" s="134">
        <f>IF(INDEX(Juin!B6:G55,MATCH(Juin!$I$21,Juin!B6:B55,0),Juin!$T$14)=R18,"",INDEX(Juin!B6:G55,MATCH(Juin!$I$21,Juin!B6:B55,0),Juin!$U$14))</f>
        <v>26.09</v>
      </c>
      <c r="T19" s="136"/>
      <c r="U19" s="85"/>
      <c r="V19" s="85"/>
      <c r="W19" s="85"/>
    </row>
    <row r="20" spans="1:23" ht="15.75" thickBot="1" x14ac:dyDescent="0.3">
      <c r="A20" s="24">
        <v>42165</v>
      </c>
      <c r="B20" s="25" t="s">
        <v>8</v>
      </c>
      <c r="C20" s="27"/>
      <c r="D20" s="26">
        <v>4.95</v>
      </c>
      <c r="E20" s="87">
        <f t="shared" si="0"/>
        <v>-4.95</v>
      </c>
      <c r="F20" s="54">
        <f t="shared" si="1"/>
        <v>398.18</v>
      </c>
      <c r="G20" s="121" t="s">
        <v>53</v>
      </c>
      <c r="I20" s="10" t="s">
        <v>24</v>
      </c>
      <c r="J20" s="11">
        <v>0</v>
      </c>
      <c r="K20" s="12" t="s">
        <v>24</v>
      </c>
      <c r="L20" s="58">
        <f t="shared" si="6"/>
        <v>0</v>
      </c>
      <c r="M20" s="66">
        <f t="shared" si="7"/>
        <v>0</v>
      </c>
      <c r="N20" s="62">
        <f t="shared" si="8"/>
        <v>0</v>
      </c>
      <c r="R20" s="135" t="str">
        <f>IF(INDEX(Juin!B7:G56,MATCH(Juin!$I$21,Juin!B7:B56,0),Juin!$T$14)=R19,"",INDEX(Juin!B7:G56,MATCH(Juin!$I$21,Juin!B7:B56,0),Juin!$T$14))</f>
        <v/>
      </c>
      <c r="S20" s="134" t="str">
        <f>IF(INDEX(Juin!B7:G56,MATCH(Juin!$I$21,Juin!B7:B56,0),Juin!$T$14)=R19,"",INDEX(Juin!B7:G56,MATCH(Juin!$I$21,Juin!B7:B56,0),Juin!$U$14))</f>
        <v/>
      </c>
      <c r="T20" s="136"/>
      <c r="U20" s="85"/>
      <c r="V20" s="85"/>
      <c r="W20" s="85"/>
    </row>
    <row r="21" spans="1:23" ht="15.75" thickBot="1" x14ac:dyDescent="0.3">
      <c r="A21" s="24">
        <v>42166</v>
      </c>
      <c r="B21" s="25" t="s">
        <v>25</v>
      </c>
      <c r="C21" s="27"/>
      <c r="D21" s="26">
        <v>22</v>
      </c>
      <c r="E21" s="87">
        <f t="shared" si="0"/>
        <v>-22</v>
      </c>
      <c r="F21" s="54">
        <f t="shared" si="1"/>
        <v>376.18</v>
      </c>
      <c r="G21" s="121" t="s">
        <v>53</v>
      </c>
      <c r="I21" s="14" t="s">
        <v>17</v>
      </c>
      <c r="J21" s="15">
        <v>0</v>
      </c>
      <c r="K21" s="16" t="s">
        <v>17</v>
      </c>
      <c r="L21" s="59">
        <f t="shared" si="6"/>
        <v>-391.89</v>
      </c>
      <c r="M21" s="67">
        <f t="shared" si="7"/>
        <v>391.89</v>
      </c>
      <c r="N21" s="63">
        <f t="shared" si="8"/>
        <v>-391.89</v>
      </c>
      <c r="R21" s="135" t="str">
        <f>IF(INDEX(Juin!B8:G57,MATCH(Juin!$I$21,Juin!B8:B57,0),Juin!$T$14)=R20,"",INDEX(Juin!B8:G57,MATCH(Juin!$I$21,Juin!B8:B57,0),Juin!$T$14))</f>
        <v>Cables TV</v>
      </c>
      <c r="S21" s="134">
        <f>IF(INDEX(Juin!B8:G57,MATCH(Juin!$I$21,Juin!B8:B57,0),Juin!$T$14)=R20,"",INDEX(Juin!B8:G57,MATCH(Juin!$I$21,Juin!B8:B57,0),Juin!$U$14))</f>
        <v>26.09</v>
      </c>
      <c r="T21" s="136"/>
      <c r="U21" s="85"/>
      <c r="V21" s="6"/>
      <c r="W21" s="6"/>
    </row>
    <row r="22" spans="1:23" ht="16.5" thickTop="1" thickBot="1" x14ac:dyDescent="0.3">
      <c r="A22" s="34">
        <v>42167</v>
      </c>
      <c r="B22" s="28" t="s">
        <v>8</v>
      </c>
      <c r="C22" s="30"/>
      <c r="D22" s="29">
        <v>4.95</v>
      </c>
      <c r="E22" s="88">
        <f t="shared" si="0"/>
        <v>-4.95</v>
      </c>
      <c r="F22" s="54">
        <f t="shared" si="1"/>
        <v>371.23</v>
      </c>
      <c r="G22" s="121" t="s">
        <v>53</v>
      </c>
      <c r="I22" s="84"/>
      <c r="J22" s="85"/>
      <c r="K22" s="84"/>
      <c r="L22" s="85"/>
      <c r="M22" s="85"/>
      <c r="N22" s="85"/>
      <c r="R22" s="135" t="str">
        <f>IF(INDEX(Juin!B9:G58,MATCH(Juin!$I$21,Juin!B9:B58,0),Juin!$T$14)=R21,"",INDEX(Juin!B9:G58,MATCH(Juin!$I$21,Juin!B9:B58,0),Juin!$T$14))</f>
        <v/>
      </c>
      <c r="S22" s="134" t="str">
        <f>IF(INDEX(Juin!B9:G58,MATCH(Juin!$I$21,Juin!B9:B58,0),Juin!$T$14)=R21,"",INDEX(Juin!B9:G58,MATCH(Juin!$I$21,Juin!B9:B58,0),Juin!$U$14))</f>
        <v/>
      </c>
      <c r="T22" s="136"/>
      <c r="U22" s="85"/>
      <c r="V22" s="6"/>
      <c r="W22" s="6"/>
    </row>
    <row r="23" spans="1:23" ht="15.75" thickBot="1" x14ac:dyDescent="0.3">
      <c r="A23" s="34">
        <v>42167</v>
      </c>
      <c r="B23" s="28" t="s">
        <v>25</v>
      </c>
      <c r="C23" s="30"/>
      <c r="D23" s="29">
        <v>9</v>
      </c>
      <c r="E23" s="88">
        <f t="shared" si="0"/>
        <v>-9</v>
      </c>
      <c r="F23" s="54">
        <f t="shared" si="1"/>
        <v>362.23</v>
      </c>
      <c r="G23" s="121" t="s">
        <v>53</v>
      </c>
      <c r="R23" s="135" t="str">
        <f>IF(INDEX(Juin!B10:G59,MATCH(Juin!$I$21,Juin!B10:B59,0),Juin!$T$14)=R22,"",INDEX(Juin!B10:G59,MATCH(Juin!$I$21,Juin!B10:B59,0),Juin!$T$14))</f>
        <v>Cables TV</v>
      </c>
      <c r="S23" s="134">
        <f>IF(INDEX(Juin!B10:G59,MATCH(Juin!$I$21,Juin!B10:B59,0),Juin!$T$14)=R22,"",INDEX(Juin!B10:G59,MATCH(Juin!$I$21,Juin!B10:B59,0),Juin!$U$14))</f>
        <v>26.09</v>
      </c>
      <c r="T23" s="136"/>
      <c r="U23" s="85"/>
      <c r="V23" s="6"/>
      <c r="W23" s="6"/>
    </row>
    <row r="24" spans="1:23" ht="15.75" thickBot="1" x14ac:dyDescent="0.3">
      <c r="A24" s="34">
        <v>42167</v>
      </c>
      <c r="B24" s="28" t="s">
        <v>8</v>
      </c>
      <c r="C24" s="30"/>
      <c r="D24" s="29">
        <v>6.4</v>
      </c>
      <c r="E24" s="88">
        <f t="shared" si="0"/>
        <v>-6.4</v>
      </c>
      <c r="F24" s="54">
        <f t="shared" si="1"/>
        <v>355.83000000000004</v>
      </c>
      <c r="G24" s="121" t="s">
        <v>53</v>
      </c>
      <c r="R24" s="135" t="str">
        <f>IF(INDEX(Juin!B11:G60,MATCH(Juin!$I$21,Juin!B11:B60,0),Juin!$T$14)=R23,"",INDEX(Juin!B11:G60,MATCH(Juin!$I$21,Juin!B11:B60,0),Juin!$T$14))</f>
        <v/>
      </c>
      <c r="S24" s="134" t="str">
        <f>IF(INDEX(Juin!B11:G60,MATCH(Juin!$I$21,Juin!B11:B60,0),Juin!$T$14)=R23,"",INDEX(Juin!B11:G60,MATCH(Juin!$I$21,Juin!B11:B60,0),Juin!$U$14))</f>
        <v/>
      </c>
      <c r="T24" s="136"/>
      <c r="U24" s="85"/>
      <c r="V24" s="6"/>
      <c r="W24" s="6"/>
    </row>
    <row r="25" spans="1:23" ht="15.75" thickBot="1" x14ac:dyDescent="0.3">
      <c r="A25" s="34">
        <v>42167</v>
      </c>
      <c r="B25" s="28" t="s">
        <v>8</v>
      </c>
      <c r="C25" s="30"/>
      <c r="D25" s="29">
        <v>6.6</v>
      </c>
      <c r="E25" s="88">
        <f t="shared" si="0"/>
        <v>-6.6</v>
      </c>
      <c r="F25" s="54">
        <f t="shared" si="1"/>
        <v>349.23</v>
      </c>
      <c r="G25" s="121" t="s">
        <v>53</v>
      </c>
      <c r="R25" s="135" t="str">
        <f>IF(INDEX(Juin!B12:G61,MATCH(Juin!$I$21,Juin!B12:B61,0),Juin!$T$14)=R24,"",INDEX(Juin!B12:G61,MATCH(Juin!$I$21,Juin!B12:B61,0),Juin!$T$14))</f>
        <v>Cables TV</v>
      </c>
      <c r="S25" s="134">
        <f>IF(INDEX(Juin!B12:G61,MATCH(Juin!$I$21,Juin!B12:B61,0),Juin!$T$14)=R24,"",INDEX(Juin!B12:G61,MATCH(Juin!$I$21,Juin!B12:B61,0),Juin!$U$14))</f>
        <v>26.09</v>
      </c>
      <c r="T25" s="136"/>
      <c r="U25" s="85"/>
      <c r="V25" s="6"/>
      <c r="W25" s="6"/>
    </row>
    <row r="26" spans="1:23" ht="15.75" thickBot="1" x14ac:dyDescent="0.3">
      <c r="A26" s="34">
        <v>42168</v>
      </c>
      <c r="B26" s="28" t="s">
        <v>2</v>
      </c>
      <c r="C26" s="30"/>
      <c r="D26" s="29">
        <f>6.71-1.99</f>
        <v>4.72</v>
      </c>
      <c r="E26" s="88">
        <f t="shared" si="0"/>
        <v>-4.72</v>
      </c>
      <c r="F26" s="54">
        <f t="shared" si="1"/>
        <v>344.51</v>
      </c>
      <c r="G26" s="121" t="s">
        <v>53</v>
      </c>
      <c r="R26" s="135" t="str">
        <f>IF(INDEX(Juin!B13:G62,MATCH(Juin!$I$21,Juin!B13:B62,0),Juin!$T$14)=R25,"",INDEX(Juin!B13:G62,MATCH(Juin!$I$21,Juin!B13:B62,0),Juin!$T$14))</f>
        <v/>
      </c>
      <c r="S26" s="134" t="str">
        <f>IF(INDEX(Juin!B13:G62,MATCH(Juin!$I$21,Juin!B13:B62,0),Juin!$T$14)=R25,"",INDEX(Juin!B13:G62,MATCH(Juin!$I$21,Juin!B13:B62,0),Juin!$U$14))</f>
        <v/>
      </c>
      <c r="T26" s="136"/>
      <c r="U26" s="85"/>
      <c r="V26" s="6"/>
      <c r="W26" s="6"/>
    </row>
    <row r="27" spans="1:23" ht="15.75" thickBot="1" x14ac:dyDescent="0.3">
      <c r="A27" s="34">
        <v>42168</v>
      </c>
      <c r="B27" s="28" t="s">
        <v>2</v>
      </c>
      <c r="C27" s="30"/>
      <c r="D27" s="29">
        <v>1.99</v>
      </c>
      <c r="E27" s="88">
        <f t="shared" si="0"/>
        <v>-1.99</v>
      </c>
      <c r="F27" s="54">
        <f t="shared" si="1"/>
        <v>342.52</v>
      </c>
      <c r="G27" s="121" t="s">
        <v>53</v>
      </c>
      <c r="R27" s="135" t="str">
        <f>IF(INDEX(Juin!B14:G63,MATCH(Juin!$I$21,Juin!B14:B63,0),Juin!$T$14)=R26,"",INDEX(Juin!B14:G63,MATCH(Juin!$I$21,Juin!B14:B63,0),Juin!$T$14))</f>
        <v>Cables TV</v>
      </c>
      <c r="S27" s="134">
        <f>IF(INDEX(Juin!B14:G63,MATCH(Juin!$I$21,Juin!B14:B63,0),Juin!$T$14)=R26,"",INDEX(Juin!B14:G63,MATCH(Juin!$I$21,Juin!B14:B63,0),Juin!$U$14))</f>
        <v>26.09</v>
      </c>
      <c r="U27" s="6"/>
      <c r="V27" s="6"/>
      <c r="W27" s="6"/>
    </row>
    <row r="28" spans="1:23" ht="15.75" thickBot="1" x14ac:dyDescent="0.3">
      <c r="A28" s="34">
        <v>42168</v>
      </c>
      <c r="B28" s="28" t="s">
        <v>21</v>
      </c>
      <c r="C28" s="30"/>
      <c r="D28" s="29">
        <v>20</v>
      </c>
      <c r="E28" s="88">
        <f t="shared" si="0"/>
        <v>-20</v>
      </c>
      <c r="F28" s="54">
        <f t="shared" si="1"/>
        <v>322.52</v>
      </c>
      <c r="G28" s="121" t="s">
        <v>53</v>
      </c>
      <c r="R28" s="135" t="str">
        <f>IF(INDEX(Juin!B15:G64,MATCH(Juin!$I$21,Juin!B15:B64,0),Juin!$T$14)=R27,"",INDEX(Juin!B15:G64,MATCH(Juin!$I$21,Juin!B15:B64,0),Juin!$T$14))</f>
        <v/>
      </c>
      <c r="S28" s="134" t="str">
        <f>IF(INDEX(Juin!B15:G64,MATCH(Juin!$I$21,Juin!B15:B64,0),Juin!$T$14)=R27,"",INDEX(Juin!B15:G64,MATCH(Juin!$I$21,Juin!B15:B64,0),Juin!$U$14))</f>
        <v/>
      </c>
      <c r="U28" s="6"/>
      <c r="V28" s="6"/>
      <c r="W28" s="6"/>
    </row>
    <row r="29" spans="1:23" ht="15.75" thickBot="1" x14ac:dyDescent="0.3">
      <c r="A29" s="101">
        <v>42170</v>
      </c>
      <c r="B29" s="102" t="s">
        <v>17</v>
      </c>
      <c r="C29" s="103"/>
      <c r="D29" s="104">
        <v>26.09</v>
      </c>
      <c r="E29" s="105">
        <f t="shared" si="0"/>
        <v>-26.09</v>
      </c>
      <c r="F29" s="106">
        <f t="shared" si="1"/>
        <v>296.43</v>
      </c>
      <c r="G29" s="107" t="s">
        <v>46</v>
      </c>
      <c r="R29" s="135" t="str">
        <f>IF(INDEX(Juin!B16:G65,MATCH(Juin!$I$21,Juin!B16:B65,0),Juin!$T$14)=R28,"",INDEX(Juin!B16:G65,MATCH(Juin!$I$21,Juin!B16:B65,0),Juin!$T$14))</f>
        <v>Cables TV</v>
      </c>
      <c r="S29" s="134">
        <f>IF(INDEX(Juin!B16:G65,MATCH(Juin!$I$21,Juin!B16:B65,0),Juin!$T$14)=R28,"",INDEX(Juin!B16:G65,MATCH(Juin!$I$21,Juin!B16:B65,0),Juin!$U$14))</f>
        <v>26.09</v>
      </c>
      <c r="U29" s="6"/>
      <c r="V29" s="6"/>
      <c r="W29" s="6"/>
    </row>
    <row r="30" spans="1:23" ht="15.75" thickBot="1" x14ac:dyDescent="0.3">
      <c r="A30" s="101">
        <v>42170</v>
      </c>
      <c r="B30" s="102" t="s">
        <v>17</v>
      </c>
      <c r="C30" s="103"/>
      <c r="D30" s="104">
        <v>299</v>
      </c>
      <c r="E30" s="105">
        <f t="shared" si="0"/>
        <v>-299</v>
      </c>
      <c r="F30" s="106">
        <f t="shared" si="1"/>
        <v>-2.5699999999999932</v>
      </c>
      <c r="G30" s="107" t="s">
        <v>47</v>
      </c>
      <c r="R30" s="135" t="str">
        <f>IF(INDEX(Juin!B17:G66,MATCH(Juin!$I$21,Juin!B17:B66,0),Juin!$T$14)=R29,"",INDEX(Juin!B17:G66,MATCH(Juin!$I$21,Juin!B17:B66,0),Juin!$T$14))</f>
        <v/>
      </c>
      <c r="S30" s="134" t="str">
        <f>IF(INDEX(Juin!B17:G66,MATCH(Juin!$I$21,Juin!B17:B66,0),Juin!$T$14)=R29,"",INDEX(Juin!B17:G66,MATCH(Juin!$I$21,Juin!B17:B66,0),Juin!$U$14))</f>
        <v/>
      </c>
      <c r="U30" s="6"/>
      <c r="V30" s="6"/>
      <c r="W30" s="6"/>
    </row>
    <row r="31" spans="1:23" ht="15.75" thickBot="1" x14ac:dyDescent="0.3">
      <c r="A31" s="101">
        <v>42171</v>
      </c>
      <c r="B31" s="102" t="s">
        <v>53</v>
      </c>
      <c r="C31" s="103">
        <v>200</v>
      </c>
      <c r="D31" s="104"/>
      <c r="E31" s="105">
        <f t="shared" si="0"/>
        <v>200</v>
      </c>
      <c r="F31" s="106">
        <f t="shared" si="1"/>
        <v>197.43</v>
      </c>
      <c r="G31" s="121" t="s">
        <v>53</v>
      </c>
      <c r="R31" s="135" t="str">
        <f>IF(INDEX(Juin!B18:G67,MATCH(Juin!$I$21,Juin!B18:B67,0),Juin!$T$14)=R30,"",INDEX(Juin!B18:G67,MATCH(Juin!$I$21,Juin!B18:B67,0),Juin!$T$14))</f>
        <v>Cables TV</v>
      </c>
      <c r="S31" s="134">
        <f>IF(INDEX(Juin!B18:G67,MATCH(Juin!$I$21,Juin!B18:B67,0),Juin!$T$14)=R30,"",INDEX(Juin!B18:G67,MATCH(Juin!$I$21,Juin!B18:B67,0),Juin!$U$14))</f>
        <v>26.09</v>
      </c>
      <c r="U31" s="6"/>
      <c r="V31" s="6"/>
      <c r="W31" s="6"/>
    </row>
    <row r="32" spans="1:23" ht="15.75" thickBot="1" x14ac:dyDescent="0.3">
      <c r="A32" s="115">
        <v>42173</v>
      </c>
      <c r="B32" s="116" t="s">
        <v>2</v>
      </c>
      <c r="C32" s="117"/>
      <c r="D32" s="118">
        <v>19.59</v>
      </c>
      <c r="E32" s="119">
        <f t="shared" si="0"/>
        <v>-19.59</v>
      </c>
      <c r="F32" s="120">
        <f t="shared" si="1"/>
        <v>177.84</v>
      </c>
      <c r="G32" s="121" t="s">
        <v>53</v>
      </c>
      <c r="R32" s="135" t="str">
        <f>IF(INDEX(Juin!B19:G68,MATCH(Juin!$I$21,Juin!B19:B68,0),Juin!$T$14)=R31,"",INDEX(Juin!B19:G68,MATCH(Juin!$I$21,Juin!B19:B68,0),Juin!$T$14))</f>
        <v/>
      </c>
      <c r="S32" s="134" t="str">
        <f>IF(INDEX(Juin!B19:G68,MATCH(Juin!$I$21,Juin!B19:B68,0),Juin!$T$14)=R31,"",INDEX(Juin!B19:G68,MATCH(Juin!$I$21,Juin!B19:B68,0),Juin!$U$14))</f>
        <v/>
      </c>
      <c r="T32" s="84"/>
      <c r="U32" s="85"/>
      <c r="V32" s="85"/>
      <c r="W32" s="85"/>
    </row>
    <row r="33" spans="1:23" ht="15.75" thickBot="1" x14ac:dyDescent="0.3">
      <c r="A33" s="115">
        <v>42174</v>
      </c>
      <c r="B33" s="116" t="s">
        <v>8</v>
      </c>
      <c r="C33" s="117"/>
      <c r="D33" s="118">
        <v>32.799999999999997</v>
      </c>
      <c r="E33" s="119">
        <f t="shared" si="0"/>
        <v>-32.799999999999997</v>
      </c>
      <c r="F33" s="120">
        <f t="shared" si="1"/>
        <v>145.04000000000002</v>
      </c>
      <c r="G33" s="121" t="s">
        <v>53</v>
      </c>
      <c r="R33" s="135" t="str">
        <f>IF(INDEX(Juin!B20:G69,MATCH(Juin!$I$21,Juin!B20:B69,0),Juin!$T$14)=R32,"",INDEX(Juin!B20:G69,MATCH(Juin!$I$21,Juin!B20:B69,0),Juin!$T$14))</f>
        <v>Cables TV</v>
      </c>
      <c r="S33" s="134">
        <f>IF(INDEX(Juin!B20:G69,MATCH(Juin!$I$21,Juin!B20:B69,0),Juin!$T$14)=R32,"",INDEX(Juin!B20:G69,MATCH(Juin!$I$21,Juin!B20:B69,0),Juin!$U$14))</f>
        <v>26.09</v>
      </c>
      <c r="T33" s="84"/>
      <c r="U33" s="85"/>
      <c r="V33" s="85"/>
      <c r="W33" s="85"/>
    </row>
    <row r="34" spans="1:23" ht="15.75" thickBot="1" x14ac:dyDescent="0.3">
      <c r="A34" s="115">
        <v>42174</v>
      </c>
      <c r="B34" s="116" t="s">
        <v>8</v>
      </c>
      <c r="C34" s="117"/>
      <c r="D34" s="118">
        <v>6.95</v>
      </c>
      <c r="E34" s="119">
        <f t="shared" si="0"/>
        <v>-6.95</v>
      </c>
      <c r="F34" s="120">
        <f t="shared" si="1"/>
        <v>138.09000000000003</v>
      </c>
      <c r="G34" s="121" t="s">
        <v>53</v>
      </c>
      <c r="R34" s="135" t="str">
        <f>IF(INDEX(Juin!B21:G70,MATCH(Juin!$I$21,Juin!B21:B70,0),Juin!$T$14)=R33,"",INDEX(Juin!B21:G70,MATCH(Juin!$I$21,Juin!B21:B70,0),Juin!$T$14))</f>
        <v/>
      </c>
      <c r="S34" s="134" t="str">
        <f>IF(INDEX(Juin!B21:G70,MATCH(Juin!$I$21,Juin!B21:B70,0),Juin!$T$14)=R33,"",INDEX(Juin!B21:G70,MATCH(Juin!$I$21,Juin!B21:B70,0),Juin!$U$14))</f>
        <v/>
      </c>
      <c r="T34" s="84"/>
      <c r="U34" s="85"/>
      <c r="V34" s="85"/>
      <c r="W34" s="85"/>
    </row>
    <row r="35" spans="1:23" ht="15.75" thickBot="1" x14ac:dyDescent="0.3">
      <c r="A35" s="115">
        <v>42175</v>
      </c>
      <c r="B35" s="116" t="s">
        <v>8</v>
      </c>
      <c r="C35" s="117"/>
      <c r="D35" s="118">
        <v>5</v>
      </c>
      <c r="E35" s="119">
        <f t="shared" si="0"/>
        <v>-5</v>
      </c>
      <c r="F35" s="120">
        <f t="shared" si="1"/>
        <v>133.09000000000003</v>
      </c>
      <c r="G35" s="121" t="s">
        <v>53</v>
      </c>
      <c r="R35" s="135" t="str">
        <f>IF(INDEX(Juin!B22:G71,MATCH(Juin!$I$21,Juin!B22:B71,0),Juin!$T$14)=R34,"",INDEX(Juin!B22:G71,MATCH(Juin!$I$21,Juin!B22:B71,0),Juin!$T$14))</f>
        <v>Cables TV</v>
      </c>
      <c r="S35" s="134">
        <f>IF(INDEX(Juin!B22:G71,MATCH(Juin!$I$21,Juin!B22:B71,0),Juin!$T$14)=R34,"",INDEX(Juin!B22:G71,MATCH(Juin!$I$21,Juin!B22:B71,0),Juin!$U$14))</f>
        <v>26.09</v>
      </c>
      <c r="T35" s="84"/>
      <c r="U35" s="85"/>
      <c r="V35" s="85"/>
      <c r="W35" s="85"/>
    </row>
    <row r="36" spans="1:23" ht="15.75" thickBot="1" x14ac:dyDescent="0.3">
      <c r="A36" s="115">
        <v>42176</v>
      </c>
      <c r="B36" s="116" t="s">
        <v>22</v>
      </c>
      <c r="C36" s="117"/>
      <c r="D36" s="118">
        <v>11.33</v>
      </c>
      <c r="E36" s="119">
        <f t="shared" si="0"/>
        <v>-11.33</v>
      </c>
      <c r="F36" s="120">
        <f t="shared" si="1"/>
        <v>121.76000000000003</v>
      </c>
      <c r="G36" s="121" t="s">
        <v>53</v>
      </c>
      <c r="R36" s="135" t="str">
        <f>IF(INDEX(Juin!B23:G72,MATCH(Juin!$I$21,Juin!B23:B72,0),Juin!$T$14)=R35,"",INDEX(Juin!B23:G72,MATCH(Juin!$I$21,Juin!B23:B72,0),Juin!$T$14))</f>
        <v/>
      </c>
      <c r="S36" s="134" t="str">
        <f>IF(INDEX(Juin!B23:G72,MATCH(Juin!$I$21,Juin!B23:B72,0),Juin!$T$14)=R35,"",INDEX(Juin!B23:G72,MATCH(Juin!$I$21,Juin!B23:B72,0),Juin!$U$14))</f>
        <v/>
      </c>
      <c r="T36" s="129"/>
      <c r="U36" s="130"/>
      <c r="V36" s="130"/>
      <c r="W36" s="130"/>
    </row>
    <row r="37" spans="1:23" ht="15.75" thickBot="1" x14ac:dyDescent="0.3">
      <c r="A37" s="115">
        <v>42176</v>
      </c>
      <c r="B37" s="116" t="s">
        <v>22</v>
      </c>
      <c r="C37" s="117"/>
      <c r="D37" s="118">
        <v>8.9</v>
      </c>
      <c r="E37" s="119">
        <f t="shared" si="0"/>
        <v>-8.9</v>
      </c>
      <c r="F37" s="120">
        <f t="shared" si="1"/>
        <v>112.86000000000003</v>
      </c>
      <c r="G37" s="121" t="s">
        <v>53</v>
      </c>
      <c r="R37" s="135" t="str">
        <f>IF(INDEX(Juin!B24:G73,MATCH(Juin!$I$21,Juin!B24:B73,0),Juin!$T$14)=R36,"",INDEX(Juin!B24:G73,MATCH(Juin!$I$21,Juin!B24:B73,0),Juin!$T$14))</f>
        <v>Cables TV</v>
      </c>
      <c r="S37" s="134">
        <f>IF(INDEX(Juin!B24:G73,MATCH(Juin!$I$21,Juin!B24:B73,0),Juin!$T$14)=R36,"",INDEX(Juin!B24:G73,MATCH(Juin!$I$21,Juin!B24:B73,0),Juin!$U$14))</f>
        <v>26.09</v>
      </c>
      <c r="T37" s="129"/>
      <c r="U37" s="130"/>
      <c r="V37" s="130"/>
      <c r="W37" s="130"/>
    </row>
    <row r="38" spans="1:23" ht="15.75" thickBot="1" x14ac:dyDescent="0.3">
      <c r="A38" s="115">
        <v>42176</v>
      </c>
      <c r="B38" s="116" t="s">
        <v>22</v>
      </c>
      <c r="C38" s="117"/>
      <c r="D38" s="118">
        <v>1.6</v>
      </c>
      <c r="E38" s="119">
        <f t="shared" si="0"/>
        <v>-1.6</v>
      </c>
      <c r="F38" s="120">
        <f t="shared" si="1"/>
        <v>111.26000000000003</v>
      </c>
      <c r="G38" s="121" t="s">
        <v>53</v>
      </c>
      <c r="R38" s="135" t="str">
        <f>IF(INDEX(Juin!B25:G74,MATCH(Juin!$I$21,Juin!B25:B74,0),Juin!$T$14)=R37,"",INDEX(Juin!B25:G74,MATCH(Juin!$I$21,Juin!B25:B74,0),Juin!$T$14))</f>
        <v/>
      </c>
      <c r="S38" s="134" t="str">
        <f>IF(INDEX(Juin!B25:G74,MATCH(Juin!$I$21,Juin!B25:B74,0),Juin!$T$14)=R37,"",INDEX(Juin!B25:G74,MATCH(Juin!$I$21,Juin!B25:B74,0),Juin!$U$14))</f>
        <v/>
      </c>
      <c r="T38" s="84"/>
      <c r="U38" s="85"/>
      <c r="V38" s="85"/>
      <c r="W38" s="85"/>
    </row>
    <row r="39" spans="1:23" ht="15.75" thickBot="1" x14ac:dyDescent="0.3">
      <c r="A39" s="115">
        <v>42176</v>
      </c>
      <c r="B39" s="116" t="s">
        <v>17</v>
      </c>
      <c r="C39" s="117"/>
      <c r="D39" s="118">
        <v>5.3</v>
      </c>
      <c r="E39" s="119">
        <f t="shared" si="0"/>
        <v>-5.3</v>
      </c>
      <c r="F39" s="120">
        <f t="shared" si="1"/>
        <v>105.96000000000004</v>
      </c>
      <c r="G39" s="121" t="s">
        <v>50</v>
      </c>
      <c r="R39" s="135" t="str">
        <f>IF(INDEX(Juin!B26:G75,MATCH(Juin!$I$21,Juin!B26:B75,0),Juin!$T$14)=R38,"",INDEX(Juin!B26:G75,MATCH(Juin!$I$21,Juin!B26:B75,0),Juin!$T$14))</f>
        <v>Cables TV</v>
      </c>
      <c r="S39" s="134">
        <f>IF(INDEX(Juin!B26:G75,MATCH(Juin!$I$21,Juin!B26:B75,0),Juin!$T$14)=R38,"",INDEX(Juin!B26:G75,MATCH(Juin!$I$21,Juin!B26:B75,0),Juin!$U$14))</f>
        <v>26.09</v>
      </c>
      <c r="T39" s="84"/>
      <c r="U39" s="85"/>
      <c r="V39" s="85"/>
      <c r="W39" s="85"/>
    </row>
    <row r="40" spans="1:23" ht="15.75" thickBot="1" x14ac:dyDescent="0.3">
      <c r="A40" s="115">
        <v>42176</v>
      </c>
      <c r="B40" s="116" t="s">
        <v>8</v>
      </c>
      <c r="C40" s="117"/>
      <c r="D40" s="118">
        <v>12.5</v>
      </c>
      <c r="E40" s="119">
        <f t="shared" si="0"/>
        <v>-12.5</v>
      </c>
      <c r="F40" s="120">
        <f t="shared" si="1"/>
        <v>93.460000000000036</v>
      </c>
      <c r="G40" s="121" t="s">
        <v>53</v>
      </c>
      <c r="R40" s="135" t="str">
        <f>IF(INDEX(Juin!B27:G76,MATCH(Juin!$I$21,Juin!B27:B76,0),Juin!$T$14)=R39,"",INDEX(Juin!B27:G76,MATCH(Juin!$I$21,Juin!B27:B76,0),Juin!$T$14))</f>
        <v/>
      </c>
      <c r="S40" s="134" t="str">
        <f>IF(INDEX(Juin!B27:G76,MATCH(Juin!$I$21,Juin!B27:B76,0),Juin!$T$14)=R39,"",INDEX(Juin!B27:G76,MATCH(Juin!$I$21,Juin!B27:B76,0),Juin!$U$14))</f>
        <v/>
      </c>
      <c r="T40" s="84"/>
      <c r="U40" s="85"/>
      <c r="V40" s="85"/>
      <c r="W40" s="85"/>
    </row>
    <row r="41" spans="1:23" ht="15.75" thickBot="1" x14ac:dyDescent="0.3">
      <c r="A41" s="115">
        <v>42177</v>
      </c>
      <c r="B41" s="116" t="s">
        <v>2</v>
      </c>
      <c r="C41" s="117"/>
      <c r="D41" s="118">
        <v>15.81</v>
      </c>
      <c r="E41" s="119">
        <f t="shared" si="0"/>
        <v>-15.81</v>
      </c>
      <c r="F41" s="120">
        <f t="shared" si="1"/>
        <v>77.650000000000034</v>
      </c>
      <c r="G41" s="121" t="s">
        <v>53</v>
      </c>
      <c r="R41" s="135" t="str">
        <f>IF(INDEX(Juin!B28:G77,MATCH(Juin!$I$21,Juin!B28:B77,0),Juin!$T$14)=R40,"",INDEX(Juin!B28:G77,MATCH(Juin!$I$21,Juin!B28:B77,0),Juin!$T$14))</f>
        <v>Cables TV</v>
      </c>
      <c r="S41" s="134">
        <f>IF(INDEX(Juin!B28:G77,MATCH(Juin!$I$21,Juin!B28:B77,0),Juin!$T$14)=R40,"",INDEX(Juin!B28:G77,MATCH(Juin!$I$21,Juin!B28:B77,0),Juin!$U$14))</f>
        <v>26.09</v>
      </c>
      <c r="T41" s="84"/>
      <c r="U41" s="85"/>
      <c r="V41" s="85"/>
      <c r="W41" s="85"/>
    </row>
    <row r="42" spans="1:23" ht="15.75" thickBot="1" x14ac:dyDescent="0.3">
      <c r="A42" s="115">
        <v>42177</v>
      </c>
      <c r="B42" s="116" t="s">
        <v>2</v>
      </c>
      <c r="C42" s="117"/>
      <c r="D42" s="118">
        <v>19.850000000000001</v>
      </c>
      <c r="E42" s="119">
        <f t="shared" si="0"/>
        <v>-19.850000000000001</v>
      </c>
      <c r="F42" s="120">
        <f t="shared" si="1"/>
        <v>57.800000000000033</v>
      </c>
      <c r="G42" s="121" t="s">
        <v>53</v>
      </c>
      <c r="R42" s="135" t="str">
        <f>IF(INDEX(Juin!B29:G78,MATCH(Juin!$I$21,Juin!B29:B78,0),Juin!$T$14)=R41,"",INDEX(Juin!B29:G78,MATCH(Juin!$I$21,Juin!B29:B78,0),Juin!$T$14))</f>
        <v/>
      </c>
      <c r="S42" s="134" t="str">
        <f>IF(INDEX(Juin!B29:G78,MATCH(Juin!$I$21,Juin!B29:B78,0),Juin!$T$14)=R41,"",INDEX(Juin!B29:G78,MATCH(Juin!$I$21,Juin!B29:B78,0),Juin!$U$14))</f>
        <v/>
      </c>
      <c r="T42" s="84"/>
      <c r="U42" s="85"/>
      <c r="V42" s="85"/>
      <c r="W42" s="85"/>
    </row>
    <row r="43" spans="1:23" ht="15.75" thickBot="1" x14ac:dyDescent="0.3">
      <c r="A43" s="115">
        <v>42177</v>
      </c>
      <c r="B43" s="116" t="s">
        <v>17</v>
      </c>
      <c r="C43" s="117"/>
      <c r="D43" s="118">
        <v>12</v>
      </c>
      <c r="E43" s="119">
        <f t="shared" si="0"/>
        <v>-12</v>
      </c>
      <c r="F43" s="120">
        <f t="shared" si="1"/>
        <v>45.800000000000033</v>
      </c>
      <c r="G43" s="121" t="s">
        <v>51</v>
      </c>
      <c r="R43" s="135" t="str">
        <f>IF(INDEX(Juin!B30:G79,MATCH(Juin!$I$21,Juin!B30:B79,0),Juin!$T$14)=R42,"",INDEX(Juin!B30:G79,MATCH(Juin!$I$21,Juin!B30:B79,0),Juin!$T$14))</f>
        <v>TV</v>
      </c>
      <c r="S43" s="134">
        <f>IF(INDEX(Juin!B30:G79,MATCH(Juin!$I$21,Juin!B30:B79,0),Juin!$T$14)=R42,"",INDEX(Juin!B30:G79,MATCH(Juin!$I$21,Juin!B30:B79,0),Juin!$U$14))</f>
        <v>299</v>
      </c>
      <c r="T43" s="84"/>
      <c r="U43" s="85"/>
      <c r="V43" s="85"/>
      <c r="W43" s="85"/>
    </row>
    <row r="44" spans="1:23" ht="15.75" thickBot="1" x14ac:dyDescent="0.3">
      <c r="A44" s="115">
        <v>42179</v>
      </c>
      <c r="B44" s="116" t="s">
        <v>17</v>
      </c>
      <c r="C44" s="117"/>
      <c r="D44" s="118">
        <v>44.4</v>
      </c>
      <c r="E44" s="119">
        <f t="shared" si="0"/>
        <v>-44.4</v>
      </c>
      <c r="F44" s="120">
        <f t="shared" si="1"/>
        <v>1.4000000000000341</v>
      </c>
      <c r="G44" s="121" t="s">
        <v>54</v>
      </c>
      <c r="R44" s="135" t="str">
        <f>IF(INDEX(Juin!B31:G80,MATCH(Juin!$I$21,Juin!B31:B80,0),Juin!$T$14)=R43,"",INDEX(Juin!B31:G80,MATCH(Juin!$I$21,Juin!B31:B80,0),Juin!$T$14))</f>
        <v>Piles</v>
      </c>
      <c r="S44" s="134">
        <f>IF(INDEX(Juin!B31:G80,MATCH(Juin!$I$21,Juin!B31:B80,0),Juin!$T$14)=R43,"",INDEX(Juin!B31:G80,MATCH(Juin!$I$21,Juin!B31:B80,0),Juin!$U$14))</f>
        <v>5.3</v>
      </c>
      <c r="U44" s="6"/>
      <c r="V44" s="6"/>
      <c r="W44" s="6"/>
    </row>
    <row r="45" spans="1:23" s="128" customFormat="1" ht="15.75" thickBot="1" x14ac:dyDescent="0.3">
      <c r="A45" s="123">
        <v>42180</v>
      </c>
      <c r="B45" s="133" t="s">
        <v>8</v>
      </c>
      <c r="C45" s="124"/>
      <c r="D45" s="125">
        <v>7.65</v>
      </c>
      <c r="E45" s="126">
        <f t="shared" si="0"/>
        <v>-7.65</v>
      </c>
      <c r="F45" s="127">
        <f t="shared" si="1"/>
        <v>-6.2499999999999662</v>
      </c>
      <c r="G45" s="121" t="s">
        <v>53</v>
      </c>
      <c r="R45" s="135" t="str">
        <f>IF(INDEX(Juin!B32:G81,MATCH(Juin!$I$21,Juin!B32:B81,0),Juin!$T$14)=R44,"",INDEX(Juin!B32:G81,MATCH(Juin!$I$21,Juin!B32:B81,0),Juin!$T$14))</f>
        <v/>
      </c>
      <c r="S45" s="134" t="str">
        <f>IF(INDEX(Juin!B32:G81,MATCH(Juin!$I$21,Juin!B32:B81,0),Juin!$T$14)=R44,"",INDEX(Juin!B32:G81,MATCH(Juin!$I$21,Juin!B32:B81,0),Juin!$U$14))</f>
        <v/>
      </c>
      <c r="T45" s="6"/>
      <c r="U45" s="6"/>
      <c r="V45" s="6"/>
      <c r="W45" s="6"/>
    </row>
    <row r="46" spans="1:23" s="128" customFormat="1" ht="15.75" thickBot="1" x14ac:dyDescent="0.3">
      <c r="A46" s="123">
        <v>42180</v>
      </c>
      <c r="B46" s="133" t="s">
        <v>17</v>
      </c>
      <c r="C46" s="124"/>
      <c r="D46" s="125">
        <v>5.0999999999999996</v>
      </c>
      <c r="E46" s="126">
        <f t="shared" si="0"/>
        <v>-5.0999999999999996</v>
      </c>
      <c r="F46" s="127">
        <f t="shared" si="1"/>
        <v>-11.349999999999966</v>
      </c>
      <c r="G46" s="121" t="s">
        <v>52</v>
      </c>
      <c r="R46" s="135" t="str">
        <f>IF(INDEX(Juin!B33:G82,MATCH(Juin!$I$21,Juin!B33:B82,0),Juin!$T$14)=R45,"",INDEX(Juin!B33:G82,MATCH(Juin!$I$21,Juin!B33:B82,0),Juin!$T$14))</f>
        <v>Piles</v>
      </c>
      <c r="S46" s="134">
        <f>IF(INDEX(Juin!B33:G82,MATCH(Juin!$I$21,Juin!B33:B82,0),Juin!$T$14)=R45,"",INDEX(Juin!B33:G82,MATCH(Juin!$I$21,Juin!B33:B82,0),Juin!$U$14))</f>
        <v>5.3</v>
      </c>
      <c r="T46" s="6"/>
      <c r="U46" s="6"/>
      <c r="V46" s="6"/>
      <c r="W46" s="6"/>
    </row>
    <row r="47" spans="1:23" ht="15.75" thickBot="1" x14ac:dyDescent="0.3">
      <c r="A47" s="115">
        <v>42180</v>
      </c>
      <c r="B47" s="116" t="s">
        <v>53</v>
      </c>
      <c r="C47" s="117">
        <v>400</v>
      </c>
      <c r="D47" s="118"/>
      <c r="E47" s="119">
        <f t="shared" ref="E47:E51" si="9">C47-D47</f>
        <v>400</v>
      </c>
      <c r="F47" s="120">
        <f t="shared" ref="F47:F51" si="10">F46+E47</f>
        <v>388.65000000000003</v>
      </c>
      <c r="G47" s="121" t="s">
        <v>53</v>
      </c>
      <c r="R47" s="135" t="str">
        <f>IF(INDEX(Juin!B34:G83,MATCH(Juin!$I$21,Juin!B34:B83,0),Juin!$T$14)=R46,"",INDEX(Juin!B34:G83,MATCH(Juin!$I$21,Juin!B34:B83,0),Juin!$T$14))</f>
        <v/>
      </c>
      <c r="S47" s="134" t="str">
        <f>IF(INDEX(Juin!B34:G83,MATCH(Juin!$I$21,Juin!B34:B83,0),Juin!$T$14)=R46,"",INDEX(Juin!B34:G83,MATCH(Juin!$I$21,Juin!B34:B83,0),Juin!$U$14))</f>
        <v/>
      </c>
      <c r="U47" s="6"/>
      <c r="V47" s="6"/>
      <c r="W47" s="6"/>
    </row>
    <row r="48" spans="1:23" ht="15.75" thickBot="1" x14ac:dyDescent="0.3">
      <c r="A48" s="115"/>
      <c r="B48" s="116"/>
      <c r="C48" s="117"/>
      <c r="D48" s="118"/>
      <c r="E48" s="119">
        <f t="shared" si="9"/>
        <v>0</v>
      </c>
      <c r="F48" s="120">
        <f t="shared" si="10"/>
        <v>388.65000000000003</v>
      </c>
      <c r="G48" s="131"/>
      <c r="R48" s="135" t="str">
        <f>IF(INDEX(Juin!B35:G84,MATCH(Juin!$I$21,Juin!B35:B84,0),Juin!$T$14)=R47,"",INDEX(Juin!B35:G84,MATCH(Juin!$I$21,Juin!B35:B84,0),Juin!$T$14))</f>
        <v>Piles</v>
      </c>
      <c r="S48" s="134">
        <f>IF(INDEX(Juin!B35:G84,MATCH(Juin!$I$21,Juin!B35:B84,0),Juin!$T$14)=R47,"",INDEX(Juin!B35:G84,MATCH(Juin!$I$21,Juin!B35:B84,0),Juin!$U$14))</f>
        <v>5.3</v>
      </c>
      <c r="U48" s="6"/>
      <c r="V48" s="6"/>
      <c r="W48" s="6"/>
    </row>
    <row r="49" spans="1:23" ht="15.75" thickBot="1" x14ac:dyDescent="0.3">
      <c r="A49" s="115"/>
      <c r="B49" s="116"/>
      <c r="C49" s="117"/>
      <c r="D49" s="118"/>
      <c r="E49" s="119">
        <f t="shared" si="9"/>
        <v>0</v>
      </c>
      <c r="F49" s="120">
        <f t="shared" si="10"/>
        <v>388.65000000000003</v>
      </c>
      <c r="G49" s="131"/>
      <c r="R49" s="135" t="str">
        <f>IF(INDEX(Juin!B36:G85,MATCH(Juin!$I$21,Juin!B36:B85,0),Juin!$T$14)=R48,"",INDEX(Juin!B36:G85,MATCH(Juin!$I$21,Juin!B36:B85,0),Juin!$T$14))</f>
        <v/>
      </c>
      <c r="S49" s="134" t="str">
        <f>IF(INDEX(Juin!B36:G85,MATCH(Juin!$I$21,Juin!B36:B85,0),Juin!$T$14)=R48,"",INDEX(Juin!B36:G85,MATCH(Juin!$I$21,Juin!B36:B85,0),Juin!$U$14))</f>
        <v/>
      </c>
      <c r="U49" s="6"/>
      <c r="V49" s="6"/>
      <c r="W49" s="6"/>
    </row>
    <row r="50" spans="1:23" ht="15.75" thickBot="1" x14ac:dyDescent="0.3">
      <c r="A50" s="115"/>
      <c r="B50" s="116"/>
      <c r="C50" s="117"/>
      <c r="D50" s="118"/>
      <c r="E50" s="119">
        <f t="shared" si="9"/>
        <v>0</v>
      </c>
      <c r="F50" s="120">
        <f t="shared" si="10"/>
        <v>388.65000000000003</v>
      </c>
      <c r="G50" s="131"/>
      <c r="R50" s="135" t="str">
        <f>IF(INDEX(Juin!B37:G86,MATCH(Juin!$I$21,Juin!B37:B86,0),Juin!$T$14)=R49,"",INDEX(Juin!B37:G86,MATCH(Juin!$I$21,Juin!B37:B86,0),Juin!$T$14))</f>
        <v>Piles</v>
      </c>
      <c r="S50" s="134">
        <f>IF(INDEX(Juin!B37:G86,MATCH(Juin!$I$21,Juin!B37:B86,0),Juin!$T$14)=R49,"",INDEX(Juin!B37:G86,MATCH(Juin!$I$21,Juin!B37:B86,0),Juin!$U$14))</f>
        <v>5.3</v>
      </c>
      <c r="U50" s="6"/>
      <c r="V50" s="6"/>
      <c r="W50" s="6"/>
    </row>
    <row r="51" spans="1:23" ht="15.75" thickBot="1" x14ac:dyDescent="0.3">
      <c r="A51" s="115"/>
      <c r="B51" s="116"/>
      <c r="C51" s="117"/>
      <c r="D51" s="118"/>
      <c r="E51" s="119">
        <f t="shared" si="9"/>
        <v>0</v>
      </c>
      <c r="F51" s="120">
        <f t="shared" si="10"/>
        <v>388.65000000000003</v>
      </c>
      <c r="G51" s="131"/>
      <c r="R51" s="135" t="str">
        <f>IF(INDEX(Juin!B38:G87,MATCH(Juin!$I$21,Juin!B38:B87,0),Juin!$T$14)=R50,"",INDEX(Juin!B38:G87,MATCH(Juin!$I$21,Juin!B38:B87,0),Juin!$T$14))</f>
        <v/>
      </c>
      <c r="S51" s="134" t="str">
        <f>IF(INDEX(Juin!B38:G87,MATCH(Juin!$I$21,Juin!B38:B87,0),Juin!$T$14)=R50,"",INDEX(Juin!B38:G87,MATCH(Juin!$I$21,Juin!B38:B87,0),Juin!$U$14))</f>
        <v/>
      </c>
      <c r="U51" s="6"/>
      <c r="V51" s="6"/>
      <c r="W51" s="6"/>
    </row>
    <row r="52" spans="1:23" ht="15.75" thickBot="1" x14ac:dyDescent="0.3">
      <c r="A52" s="115"/>
      <c r="B52" s="116"/>
      <c r="C52" s="117"/>
      <c r="D52" s="118"/>
      <c r="E52" s="119">
        <f t="shared" ref="E52:E53" si="11">C52-D52</f>
        <v>0</v>
      </c>
      <c r="F52" s="120">
        <f t="shared" ref="F52:F53" si="12">F51+E52</f>
        <v>388.65000000000003</v>
      </c>
      <c r="G52" s="131"/>
      <c r="R52" s="135" t="str">
        <f>IF(INDEX(Juin!B39:G88,MATCH(Juin!$I$21,Juin!B39:B88,0),Juin!$T$14)=R51,"",INDEX(Juin!B39:G88,MATCH(Juin!$I$21,Juin!B39:B88,0),Juin!$T$14))</f>
        <v>Piles</v>
      </c>
      <c r="S52" s="134">
        <f>IF(INDEX(Juin!B39:G88,MATCH(Juin!$I$21,Juin!B39:B88,0),Juin!$T$14)=R51,"",INDEX(Juin!B39:G88,MATCH(Juin!$I$21,Juin!B39:B88,0),Juin!$U$14))</f>
        <v>5.3</v>
      </c>
      <c r="U52" s="6"/>
      <c r="V52" s="6"/>
      <c r="W52" s="6"/>
    </row>
    <row r="53" spans="1:23" ht="15.75" thickBot="1" x14ac:dyDescent="0.3">
      <c r="A53" s="34"/>
      <c r="B53" s="28"/>
      <c r="C53" s="30"/>
      <c r="D53" s="29"/>
      <c r="E53" s="92">
        <f t="shared" si="11"/>
        <v>0</v>
      </c>
      <c r="F53" s="54">
        <f t="shared" si="12"/>
        <v>388.65000000000003</v>
      </c>
      <c r="G53" s="132"/>
      <c r="R53" s="135" t="str">
        <f>IF(INDEX(Juin!B40:G89,MATCH(Juin!$I$21,Juin!B40:B89,0),Juin!$T$14)=R52,"",INDEX(Juin!B40:G89,MATCH(Juin!$I$21,Juin!B40:B89,0),Juin!$T$14))</f>
        <v>Bein</v>
      </c>
      <c r="S53" s="134">
        <f>IF(INDEX(Juin!B40:G89,MATCH(Juin!$I$21,Juin!B40:B89,0),Juin!$T$14)=R52,"",INDEX(Juin!B40:G89,MATCH(Juin!$I$21,Juin!B40:B89,0),Juin!$U$14))</f>
        <v>12</v>
      </c>
      <c r="U53" s="6"/>
      <c r="V53" s="6"/>
      <c r="W53" s="6"/>
    </row>
    <row r="54" spans="1:23" ht="15.75" thickBot="1" x14ac:dyDescent="0.3">
      <c r="A54" s="42">
        <v>42185</v>
      </c>
      <c r="B54" s="43" t="s">
        <v>26</v>
      </c>
      <c r="C54" s="46">
        <f>SUM(C3:C53)</f>
        <v>1589.4</v>
      </c>
      <c r="D54" s="46">
        <f>SUM(D3:D53)</f>
        <v>1200.75</v>
      </c>
      <c r="E54" s="51"/>
      <c r="F54" s="46"/>
      <c r="G54" s="97"/>
      <c r="R54" s="135" t="str">
        <f>IF(INDEX(Juin!B41:G90,MATCH(Juin!$I$21,Juin!B41:B90,0),Juin!$T$14)=R53,"",INDEX(Juin!B41:G90,MATCH(Juin!$I$21,Juin!B41:B90,0),Juin!$T$14))</f>
        <v/>
      </c>
      <c r="S54" s="134" t="str">
        <f>IF(INDEX(Juin!B41:G90,MATCH(Juin!$I$21,Juin!B41:B90,0),Juin!$T$14)=R53,"",INDEX(Juin!B41:G90,MATCH(Juin!$I$21,Juin!B41:B90,0),Juin!$U$14))</f>
        <v/>
      </c>
      <c r="U54" s="6"/>
      <c r="V54" s="6"/>
      <c r="W54" s="6"/>
    </row>
    <row r="55" spans="1:23" ht="16.5" thickTop="1" thickBot="1" x14ac:dyDescent="0.3">
      <c r="A55" s="44">
        <v>42185</v>
      </c>
      <c r="B55" s="45" t="s">
        <v>28</v>
      </c>
      <c r="C55" s="82">
        <f>IF(D54&gt;C54,D54-C54,0)</f>
        <v>0</v>
      </c>
      <c r="D55" s="81">
        <f>IF(C54&gt;D54,C54-D54,"")</f>
        <v>388.65000000000009</v>
      </c>
      <c r="E55" s="52"/>
      <c r="F55" s="47"/>
      <c r="G55" s="98"/>
      <c r="R55" s="135" t="str">
        <f>IF(INDEX(Juin!B42:G91,MATCH(Juin!$I$21,Juin!B42:B91,0),Juin!$T$14)=R54,"",INDEX(Juin!B42:G91,MATCH(Juin!$I$21,Juin!B42:B91,0),Juin!$T$14))</f>
        <v>Bein</v>
      </c>
      <c r="S55" s="134">
        <f>IF(INDEX(Juin!B42:G91,MATCH(Juin!$I$21,Juin!B42:B91,0),Juin!$T$14)=R54,"",INDEX(Juin!B42:G91,MATCH(Juin!$I$21,Juin!B42:B91,0),Juin!$U$14))</f>
        <v>12</v>
      </c>
      <c r="U55" s="6"/>
      <c r="V55" s="6"/>
      <c r="W55" s="6"/>
    </row>
    <row r="56" spans="1:23" ht="16.5" thickTop="1" thickBot="1" x14ac:dyDescent="0.3">
      <c r="R56" s="135" t="str">
        <f>IF(INDEX(Juin!B43:G92,MATCH(Juin!$I$21,Juin!B43:B92,0),Juin!$T$14)=R55,"",INDEX(Juin!B43:G92,MATCH(Juin!$I$21,Juin!B43:B92,0),Juin!$T$14))</f>
        <v/>
      </c>
      <c r="S56" s="134" t="str">
        <f>IF(INDEX(Juin!B43:G92,MATCH(Juin!$I$21,Juin!B43:B92,0),Juin!$T$14)=R55,"",INDEX(Juin!B43:G92,MATCH(Juin!$I$21,Juin!B43:B92,0),Juin!$U$14))</f>
        <v/>
      </c>
      <c r="U56" s="6"/>
      <c r="V56" s="6"/>
      <c r="W56" s="6"/>
    </row>
    <row r="57" spans="1:23" ht="16.5" thickTop="1" thickBot="1" x14ac:dyDescent="0.3">
      <c r="A57" s="143" t="s">
        <v>32</v>
      </c>
      <c r="B57" s="143"/>
      <c r="C57" s="143"/>
      <c r="D57" s="143"/>
      <c r="E57" s="143"/>
      <c r="F57" s="143"/>
      <c r="G57" s="143"/>
      <c r="R57" s="135" t="str">
        <f>IF(INDEX(Juin!B44:G93,MATCH(Juin!$I$21,Juin!B44:B93,0),Juin!$T$14)=R56,"",INDEX(Juin!B44:G93,MATCH(Juin!$I$21,Juin!B44:B93,0),Juin!$T$14))</f>
        <v>Cadeau ***</v>
      </c>
      <c r="S57" s="134">
        <f>IF(INDEX(Juin!B44:G93,MATCH(Juin!$I$21,Juin!B44:B93,0),Juin!$T$14)=R56,"",INDEX(Juin!B44:G93,MATCH(Juin!$I$21,Juin!B44:B93,0),Juin!$U$14))</f>
        <v>44.4</v>
      </c>
      <c r="U57" s="6"/>
      <c r="V57" s="6"/>
      <c r="W57" s="6"/>
    </row>
    <row r="58" spans="1:23" ht="16.5" thickTop="1" thickBot="1" x14ac:dyDescent="0.3">
      <c r="A58" s="48" t="s">
        <v>18</v>
      </c>
      <c r="B58" s="49" t="s">
        <v>9</v>
      </c>
      <c r="C58" s="50" t="s">
        <v>19</v>
      </c>
      <c r="D58" s="50" t="s">
        <v>20</v>
      </c>
      <c r="E58" s="91"/>
      <c r="F58" s="100" t="s">
        <v>42</v>
      </c>
      <c r="G58" s="90" t="s">
        <v>1</v>
      </c>
      <c r="P58" s="6"/>
      <c r="Q58" s="6"/>
      <c r="U58" s="6"/>
    </row>
    <row r="59" spans="1:23" ht="16.5" thickTop="1" thickBot="1" x14ac:dyDescent="0.3">
      <c r="A59" s="33"/>
      <c r="B59" s="31" t="s">
        <v>27</v>
      </c>
      <c r="C59" s="32">
        <v>705.38</v>
      </c>
      <c r="D59" s="32"/>
      <c r="E59" s="89">
        <f>C59-D59</f>
        <v>705.38</v>
      </c>
      <c r="F59" s="99">
        <f>E59</f>
        <v>705.38</v>
      </c>
      <c r="G59" s="93"/>
      <c r="P59" s="6"/>
      <c r="Q59" s="6"/>
      <c r="U59" s="6"/>
    </row>
    <row r="60" spans="1:23" x14ac:dyDescent="0.25">
      <c r="A60" s="20">
        <v>42156</v>
      </c>
      <c r="B60" s="21" t="s">
        <v>33</v>
      </c>
      <c r="C60" s="23"/>
      <c r="D60" s="22">
        <v>400</v>
      </c>
      <c r="E60" s="86">
        <f>C60-D60</f>
        <v>-400</v>
      </c>
      <c r="F60" s="54">
        <f t="shared" ref="F60:F61" si="13">F59+E60</f>
        <v>305.38</v>
      </c>
      <c r="G60" s="94"/>
      <c r="P60" s="6"/>
      <c r="Q60" s="6"/>
      <c r="U60" s="6"/>
    </row>
    <row r="61" spans="1:23" x14ac:dyDescent="0.25">
      <c r="A61" s="34">
        <v>42160</v>
      </c>
      <c r="B61" s="28" t="s">
        <v>33</v>
      </c>
      <c r="C61" s="30"/>
      <c r="D61" s="29">
        <v>100</v>
      </c>
      <c r="E61" s="88">
        <f>C61-D61</f>
        <v>-100</v>
      </c>
      <c r="F61" s="83">
        <f t="shared" si="13"/>
        <v>205.38</v>
      </c>
      <c r="G61" s="96"/>
      <c r="P61" s="6"/>
      <c r="Q61" s="6"/>
      <c r="U61" s="6"/>
    </row>
    <row r="62" spans="1:23" ht="15.75" thickBot="1" x14ac:dyDescent="0.3">
      <c r="A62" s="108">
        <v>42170</v>
      </c>
      <c r="B62" s="109" t="s">
        <v>33</v>
      </c>
      <c r="C62" s="110"/>
      <c r="D62" s="111">
        <v>200</v>
      </c>
      <c r="E62" s="114">
        <f>C62-D62</f>
        <v>-200</v>
      </c>
      <c r="F62" s="112">
        <f t="shared" ref="F62" si="14">F61+E62</f>
        <v>5.3799999999999955</v>
      </c>
      <c r="G62" s="113"/>
      <c r="P62" s="6"/>
      <c r="Q62" s="6"/>
      <c r="U62" s="6"/>
    </row>
    <row r="63" spans="1:23" ht="15.75" thickBot="1" x14ac:dyDescent="0.3">
      <c r="A63" s="42">
        <v>42185</v>
      </c>
      <c r="B63" s="43" t="s">
        <v>26</v>
      </c>
      <c r="C63" s="46">
        <f>SUM(C59:C61)</f>
        <v>705.38</v>
      </c>
      <c r="D63" s="46">
        <f>SUM(D59:D62)</f>
        <v>700</v>
      </c>
      <c r="E63" s="51"/>
      <c r="F63" s="46"/>
      <c r="G63" s="97"/>
      <c r="P63" s="6"/>
      <c r="Q63" s="6"/>
      <c r="U63" s="6"/>
    </row>
    <row r="64" spans="1:23" ht="16.5" thickTop="1" thickBot="1" x14ac:dyDescent="0.3">
      <c r="A64" s="44">
        <v>42185</v>
      </c>
      <c r="B64" s="45" t="s">
        <v>28</v>
      </c>
      <c r="C64" s="80">
        <f>IF(D63&gt;C63,D63-C63,0)</f>
        <v>0</v>
      </c>
      <c r="D64" s="47">
        <f>IF(C63&gt;D63,C63-D63,"")</f>
        <v>5.3799999999999955</v>
      </c>
      <c r="E64" s="52"/>
      <c r="F64" s="47"/>
      <c r="G64" s="98"/>
      <c r="P64" s="6"/>
      <c r="Q64" s="6"/>
      <c r="U64" s="6"/>
    </row>
    <row r="65" spans="1:21" ht="16.5" thickTop="1" thickBot="1" x14ac:dyDescent="0.3">
      <c r="P65" s="6"/>
      <c r="Q65" s="6"/>
      <c r="U65" s="6"/>
    </row>
    <row r="66" spans="1:21" ht="16.5" thickTop="1" thickBot="1" x14ac:dyDescent="0.3">
      <c r="A66" s="143" t="s">
        <v>34</v>
      </c>
      <c r="B66" s="143"/>
      <c r="C66" s="143"/>
      <c r="D66" s="143"/>
      <c r="E66" s="143"/>
      <c r="F66" s="143"/>
      <c r="G66" s="143"/>
      <c r="P66" s="6"/>
      <c r="Q66" s="6"/>
      <c r="U66" s="6"/>
    </row>
    <row r="67" spans="1:21" ht="16.5" thickTop="1" thickBot="1" x14ac:dyDescent="0.3">
      <c r="A67" s="48" t="s">
        <v>18</v>
      </c>
      <c r="B67" s="49" t="s">
        <v>9</v>
      </c>
      <c r="C67" s="50" t="s">
        <v>19</v>
      </c>
      <c r="D67" s="50" t="s">
        <v>20</v>
      </c>
      <c r="E67" s="91"/>
      <c r="F67" s="100" t="s">
        <v>42</v>
      </c>
      <c r="G67" s="90" t="s">
        <v>1</v>
      </c>
      <c r="P67" s="6"/>
      <c r="Q67" s="6"/>
      <c r="U67" s="6"/>
    </row>
    <row r="68" spans="1:21" ht="16.5" thickTop="1" thickBot="1" x14ac:dyDescent="0.3">
      <c r="A68" s="33"/>
      <c r="B68" s="31" t="s">
        <v>27</v>
      </c>
      <c r="C68" s="32">
        <v>6814.65</v>
      </c>
      <c r="D68" s="32"/>
      <c r="E68" s="89">
        <f>C68-D68</f>
        <v>6814.65</v>
      </c>
      <c r="F68" s="99">
        <f>E68</f>
        <v>6814.65</v>
      </c>
      <c r="G68" s="93"/>
      <c r="P68" s="6"/>
      <c r="Q68" s="6"/>
      <c r="U68" s="6"/>
    </row>
    <row r="69" spans="1:21" x14ac:dyDescent="0.25">
      <c r="A69" s="20"/>
      <c r="B69" s="21"/>
      <c r="C69" s="23"/>
      <c r="D69" s="22"/>
      <c r="E69" s="86">
        <f>C69-D69</f>
        <v>0</v>
      </c>
      <c r="F69" s="54">
        <f t="shared" ref="F69:F70" si="15">F68+E69</f>
        <v>6814.65</v>
      </c>
      <c r="G69" s="94"/>
      <c r="P69" s="6"/>
      <c r="Q69" s="6"/>
      <c r="U69" s="6"/>
    </row>
    <row r="70" spans="1:21" ht="15.75" thickBot="1" x14ac:dyDescent="0.3">
      <c r="A70" s="34"/>
      <c r="B70" s="28"/>
      <c r="C70" s="30"/>
      <c r="D70" s="29"/>
      <c r="E70" s="92">
        <f>C70-D70</f>
        <v>0</v>
      </c>
      <c r="F70" s="83">
        <f t="shared" si="15"/>
        <v>6814.65</v>
      </c>
      <c r="G70" s="96"/>
    </row>
    <row r="71" spans="1:21" ht="15.75" thickBot="1" x14ac:dyDescent="0.3">
      <c r="A71" s="42">
        <v>42185</v>
      </c>
      <c r="B71" s="43" t="s">
        <v>26</v>
      </c>
      <c r="C71" s="46">
        <f>SUM(C68:C70)</f>
        <v>6814.65</v>
      </c>
      <c r="D71" s="46">
        <f>SUM(D68:D70)</f>
        <v>0</v>
      </c>
      <c r="E71" s="51"/>
      <c r="F71" s="46"/>
      <c r="G71" s="97"/>
    </row>
    <row r="72" spans="1:21" ht="16.5" thickTop="1" thickBot="1" x14ac:dyDescent="0.3">
      <c r="A72" s="44">
        <v>42185</v>
      </c>
      <c r="B72" s="45" t="s">
        <v>28</v>
      </c>
      <c r="C72" s="80">
        <f>IF(D71&gt;C71,D71-C71,0)</f>
        <v>0</v>
      </c>
      <c r="D72" s="47">
        <f>IF(C71&gt;D71,C71-D71,"")</f>
        <v>6814.65</v>
      </c>
      <c r="E72" s="52"/>
      <c r="F72" s="47"/>
      <c r="G72" s="98"/>
    </row>
    <row r="73" spans="1:21" ht="16.5" thickTop="1" thickBot="1" x14ac:dyDescent="0.3"/>
    <row r="74" spans="1:21" ht="16.5" thickTop="1" thickBot="1" x14ac:dyDescent="0.3">
      <c r="A74" s="140" t="s">
        <v>39</v>
      </c>
      <c r="B74" s="142"/>
      <c r="C74" s="142"/>
      <c r="D74" s="142"/>
      <c r="E74" s="142"/>
      <c r="F74" s="142"/>
      <c r="G74" s="141"/>
    </row>
    <row r="75" spans="1:21" ht="16.5" thickTop="1" thickBot="1" x14ac:dyDescent="0.3">
      <c r="A75" s="48" t="s">
        <v>18</v>
      </c>
      <c r="B75" s="49" t="s">
        <v>9</v>
      </c>
      <c r="C75" s="50" t="s">
        <v>19</v>
      </c>
      <c r="D75" s="50" t="s">
        <v>20</v>
      </c>
      <c r="E75" s="91"/>
      <c r="F75" s="100" t="s">
        <v>42</v>
      </c>
      <c r="G75" s="90" t="s">
        <v>1</v>
      </c>
    </row>
    <row r="76" spans="1:21" ht="16.5" thickTop="1" thickBot="1" x14ac:dyDescent="0.3">
      <c r="A76" s="33"/>
      <c r="B76" s="31" t="s">
        <v>27</v>
      </c>
      <c r="C76" s="32">
        <v>0</v>
      </c>
      <c r="D76" s="32"/>
      <c r="E76" s="89">
        <f>C76-D76</f>
        <v>0</v>
      </c>
      <c r="F76" s="99">
        <f>E76</f>
        <v>0</v>
      </c>
      <c r="G76" s="93"/>
    </row>
    <row r="77" spans="1:21" x14ac:dyDescent="0.25">
      <c r="A77" s="20">
        <v>42158</v>
      </c>
      <c r="B77" s="21" t="s">
        <v>40</v>
      </c>
      <c r="C77" s="23">
        <v>20</v>
      </c>
      <c r="D77" s="22"/>
      <c r="E77" s="86">
        <f t="shared" ref="E77:E80" si="16">C77-D77</f>
        <v>20</v>
      </c>
      <c r="F77" s="54">
        <f t="shared" ref="F77:F80" si="17">F76+E77</f>
        <v>20</v>
      </c>
      <c r="G77" s="94"/>
    </row>
    <row r="78" spans="1:21" x14ac:dyDescent="0.25">
      <c r="A78" s="24"/>
      <c r="B78" s="25" t="s">
        <v>41</v>
      </c>
      <c r="C78" s="27"/>
      <c r="D78" s="26">
        <v>14.7</v>
      </c>
      <c r="E78" s="87">
        <f t="shared" si="16"/>
        <v>-14.7</v>
      </c>
      <c r="F78" s="55">
        <f>F77+E78</f>
        <v>5.3000000000000007</v>
      </c>
      <c r="G78" s="95"/>
    </row>
    <row r="79" spans="1:21" x14ac:dyDescent="0.25">
      <c r="A79" s="24">
        <v>42168</v>
      </c>
      <c r="B79" s="25" t="s">
        <v>40</v>
      </c>
      <c r="C79" s="27">
        <v>20</v>
      </c>
      <c r="D79" s="26"/>
      <c r="E79" s="87">
        <f t="shared" si="16"/>
        <v>20</v>
      </c>
      <c r="F79" s="55">
        <f t="shared" si="17"/>
        <v>25.3</v>
      </c>
      <c r="G79" s="95"/>
    </row>
    <row r="80" spans="1:21" x14ac:dyDescent="0.25">
      <c r="A80" s="24">
        <v>42169</v>
      </c>
      <c r="B80" s="25" t="s">
        <v>2</v>
      </c>
      <c r="C80" s="27"/>
      <c r="D80" s="26">
        <v>5</v>
      </c>
      <c r="E80" s="87">
        <f t="shared" si="16"/>
        <v>-5</v>
      </c>
      <c r="F80" s="55">
        <f t="shared" si="17"/>
        <v>20.3</v>
      </c>
      <c r="G80" s="95" t="s">
        <v>30</v>
      </c>
    </row>
    <row r="81" spans="1:7" x14ac:dyDescent="0.25">
      <c r="A81" s="34">
        <v>42170</v>
      </c>
      <c r="B81" s="28" t="s">
        <v>8</v>
      </c>
      <c r="C81" s="30"/>
      <c r="D81" s="29">
        <v>6.45</v>
      </c>
      <c r="E81" s="88">
        <f t="shared" ref="E81:E84" si="18">C81-D81</f>
        <v>-6.45</v>
      </c>
      <c r="F81" s="83">
        <f t="shared" ref="F81:F84" si="19">F80+E81</f>
        <v>13.850000000000001</v>
      </c>
      <c r="G81" s="96" t="s">
        <v>37</v>
      </c>
    </row>
    <row r="82" spans="1:7" x14ac:dyDescent="0.25">
      <c r="A82" s="34">
        <v>42170</v>
      </c>
      <c r="B82" s="28" t="s">
        <v>17</v>
      </c>
      <c r="C82" s="30"/>
      <c r="D82" s="29">
        <v>7</v>
      </c>
      <c r="E82" s="88">
        <f t="shared" si="18"/>
        <v>-7</v>
      </c>
      <c r="F82" s="83">
        <f t="shared" si="19"/>
        <v>6.8500000000000014</v>
      </c>
      <c r="G82" s="96" t="s">
        <v>45</v>
      </c>
    </row>
    <row r="83" spans="1:7" x14ac:dyDescent="0.25">
      <c r="A83" s="34">
        <v>42171</v>
      </c>
      <c r="B83" s="28" t="s">
        <v>2</v>
      </c>
      <c r="C83" s="30"/>
      <c r="D83" s="29">
        <v>0.37</v>
      </c>
      <c r="E83" s="88">
        <f t="shared" si="18"/>
        <v>-0.37</v>
      </c>
      <c r="F83" s="83">
        <f t="shared" si="19"/>
        <v>6.4800000000000013</v>
      </c>
      <c r="G83" s="96" t="s">
        <v>48</v>
      </c>
    </row>
    <row r="84" spans="1:7" x14ac:dyDescent="0.25">
      <c r="A84" s="34">
        <v>42171</v>
      </c>
      <c r="B84" s="28" t="s">
        <v>8</v>
      </c>
      <c r="C84" s="30"/>
      <c r="D84" s="29">
        <v>4.95</v>
      </c>
      <c r="E84" s="88">
        <f t="shared" si="18"/>
        <v>-4.95</v>
      </c>
      <c r="F84" s="83">
        <f t="shared" si="19"/>
        <v>1.5300000000000011</v>
      </c>
      <c r="G84" s="96" t="s">
        <v>37</v>
      </c>
    </row>
    <row r="85" spans="1:7" x14ac:dyDescent="0.25">
      <c r="A85" s="34">
        <v>42171</v>
      </c>
      <c r="B85" s="28" t="s">
        <v>49</v>
      </c>
      <c r="C85" s="30">
        <v>0.97</v>
      </c>
      <c r="D85" s="29"/>
      <c r="E85" s="88">
        <f t="shared" ref="E85:E87" si="20">C85-D85</f>
        <v>0.97</v>
      </c>
      <c r="F85" s="83">
        <f t="shared" ref="F85:F87" si="21">F84+E85</f>
        <v>2.5000000000000009</v>
      </c>
      <c r="G85" s="96"/>
    </row>
    <row r="86" spans="1:7" x14ac:dyDescent="0.25">
      <c r="A86" s="34"/>
      <c r="B86" s="28"/>
      <c r="C86" s="30"/>
      <c r="D86" s="29"/>
      <c r="E86" s="88">
        <f t="shared" si="20"/>
        <v>0</v>
      </c>
      <c r="F86" s="83">
        <f t="shared" si="21"/>
        <v>2.5000000000000009</v>
      </c>
      <c r="G86" s="96"/>
    </row>
    <row r="87" spans="1:7" x14ac:dyDescent="0.25">
      <c r="A87" s="34"/>
      <c r="B87" s="28"/>
      <c r="C87" s="30"/>
      <c r="D87" s="29"/>
      <c r="E87" s="88">
        <f t="shared" si="20"/>
        <v>0</v>
      </c>
      <c r="F87" s="83">
        <f t="shared" si="21"/>
        <v>2.5000000000000009</v>
      </c>
      <c r="G87" s="96"/>
    </row>
    <row r="88" spans="1:7" ht="15.75" thickBot="1" x14ac:dyDescent="0.3">
      <c r="A88" s="34"/>
      <c r="B88" s="28"/>
      <c r="C88" s="30"/>
      <c r="D88" s="29"/>
      <c r="E88" s="92">
        <f t="shared" ref="E88" si="22">C88-D88</f>
        <v>0</v>
      </c>
      <c r="F88" s="83">
        <f t="shared" ref="F88" si="23">F84+E88</f>
        <v>1.5300000000000011</v>
      </c>
      <c r="G88" s="96"/>
    </row>
    <row r="89" spans="1:7" ht="15.75" thickBot="1" x14ac:dyDescent="0.3">
      <c r="A89" s="42">
        <v>42185</v>
      </c>
      <c r="B89" s="43" t="s">
        <v>26</v>
      </c>
      <c r="C89" s="46">
        <f>SUM(C76:C88)</f>
        <v>40.97</v>
      </c>
      <c r="D89" s="46">
        <f>SUM(D76:D88)</f>
        <v>38.47</v>
      </c>
      <c r="E89" s="51"/>
      <c r="F89" s="46"/>
      <c r="G89" s="97"/>
    </row>
    <row r="90" spans="1:7" ht="16.5" thickTop="1" thickBot="1" x14ac:dyDescent="0.3">
      <c r="A90" s="44">
        <v>42185</v>
      </c>
      <c r="B90" s="45" t="s">
        <v>28</v>
      </c>
      <c r="C90" s="80">
        <f>IF(D89&gt;C89,D89-C89,0)</f>
        <v>0</v>
      </c>
      <c r="D90" s="47">
        <f>IF(C89&gt;D89,C89-D89,"")</f>
        <v>2.5</v>
      </c>
      <c r="E90" s="52"/>
      <c r="F90" s="47"/>
      <c r="G90" s="98"/>
    </row>
    <row r="91" spans="1:7" ht="16.5" thickTop="1" thickBot="1" x14ac:dyDescent="0.3"/>
    <row r="92" spans="1:7" ht="16.5" thickTop="1" thickBot="1" x14ac:dyDescent="0.3">
      <c r="A92" s="140" t="s">
        <v>35</v>
      </c>
      <c r="B92" s="142"/>
      <c r="C92" s="141"/>
    </row>
    <row r="93" spans="1:7" ht="16.5" thickTop="1" thickBot="1" x14ac:dyDescent="0.3">
      <c r="A93" s="48" t="s">
        <v>18</v>
      </c>
      <c r="B93" s="49" t="s">
        <v>9</v>
      </c>
      <c r="C93" s="50" t="s">
        <v>36</v>
      </c>
    </row>
    <row r="94" spans="1:7" ht="16.5" thickTop="1" thickBot="1" x14ac:dyDescent="0.3">
      <c r="A94" s="42">
        <f ca="1">TODAY()</f>
        <v>42182</v>
      </c>
      <c r="B94" s="43" t="s">
        <v>43</v>
      </c>
      <c r="C94" s="75">
        <f>IF(C55&gt;0,C55+D64+D72,D55+D64+D72)</f>
        <v>7208.6799999999994</v>
      </c>
    </row>
    <row r="95" spans="1:7" ht="16.5" thickTop="1" thickBot="1" x14ac:dyDescent="0.3">
      <c r="A95" s="42">
        <f ca="1">TODAY()</f>
        <v>42182</v>
      </c>
      <c r="B95" s="43" t="s">
        <v>44</v>
      </c>
      <c r="C95" s="75">
        <f>IF(D90&gt;0,D90,C90)</f>
        <v>2.5</v>
      </c>
    </row>
    <row r="96" spans="1:7" ht="16.5" thickTop="1" thickBot="1" x14ac:dyDescent="0.3">
      <c r="A96" s="42">
        <f ca="1">TODAY()</f>
        <v>42182</v>
      </c>
      <c r="B96" s="43" t="s">
        <v>14</v>
      </c>
      <c r="C96" s="75">
        <f>C94+C95</f>
        <v>7211.1799999999994</v>
      </c>
    </row>
    <row r="97" ht="15.75" thickTop="1" x14ac:dyDescent="0.25"/>
  </sheetData>
  <sortState ref="A4:G46">
    <sortCondition ref="A4:A46"/>
  </sortState>
  <mergeCells count="17">
    <mergeCell ref="A92:C92"/>
    <mergeCell ref="R1:T1"/>
    <mergeCell ref="R2:S2"/>
    <mergeCell ref="I14:J14"/>
    <mergeCell ref="K14:L14"/>
    <mergeCell ref="N14:N15"/>
    <mergeCell ref="I1:N1"/>
    <mergeCell ref="I2:J2"/>
    <mergeCell ref="K2:L2"/>
    <mergeCell ref="N2:N3"/>
    <mergeCell ref="I13:N13"/>
    <mergeCell ref="R15:S15"/>
    <mergeCell ref="R14:S14"/>
    <mergeCell ref="A74:G74"/>
    <mergeCell ref="A1:G1"/>
    <mergeCell ref="A57:G57"/>
    <mergeCell ref="A66:G66"/>
  </mergeCells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Prévisionnel</vt:lpstr>
      <vt:lpstr>Juin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Yoann</cp:lastModifiedBy>
  <dcterms:created xsi:type="dcterms:W3CDTF">2015-06-02T12:45:35Z</dcterms:created>
  <dcterms:modified xsi:type="dcterms:W3CDTF">2015-06-27T12:02:42Z</dcterms:modified>
</cp:coreProperties>
</file>