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Default Extension="emf" ContentType="image/x-emf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1840" windowHeight="10050"/>
  </bookViews>
  <sheets>
    <sheet name="DEVIS" sheetId="1" r:id="rId1"/>
    <sheet name="TARIF GR MOB" sheetId="2" r:id="rId2"/>
    <sheet name="DATA" sheetId="3" r:id="rId3"/>
  </sheets>
  <calcPr calcId="125725"/>
</workbook>
</file>

<file path=xl/calcChain.xml><?xml version="1.0" encoding="utf-8"?>
<calcChain xmlns="http://schemas.openxmlformats.org/spreadsheetml/2006/main">
  <c r="F25" i="1"/>
  <c r="E25"/>
  <c r="E47"/>
  <c r="F40"/>
  <c r="J25"/>
  <c r="I25"/>
  <c r="H25"/>
  <c r="G25"/>
  <c r="I40"/>
  <c r="I45"/>
  <c r="G45"/>
  <c r="E56"/>
  <c r="C113" i="2"/>
  <c r="C111"/>
  <c r="J104"/>
  <c r="J103"/>
  <c r="J102"/>
  <c r="J101"/>
  <c r="J100"/>
  <c r="H99"/>
  <c r="H98"/>
  <c r="H97"/>
  <c r="L96"/>
  <c r="H96"/>
  <c r="L95"/>
  <c r="H95"/>
  <c r="J94"/>
  <c r="J93"/>
  <c r="J92"/>
  <c r="J91"/>
  <c r="J90"/>
  <c r="AA89"/>
  <c r="Z89"/>
  <c r="Y89"/>
  <c r="L89"/>
  <c r="G89"/>
  <c r="D89"/>
  <c r="C89"/>
  <c r="AA88"/>
  <c r="Z88"/>
  <c r="Y88"/>
  <c r="L88"/>
  <c r="G88"/>
  <c r="D88"/>
  <c r="C88"/>
  <c r="AA87"/>
  <c r="Z87"/>
  <c r="Y87"/>
  <c r="L87"/>
  <c r="G87"/>
  <c r="D87"/>
  <c r="C87"/>
  <c r="AA86"/>
  <c r="Z86"/>
  <c r="Y86"/>
  <c r="L86"/>
  <c r="G86"/>
  <c r="D86"/>
  <c r="C86"/>
  <c r="AA85"/>
  <c r="Z85"/>
  <c r="Y85"/>
  <c r="G85"/>
  <c r="F85"/>
  <c r="J84"/>
  <c r="H84"/>
  <c r="G84"/>
  <c r="F84"/>
  <c r="AA83"/>
  <c r="Z83"/>
  <c r="Y83"/>
  <c r="V83"/>
  <c r="J83"/>
  <c r="H83"/>
  <c r="G83"/>
  <c r="F83"/>
  <c r="AA82"/>
  <c r="Z82"/>
  <c r="Y82"/>
  <c r="L82"/>
  <c r="G82"/>
  <c r="F82"/>
  <c r="L81"/>
  <c r="AA80"/>
  <c r="Z80"/>
  <c r="Y80"/>
  <c r="L80"/>
  <c r="J80"/>
  <c r="H80"/>
  <c r="G80"/>
  <c r="F80"/>
  <c r="AA79"/>
  <c r="Z79"/>
  <c r="Y79"/>
  <c r="L79"/>
  <c r="J79"/>
  <c r="H79"/>
  <c r="G79"/>
  <c r="F79"/>
  <c r="AA78"/>
  <c r="Z78"/>
  <c r="Y78"/>
  <c r="AA76"/>
  <c r="Z76"/>
  <c r="Y76"/>
  <c r="H76"/>
  <c r="AA75"/>
  <c r="Z75"/>
  <c r="Y75"/>
  <c r="H75"/>
  <c r="AA74"/>
  <c r="Z74"/>
  <c r="Y74"/>
  <c r="L74"/>
  <c r="D74"/>
  <c r="C74"/>
  <c r="AA73"/>
  <c r="Z73"/>
  <c r="Y73"/>
  <c r="L73"/>
  <c r="H73"/>
  <c r="D73"/>
  <c r="C73"/>
  <c r="AA72"/>
  <c r="Z72"/>
  <c r="Y72"/>
  <c r="L72"/>
  <c r="J72"/>
  <c r="H72"/>
  <c r="G72"/>
  <c r="F72"/>
  <c r="D72"/>
  <c r="C72"/>
  <c r="AA71"/>
  <c r="Z71"/>
  <c r="Y71"/>
  <c r="V71"/>
  <c r="L71"/>
  <c r="J71"/>
  <c r="H71"/>
  <c r="G71"/>
  <c r="F71"/>
  <c r="D71"/>
  <c r="C71"/>
  <c r="AA70"/>
  <c r="Z70"/>
  <c r="Y70"/>
  <c r="D70"/>
  <c r="C70"/>
  <c r="AA69"/>
  <c r="Z69"/>
  <c r="Y69"/>
  <c r="D69"/>
  <c r="C69"/>
  <c r="AA68"/>
  <c r="Z68"/>
  <c r="Y68"/>
  <c r="H68"/>
  <c r="D68"/>
  <c r="C68"/>
  <c r="AA67"/>
  <c r="Z67"/>
  <c r="Y67"/>
  <c r="H67"/>
  <c r="D67"/>
  <c r="C67"/>
  <c r="AA66"/>
  <c r="Z66"/>
  <c r="Y66"/>
  <c r="L66"/>
  <c r="D66"/>
  <c r="C66"/>
  <c r="AA65"/>
  <c r="Z65"/>
  <c r="Y65"/>
  <c r="L65"/>
  <c r="D65"/>
  <c r="C65"/>
  <c r="AA64"/>
  <c r="Z64"/>
  <c r="Y64"/>
  <c r="X64"/>
  <c r="V64"/>
  <c r="L64"/>
  <c r="G64"/>
  <c r="F64"/>
  <c r="D64"/>
  <c r="C64"/>
  <c r="AA63"/>
  <c r="Z63"/>
  <c r="Y63"/>
  <c r="X63"/>
  <c r="V63"/>
  <c r="L63"/>
  <c r="G63"/>
  <c r="F63"/>
  <c r="D63"/>
  <c r="C63"/>
  <c r="AA62"/>
  <c r="Z62"/>
  <c r="Y62"/>
  <c r="H62"/>
  <c r="G62"/>
  <c r="F62"/>
  <c r="AA61"/>
  <c r="Z61"/>
  <c r="Y61"/>
  <c r="X61"/>
  <c r="V61"/>
  <c r="J61"/>
  <c r="H61"/>
  <c r="G61"/>
  <c r="F61"/>
  <c r="AA60"/>
  <c r="Z60"/>
  <c r="Y60"/>
  <c r="X60"/>
  <c r="V60"/>
  <c r="J60"/>
  <c r="H60"/>
  <c r="G60"/>
  <c r="F60"/>
  <c r="AA59"/>
  <c r="Z59"/>
  <c r="Y59"/>
  <c r="AA58"/>
  <c r="Z58"/>
  <c r="Y58"/>
  <c r="H58"/>
  <c r="G58"/>
  <c r="F58"/>
  <c r="AA57"/>
  <c r="Z57"/>
  <c r="Y57"/>
  <c r="H57"/>
  <c r="G57"/>
  <c r="F57"/>
  <c r="AA56"/>
  <c r="Z56"/>
  <c r="L56"/>
  <c r="F56"/>
  <c r="D56"/>
  <c r="C56"/>
  <c r="AA55"/>
  <c r="Z55"/>
  <c r="L55"/>
  <c r="F55"/>
  <c r="D55"/>
  <c r="C55"/>
  <c r="AA54"/>
  <c r="Z54"/>
  <c r="L54"/>
  <c r="F54"/>
  <c r="D54"/>
  <c r="C54"/>
  <c r="AA53"/>
  <c r="Z53"/>
  <c r="V53"/>
  <c r="L53"/>
  <c r="F53"/>
  <c r="D53"/>
  <c r="C53"/>
  <c r="AA52"/>
  <c r="Z52"/>
  <c r="F52"/>
  <c r="D52"/>
  <c r="C52"/>
  <c r="AA51"/>
  <c r="Z51"/>
  <c r="H51"/>
  <c r="F51"/>
  <c r="D51"/>
  <c r="C51"/>
  <c r="AA50"/>
  <c r="Z50"/>
  <c r="H50"/>
  <c r="F50"/>
  <c r="D50"/>
  <c r="C50"/>
  <c r="AA49"/>
  <c r="Z49"/>
  <c r="H49"/>
  <c r="F49"/>
  <c r="D49"/>
  <c r="C49"/>
  <c r="AA48"/>
  <c r="Z48"/>
  <c r="H48"/>
  <c r="G48"/>
  <c r="F48"/>
  <c r="AA47"/>
  <c r="Z47"/>
  <c r="H47"/>
  <c r="G47"/>
  <c r="F47"/>
  <c r="AA46"/>
  <c r="Z46"/>
  <c r="H46"/>
  <c r="G46"/>
  <c r="F46"/>
  <c r="AA45"/>
  <c r="Z45"/>
  <c r="H45"/>
  <c r="G45"/>
  <c r="F45"/>
  <c r="AA44"/>
  <c r="Z44"/>
  <c r="H44"/>
  <c r="G44"/>
  <c r="F44"/>
  <c r="AA43"/>
  <c r="Z43"/>
  <c r="Y43"/>
  <c r="X43"/>
  <c r="N43"/>
  <c r="H43"/>
  <c r="AA42"/>
  <c r="Z42"/>
  <c r="Y42"/>
  <c r="X42"/>
  <c r="V42"/>
  <c r="N42"/>
  <c r="J42"/>
  <c r="H42"/>
  <c r="G42"/>
  <c r="F42"/>
  <c r="AA41"/>
  <c r="X41"/>
  <c r="V41"/>
  <c r="N41"/>
  <c r="J41"/>
  <c r="H41"/>
  <c r="AA40"/>
  <c r="Z40"/>
  <c r="Y40"/>
  <c r="X40"/>
  <c r="V40"/>
  <c r="N40"/>
  <c r="J40"/>
  <c r="H40"/>
  <c r="G40"/>
  <c r="F40"/>
  <c r="AA39"/>
  <c r="Z39"/>
  <c r="Y39"/>
  <c r="N39"/>
  <c r="H39"/>
  <c r="G39"/>
  <c r="F39"/>
  <c r="AA38"/>
  <c r="Z38"/>
  <c r="Y38"/>
  <c r="V38"/>
  <c r="J38"/>
  <c r="H38"/>
  <c r="D38"/>
  <c r="C38"/>
  <c r="AA37"/>
  <c r="Z37"/>
  <c r="Y37"/>
  <c r="V37"/>
  <c r="J37"/>
  <c r="H37"/>
  <c r="D37"/>
  <c r="C37"/>
  <c r="AA36"/>
  <c r="Z36"/>
  <c r="Y36"/>
  <c r="V36"/>
  <c r="J36"/>
  <c r="H36"/>
  <c r="G36"/>
  <c r="F36"/>
  <c r="D36"/>
  <c r="C36"/>
  <c r="AA35"/>
  <c r="Z35"/>
  <c r="Y35"/>
  <c r="V35"/>
  <c r="J35"/>
  <c r="H35"/>
  <c r="G35"/>
  <c r="F35"/>
  <c r="D35"/>
  <c r="C35"/>
  <c r="AA34"/>
  <c r="Z34"/>
  <c r="Y34"/>
  <c r="X34"/>
  <c r="N34"/>
  <c r="F34"/>
  <c r="D34"/>
  <c r="C34"/>
  <c r="AA33"/>
  <c r="Z33"/>
  <c r="Y33"/>
  <c r="X33"/>
  <c r="V33"/>
  <c r="N33"/>
  <c r="F33"/>
  <c r="D33"/>
  <c r="C33"/>
  <c r="AA32"/>
  <c r="Z32"/>
  <c r="Y32"/>
  <c r="X32"/>
  <c r="V32"/>
  <c r="N32"/>
  <c r="F32"/>
  <c r="D32"/>
  <c r="C32"/>
  <c r="AA31"/>
  <c r="Z31"/>
  <c r="Y31"/>
  <c r="X31"/>
  <c r="V31"/>
  <c r="N31"/>
  <c r="F31"/>
  <c r="D31"/>
  <c r="C31"/>
  <c r="AA30"/>
  <c r="Z30"/>
  <c r="Y30"/>
  <c r="N30"/>
  <c r="H30"/>
  <c r="D30"/>
  <c r="C30"/>
  <c r="AA29"/>
  <c r="Z29"/>
  <c r="Y29"/>
  <c r="V29"/>
  <c r="N29"/>
  <c r="J29"/>
  <c r="H29"/>
  <c r="G29"/>
  <c r="F29"/>
  <c r="D29"/>
  <c r="C29"/>
  <c r="AA28"/>
  <c r="Z28"/>
  <c r="Y28"/>
  <c r="X28"/>
  <c r="V28"/>
  <c r="N28"/>
  <c r="J28"/>
  <c r="H28"/>
  <c r="G28"/>
  <c r="F28"/>
  <c r="D28"/>
  <c r="C28"/>
  <c r="AA27"/>
  <c r="Z27"/>
  <c r="Y27"/>
  <c r="X27"/>
  <c r="V27"/>
  <c r="N27"/>
  <c r="J27"/>
  <c r="H27"/>
  <c r="G27"/>
  <c r="F27"/>
  <c r="D27"/>
  <c r="C27"/>
  <c r="AA26"/>
  <c r="Z26"/>
  <c r="Y26"/>
  <c r="X26"/>
  <c r="N26"/>
  <c r="D26"/>
  <c r="C26"/>
  <c r="AA25"/>
  <c r="Z25"/>
  <c r="Y25"/>
  <c r="X25"/>
  <c r="N25"/>
  <c r="D25"/>
  <c r="C25"/>
  <c r="AA24"/>
  <c r="Z24"/>
  <c r="Y24"/>
  <c r="X24"/>
  <c r="N24"/>
  <c r="D24"/>
  <c r="C24"/>
  <c r="AA23"/>
  <c r="Z23"/>
  <c r="Y23"/>
  <c r="X23"/>
  <c r="N23"/>
  <c r="D23"/>
  <c r="C23"/>
  <c r="AA22"/>
  <c r="Z22"/>
  <c r="Y22"/>
  <c r="N22"/>
  <c r="D22"/>
  <c r="C22"/>
  <c r="AA21"/>
  <c r="Z21"/>
  <c r="Y21"/>
  <c r="N21"/>
  <c r="J21"/>
  <c r="D21"/>
  <c r="C21"/>
  <c r="AA20"/>
  <c r="Z20"/>
  <c r="Y20"/>
  <c r="N20"/>
  <c r="L20"/>
  <c r="J20"/>
  <c r="D20"/>
  <c r="C20"/>
  <c r="AA19"/>
  <c r="Z19"/>
  <c r="Y19"/>
  <c r="N19"/>
  <c r="J19"/>
  <c r="D19"/>
  <c r="C19"/>
  <c r="AA18"/>
  <c r="Z18"/>
  <c r="Y18"/>
  <c r="X18"/>
  <c r="V18"/>
  <c r="N18"/>
  <c r="J18"/>
  <c r="H18"/>
  <c r="G18"/>
  <c r="F18"/>
  <c r="D18"/>
  <c r="C18"/>
  <c r="AA17"/>
  <c r="Z17"/>
  <c r="Y17"/>
  <c r="X17"/>
  <c r="V17"/>
  <c r="N17"/>
  <c r="J17"/>
  <c r="H17"/>
  <c r="G17"/>
  <c r="F17"/>
  <c r="D17"/>
  <c r="C17"/>
  <c r="AA16"/>
  <c r="Z16"/>
  <c r="Y16"/>
  <c r="X16"/>
  <c r="V16"/>
  <c r="N16"/>
  <c r="J16"/>
  <c r="H16"/>
  <c r="G16"/>
  <c r="F16"/>
  <c r="D16"/>
  <c r="C16"/>
  <c r="AA15"/>
  <c r="Z15"/>
  <c r="Y15"/>
  <c r="X15"/>
  <c r="V15"/>
  <c r="N15"/>
  <c r="J15"/>
  <c r="H15"/>
  <c r="G15"/>
  <c r="F15"/>
  <c r="D15"/>
  <c r="C15"/>
  <c r="D14"/>
  <c r="C14"/>
  <c r="D13"/>
  <c r="C13"/>
  <c r="D12"/>
  <c r="C12"/>
  <c r="D11"/>
  <c r="C11"/>
  <c r="AA10"/>
  <c r="Z10"/>
  <c r="Y10"/>
  <c r="X10"/>
  <c r="V10"/>
  <c r="N10"/>
  <c r="J10"/>
  <c r="H10"/>
  <c r="G10"/>
  <c r="F10"/>
  <c r="AA9"/>
  <c r="Z9"/>
  <c r="Y9"/>
  <c r="X9"/>
  <c r="V9"/>
  <c r="N9"/>
  <c r="J9"/>
  <c r="H9"/>
  <c r="G9"/>
  <c r="F9"/>
  <c r="AA8"/>
  <c r="Z8"/>
  <c r="Y8"/>
  <c r="X8"/>
  <c r="V8"/>
  <c r="N8"/>
  <c r="J8"/>
  <c r="H8"/>
  <c r="G8"/>
  <c r="F8"/>
  <c r="AA7"/>
  <c r="Z7"/>
  <c r="Y7"/>
  <c r="X7"/>
  <c r="V7"/>
  <c r="N7"/>
  <c r="J7"/>
  <c r="H7"/>
  <c r="G7"/>
  <c r="F7"/>
  <c r="E40" i="1" l="1"/>
  <c r="E60"/>
  <c r="E64" s="1"/>
  <c r="E68" s="1"/>
  <c r="H40"/>
  <c r="I47"/>
  <c r="G40"/>
  <c r="J40" l="1"/>
  <c r="I60"/>
  <c r="I64" s="1"/>
  <c r="I68" s="1"/>
</calcChain>
</file>

<file path=xl/comments1.xml><?xml version="1.0" encoding="utf-8"?>
<comments xmlns="http://schemas.openxmlformats.org/spreadsheetml/2006/main">
  <authors>
    <author>D.DIAS2</author>
    <author>STRUCTIS</author>
  </authors>
  <commentList>
    <comment ref="K62" authorId="0">
      <text>
        <r>
          <rPr>
            <b/>
            <sz val="9"/>
            <color indexed="81"/>
            <rFont val="Tahoma"/>
            <family val="2"/>
          </rPr>
          <t>D.DIAS2:</t>
        </r>
        <r>
          <rPr>
            <sz val="9"/>
            <color indexed="81"/>
            <rFont val="Tahoma"/>
            <family val="2"/>
          </rPr>
          <t xml:space="preserve">
35000€/mois
</t>
        </r>
      </text>
    </comment>
    <comment ref="H103" authorId="1">
      <text>
        <r>
          <rPr>
            <b/>
            <sz val="9"/>
            <color indexed="81"/>
            <rFont val="Tahoma"/>
            <family val="2"/>
          </rPr>
          <t>STRUCTIS:</t>
        </r>
        <r>
          <rPr>
            <sz val="9"/>
            <color indexed="81"/>
            <rFont val="Tahoma"/>
            <family val="2"/>
          </rPr>
          <t xml:space="preserve">
AU DELA DES 37 H</t>
        </r>
      </text>
    </comment>
    <comment ref="H104" authorId="1">
      <text>
        <r>
          <rPr>
            <b/>
            <sz val="9"/>
            <color indexed="81"/>
            <rFont val="Tahoma"/>
            <family val="2"/>
          </rPr>
          <t>STRUCTIS:</t>
        </r>
        <r>
          <rPr>
            <sz val="9"/>
            <color indexed="81"/>
            <rFont val="Tahoma"/>
            <family val="2"/>
          </rPr>
          <t xml:space="preserve">
AU DELA DES 148 H</t>
        </r>
      </text>
    </comment>
  </commentList>
</comments>
</file>

<file path=xl/sharedStrings.xml><?xml version="1.0" encoding="utf-8"?>
<sst xmlns="http://schemas.openxmlformats.org/spreadsheetml/2006/main" count="998" uniqueCount="605">
  <si>
    <t>GRUE MOBILE</t>
  </si>
  <si>
    <t>MIN</t>
  </si>
  <si>
    <t>MAX</t>
  </si>
  <si>
    <t>COMPARATIF LOCATION DE GRUE MOBILE TARIFS 2015</t>
  </si>
  <si>
    <t>TYPE 
DE GRUE</t>
  </si>
  <si>
    <t>DUREE</t>
  </si>
  <si>
    <t>DUFOUR (BAF à 400000 à 0,50%)</t>
  </si>
  <si>
    <t>DUFOUR COMPRIS BFA 0,5%</t>
  </si>
  <si>
    <t>MONTAGRUES 8H/J semaine 37H mois 148H</t>
  </si>
  <si>
    <t>FAL/FOSELEV 8H/J semaine 37H mois 158H</t>
  </si>
  <si>
    <t>DUFOUR 7H/J semaine 37H mois 175H</t>
  </si>
  <si>
    <t>MEDIACO 7H/J    semaine 35H mois 140H</t>
  </si>
  <si>
    <t>LOCAGRUES 8H/J semaine 37H mois 148H</t>
  </si>
  <si>
    <t>LANDRAU 8H/J semaine 37H mois 148H</t>
  </si>
  <si>
    <t>ALTEAD 8H/J semaine 37H mois 148H</t>
  </si>
  <si>
    <t>DOUS 8H/J semaine 37H mois 148H</t>
  </si>
  <si>
    <t>L.S.M.T. 8H/J semaine 37H mois 148H</t>
  </si>
  <si>
    <t>€</t>
  </si>
  <si>
    <t>€/H</t>
  </si>
  <si>
    <t>L.S.M.T. (BFA A 5%)</t>
  </si>
  <si>
    <r>
      <t xml:space="preserve">
MEDIACO</t>
    </r>
    <r>
      <rPr>
        <b/>
        <i/>
        <sz val="12"/>
        <rFont val="Comic Sans MS"/>
        <family val="4"/>
      </rPr>
      <t xml:space="preserve"> 
(BFA 2%)</t>
    </r>
  </si>
  <si>
    <r>
      <t xml:space="preserve">
MONTAGRUE 
</t>
    </r>
    <r>
      <rPr>
        <b/>
        <i/>
        <sz val="12"/>
        <rFont val="Comic Sans MS"/>
        <family val="4"/>
      </rPr>
      <t>(BFA 5%)</t>
    </r>
  </si>
  <si>
    <t>35T</t>
  </si>
  <si>
    <t>1/2 journée</t>
  </si>
  <si>
    <t>journée</t>
  </si>
  <si>
    <t>semaine</t>
  </si>
  <si>
    <t>mois</t>
  </si>
  <si>
    <t>40T</t>
  </si>
  <si>
    <t>2ème au 4ème jours</t>
  </si>
  <si>
    <t xml:space="preserve">semaine </t>
  </si>
  <si>
    <t>50T</t>
  </si>
  <si>
    <t>60T</t>
  </si>
  <si>
    <t>70T</t>
  </si>
  <si>
    <t>80T</t>
  </si>
  <si>
    <t>90T</t>
  </si>
  <si>
    <r>
      <t>100T
(ff 52m /</t>
    </r>
    <r>
      <rPr>
        <b/>
        <i/>
        <sz val="12"/>
        <color indexed="62"/>
        <rFont val="Comic Sans MS"/>
        <family val="4"/>
      </rPr>
      <t>12 T CP)</t>
    </r>
  </si>
  <si>
    <t>SUR DEVIS</t>
  </si>
  <si>
    <t>semaine 37H</t>
  </si>
  <si>
    <r>
      <t>100T</t>
    </r>
    <r>
      <rPr>
        <b/>
        <i/>
        <sz val="12"/>
        <color indexed="62"/>
        <rFont val="Comic Sans MS"/>
        <family val="4"/>
      </rPr>
      <t>(ff 52m/22TCP)</t>
    </r>
  </si>
  <si>
    <t>/</t>
  </si>
  <si>
    <r>
      <t>100TL</t>
    </r>
    <r>
      <rPr>
        <b/>
        <i/>
        <sz val="12"/>
        <color indexed="62"/>
        <rFont val="Comic Sans MS"/>
        <family val="4"/>
      </rPr>
      <t>(ff60m/12TCP)</t>
    </r>
  </si>
  <si>
    <t>100T L
(ff 60m/26T CP)</t>
  </si>
  <si>
    <t>110T + CP 28T</t>
  </si>
  <si>
    <t>le 1ère jours</t>
  </si>
  <si>
    <t>à partir du 2ème</t>
  </si>
  <si>
    <t>120T</t>
  </si>
  <si>
    <t>130T + CP 28T</t>
  </si>
  <si>
    <t>130T + CP 42T</t>
  </si>
  <si>
    <t>160T</t>
  </si>
  <si>
    <t>200T + CP 42T</t>
  </si>
  <si>
    <t>200T + CP 72T</t>
  </si>
  <si>
    <t>250T (ff72m/ CP47,5T)</t>
  </si>
  <si>
    <t>le 2ème au 4ème jours</t>
  </si>
  <si>
    <t>250T (ff72m/ CP72T)</t>
  </si>
  <si>
    <t>250T (ff72m / CP97T)</t>
  </si>
  <si>
    <t>300T</t>
  </si>
  <si>
    <t>MK80</t>
  </si>
  <si>
    <t>MK88</t>
  </si>
  <si>
    <t>MK110</t>
  </si>
  <si>
    <t>BFA</t>
  </si>
  <si>
    <t>2% du CA Global</t>
  </si>
  <si>
    <t>de 500 à 1000k€ = 3% du CA Global</t>
  </si>
  <si>
    <t>de 0 à 400k€ = 0,50%  CA Global</t>
  </si>
  <si>
    <t>de 500 à 1000k€ = 0,50% du CA Global</t>
  </si>
  <si>
    <t>NON</t>
  </si>
  <si>
    <t>de 0 à 15k€ = 1%  CA Global</t>
  </si>
  <si>
    <t xml:space="preserve">5% sous condition de 10% par an depuis 2004, valeur de référence 2004 = 270k€ </t>
  </si>
  <si>
    <t>de 1000 à 1500k€ = 4% du CA Global</t>
  </si>
  <si>
    <t>de 400 à 600k€ = 0,60% du CA Global</t>
  </si>
  <si>
    <t>de 1000 à 2000k€ = 1% du CA Global</t>
  </si>
  <si>
    <t>de 15 à 30k€ = 1,5% du CA Global</t>
  </si>
  <si>
    <t>supérieur à 1500k€ = 5% du CA Global</t>
  </si>
  <si>
    <t>de 600 à 800k€ = 0,70% du CA Global</t>
  </si>
  <si>
    <t>de 2000 à 2500k€ = 1,5% du CA Global</t>
  </si>
  <si>
    <t>de 30 à 100k€ = 2% du CA Global</t>
  </si>
  <si>
    <t>exemple BFA si CA 600k€ remise 3k€!!! Comprend pas</t>
  </si>
  <si>
    <t>de 800à 1000k€ = 0,8% du CA Global</t>
  </si>
  <si>
    <t>de 2500k€ à 3000k€ = 2% du CA Global</t>
  </si>
  <si>
    <t>supérieur à 100k€ = 2,5% du CA Global</t>
  </si>
  <si>
    <t>Majoration</t>
  </si>
  <si>
    <t>samedi</t>
  </si>
  <si>
    <t>Nuit</t>
  </si>
  <si>
    <t>Dimanche</t>
  </si>
  <si>
    <t>Férié</t>
  </si>
  <si>
    <t>livraison des CP/plaques ( hors plaques teflon)</t>
  </si>
  <si>
    <t>INCLUS</t>
  </si>
  <si>
    <t>Intempéries</t>
  </si>
  <si>
    <t>30 % de la location</t>
  </si>
  <si>
    <t>50 % de la location</t>
  </si>
  <si>
    <r>
      <t>100T (ff 52m /</t>
    </r>
    <r>
      <rPr>
        <b/>
        <i/>
        <sz val="12"/>
        <color indexed="62"/>
        <rFont val="Comic Sans MS"/>
        <family val="4"/>
      </rPr>
      <t>12 T CP)</t>
    </r>
  </si>
  <si>
    <t>MAINS D'ŒUVRE</t>
  </si>
  <si>
    <t>PU</t>
  </si>
  <si>
    <t>QUANTITE</t>
  </si>
  <si>
    <t>NB JOUR</t>
  </si>
  <si>
    <t>JOUR 1</t>
  </si>
  <si>
    <t>JOUR 2</t>
  </si>
  <si>
    <t>CAMIONS</t>
  </si>
  <si>
    <t>BOUYGUES</t>
  </si>
  <si>
    <t>TOUR CHILLY</t>
  </si>
  <si>
    <t xml:space="preserve">LIEN COLIGRUE </t>
  </si>
  <si>
    <t>TOTAL TRANSPORT</t>
  </si>
  <si>
    <t>TOTAL MAINS D'ŒUVRE</t>
  </si>
  <si>
    <t>TOTAL CAMION GRUE</t>
  </si>
  <si>
    <t>RECEPTION</t>
  </si>
  <si>
    <t xml:space="preserve">FORFAIT </t>
  </si>
  <si>
    <t>APL</t>
  </si>
  <si>
    <t xml:space="preserve">SOCOTEC GRUE </t>
  </si>
  <si>
    <t>SOCOTEC INTERF</t>
  </si>
  <si>
    <t>INTERVENANT BOUYGUES</t>
  </si>
  <si>
    <t>TOTAL RECEPTION</t>
  </si>
  <si>
    <t>TOTAL ACHAT</t>
  </si>
  <si>
    <t>FRAIS GENERAUX</t>
  </si>
  <si>
    <t>TOTAL REVENTE</t>
  </si>
  <si>
    <t xml:space="preserve">FORFAIT STANDARD </t>
  </si>
  <si>
    <t>GRUE TYPE</t>
  </si>
  <si>
    <t>MDT 178</t>
  </si>
  <si>
    <t>MDT 128</t>
  </si>
  <si>
    <t>202 EC-B</t>
  </si>
  <si>
    <t>MDT 192</t>
  </si>
  <si>
    <t>MD 265</t>
  </si>
  <si>
    <t>MD 285</t>
  </si>
  <si>
    <t>MD 345</t>
  </si>
  <si>
    <t>MDT 222</t>
  </si>
  <si>
    <t>MD 365</t>
  </si>
  <si>
    <t>MD 550</t>
  </si>
  <si>
    <t>MD 560</t>
  </si>
  <si>
    <t>250 EC-B</t>
  </si>
  <si>
    <t>MDT 368</t>
  </si>
  <si>
    <t>MDT 308</t>
  </si>
  <si>
    <t>BASE</t>
  </si>
  <si>
    <t>HSC</t>
  </si>
  <si>
    <t>FLECHE</t>
  </si>
  <si>
    <t>POIDS PIVOT</t>
  </si>
  <si>
    <t>POIDS FLECHE</t>
  </si>
  <si>
    <t>POIDS CF</t>
  </si>
  <si>
    <t>CDG FLECHE</t>
  </si>
  <si>
    <t>SAMEDI</t>
  </si>
  <si>
    <t>DIMANCHE</t>
  </si>
  <si>
    <t xml:space="preserve">SAMEDI </t>
  </si>
  <si>
    <t>nb</t>
  </si>
  <si>
    <t>%</t>
  </si>
  <si>
    <t>COMPLEMENT ENGIN</t>
  </si>
  <si>
    <t>COMPLEMENT WEEK END</t>
  </si>
  <si>
    <t>TYPE GRUE</t>
  </si>
  <si>
    <t>Province</t>
  </si>
  <si>
    <t>IDF</t>
  </si>
  <si>
    <t>GTMR 386</t>
  </si>
  <si>
    <t>de 16 à 22,6</t>
  </si>
  <si>
    <t>jusqu'à 22,6</t>
  </si>
  <si>
    <t>de 22,6 à 29,4</t>
  </si>
  <si>
    <t>de 22,60 à 29,40</t>
  </si>
  <si>
    <t>29,4 à 36,2</t>
  </si>
  <si>
    <t>de 29,40 à 36,20</t>
  </si>
  <si>
    <t>MD 120
Base 3,8 HSC ** = 38,5
Base 4,5 HSC ** = 45,6</t>
  </si>
  <si>
    <t>de 14,8 à 19,80</t>
  </si>
  <si>
    <t>jusqu'à 20,3</t>
  </si>
  <si>
    <t>de 21,4 à 29,8</t>
  </si>
  <si>
    <t>de 20,30 à 30,30</t>
  </si>
  <si>
    <t>de 31,4 à 38,1</t>
  </si>
  <si>
    <t>de 30,30 à 40,30</t>
  </si>
  <si>
    <t>-</t>
  </si>
  <si>
    <t>&gt; 40,30</t>
  </si>
  <si>
    <t xml:space="preserve">MD 175
Base 4,50 HSC ** = 45,4
</t>
  </si>
  <si>
    <t>de 15,2 à 20,2</t>
  </si>
  <si>
    <t>jusqu'à 25</t>
  </si>
  <si>
    <t>de 21,8 à 30,2</t>
  </si>
  <si>
    <t xml:space="preserve">de 25 à 35 </t>
  </si>
  <si>
    <t>de 31,8 à 40,2</t>
  </si>
  <si>
    <t xml:space="preserve">de 35 à 45 </t>
  </si>
  <si>
    <t>de 41,8 à 45,4</t>
  </si>
  <si>
    <t>de 45 à 51</t>
  </si>
  <si>
    <t>&gt; 51</t>
  </si>
  <si>
    <t>MD 175 Base 6,00 m</t>
  </si>
  <si>
    <t>de 16 à 21</t>
  </si>
  <si>
    <t>de 22,6 à 31</t>
  </si>
  <si>
    <t>de 32,6 à 40,6</t>
  </si>
  <si>
    <t>de 42,6 à 45,6</t>
  </si>
  <si>
    <t xml:space="preserve">MD 265
Base 6 HSC ** = 60 
ou MDT 192
Base 6 HSC** = 59,10 </t>
  </si>
  <si>
    <t>de 15,9 à 20,9</t>
  </si>
  <si>
    <t>jusqu'à 26</t>
  </si>
  <si>
    <t>de 22,6 à 30,9</t>
  </si>
  <si>
    <t>de 26 à 36</t>
  </si>
  <si>
    <t>de 32,6 à 40,9</t>
  </si>
  <si>
    <t>de 36 à 44,4</t>
  </si>
  <si>
    <t>de 42,6 à 50,9</t>
  </si>
  <si>
    <t xml:space="preserve">de 44,4 à 51 </t>
  </si>
  <si>
    <t>de 52,6 à 57,6</t>
  </si>
  <si>
    <t>MDT 222 Base 6,00 m</t>
  </si>
  <si>
    <t>de 52,6 à 59,4</t>
  </si>
  <si>
    <t>MD 285
Base 6 HSC ** = 61,0</t>
  </si>
  <si>
    <t>de 26 à 40</t>
  </si>
  <si>
    <t>de 40 à 56</t>
  </si>
  <si>
    <t>&gt;56</t>
  </si>
  <si>
    <t>MD 345 
Base 6 HSC ** = 59,3
ou 280 ECH</t>
  </si>
  <si>
    <t>de 18 à 28</t>
  </si>
  <si>
    <t>de 28 à 40</t>
  </si>
  <si>
    <t>de 30,9 à 40,9</t>
  </si>
  <si>
    <t>de 40 à 50</t>
  </si>
  <si>
    <t>&gt; 50</t>
  </si>
  <si>
    <t>de 52,6 à 57,4</t>
  </si>
  <si>
    <t>Euros</t>
  </si>
  <si>
    <t>Devis</t>
  </si>
  <si>
    <t>Type de grue</t>
  </si>
  <si>
    <t>Lg Flèche</t>
  </si>
  <si>
    <t>Base</t>
  </si>
  <si>
    <t>6,00m</t>
  </si>
  <si>
    <t>4,50m</t>
  </si>
  <si>
    <t>3,80m</t>
  </si>
  <si>
    <t>Nb de jour</t>
  </si>
  <si>
    <t/>
  </si>
  <si>
    <t>Type de grue mobile</t>
  </si>
  <si>
    <t>250T (ff 72m/ CP 72T)</t>
  </si>
  <si>
    <t>250T (ff 72m/ CP 47,5T)</t>
  </si>
  <si>
    <t>250T (ff 72m / CP 97T)</t>
  </si>
  <si>
    <t>100T L (ff 60m/26T CP)</t>
  </si>
  <si>
    <t>Fournisseur de GM</t>
  </si>
  <si>
    <t>montagrues</t>
  </si>
  <si>
    <t>Foselev</t>
  </si>
  <si>
    <t>Dufour</t>
  </si>
  <si>
    <t>Locagrues</t>
  </si>
  <si>
    <t>Dous</t>
  </si>
  <si>
    <r>
      <t>100T (ff 52m /</t>
    </r>
    <r>
      <rPr>
        <i/>
        <sz val="11"/>
        <rFont val="Arial"/>
        <family val="2"/>
      </rPr>
      <t>12 T CP)</t>
    </r>
  </si>
  <si>
    <r>
      <t xml:space="preserve">100T </t>
    </r>
    <r>
      <rPr>
        <i/>
        <sz val="11"/>
        <rFont val="Arial"/>
        <family val="2"/>
      </rPr>
      <t>(ff 52m/ 22T CP)</t>
    </r>
  </si>
  <si>
    <r>
      <t xml:space="preserve">100TL </t>
    </r>
    <r>
      <rPr>
        <i/>
        <sz val="11"/>
        <rFont val="Arial"/>
        <family val="2"/>
      </rPr>
      <t>(ff 60m/ 12T CP)</t>
    </r>
  </si>
  <si>
    <t>1</t>
  </si>
  <si>
    <t xml:space="preserve">JOUR 2 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</si>
  <si>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</si>
  <si>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</si>
  <si>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</si>
  <si>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</si>
  <si>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</si>
  <si>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</si>
  <si>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</si>
  <si>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</si>
  <si>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20 m</t>
  </si>
  <si>
    <t>25 m</t>
  </si>
  <si>
    <t>30 m</t>
  </si>
  <si>
    <t>35 m</t>
  </si>
  <si>
    <t>40 m</t>
  </si>
  <si>
    <t>45 m</t>
  </si>
  <si>
    <t>50 m</t>
  </si>
  <si>
    <t>55 m</t>
  </si>
  <si>
    <t>60 m</t>
  </si>
  <si>
    <t>65 m</t>
  </si>
  <si>
    <t>75 m</t>
  </si>
  <si>
    <t>80m</t>
  </si>
  <si>
    <t>70 m</t>
  </si>
  <si>
    <t>Bouygues</t>
  </si>
  <si>
    <t>Manitowoc</t>
  </si>
  <si>
    <t>Badimat</t>
  </si>
  <si>
    <t>Intervenant</t>
  </si>
  <si>
    <t>Prix/jour MC</t>
  </si>
  <si>
    <t>Prix/jour PC</t>
  </si>
  <si>
    <t>640 DUFOUR</t>
  </si>
  <si>
    <t>762 DOUS</t>
  </si>
  <si>
    <t>760 FOSELEV</t>
  </si>
  <si>
    <t>790 DUFOUR</t>
  </si>
  <si>
    <t>792 DUFOUR</t>
  </si>
  <si>
    <t>840 DOUS</t>
  </si>
  <si>
    <t>864 DUFOUR</t>
  </si>
  <si>
    <t>1048 LOCAGRUES</t>
  </si>
  <si>
    <t>880 DUFOUR</t>
  </si>
  <si>
    <t>?</t>
  </si>
  <si>
    <t>1050 MONTAGRUES</t>
  </si>
  <si>
    <t>1250 LOCAGRUES</t>
  </si>
  <si>
    <t>1160 DUFOUR</t>
  </si>
  <si>
    <t>1300 DOUS</t>
  </si>
  <si>
    <t>1200 MONTAGRUES</t>
  </si>
  <si>
    <t>1680 DOUS</t>
  </si>
  <si>
    <t>1400 DUFOUR</t>
  </si>
  <si>
    <t>1600 FOSELEV</t>
  </si>
  <si>
    <t>1350 LOCAGRUES</t>
  </si>
  <si>
    <t>1400 MONTAGRUES</t>
  </si>
  <si>
    <t>1850 LOCAGRUES</t>
  </si>
  <si>
    <t>1900 MONTAGRUES</t>
  </si>
  <si>
    <t>1620 DUFOUR</t>
  </si>
  <si>
    <t>2100 MONTAGRUES</t>
  </si>
  <si>
    <t>1800 DOUS</t>
  </si>
  <si>
    <t>1840 DUFOUR</t>
  </si>
  <si>
    <t>2200 MONTAGRUES</t>
  </si>
  <si>
    <t>2200 LOCAGRUES</t>
  </si>
  <si>
    <t>2160 FOSELEV</t>
  </si>
  <si>
    <t>2400 MONTAGRUES</t>
  </si>
  <si>
    <t>2360 DUFOUR</t>
  </si>
  <si>
    <t>2700 DOUS</t>
  </si>
  <si>
    <t>2900 MONTAGRUES</t>
  </si>
  <si>
    <t>2950 LOCAGRUES</t>
  </si>
  <si>
    <t>2840 DUFOUR</t>
  </si>
  <si>
    <t>3300 DOUS</t>
  </si>
  <si>
    <t>3400 MONTAGRUES</t>
  </si>
  <si>
    <t>3320 DUFOUR</t>
  </si>
  <si>
    <t>4360 FOSELEV</t>
  </si>
  <si>
    <t>3900 LOCAGRUES</t>
  </si>
  <si>
    <t>5400 FOSELEV</t>
  </si>
  <si>
    <t>3580 DUFOUR</t>
  </si>
  <si>
    <t>7000 LOCAGRUES</t>
  </si>
  <si>
    <t>PIVOT</t>
  </si>
  <si>
    <t>POIDS DE LA FLECHE</t>
  </si>
  <si>
    <t>MD120</t>
  </si>
  <si>
    <t>4,77T*</t>
  </si>
  <si>
    <t>10,62m
7,36T</t>
  </si>
  <si>
    <t>12,13m
7,7T</t>
  </si>
  <si>
    <t>13,34m
8,12T</t>
  </si>
  <si>
    <t>14,52m
8,58T</t>
  </si>
  <si>
    <t>15,77m
8,8T</t>
  </si>
  <si>
    <t>17,85m
9,53T</t>
  </si>
  <si>
    <t>MD170</t>
  </si>
  <si>
    <t>5,21T</t>
  </si>
  <si>
    <t>10,2m
9,17T</t>
  </si>
  <si>
    <t>11.34m
9,7T</t>
  </si>
  <si>
    <t>12.53m
10.1T</t>
  </si>
  <si>
    <t>10.53m
10,45T</t>
  </si>
  <si>
    <t>14.53m
10.7T</t>
  </si>
  <si>
    <t>16.73m
11.75T</t>
  </si>
  <si>
    <t>MD175</t>
  </si>
  <si>
    <t>5,16T*</t>
  </si>
  <si>
    <t>9,90m
8,8T</t>
  </si>
  <si>
    <t>11,17m
9,3T</t>
  </si>
  <si>
    <t>12,26m
9,7T</t>
  </si>
  <si>
    <t>13,24m
9,98T</t>
  </si>
  <si>
    <t>14,17m
10,24T</t>
  </si>
  <si>
    <t>16,19m
11,19T</t>
  </si>
  <si>
    <t>17,17m
11,45T</t>
  </si>
  <si>
    <t>MDT178</t>
  </si>
  <si>
    <t>5,34T</t>
  </si>
  <si>
    <t>8,95m
6,89T</t>
  </si>
  <si>
    <t>10,1m
7,27T</t>
  </si>
  <si>
    <t>11,36m
7,63T</t>
  </si>
  <si>
    <t>12,6m
8T</t>
  </si>
  <si>
    <t>13,9m
8,34T</t>
  </si>
  <si>
    <t>15,1m
8,63T</t>
  </si>
  <si>
    <t>16,1m
8,68T</t>
  </si>
  <si>
    <t>17m
9,06T</t>
  </si>
  <si>
    <t>MDT192</t>
  </si>
  <si>
    <t>5,4T*
6,7T</t>
  </si>
  <si>
    <t>12.5m
7,4T</t>
  </si>
  <si>
    <t>13.5m
8T</t>
  </si>
  <si>
    <t>14.5m
8,6T</t>
  </si>
  <si>
    <t>16.4m
9T</t>
  </si>
  <si>
    <t>18m
9,3T</t>
  </si>
  <si>
    <t>20m
9,6T</t>
  </si>
  <si>
    <t>20m
9,9T</t>
  </si>
  <si>
    <t>MD235</t>
  </si>
  <si>
    <t>5,03T*
5.8T</t>
  </si>
  <si>
    <t>11,56m
7,65T</t>
  </si>
  <si>
    <t>13,47m
8,33T</t>
  </si>
  <si>
    <t>15,19m
9T</t>
  </si>
  <si>
    <t>16.29m
9,36T</t>
  </si>
  <si>
    <t>18.29m
10,04T</t>
  </si>
  <si>
    <t>20.35m
10,7T</t>
  </si>
  <si>
    <t>21.49m
11,07T</t>
  </si>
  <si>
    <t>22.59m
11,36T</t>
  </si>
  <si>
    <t>MD265</t>
  </si>
  <si>
    <t>5,33T*
6.3T</t>
  </si>
  <si>
    <t>11,61m
7,68T</t>
  </si>
  <si>
    <t>13,75m
9,29T</t>
  </si>
  <si>
    <t>15.68m
10,1T</t>
  </si>
  <si>
    <t>16.83m
10,53T</t>
  </si>
  <si>
    <t>17.84m
10,87T</t>
  </si>
  <si>
    <t>20m
11,75T</t>
  </si>
  <si>
    <t>22.21m
12,62T</t>
  </si>
  <si>
    <t>23,17m
12,92T</t>
  </si>
  <si>
    <t>MD285</t>
  </si>
  <si>
    <t>5,94T*
7.1T</t>
  </si>
  <si>
    <t>11,75m
8,91T</t>
  </si>
  <si>
    <t>14,44m
11,23T</t>
  </si>
  <si>
    <t>16,53m
12,3T</t>
  </si>
  <si>
    <t>18,23m
13,2T</t>
  </si>
  <si>
    <t>20,57m
14,14T</t>
  </si>
  <si>
    <t>22,04m
14,8T</t>
  </si>
  <si>
    <t>23,37m
15,37T</t>
  </si>
  <si>
    <t>24,22m
15,75T</t>
  </si>
  <si>
    <t>24,89m
16,25T</t>
  </si>
  <si>
    <t>202EC-B</t>
  </si>
  <si>
    <t>8,9T</t>
  </si>
  <si>
    <t>10,34m
8,1T</t>
  </si>
  <si>
    <t>12,6m
9,4T</t>
  </si>
  <si>
    <t>14,41m
10,1T</t>
  </si>
  <si>
    <t>15,83m
10,6T</t>
  </si>
  <si>
    <t>17,89m
11,4T</t>
  </si>
  <si>
    <t>18,6m
11,6T</t>
  </si>
  <si>
    <t>20,84m
12,4T</t>
  </si>
  <si>
    <t>21,25m
12,3T</t>
  </si>
  <si>
    <t>23,35m
13,2T</t>
  </si>
  <si>
    <t>MDT222</t>
  </si>
  <si>
    <t>7T*
8,1T</t>
  </si>
  <si>
    <t>13m
8,9T</t>
  </si>
  <si>
    <t>14m
9,6T</t>
  </si>
  <si>
    <t>15.4m
10,2T</t>
  </si>
  <si>
    <t>17,5m
10,6T</t>
  </si>
  <si>
    <t>18.5m
11T</t>
  </si>
  <si>
    <t>20m
11,3T</t>
  </si>
  <si>
    <t>22m
11,5T</t>
  </si>
  <si>
    <t>MD345</t>
  </si>
  <si>
    <t>8,78T*
9,4T</t>
  </si>
  <si>
    <t>16m
12,54T</t>
  </si>
  <si>
    <t>18m
13,65T</t>
  </si>
  <si>
    <t>20m
14,71T</t>
  </si>
  <si>
    <t>21m
15,26T</t>
  </si>
  <si>
    <t>22,6m
15,61T</t>
  </si>
  <si>
    <t>24,5m
16,65T</t>
  </si>
  <si>
    <t>25m
17,07T</t>
  </si>
  <si>
    <t>27m
18,18T</t>
  </si>
  <si>
    <t>MD365</t>
  </si>
  <si>
    <t>8,78T*
9.4T</t>
  </si>
  <si>
    <t>16.05m
12,54T</t>
  </si>
  <si>
    <t>18.12m
13,65T</t>
  </si>
  <si>
    <t>20.1m
14,7T</t>
  </si>
  <si>
    <t>21.56m
15,26T</t>
  </si>
  <si>
    <t>22.56m
15,6T</t>
  </si>
  <si>
    <t>24.43m
16,65T</t>
  </si>
  <si>
    <t>25.24m
17,07T</t>
  </si>
  <si>
    <t>27.27m
18,18T</t>
  </si>
  <si>
    <t>MLGT</t>
  </si>
  <si>
    <t>Matebat</t>
  </si>
  <si>
    <t>MD 120</t>
  </si>
  <si>
    <t>MD 170</t>
  </si>
  <si>
    <t>MD 175</t>
  </si>
  <si>
    <t>MD 235</t>
  </si>
  <si>
    <t>5,21 T</t>
  </si>
  <si>
    <t>4,77 T</t>
  </si>
  <si>
    <t>5,16 T</t>
  </si>
  <si>
    <t>5,34 T</t>
  </si>
  <si>
    <t>5,40 T</t>
  </si>
  <si>
    <t>6,70 T</t>
  </si>
  <si>
    <t>5,03 T</t>
  </si>
  <si>
    <t>5,80 T</t>
  </si>
  <si>
    <t>5,33 T</t>
  </si>
  <si>
    <t>6,30 T</t>
  </si>
  <si>
    <t>5,94 T</t>
  </si>
  <si>
    <t>7,10 T</t>
  </si>
  <si>
    <t>8,90 T</t>
  </si>
  <si>
    <t>7 ,00 T</t>
  </si>
  <si>
    <t>8,10 T</t>
  </si>
  <si>
    <t>8,78 T</t>
  </si>
  <si>
    <t>9,40 T</t>
  </si>
  <si>
    <t>Poids flèche</t>
  </si>
  <si>
    <t xml:space="preserve"> Poids pivot</t>
  </si>
  <si>
    <t>7,36 T</t>
  </si>
  <si>
    <t>7,70 T</t>
  </si>
  <si>
    <t>8,12 T</t>
  </si>
  <si>
    <t>8,58 T</t>
  </si>
  <si>
    <t>8,80 T</t>
  </si>
  <si>
    <t>9,53 T</t>
  </si>
  <si>
    <t>9,17 T</t>
  </si>
  <si>
    <t>9,70T</t>
  </si>
  <si>
    <t>10,10 T</t>
  </si>
  <si>
    <t xml:space="preserve">10,45T </t>
  </si>
  <si>
    <t>10,70T</t>
  </si>
  <si>
    <t>11,75T</t>
  </si>
  <si>
    <t>9,30 T</t>
  </si>
  <si>
    <t>9,70 T</t>
  </si>
  <si>
    <t>9,98 T</t>
  </si>
  <si>
    <t>10,24 T</t>
  </si>
  <si>
    <t>11,19 T</t>
  </si>
  <si>
    <t>11,45 T</t>
  </si>
  <si>
    <t>7,27 T</t>
  </si>
  <si>
    <t>6,89 T</t>
  </si>
  <si>
    <t>7,63 T</t>
  </si>
  <si>
    <t>8,00 T</t>
  </si>
  <si>
    <t>8,34 T</t>
  </si>
  <si>
    <t>8,63 T</t>
  </si>
  <si>
    <t>8,68 T</t>
  </si>
  <si>
    <t>9,06 T</t>
  </si>
  <si>
    <t>7,40 T</t>
  </si>
  <si>
    <t>8,60 T</t>
  </si>
  <si>
    <t>9,00 T</t>
  </si>
  <si>
    <t>9,60 T</t>
  </si>
  <si>
    <t>9,90 T</t>
  </si>
  <si>
    <t>7,65 T</t>
  </si>
  <si>
    <t xml:space="preserve">8,33 T </t>
  </si>
  <si>
    <t>9,36 T</t>
  </si>
  <si>
    <t>10,04 T</t>
  </si>
  <si>
    <t>10,70 T</t>
  </si>
  <si>
    <t>11,07 T</t>
  </si>
  <si>
    <t>11,36 T</t>
  </si>
  <si>
    <t>7,68 T</t>
  </si>
  <si>
    <t>9,29 T</t>
  </si>
  <si>
    <t>10,53 T</t>
  </si>
  <si>
    <t>10,87 T</t>
  </si>
  <si>
    <t xml:space="preserve">11,75T </t>
  </si>
  <si>
    <t>12,62T</t>
  </si>
  <si>
    <t>12,92T</t>
  </si>
  <si>
    <t>8,91T</t>
  </si>
  <si>
    <t>11,23T</t>
  </si>
  <si>
    <t>12,30T</t>
  </si>
  <si>
    <t>13,20T</t>
  </si>
  <si>
    <t>14,14T</t>
  </si>
  <si>
    <t>14,80T</t>
  </si>
  <si>
    <t>15,37T</t>
  </si>
  <si>
    <t>15,75T</t>
  </si>
  <si>
    <t>16,25T</t>
  </si>
  <si>
    <t>9,40T</t>
  </si>
  <si>
    <t>10,10T</t>
  </si>
  <si>
    <t>10,60T</t>
  </si>
  <si>
    <t>11,40T</t>
  </si>
  <si>
    <t>11,60T</t>
  </si>
  <si>
    <t>12,40T</t>
  </si>
  <si>
    <t>9,60T</t>
  </si>
  <si>
    <t>10,20T</t>
  </si>
  <si>
    <t>11,00T</t>
  </si>
  <si>
    <t>11,30T</t>
  </si>
  <si>
    <t>11,50T</t>
  </si>
  <si>
    <t>12,54T</t>
  </si>
  <si>
    <t>13,65T</t>
  </si>
  <si>
    <t>14,71T</t>
  </si>
  <si>
    <t>15,26T</t>
  </si>
  <si>
    <t>15,61T</t>
  </si>
  <si>
    <t>16,65T</t>
  </si>
  <si>
    <t>17,07T</t>
  </si>
  <si>
    <t>18,18T</t>
  </si>
  <si>
    <t>14,70T</t>
  </si>
  <si>
    <t>15,60T</t>
  </si>
  <si>
    <t>CDG flèche</t>
  </si>
  <si>
    <t>10,62m</t>
  </si>
  <si>
    <t>12,13m</t>
  </si>
  <si>
    <t>13,34m</t>
  </si>
  <si>
    <t>14,52m</t>
  </si>
  <si>
    <t>15,77m</t>
  </si>
  <si>
    <t>17,85m</t>
  </si>
  <si>
    <t>10,20m</t>
  </si>
  <si>
    <t>11,34m</t>
  </si>
  <si>
    <t>12,53m</t>
  </si>
  <si>
    <t>10,53m</t>
  </si>
  <si>
    <t>14,53m</t>
  </si>
  <si>
    <t>16,73m</t>
  </si>
  <si>
    <t>9,90m</t>
  </si>
  <si>
    <t>11,17m</t>
  </si>
  <si>
    <t>12,26m</t>
  </si>
  <si>
    <t>13,24m</t>
  </si>
  <si>
    <t>14,17m</t>
  </si>
  <si>
    <t>16,19m</t>
  </si>
  <si>
    <t>17,17m</t>
  </si>
  <si>
    <t>8,95m</t>
  </si>
  <si>
    <t>10,10m</t>
  </si>
  <si>
    <t>11,36m</t>
  </si>
  <si>
    <t>12,60m</t>
  </si>
  <si>
    <t>13,90m</t>
  </si>
  <si>
    <t>15,10m</t>
  </si>
  <si>
    <t>16,10m</t>
  </si>
  <si>
    <t>17,00m</t>
  </si>
  <si>
    <t>12,50m</t>
  </si>
  <si>
    <t>13,50m</t>
  </si>
  <si>
    <t>14,50m</t>
  </si>
  <si>
    <t>16,40m</t>
  </si>
  <si>
    <t>18,00m</t>
  </si>
  <si>
    <t>20,00m</t>
  </si>
  <si>
    <t>11,56m</t>
  </si>
  <si>
    <t>13,47m</t>
  </si>
  <si>
    <t>15,19m</t>
  </si>
  <si>
    <t>16,29m</t>
  </si>
  <si>
    <t>18,29m</t>
  </si>
  <si>
    <t>20,35m</t>
  </si>
  <si>
    <t>21,49m</t>
  </si>
  <si>
    <t>22,59m</t>
  </si>
  <si>
    <t>11,61m</t>
  </si>
  <si>
    <t>13,75m</t>
  </si>
  <si>
    <t>15,68m</t>
  </si>
  <si>
    <t>17,84m</t>
  </si>
  <si>
    <t>16,83m</t>
  </si>
  <si>
    <t>22,21m</t>
  </si>
  <si>
    <t>23,17m</t>
  </si>
  <si>
    <t>11,75m</t>
  </si>
  <si>
    <t>14,44m</t>
  </si>
  <si>
    <t>16,53m</t>
  </si>
  <si>
    <t>18,23m</t>
  </si>
  <si>
    <t>20,57m</t>
  </si>
  <si>
    <t>22,04m</t>
  </si>
  <si>
    <t>23,37m</t>
  </si>
  <si>
    <t>24,22m</t>
  </si>
  <si>
    <t>24,89m</t>
  </si>
  <si>
    <t>10,34m</t>
  </si>
  <si>
    <t>14,41m</t>
  </si>
  <si>
    <t>15,83m</t>
  </si>
  <si>
    <t>17,89m</t>
  </si>
  <si>
    <t>18,60m</t>
  </si>
  <si>
    <t>20,84m</t>
  </si>
  <si>
    <t>21,25m</t>
  </si>
  <si>
    <t>23,35m</t>
  </si>
  <si>
    <t>13,00m</t>
  </si>
  <si>
    <t>14,00m</t>
  </si>
  <si>
    <t>15,40m</t>
  </si>
  <si>
    <t>17,50m</t>
  </si>
  <si>
    <t>18,50m</t>
  </si>
  <si>
    <t>22,00m</t>
  </si>
  <si>
    <t>16,00m</t>
  </si>
  <si>
    <t>21,00m</t>
  </si>
  <si>
    <t>22,60m</t>
  </si>
  <si>
    <t>24,50m</t>
  </si>
  <si>
    <t>25,00m</t>
  </si>
  <si>
    <t>27,00m</t>
  </si>
  <si>
    <t>16,05m</t>
  </si>
  <si>
    <t>18,12m</t>
  </si>
  <si>
    <t>20,10m</t>
  </si>
  <si>
    <t>21,56m</t>
  </si>
  <si>
    <t>22,56m</t>
  </si>
  <si>
    <t>24,43m</t>
  </si>
  <si>
    <t>25,24m</t>
  </si>
  <si>
    <t>27,27m</t>
  </si>
  <si>
    <t>Montagrues</t>
  </si>
  <si>
    <t>50.10</t>
  </si>
  <si>
    <t>6.70 T</t>
  </si>
  <si>
    <t>7.40 T</t>
  </si>
  <si>
    <t>2</t>
  </si>
  <si>
    <t>10.10M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</si>
</sst>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49">
    <font>
      <sz val="11"/>
      <color theme="1"/>
      <name val="Calibri"/>
      <family val="2"/>
      <scheme val="minor"/>
    </font>
    <font>
      <sz val="2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b/>
      <i/>
      <sz val="12"/>
      <name val="Comic Sans MS"/>
      <family val="4"/>
    </font>
    <font>
      <sz val="12"/>
      <color indexed="62"/>
      <name val="Comic Sans MS"/>
      <family val="4"/>
    </font>
    <font>
      <b/>
      <i/>
      <sz val="12"/>
      <color indexed="62"/>
      <name val="Comic Sans MS"/>
      <family val="4"/>
    </font>
    <font>
      <sz val="10"/>
      <name val="Arial"/>
      <family val="2"/>
    </font>
    <font>
      <b/>
      <sz val="10"/>
      <color indexed="62"/>
      <name val="Comic Sans MS"/>
      <family val="4"/>
    </font>
    <font>
      <sz val="12"/>
      <name val="Comic Sans MS"/>
      <family val="4"/>
    </font>
    <font>
      <sz val="12"/>
      <color indexed="8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10"/>
      <color indexed="10"/>
      <name val="Arial"/>
      <family val="2"/>
    </font>
    <font>
      <i/>
      <sz val="9"/>
      <name val="Arial"/>
      <family val="2"/>
    </font>
    <font>
      <b/>
      <sz val="10"/>
      <color indexed="10"/>
      <name val="Arial"/>
      <family val="2"/>
    </font>
    <font>
      <i/>
      <sz val="10"/>
      <name val="Arial"/>
      <family val="2"/>
    </font>
    <font>
      <i/>
      <sz val="10"/>
      <name val="Arial"/>
      <family val="2"/>
    </font>
    <font>
      <b/>
      <sz val="18"/>
      <name val="Arial"/>
      <family val="2"/>
    </font>
    <font>
      <b/>
      <sz val="18"/>
      <color indexed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4" tint="-0.249977111117893"/>
      <name val="Comic Sans MS"/>
      <family val="4"/>
    </font>
    <font>
      <sz val="12"/>
      <color rgb="FF92D050"/>
      <name val="Comic Sans MS"/>
      <family val="4"/>
    </font>
    <font>
      <sz val="12"/>
      <color theme="4"/>
      <name val="Comic Sans MS"/>
      <family val="4"/>
    </font>
    <font>
      <sz val="12"/>
      <color theme="3"/>
      <name val="Comic Sans MS"/>
      <family val="4"/>
    </font>
    <font>
      <b/>
      <sz val="12"/>
      <color rgb="FFFF0000"/>
      <name val="Comic Sans MS"/>
      <family val="4"/>
    </font>
    <font>
      <b/>
      <sz val="12"/>
      <color rgb="FF92D050"/>
      <name val="Comic Sans MS"/>
      <family val="4"/>
    </font>
    <font>
      <b/>
      <sz val="10"/>
      <color rgb="FF92D050"/>
      <name val="Comic Sans MS"/>
      <family val="4"/>
    </font>
    <font>
      <b/>
      <sz val="10"/>
      <color theme="4" tint="-0.249977111117893"/>
      <name val="Comic Sans MS"/>
      <family val="4"/>
    </font>
    <font>
      <sz val="10"/>
      <color rgb="FF92D050"/>
      <name val="Comic Sans MS"/>
      <family val="4"/>
    </font>
    <font>
      <sz val="10"/>
      <color theme="4"/>
      <name val="Comic Sans MS"/>
      <family val="4"/>
    </font>
    <font>
      <b/>
      <sz val="12"/>
      <color theme="4" tint="-0.249977111117893"/>
      <name val="Comic Sans MS"/>
      <family val="4"/>
    </font>
    <font>
      <sz val="10"/>
      <color theme="3"/>
      <name val="Comic Sans MS"/>
      <family val="4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sz val="11"/>
      <color theme="1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8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ashed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dashed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uble">
        <color indexed="64"/>
      </top>
      <bottom style="thin">
        <color indexed="64"/>
      </bottom>
      <diagonal/>
    </border>
    <border>
      <left/>
      <right style="dash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2" fillId="0" borderId="0" applyFont="0" applyFill="0" applyBorder="0" applyAlignment="0" applyProtection="0"/>
    <xf numFmtId="9" fontId="22" fillId="0" borderId="0" applyFont="0" applyFill="0" applyBorder="0" applyAlignment="0" applyProtection="0"/>
  </cellStyleXfs>
  <cellXfs count="470">
    <xf numFmtId="0" fontId="0" fillId="0" borderId="0" xfId="0"/>
    <xf numFmtId="0" fontId="2" fillId="5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/>
    </xf>
    <xf numFmtId="8" fontId="25" fillId="0" borderId="6" xfId="0" applyNumberFormat="1" applyFont="1" applyFill="1" applyBorder="1" applyAlignment="1">
      <alignment horizontal="center" vertical="center"/>
    </xf>
    <xf numFmtId="8" fontId="26" fillId="0" borderId="6" xfId="0" applyNumberFormat="1" applyFont="1" applyFill="1" applyBorder="1" applyAlignment="1">
      <alignment horizontal="center" vertical="center"/>
    </xf>
    <xf numFmtId="8" fontId="27" fillId="8" borderId="6" xfId="0" applyNumberFormat="1" applyFont="1" applyFill="1" applyBorder="1" applyAlignment="1">
      <alignment horizontal="center" vertical="center"/>
    </xf>
    <xf numFmtId="8" fontId="27" fillId="9" borderId="6" xfId="0" applyNumberFormat="1" applyFont="1" applyFill="1" applyBorder="1" applyAlignment="1">
      <alignment horizontal="center" vertical="center"/>
    </xf>
    <xf numFmtId="8" fontId="27" fillId="6" borderId="7" xfId="0" applyNumberFormat="1" applyFont="1" applyFill="1" applyBorder="1" applyAlignment="1">
      <alignment horizontal="center" vertical="center"/>
    </xf>
    <xf numFmtId="8" fontId="27" fillId="0" borderId="6" xfId="0" applyNumberFormat="1" applyFont="1" applyFill="1" applyBorder="1" applyAlignment="1">
      <alignment horizontal="center" vertical="center" wrapText="1"/>
    </xf>
    <xf numFmtId="8" fontId="27" fillId="6" borderId="6" xfId="0" applyNumberFormat="1" applyFont="1" applyFill="1" applyBorder="1" applyAlignment="1">
      <alignment horizontal="center" vertical="center" wrapText="1"/>
    </xf>
    <xf numFmtId="8" fontId="27" fillId="0" borderId="7" xfId="0" applyNumberFormat="1" applyFont="1" applyFill="1" applyBorder="1" applyAlignment="1">
      <alignment horizontal="center" vertical="center"/>
    </xf>
    <xf numFmtId="8" fontId="27" fillId="0" borderId="6" xfId="0" applyNumberFormat="1" applyFont="1" applyFill="1" applyBorder="1" applyAlignment="1">
      <alignment horizontal="center" vertical="center"/>
    </xf>
    <xf numFmtId="8" fontId="27" fillId="6" borderId="6" xfId="0" applyNumberFormat="1" applyFont="1" applyFill="1" applyBorder="1" applyAlignment="1">
      <alignment horizontal="center" vertical="center"/>
    </xf>
    <xf numFmtId="8" fontId="25" fillId="0" borderId="8" xfId="0" applyNumberFormat="1" applyFont="1" applyFill="1" applyBorder="1" applyAlignment="1">
      <alignment horizontal="center" vertical="center"/>
    </xf>
    <xf numFmtId="8" fontId="28" fillId="0" borderId="8" xfId="0" applyNumberFormat="1" applyFont="1" applyFill="1" applyBorder="1" applyAlignment="1">
      <alignment horizontal="center" vertical="center"/>
    </xf>
    <xf numFmtId="8" fontId="5" fillId="0" borderId="8" xfId="0" applyNumberFormat="1" applyFont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8" fontId="25" fillId="0" borderId="10" xfId="0" applyNumberFormat="1" applyFont="1" applyFill="1" applyBorder="1" applyAlignment="1">
      <alignment horizontal="center" vertical="center"/>
    </xf>
    <xf numFmtId="8" fontId="27" fillId="8" borderId="9" xfId="0" applyNumberFormat="1" applyFont="1" applyFill="1" applyBorder="1" applyAlignment="1">
      <alignment horizontal="center" vertical="center"/>
    </xf>
    <xf numFmtId="8" fontId="27" fillId="9" borderId="10" xfId="0" applyNumberFormat="1" applyFont="1" applyFill="1" applyBorder="1" applyAlignment="1">
      <alignment horizontal="center" vertical="center"/>
    </xf>
    <xf numFmtId="8" fontId="27" fillId="6" borderId="11" xfId="0" applyNumberFormat="1" applyFont="1" applyFill="1" applyBorder="1" applyAlignment="1">
      <alignment horizontal="center" vertical="center"/>
    </xf>
    <xf numFmtId="8" fontId="27" fillId="0" borderId="9" xfId="0" applyNumberFormat="1" applyFont="1" applyFill="1" applyBorder="1" applyAlignment="1">
      <alignment horizontal="center" vertical="center" wrapText="1"/>
    </xf>
    <xf numFmtId="8" fontId="27" fillId="6" borderId="9" xfId="0" applyNumberFormat="1" applyFont="1" applyFill="1" applyBorder="1" applyAlignment="1">
      <alignment horizontal="center" vertical="center" wrapText="1"/>
    </xf>
    <xf numFmtId="8" fontId="27" fillId="0" borderId="12" xfId="0" applyNumberFormat="1" applyFont="1" applyFill="1" applyBorder="1" applyAlignment="1">
      <alignment horizontal="center" vertical="center"/>
    </xf>
    <xf numFmtId="8" fontId="27" fillId="6" borderId="12" xfId="0" applyNumberFormat="1" applyFont="1" applyFill="1" applyBorder="1" applyAlignment="1">
      <alignment horizontal="center" vertical="center"/>
    </xf>
    <xf numFmtId="8" fontId="27" fillId="0" borderId="9" xfId="0" applyNumberFormat="1" applyFont="1" applyFill="1" applyBorder="1" applyAlignment="1">
      <alignment horizontal="center" vertical="center"/>
    </xf>
    <xf numFmtId="8" fontId="27" fillId="6" borderId="9" xfId="0" applyNumberFormat="1" applyFont="1" applyFill="1" applyBorder="1" applyAlignment="1">
      <alignment horizontal="center" vertical="center"/>
    </xf>
    <xf numFmtId="8" fontId="25" fillId="0" borderId="13" xfId="0" applyNumberFormat="1" applyFont="1" applyFill="1" applyBorder="1" applyAlignment="1">
      <alignment horizontal="center" vertical="center"/>
    </xf>
    <xf numFmtId="8" fontId="28" fillId="0" borderId="13" xfId="0" applyNumberFormat="1" applyFont="1" applyFill="1" applyBorder="1" applyAlignment="1">
      <alignment horizontal="center" vertical="center"/>
    </xf>
    <xf numFmtId="8" fontId="5" fillId="0" borderId="13" xfId="0" applyNumberFormat="1" applyFont="1" applyBorder="1" applyAlignment="1">
      <alignment horizontal="center" vertical="center"/>
    </xf>
    <xf numFmtId="0" fontId="24" fillId="0" borderId="14" xfId="0" applyFont="1" applyFill="1" applyBorder="1" applyAlignment="1">
      <alignment horizontal="center" vertical="center"/>
    </xf>
    <xf numFmtId="8" fontId="25" fillId="0" borderId="1" xfId="0" applyNumberFormat="1" applyFont="1" applyFill="1" applyBorder="1" applyAlignment="1">
      <alignment horizontal="center" vertical="center"/>
    </xf>
    <xf numFmtId="8" fontId="27" fillId="8" borderId="14" xfId="0" applyNumberFormat="1" applyFont="1" applyFill="1" applyBorder="1" applyAlignment="1">
      <alignment horizontal="center" vertical="center"/>
    </xf>
    <xf numFmtId="8" fontId="27" fillId="9" borderId="15" xfId="0" applyNumberFormat="1" applyFont="1" applyFill="1" applyBorder="1" applyAlignment="1">
      <alignment horizontal="center" vertical="center"/>
    </xf>
    <xf numFmtId="8" fontId="27" fillId="9" borderId="16" xfId="0" applyNumberFormat="1" applyFont="1" applyFill="1" applyBorder="1" applyAlignment="1">
      <alignment horizontal="center" vertical="center"/>
    </xf>
    <xf numFmtId="8" fontId="27" fillId="0" borderId="14" xfId="0" applyNumberFormat="1" applyFont="1" applyFill="1" applyBorder="1" applyAlignment="1">
      <alignment horizontal="center" vertical="center" wrapText="1"/>
    </xf>
    <xf numFmtId="8" fontId="27" fillId="6" borderId="14" xfId="0" applyNumberFormat="1" applyFont="1" applyFill="1" applyBorder="1" applyAlignment="1">
      <alignment horizontal="center" vertical="center" wrapText="1"/>
    </xf>
    <xf numFmtId="8" fontId="27" fillId="0" borderId="17" xfId="0" applyNumberFormat="1" applyFont="1" applyFill="1" applyBorder="1" applyAlignment="1">
      <alignment horizontal="center" vertical="center"/>
    </xf>
    <xf numFmtId="8" fontId="27" fillId="6" borderId="17" xfId="0" applyNumberFormat="1" applyFont="1" applyFill="1" applyBorder="1" applyAlignment="1">
      <alignment horizontal="center" vertical="center"/>
    </xf>
    <xf numFmtId="8" fontId="27" fillId="0" borderId="14" xfId="0" applyNumberFormat="1" applyFont="1" applyFill="1" applyBorder="1" applyAlignment="1">
      <alignment horizontal="center" vertical="center"/>
    </xf>
    <xf numFmtId="8" fontId="27" fillId="6" borderId="14" xfId="0" applyNumberFormat="1" applyFont="1" applyFill="1" applyBorder="1" applyAlignment="1">
      <alignment horizontal="center" vertical="center"/>
    </xf>
    <xf numFmtId="164" fontId="27" fillId="0" borderId="14" xfId="0" applyNumberFormat="1" applyFont="1" applyFill="1" applyBorder="1" applyAlignment="1">
      <alignment horizontal="center" vertical="center" wrapText="1"/>
    </xf>
    <xf numFmtId="8" fontId="25" fillId="0" borderId="18" xfId="0" applyNumberFormat="1" applyFont="1" applyFill="1" applyBorder="1" applyAlignment="1">
      <alignment horizontal="center" vertical="center"/>
    </xf>
    <xf numFmtId="8" fontId="28" fillId="0" borderId="18" xfId="0" applyNumberFormat="1" applyFont="1" applyFill="1" applyBorder="1" applyAlignment="1">
      <alignment horizontal="center" vertical="center"/>
    </xf>
    <xf numFmtId="8" fontId="5" fillId="0" borderId="18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8" fontId="26" fillId="0" borderId="2" xfId="0" applyNumberFormat="1" applyFont="1" applyFill="1" applyBorder="1" applyAlignment="1">
      <alignment horizontal="center" vertical="center"/>
    </xf>
    <xf numFmtId="8" fontId="27" fillId="8" borderId="15" xfId="0" applyNumberFormat="1" applyFont="1" applyFill="1" applyBorder="1" applyAlignment="1">
      <alignment horizontal="center" vertical="center"/>
    </xf>
    <xf numFmtId="8" fontId="27" fillId="9" borderId="1" xfId="0" applyNumberFormat="1" applyFont="1" applyFill="1" applyBorder="1" applyAlignment="1">
      <alignment horizontal="center" vertical="center"/>
    </xf>
    <xf numFmtId="8" fontId="27" fillId="6" borderId="19" xfId="0" applyNumberFormat="1" applyFont="1" applyFill="1" applyBorder="1" applyAlignment="1">
      <alignment horizontal="center" vertical="center"/>
    </xf>
    <xf numFmtId="8" fontId="27" fillId="0" borderId="15" xfId="0" applyNumberFormat="1" applyFont="1" applyFill="1" applyBorder="1" applyAlignment="1">
      <alignment horizontal="center" vertical="center" wrapText="1"/>
    </xf>
    <xf numFmtId="8" fontId="27" fillId="6" borderId="15" xfId="0" applyNumberFormat="1" applyFont="1" applyFill="1" applyBorder="1" applyAlignment="1">
      <alignment horizontal="center" vertical="center" wrapText="1"/>
    </xf>
    <xf numFmtId="8" fontId="27" fillId="0" borderId="20" xfId="0" applyNumberFormat="1" applyFont="1" applyFill="1" applyBorder="1" applyAlignment="1">
      <alignment horizontal="center" vertical="center"/>
    </xf>
    <xf numFmtId="8" fontId="27" fillId="6" borderId="20" xfId="0" applyNumberFormat="1" applyFont="1" applyFill="1" applyBorder="1" applyAlignment="1">
      <alignment horizontal="center" vertical="center"/>
    </xf>
    <xf numFmtId="8" fontId="27" fillId="0" borderId="15" xfId="0" applyNumberFormat="1" applyFont="1" applyFill="1" applyBorder="1" applyAlignment="1">
      <alignment horizontal="center" vertical="center"/>
    </xf>
    <xf numFmtId="8" fontId="27" fillId="6" borderId="15" xfId="0" applyNumberFormat="1" applyFont="1" applyFill="1" applyBorder="1" applyAlignment="1">
      <alignment horizontal="center" vertical="center"/>
    </xf>
    <xf numFmtId="8" fontId="27" fillId="0" borderId="10" xfId="0" applyNumberFormat="1" applyFont="1" applyFill="1" applyBorder="1" applyAlignment="1">
      <alignment horizontal="center" vertical="center"/>
    </xf>
    <xf numFmtId="8" fontId="25" fillId="0" borderId="21" xfId="0" applyNumberFormat="1" applyFont="1" applyFill="1" applyBorder="1" applyAlignment="1">
      <alignment horizontal="center" vertical="center"/>
    </xf>
    <xf numFmtId="8" fontId="5" fillId="0" borderId="21" xfId="0" applyNumberFormat="1" applyFont="1" applyFill="1" applyBorder="1" applyAlignment="1">
      <alignment horizontal="center" vertical="center"/>
    </xf>
    <xf numFmtId="8" fontId="5" fillId="0" borderId="21" xfId="0" applyNumberFormat="1" applyFont="1" applyBorder="1" applyAlignment="1">
      <alignment horizontal="center" vertical="center"/>
    </xf>
    <xf numFmtId="8" fontId="5" fillId="0" borderId="13" xfId="0" applyNumberFormat="1" applyFont="1" applyFill="1" applyBorder="1" applyAlignment="1">
      <alignment horizontal="center" vertical="center"/>
    </xf>
    <xf numFmtId="8" fontId="25" fillId="0" borderId="16" xfId="0" applyNumberFormat="1" applyFont="1" applyFill="1" applyBorder="1" applyAlignment="1">
      <alignment horizontal="center" vertical="center"/>
    </xf>
    <xf numFmtId="8" fontId="27" fillId="0" borderId="1" xfId="0" applyNumberFormat="1" applyFont="1" applyFill="1" applyBorder="1" applyAlignment="1">
      <alignment horizontal="center" vertical="center"/>
    </xf>
    <xf numFmtId="8" fontId="25" fillId="0" borderId="22" xfId="0" applyNumberFormat="1" applyFont="1" applyFill="1" applyBorder="1" applyAlignment="1">
      <alignment horizontal="center" vertical="center"/>
    </xf>
    <xf numFmtId="8" fontId="24" fillId="0" borderId="22" xfId="0" applyNumberFormat="1" applyFont="1" applyFill="1" applyBorder="1" applyAlignment="1">
      <alignment horizontal="center" vertical="center"/>
    </xf>
    <xf numFmtId="8" fontId="5" fillId="0" borderId="22" xfId="0" applyNumberFormat="1" applyFont="1" applyBorder="1" applyAlignment="1">
      <alignment horizontal="center" vertical="center"/>
    </xf>
    <xf numFmtId="0" fontId="24" fillId="0" borderId="10" xfId="0" applyFont="1" applyFill="1" applyBorder="1" applyAlignment="1">
      <alignment horizontal="center" vertical="center"/>
    </xf>
    <xf numFmtId="8" fontId="28" fillId="0" borderId="6" xfId="0" applyNumberFormat="1" applyFont="1" applyFill="1" applyBorder="1" applyAlignment="1">
      <alignment horizontal="center" vertical="center"/>
    </xf>
    <xf numFmtId="8" fontId="27" fillId="0" borderId="11" xfId="0" applyNumberFormat="1" applyFont="1" applyFill="1" applyBorder="1" applyAlignment="1">
      <alignment horizontal="center" vertical="center"/>
    </xf>
    <xf numFmtId="8" fontId="27" fillId="8" borderId="10" xfId="0" applyNumberFormat="1" applyFont="1" applyFill="1" applyBorder="1" applyAlignment="1">
      <alignment horizontal="center" vertical="center"/>
    </xf>
    <xf numFmtId="8" fontId="27" fillId="6" borderId="10" xfId="0" applyNumberFormat="1" applyFont="1" applyFill="1" applyBorder="1" applyAlignment="1">
      <alignment horizontal="center" vertical="center"/>
    </xf>
    <xf numFmtId="8" fontId="24" fillId="0" borderId="8" xfId="0" applyNumberFormat="1" applyFont="1" applyFill="1" applyBorder="1" applyAlignment="1">
      <alignment horizontal="center" vertical="center"/>
    </xf>
    <xf numFmtId="8" fontId="24" fillId="0" borderId="13" xfId="0" applyNumberFormat="1" applyFont="1" applyFill="1" applyBorder="1" applyAlignment="1">
      <alignment horizontal="center" vertical="center"/>
    </xf>
    <xf numFmtId="8" fontId="28" fillId="0" borderId="10" xfId="0" applyNumberFormat="1" applyFont="1" applyFill="1" applyBorder="1" applyAlignment="1">
      <alignment horizontal="center" vertical="center"/>
    </xf>
    <xf numFmtId="8" fontId="24" fillId="0" borderId="18" xfId="0" applyNumberFormat="1" applyFont="1" applyFill="1" applyBorder="1" applyAlignment="1">
      <alignment horizontal="center" vertical="center"/>
    </xf>
    <xf numFmtId="0" fontId="24" fillId="0" borderId="16" xfId="0" applyFont="1" applyFill="1" applyBorder="1" applyAlignment="1">
      <alignment horizontal="center" vertical="center"/>
    </xf>
    <xf numFmtId="8" fontId="28" fillId="0" borderId="1" xfId="0" applyNumberFormat="1" applyFont="1" applyFill="1" applyBorder="1" applyAlignment="1">
      <alignment horizontal="center" vertical="center"/>
    </xf>
    <xf numFmtId="8" fontId="27" fillId="0" borderId="16" xfId="0" applyNumberFormat="1" applyFont="1" applyFill="1" applyBorder="1" applyAlignment="1">
      <alignment horizontal="center" vertical="center"/>
    </xf>
    <xf numFmtId="8" fontId="27" fillId="6" borderId="23" xfId="0" applyNumberFormat="1" applyFont="1" applyFill="1" applyBorder="1" applyAlignment="1">
      <alignment horizontal="center" vertical="center"/>
    </xf>
    <xf numFmtId="8" fontId="27" fillId="0" borderId="23" xfId="0" applyNumberFormat="1" applyFont="1" applyFill="1" applyBorder="1" applyAlignment="1">
      <alignment horizontal="center" vertical="center"/>
    </xf>
    <xf numFmtId="8" fontId="27" fillId="8" borderId="16" xfId="0" applyNumberFormat="1" applyFont="1" applyFill="1" applyBorder="1" applyAlignment="1">
      <alignment horizontal="center" vertical="center"/>
    </xf>
    <xf numFmtId="8" fontId="27" fillId="6" borderId="16" xfId="0" applyNumberFormat="1" applyFont="1" applyFill="1" applyBorder="1" applyAlignment="1">
      <alignment horizontal="center" vertical="center"/>
    </xf>
    <xf numFmtId="0" fontId="27" fillId="0" borderId="24" xfId="0" applyFont="1" applyBorder="1" applyAlignment="1">
      <alignment horizontal="center" vertical="center"/>
    </xf>
    <xf numFmtId="0" fontId="27" fillId="6" borderId="6" xfId="0" applyFont="1" applyFill="1" applyBorder="1" applyAlignment="1">
      <alignment horizontal="center" vertical="center"/>
    </xf>
    <xf numFmtId="8" fontId="24" fillId="0" borderId="21" xfId="0" applyNumberFormat="1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8" fontId="26" fillId="0" borderId="10" xfId="0" applyNumberFormat="1" applyFont="1" applyFill="1" applyBorder="1" applyAlignment="1">
      <alignment horizontal="center" vertical="center"/>
    </xf>
    <xf numFmtId="8" fontId="27" fillId="6" borderId="1" xfId="0" applyNumberFormat="1" applyFont="1" applyFill="1" applyBorder="1" applyAlignment="1">
      <alignment horizontal="center" vertical="center"/>
    </xf>
    <xf numFmtId="8" fontId="27" fillId="0" borderId="19" xfId="0" applyNumberFormat="1" applyFont="1" applyFill="1" applyBorder="1" applyAlignment="1">
      <alignment horizontal="center" vertical="center"/>
    </xf>
    <xf numFmtId="8" fontId="27" fillId="8" borderId="1" xfId="0" applyNumberFormat="1" applyFont="1" applyFill="1" applyBorder="1" applyAlignment="1">
      <alignment horizontal="center" vertical="center"/>
    </xf>
    <xf numFmtId="8" fontId="28" fillId="0" borderId="22" xfId="0" applyNumberFormat="1" applyFont="1" applyFill="1" applyBorder="1" applyAlignment="1">
      <alignment horizontal="center" vertical="center"/>
    </xf>
    <xf numFmtId="8" fontId="28" fillId="0" borderId="16" xfId="0" applyNumberFormat="1" applyFont="1" applyFill="1" applyBorder="1" applyAlignment="1">
      <alignment horizontal="center" vertical="center"/>
    </xf>
    <xf numFmtId="164" fontId="27" fillId="0" borderId="6" xfId="0" applyNumberFormat="1" applyFont="1" applyFill="1" applyBorder="1" applyAlignment="1">
      <alignment horizontal="center" vertical="center"/>
    </xf>
    <xf numFmtId="0" fontId="27" fillId="0" borderId="6" xfId="0" applyFont="1" applyFill="1" applyBorder="1" applyAlignment="1">
      <alignment horizontal="center" vertical="center"/>
    </xf>
    <xf numFmtId="44" fontId="27" fillId="8" borderId="6" xfId="1" applyFont="1" applyFill="1" applyBorder="1" applyAlignment="1">
      <alignment horizontal="right" vertical="center"/>
    </xf>
    <xf numFmtId="44" fontId="27" fillId="8" borderId="9" xfId="1" applyFont="1" applyFill="1" applyBorder="1" applyAlignment="1">
      <alignment horizontal="center" vertical="center"/>
    </xf>
    <xf numFmtId="44" fontId="27" fillId="8" borderId="15" xfId="1" applyFont="1" applyFill="1" applyBorder="1" applyAlignment="1">
      <alignment horizontal="center" vertical="center"/>
    </xf>
    <xf numFmtId="44" fontId="27" fillId="6" borderId="16" xfId="1" applyFont="1" applyFill="1" applyBorder="1" applyAlignment="1">
      <alignment horizontal="center" vertical="center"/>
    </xf>
    <xf numFmtId="44" fontId="27" fillId="8" borderId="14" xfId="1" applyFont="1" applyFill="1" applyBorder="1" applyAlignment="1">
      <alignment horizontal="center" vertical="center"/>
    </xf>
    <xf numFmtId="44" fontId="27" fillId="8" borderId="16" xfId="1" applyFont="1" applyFill="1" applyBorder="1" applyAlignment="1">
      <alignment horizontal="center" vertical="center"/>
    </xf>
    <xf numFmtId="8" fontId="27" fillId="6" borderId="1" xfId="0" applyNumberFormat="1" applyFont="1" applyFill="1" applyBorder="1" applyAlignment="1">
      <alignment horizontal="center" vertical="center" wrapText="1"/>
    </xf>
    <xf numFmtId="8" fontId="27" fillId="0" borderId="24" xfId="0" applyNumberFormat="1" applyFont="1" applyFill="1" applyBorder="1" applyAlignment="1">
      <alignment horizontal="center" vertical="center"/>
    </xf>
    <xf numFmtId="8" fontId="27" fillId="6" borderId="24" xfId="0" applyNumberFormat="1" applyFont="1" applyFill="1" applyBorder="1" applyAlignment="1">
      <alignment horizontal="center" vertical="center"/>
    </xf>
    <xf numFmtId="8" fontId="27" fillId="6" borderId="25" xfId="0" applyNumberFormat="1" applyFont="1" applyFill="1" applyBorder="1" applyAlignment="1">
      <alignment horizontal="center" vertical="center"/>
    </xf>
    <xf numFmtId="44" fontId="27" fillId="8" borderId="24" xfId="1" applyFont="1" applyFill="1" applyBorder="1" applyAlignment="1">
      <alignment horizontal="center" vertical="center"/>
    </xf>
    <xf numFmtId="8" fontId="26" fillId="0" borderId="1" xfId="0" applyNumberFormat="1" applyFont="1" applyFill="1" applyBorder="1" applyAlignment="1">
      <alignment horizontal="center" vertical="center"/>
    </xf>
    <xf numFmtId="44" fontId="27" fillId="8" borderId="1" xfId="1" applyFont="1" applyFill="1" applyBorder="1" applyAlignment="1">
      <alignment horizontal="center" vertical="center"/>
    </xf>
    <xf numFmtId="44" fontId="27" fillId="8" borderId="6" xfId="1" applyFont="1" applyFill="1" applyBorder="1" applyAlignment="1">
      <alignment horizontal="center" vertical="center"/>
    </xf>
    <xf numFmtId="8" fontId="29" fillId="0" borderId="13" xfId="0" applyNumberFormat="1" applyFont="1" applyFill="1" applyBorder="1" applyAlignment="1">
      <alignment horizontal="center" vertical="center"/>
    </xf>
    <xf numFmtId="44" fontId="27" fillId="0" borderId="15" xfId="1" applyFont="1" applyFill="1" applyBorder="1" applyAlignment="1">
      <alignment horizontal="center" vertical="center"/>
    </xf>
    <xf numFmtId="44" fontId="27" fillId="8" borderId="10" xfId="1" applyFont="1" applyFill="1" applyBorder="1" applyAlignment="1">
      <alignment horizontal="center" vertical="center"/>
    </xf>
    <xf numFmtId="44" fontId="27" fillId="0" borderId="14" xfId="1" applyFont="1" applyFill="1" applyBorder="1" applyAlignment="1">
      <alignment horizontal="center" vertical="center"/>
    </xf>
    <xf numFmtId="8" fontId="24" fillId="0" borderId="26" xfId="0" applyNumberFormat="1" applyFont="1" applyFill="1" applyBorder="1" applyAlignment="1">
      <alignment horizontal="center" vertical="center"/>
    </xf>
    <xf numFmtId="8" fontId="27" fillId="0" borderId="27" xfId="0" applyNumberFormat="1" applyFont="1" applyFill="1" applyBorder="1" applyAlignment="1">
      <alignment horizontal="center" vertical="center"/>
    </xf>
    <xf numFmtId="8" fontId="27" fillId="0" borderId="28" xfId="0" applyNumberFormat="1" applyFont="1" applyFill="1" applyBorder="1" applyAlignment="1">
      <alignment horizontal="center" vertical="center"/>
    </xf>
    <xf numFmtId="8" fontId="27" fillId="0" borderId="29" xfId="0" applyNumberFormat="1" applyFont="1" applyFill="1" applyBorder="1" applyAlignment="1">
      <alignment horizontal="center" vertical="center"/>
    </xf>
    <xf numFmtId="44" fontId="27" fillId="0" borderId="9" xfId="1" applyFont="1" applyFill="1" applyBorder="1" applyAlignment="1">
      <alignment horizontal="center" vertical="center"/>
    </xf>
    <xf numFmtId="8" fontId="27" fillId="0" borderId="30" xfId="0" applyNumberFormat="1" applyFont="1" applyFill="1" applyBorder="1" applyAlignment="1">
      <alignment horizontal="center" vertical="center"/>
    </xf>
    <xf numFmtId="8" fontId="27" fillId="0" borderId="0" xfId="0" applyNumberFormat="1" applyFont="1" applyFill="1" applyBorder="1" applyAlignment="1">
      <alignment horizontal="center" vertical="center"/>
    </xf>
    <xf numFmtId="8" fontId="27" fillId="0" borderId="31" xfId="0" applyNumberFormat="1" applyFont="1" applyFill="1" applyBorder="1" applyAlignment="1">
      <alignment horizontal="center" vertical="center"/>
    </xf>
    <xf numFmtId="8" fontId="24" fillId="0" borderId="32" xfId="0" applyNumberFormat="1" applyFont="1" applyFill="1" applyBorder="1" applyAlignment="1">
      <alignment horizontal="center" vertical="center"/>
    </xf>
    <xf numFmtId="8" fontId="25" fillId="0" borderId="32" xfId="0" applyNumberFormat="1" applyFont="1" applyFill="1" applyBorder="1" applyAlignment="1">
      <alignment horizontal="center" vertical="center"/>
    </xf>
    <xf numFmtId="8" fontId="27" fillId="0" borderId="33" xfId="0" applyNumberFormat="1" applyFont="1" applyFill="1" applyBorder="1" applyAlignment="1">
      <alignment horizontal="center" vertical="center"/>
    </xf>
    <xf numFmtId="8" fontId="27" fillId="0" borderId="34" xfId="0" applyNumberFormat="1" applyFont="1" applyFill="1" applyBorder="1" applyAlignment="1">
      <alignment horizontal="center" vertical="center"/>
    </xf>
    <xf numFmtId="8" fontId="27" fillId="6" borderId="28" xfId="0" applyNumberFormat="1" applyFont="1" applyFill="1" applyBorder="1" applyAlignment="1">
      <alignment horizontal="center" vertical="center"/>
    </xf>
    <xf numFmtId="8" fontId="27" fillId="6" borderId="30" xfId="0" applyNumberFormat="1" applyFont="1" applyFill="1" applyBorder="1" applyAlignment="1">
      <alignment horizontal="center" vertical="center"/>
    </xf>
    <xf numFmtId="0" fontId="30" fillId="0" borderId="6" xfId="0" applyFont="1" applyFill="1" applyBorder="1" applyAlignment="1">
      <alignment horizontal="center" vertical="center" wrapText="1"/>
    </xf>
    <xf numFmtId="0" fontId="30" fillId="0" borderId="35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30" fillId="0" borderId="16" xfId="0" applyFont="1" applyFill="1" applyBorder="1" applyAlignment="1">
      <alignment horizontal="center" vertical="center" wrapText="1"/>
    </xf>
    <xf numFmtId="0" fontId="30" fillId="0" borderId="36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31" fillId="0" borderId="2" xfId="0" applyFont="1" applyFill="1" applyBorder="1" applyAlignment="1">
      <alignment horizontal="center" vertical="center" wrapText="1"/>
    </xf>
    <xf numFmtId="8" fontId="32" fillId="0" borderId="14" xfId="0" applyNumberFormat="1" applyFont="1" applyFill="1" applyBorder="1" applyAlignment="1">
      <alignment horizontal="center" vertical="center"/>
    </xf>
    <xf numFmtId="8" fontId="33" fillId="0" borderId="14" xfId="0" applyNumberFormat="1" applyFont="1" applyFill="1" applyBorder="1" applyAlignment="1">
      <alignment horizontal="center" vertical="center"/>
    </xf>
    <xf numFmtId="0" fontId="30" fillId="0" borderId="37" xfId="0" applyFont="1" applyFill="1" applyBorder="1" applyAlignment="1">
      <alignment horizontal="center" vertical="center" wrapText="1"/>
    </xf>
    <xf numFmtId="0" fontId="8" fillId="0" borderId="37" xfId="0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31" fillId="0" borderId="24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4" borderId="15" xfId="0" applyFont="1" applyFill="1" applyBorder="1" applyAlignment="1">
      <alignment horizontal="center" vertical="center" wrapText="1"/>
    </xf>
    <xf numFmtId="0" fontId="14" fillId="4" borderId="38" xfId="0" applyFont="1" applyFill="1" applyBorder="1" applyAlignment="1">
      <alignment horizontal="center" vertical="center" wrapText="1"/>
    </xf>
    <xf numFmtId="1" fontId="14" fillId="4" borderId="39" xfId="0" applyNumberFormat="1" applyFont="1" applyFill="1" applyBorder="1" applyAlignment="1">
      <alignment horizontal="center" vertical="center" wrapText="1"/>
    </xf>
    <xf numFmtId="1" fontId="15" fillId="3" borderId="40" xfId="0" applyNumberFormat="1" applyFont="1" applyFill="1" applyBorder="1" applyAlignment="1">
      <alignment horizontal="center" vertical="center" wrapText="1"/>
    </xf>
    <xf numFmtId="2" fontId="16" fillId="0" borderId="41" xfId="0" applyNumberFormat="1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1" fontId="17" fillId="3" borderId="42" xfId="0" applyNumberFormat="1" applyFont="1" applyFill="1" applyBorder="1" applyAlignment="1">
      <alignment horizontal="center"/>
    </xf>
    <xf numFmtId="2" fontId="16" fillId="0" borderId="43" xfId="0" applyNumberFormat="1" applyFont="1" applyFill="1" applyBorder="1" applyAlignment="1">
      <alignment horizontal="center" vertical="center"/>
    </xf>
    <xf numFmtId="0" fontId="18" fillId="0" borderId="13" xfId="0" applyFon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1" fontId="17" fillId="3" borderId="44" xfId="0" applyNumberFormat="1" applyFont="1" applyFill="1" applyBorder="1" applyAlignment="1">
      <alignment horizontal="center"/>
    </xf>
    <xf numFmtId="2" fontId="18" fillId="0" borderId="45" xfId="0" applyNumberFormat="1" applyFont="1" applyFill="1" applyBorder="1" applyAlignment="1">
      <alignment horizontal="center" vertical="center"/>
    </xf>
    <xf numFmtId="0" fontId="18" fillId="0" borderId="46" xfId="0" applyFont="1" applyBorder="1" applyAlignment="1">
      <alignment horizontal="center"/>
    </xf>
    <xf numFmtId="2" fontId="19" fillId="0" borderId="47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1" fontId="17" fillId="3" borderId="49" xfId="0" applyNumberFormat="1" applyFont="1" applyFill="1" applyBorder="1" applyAlignment="1">
      <alignment horizontal="center"/>
    </xf>
    <xf numFmtId="2" fontId="19" fillId="0" borderId="43" xfId="0" applyNumberFormat="1" applyFont="1" applyFill="1" applyBorder="1" applyAlignment="1">
      <alignment horizontal="center" vertical="center"/>
    </xf>
    <xf numFmtId="2" fontId="19" fillId="2" borderId="43" xfId="0" applyNumberFormat="1" applyFont="1" applyFill="1" applyBorder="1" applyAlignment="1">
      <alignment horizontal="center" vertical="center"/>
    </xf>
    <xf numFmtId="0" fontId="20" fillId="0" borderId="45" xfId="0" applyNumberFormat="1" applyFont="1" applyBorder="1" applyAlignment="1">
      <alignment horizontal="center"/>
    </xf>
    <xf numFmtId="0" fontId="18" fillId="0" borderId="50" xfId="0" applyFont="1" applyFill="1" applyBorder="1" applyAlignment="1">
      <alignment horizontal="center"/>
    </xf>
    <xf numFmtId="0" fontId="20" fillId="0" borderId="51" xfId="0" applyNumberFormat="1" applyFont="1" applyBorder="1" applyAlignment="1">
      <alignment horizontal="center"/>
    </xf>
    <xf numFmtId="1" fontId="17" fillId="3" borderId="52" xfId="0" applyNumberFormat="1" applyFont="1" applyFill="1" applyBorder="1" applyAlignment="1">
      <alignment horizontal="center"/>
    </xf>
    <xf numFmtId="2" fontId="19" fillId="2" borderId="53" xfId="0" applyNumberFormat="1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/>
    </xf>
    <xf numFmtId="0" fontId="20" fillId="0" borderId="54" xfId="0" applyNumberFormat="1" applyFont="1" applyBorder="1" applyAlignment="1">
      <alignment horizontal="center"/>
    </xf>
    <xf numFmtId="0" fontId="18" fillId="0" borderId="46" xfId="0" applyFont="1" applyFill="1" applyBorder="1" applyAlignment="1">
      <alignment horizontal="center"/>
    </xf>
    <xf numFmtId="0" fontId="17" fillId="3" borderId="46" xfId="0" applyFont="1" applyFill="1" applyBorder="1" applyAlignment="1">
      <alignment horizontal="center"/>
    </xf>
    <xf numFmtId="1" fontId="0" fillId="0" borderId="47" xfId="0" applyNumberFormat="1" applyBorder="1" applyAlignment="1">
      <alignment horizontal="center"/>
    </xf>
    <xf numFmtId="1" fontId="0" fillId="0" borderId="53" xfId="0" applyNumberFormat="1" applyBorder="1" applyAlignment="1">
      <alignment horizontal="center"/>
    </xf>
    <xf numFmtId="0" fontId="20" fillId="0" borderId="53" xfId="0" applyNumberFormat="1" applyFont="1" applyBorder="1" applyAlignment="1">
      <alignment horizontal="center"/>
    </xf>
    <xf numFmtId="1" fontId="0" fillId="0" borderId="45" xfId="0" applyNumberFormat="1" applyBorder="1" applyAlignment="1">
      <alignment horizontal="center"/>
    </xf>
    <xf numFmtId="2" fontId="19" fillId="2" borderId="55" xfId="0" applyNumberFormat="1" applyFont="1" applyFill="1" applyBorder="1" applyAlignment="1">
      <alignment horizontal="center" vertical="center"/>
    </xf>
    <xf numFmtId="2" fontId="19" fillId="2" borderId="56" xfId="0" applyNumberFormat="1" applyFont="1" applyFill="1" applyBorder="1" applyAlignment="1">
      <alignment horizontal="center" vertical="center"/>
    </xf>
    <xf numFmtId="2" fontId="19" fillId="2" borderId="57" xfId="0" applyNumberFormat="1" applyFont="1" applyFill="1" applyBorder="1" applyAlignment="1">
      <alignment horizontal="center" vertical="center"/>
    </xf>
    <xf numFmtId="2" fontId="19" fillId="2" borderId="58" xfId="0" applyNumberFormat="1" applyFont="1" applyFill="1" applyBorder="1" applyAlignment="1">
      <alignment horizontal="center" vertical="center"/>
    </xf>
    <xf numFmtId="2" fontId="19" fillId="2" borderId="59" xfId="0" applyNumberFormat="1" applyFont="1" applyFill="1" applyBorder="1" applyAlignment="1">
      <alignment horizontal="center" vertical="center"/>
    </xf>
    <xf numFmtId="1" fontId="21" fillId="3" borderId="44" xfId="0" applyNumberFormat="1" applyFont="1" applyFill="1" applyBorder="1" applyAlignment="1">
      <alignment horizontal="center"/>
    </xf>
    <xf numFmtId="2" fontId="19" fillId="2" borderId="60" xfId="0" applyNumberFormat="1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horizontal="center"/>
    </xf>
    <xf numFmtId="2" fontId="19" fillId="2" borderId="54" xfId="0" applyNumberFormat="1" applyFont="1" applyFill="1" applyBorder="1" applyAlignment="1">
      <alignment horizontal="center" vertical="center"/>
    </xf>
    <xf numFmtId="1" fontId="0" fillId="0" borderId="61" xfId="0" applyNumberFormat="1" applyBorder="1" applyAlignment="1">
      <alignment horizontal="center"/>
    </xf>
    <xf numFmtId="0" fontId="21" fillId="3" borderId="52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3" fillId="4" borderId="19" xfId="0" applyFont="1" applyFill="1" applyBorder="1" applyAlignment="1">
      <alignment horizontal="center" vertical="center"/>
    </xf>
    <xf numFmtId="0" fontId="13" fillId="4" borderId="40" xfId="0" applyFont="1" applyFill="1" applyBorder="1" applyAlignment="1">
      <alignment horizontal="center" vertical="center"/>
    </xf>
    <xf numFmtId="0" fontId="0" fillId="0" borderId="65" xfId="0" applyBorder="1"/>
    <xf numFmtId="0" fontId="0" fillId="0" borderId="65" xfId="0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0" fillId="0" borderId="66" xfId="0" applyBorder="1" applyAlignment="1">
      <alignment horizontal="center"/>
    </xf>
    <xf numFmtId="0" fontId="23" fillId="0" borderId="62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/>
    </xf>
    <xf numFmtId="0" fontId="23" fillId="0" borderId="65" xfId="0" applyFont="1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8" xfId="0" applyBorder="1"/>
    <xf numFmtId="0" fontId="0" fillId="0" borderId="0" xfId="0" applyFill="1" applyBorder="1"/>
    <xf numFmtId="0" fontId="23" fillId="0" borderId="65" xfId="0" applyFont="1" applyBorder="1" applyAlignment="1">
      <alignment horizontal="center" vertical="center"/>
    </xf>
    <xf numFmtId="0" fontId="36" fillId="0" borderId="65" xfId="0" applyFont="1" applyBorder="1" applyAlignment="1">
      <alignment horizontal="center" vertical="center"/>
    </xf>
    <xf numFmtId="0" fontId="38" fillId="9" borderId="65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37" fillId="0" borderId="65" xfId="0" applyFont="1" applyBorder="1" applyAlignment="1">
      <alignment horizontal="left"/>
    </xf>
    <xf numFmtId="1" fontId="0" fillId="0" borderId="65" xfId="0" applyNumberFormat="1" applyBorder="1" applyAlignment="1">
      <alignment horizontal="center"/>
    </xf>
    <xf numFmtId="0" fontId="0" fillId="0" borderId="79" xfId="0" applyBorder="1"/>
    <xf numFmtId="0" fontId="0" fillId="0" borderId="34" xfId="0" applyBorder="1"/>
    <xf numFmtId="0" fontId="0" fillId="0" borderId="3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5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77" xfId="0" applyBorder="1"/>
    <xf numFmtId="0" fontId="38" fillId="9" borderId="65" xfId="0" applyFont="1" applyFill="1" applyBorder="1" applyAlignment="1">
      <alignment horizontal="center"/>
    </xf>
    <xf numFmtId="1" fontId="0" fillId="0" borderId="76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3" fillId="0" borderId="40" xfId="0" applyFont="1" applyBorder="1" applyAlignment="1">
      <alignment horizontal="center"/>
    </xf>
    <xf numFmtId="0" fontId="23" fillId="0" borderId="28" xfId="0" applyFont="1" applyBorder="1" applyAlignment="1">
      <alignment horizontal="center"/>
    </xf>
    <xf numFmtId="0" fontId="23" fillId="0" borderId="28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0" fillId="0" borderId="65" xfId="0" applyNumberFormat="1" applyBorder="1" applyAlignment="1">
      <alignment horizontal="center"/>
    </xf>
    <xf numFmtId="0" fontId="0" fillId="0" borderId="68" xfId="0" applyNumberFormat="1" applyBorder="1" applyAlignment="1">
      <alignment horizontal="center"/>
    </xf>
    <xf numFmtId="0" fontId="0" fillId="0" borderId="67" xfId="0" applyNumberFormat="1" applyBorder="1" applyAlignment="1">
      <alignment horizontal="center"/>
    </xf>
    <xf numFmtId="0" fontId="0" fillId="0" borderId="69" xfId="0" applyNumberFormat="1" applyBorder="1" applyAlignment="1">
      <alignment horizontal="center"/>
    </xf>
    <xf numFmtId="0" fontId="34" fillId="0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horizontal="center" vertical="center"/>
    </xf>
    <xf numFmtId="0" fontId="38" fillId="0" borderId="0" xfId="0" applyFont="1" applyFill="1" applyBorder="1" applyAlignment="1">
      <alignment horizontal="center"/>
    </xf>
    <xf numFmtId="0" fontId="38" fillId="0" borderId="0" xfId="0" applyFont="1" applyFill="1" applyBorder="1" applyAlignment="1">
      <alignment horizontal="center" vertical="center"/>
    </xf>
    <xf numFmtId="0" fontId="38" fillId="0" borderId="34" xfId="0" applyFont="1" applyFill="1" applyBorder="1" applyAlignment="1">
      <alignment horizontal="center"/>
    </xf>
    <xf numFmtId="0" fontId="38" fillId="0" borderId="34" xfId="0" applyFont="1" applyFill="1" applyBorder="1" applyAlignment="1">
      <alignment horizontal="center" vertical="center"/>
    </xf>
    <xf numFmtId="0" fontId="0" fillId="0" borderId="0" xfId="0" applyFill="1"/>
    <xf numFmtId="0" fontId="0" fillId="0" borderId="80" xfId="0" applyFill="1" applyBorder="1" applyAlignment="1">
      <alignment horizontal="center"/>
    </xf>
    <xf numFmtId="0" fontId="41" fillId="0" borderId="0" xfId="0" applyFont="1" applyAlignment="1">
      <alignment horizontal="center"/>
    </xf>
    <xf numFmtId="0" fontId="4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43" fillId="0" borderId="31" xfId="0" applyFont="1" applyFill="1" applyBorder="1" applyAlignment="1">
      <alignment horizontal="center" vertical="center"/>
    </xf>
    <xf numFmtId="0" fontId="43" fillId="0" borderId="31" xfId="0" applyFont="1" applyFill="1" applyBorder="1" applyAlignment="1">
      <alignment horizontal="center" vertical="center" wrapText="1"/>
    </xf>
    <xf numFmtId="0" fontId="43" fillId="0" borderId="34" xfId="0" applyFont="1" applyFill="1" applyBorder="1" applyAlignment="1">
      <alignment horizontal="center" vertical="center"/>
    </xf>
    <xf numFmtId="0" fontId="42" fillId="0" borderId="0" xfId="0" applyFont="1" applyBorder="1" applyAlignment="1">
      <alignment horizontal="center"/>
    </xf>
    <xf numFmtId="0" fontId="0" fillId="0" borderId="65" xfId="0" applyNumberFormat="1" applyBorder="1" applyAlignment="1">
      <alignment horizontal="center" vertical="center"/>
    </xf>
    <xf numFmtId="2" fontId="0" fillId="0" borderId="65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0" fontId="38" fillId="9" borderId="72" xfId="0" applyFont="1" applyFill="1" applyBorder="1" applyAlignment="1">
      <alignment horizontal="center" vertical="center"/>
    </xf>
    <xf numFmtId="0" fontId="38" fillId="0" borderId="80" xfId="0" applyFont="1" applyFill="1" applyBorder="1" applyAlignment="1">
      <alignment horizontal="center"/>
    </xf>
    <xf numFmtId="0" fontId="0" fillId="0" borderId="72" xfId="0" applyBorder="1" applyAlignment="1">
      <alignment vertical="center"/>
    </xf>
    <xf numFmtId="0" fontId="0" fillId="10" borderId="71" xfId="0" applyFill="1" applyBorder="1" applyAlignment="1"/>
    <xf numFmtId="0" fontId="0" fillId="10" borderId="65" xfId="0" applyFill="1" applyBorder="1" applyAlignment="1"/>
    <xf numFmtId="0" fontId="0" fillId="10" borderId="72" xfId="0" applyFill="1" applyBorder="1" applyAlignment="1"/>
    <xf numFmtId="0" fontId="41" fillId="0" borderId="65" xfId="0" applyFont="1" applyBorder="1" applyAlignment="1">
      <alignment horizontal="center"/>
    </xf>
    <xf numFmtId="0" fontId="43" fillId="0" borderId="72" xfId="0" applyFont="1" applyFill="1" applyBorder="1" applyAlignment="1">
      <alignment horizontal="center" vertical="center"/>
    </xf>
    <xf numFmtId="0" fontId="41" fillId="0" borderId="71" xfId="0" applyFont="1" applyBorder="1" applyAlignment="1">
      <alignment horizontal="center"/>
    </xf>
    <xf numFmtId="0" fontId="43" fillId="0" borderId="72" xfId="0" applyFont="1" applyFill="1" applyBorder="1" applyAlignment="1">
      <alignment horizontal="center" vertical="center" wrapText="1"/>
    </xf>
    <xf numFmtId="0" fontId="43" fillId="0" borderId="37" xfId="0" applyFont="1" applyFill="1" applyBorder="1" applyAlignment="1">
      <alignment horizontal="center" vertical="center"/>
    </xf>
    <xf numFmtId="0" fontId="41" fillId="0" borderId="79" xfId="0" applyFont="1" applyBorder="1" applyAlignment="1">
      <alignment horizontal="center"/>
    </xf>
    <xf numFmtId="0" fontId="42" fillId="0" borderId="74" xfId="0" applyFont="1" applyBorder="1" applyAlignment="1">
      <alignment horizontal="center"/>
    </xf>
    <xf numFmtId="0" fontId="42" fillId="0" borderId="77" xfId="0" applyFont="1" applyBorder="1" applyAlignment="1">
      <alignment horizontal="center"/>
    </xf>
    <xf numFmtId="0" fontId="42" fillId="0" borderId="76" xfId="0" applyFont="1" applyBorder="1" applyAlignment="1">
      <alignment horizontal="center"/>
    </xf>
    <xf numFmtId="0" fontId="43" fillId="0" borderId="0" xfId="0" applyFont="1" applyFill="1" applyBorder="1" applyAlignment="1">
      <alignment horizontal="center" vertical="center"/>
    </xf>
    <xf numFmtId="0" fontId="41" fillId="0" borderId="78" xfId="0" applyFont="1" applyBorder="1" applyAlignment="1">
      <alignment horizontal="center"/>
    </xf>
    <xf numFmtId="0" fontId="0" fillId="10" borderId="0" xfId="0" applyFill="1"/>
    <xf numFmtId="0" fontId="0" fillId="0" borderId="71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3" fillId="0" borderId="65" xfId="0" applyFont="1" applyBorder="1" applyAlignment="1">
      <alignment horizontal="center" vertic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38" fillId="9" borderId="5" xfId="0" applyFont="1" applyFill="1" applyBorder="1" applyAlignment="1">
      <alignment horizontal="center" vertical="center"/>
    </xf>
    <xf numFmtId="0" fontId="38" fillId="9" borderId="3" xfId="0" applyFont="1" applyFill="1" applyBorder="1" applyAlignment="1">
      <alignment horizontal="center" vertical="center"/>
    </xf>
    <xf numFmtId="0" fontId="38" fillId="9" borderId="4" xfId="0" applyFont="1" applyFill="1" applyBorder="1" applyAlignment="1">
      <alignment horizontal="center" vertical="center"/>
    </xf>
    <xf numFmtId="0" fontId="23" fillId="0" borderId="71" xfId="0" applyFont="1" applyBorder="1" applyAlignment="1">
      <alignment horizontal="center" vertical="center"/>
    </xf>
    <xf numFmtId="0" fontId="23" fillId="0" borderId="72" xfId="0" applyFont="1" applyBorder="1" applyAlignment="1">
      <alignment horizontal="center" vertical="center"/>
    </xf>
    <xf numFmtId="0" fontId="39" fillId="0" borderId="25" xfId="0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0" fontId="39" fillId="0" borderId="26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30" xfId="0" applyFont="1" applyBorder="1" applyAlignment="1">
      <alignment horizontal="center" vertical="center"/>
    </xf>
    <xf numFmtId="0" fontId="39" fillId="0" borderId="40" xfId="0" applyFont="1" applyBorder="1" applyAlignment="1">
      <alignment horizontal="center" vertical="center"/>
    </xf>
    <xf numFmtId="0" fontId="23" fillId="0" borderId="65" xfId="0" applyFont="1" applyBorder="1" applyAlignment="1">
      <alignment horizontal="center"/>
    </xf>
    <xf numFmtId="0" fontId="0" fillId="0" borderId="65" xfId="0" applyBorder="1" applyAlignment="1">
      <alignment horizontal="center"/>
    </xf>
    <xf numFmtId="0" fontId="38" fillId="9" borderId="75" xfId="0" applyFont="1" applyFill="1" applyBorder="1" applyAlignment="1">
      <alignment horizontal="center"/>
    </xf>
    <xf numFmtId="0" fontId="38" fillId="9" borderId="81" xfId="0" applyFont="1" applyFill="1" applyBorder="1" applyAlignment="1">
      <alignment horizontal="center"/>
    </xf>
    <xf numFmtId="0" fontId="38" fillId="9" borderId="82" xfId="0" applyFont="1" applyFill="1" applyBorder="1" applyAlignment="1">
      <alignment horizontal="center"/>
    </xf>
    <xf numFmtId="0" fontId="23" fillId="0" borderId="29" xfId="0" applyFont="1" applyBorder="1" applyAlignment="1">
      <alignment horizontal="center" vertical="center"/>
    </xf>
    <xf numFmtId="0" fontId="34" fillId="0" borderId="23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4" fillId="0" borderId="23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8" fontId="35" fillId="0" borderId="19" xfId="0" applyNumberFormat="1" applyFont="1" applyFill="1" applyBorder="1" applyAlignment="1">
      <alignment horizontal="center" vertical="center"/>
    </xf>
    <xf numFmtId="8" fontId="35" fillId="0" borderId="40" xfId="0" applyNumberFormat="1" applyFont="1" applyFill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9" fontId="35" fillId="0" borderId="5" xfId="2" applyNumberFormat="1" applyFont="1" applyFill="1" applyBorder="1" applyAlignment="1">
      <alignment horizontal="center" vertical="center"/>
    </xf>
    <xf numFmtId="9" fontId="35" fillId="0" borderId="4" xfId="2" applyNumberFormat="1" applyFont="1" applyFill="1" applyBorder="1" applyAlignment="1">
      <alignment horizontal="center" vertical="center"/>
    </xf>
    <xf numFmtId="8" fontId="35" fillId="0" borderId="25" xfId="0" applyNumberFormat="1" applyFont="1" applyFill="1" applyBorder="1" applyAlignment="1">
      <alignment horizontal="center" vertical="center"/>
    </xf>
    <xf numFmtId="8" fontId="35" fillId="0" borderId="31" xfId="0" applyNumberFormat="1" applyFont="1" applyFill="1" applyBorder="1" applyAlignment="1">
      <alignment horizontal="center" vertical="center"/>
    </xf>
    <xf numFmtId="8" fontId="35" fillId="0" borderId="26" xfId="0" applyNumberFormat="1" applyFont="1" applyFill="1" applyBorder="1" applyAlignment="1">
      <alignment horizontal="center" vertical="center"/>
    </xf>
    <xf numFmtId="8" fontId="35" fillId="0" borderId="23" xfId="0" applyNumberFormat="1" applyFont="1" applyFill="1" applyBorder="1" applyAlignment="1">
      <alignment horizontal="center" vertical="center"/>
    </xf>
    <xf numFmtId="8" fontId="35" fillId="0" borderId="32" xfId="0" applyNumberFormat="1" applyFont="1" applyFill="1" applyBorder="1" applyAlignment="1">
      <alignment horizontal="center" vertical="center"/>
    </xf>
    <xf numFmtId="0" fontId="31" fillId="0" borderId="24" xfId="0" applyFont="1" applyFill="1" applyBorder="1" applyAlignment="1">
      <alignment horizontal="center" vertical="center" wrapText="1"/>
    </xf>
    <xf numFmtId="0" fontId="31" fillId="0" borderId="16" xfId="0" applyFont="1" applyFill="1" applyBorder="1" applyAlignment="1">
      <alignment horizontal="center" vertical="center" wrapText="1"/>
    </xf>
    <xf numFmtId="0" fontId="34" fillId="0" borderId="24" xfId="0" applyFont="1" applyFill="1" applyBorder="1" applyAlignment="1">
      <alignment horizontal="center" vertical="center"/>
    </xf>
    <xf numFmtId="0" fontId="34" fillId="0" borderId="16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31" fillId="0" borderId="25" xfId="0" applyFont="1" applyFill="1" applyBorder="1" applyAlignment="1">
      <alignment horizontal="center" vertical="center" wrapText="1"/>
    </xf>
    <xf numFmtId="0" fontId="31" fillId="0" borderId="26" xfId="0" applyFont="1" applyFill="1" applyBorder="1" applyAlignment="1">
      <alignment horizontal="center" vertical="center" wrapText="1"/>
    </xf>
    <xf numFmtId="0" fontId="31" fillId="0" borderId="23" xfId="0" applyFont="1" applyFill="1" applyBorder="1" applyAlignment="1">
      <alignment horizontal="center" vertical="center" wrapText="1"/>
    </xf>
    <xf numFmtId="0" fontId="31" fillId="0" borderId="32" xfId="0" applyFont="1" applyFill="1" applyBorder="1" applyAlignment="1">
      <alignment horizontal="center" vertical="center" wrapText="1"/>
    </xf>
    <xf numFmtId="0" fontId="31" fillId="0" borderId="19" xfId="0" applyFont="1" applyFill="1" applyBorder="1" applyAlignment="1">
      <alignment horizontal="center" vertical="center" wrapText="1"/>
    </xf>
    <xf numFmtId="0" fontId="31" fillId="0" borderId="40" xfId="0" applyFont="1" applyFill="1" applyBorder="1" applyAlignment="1">
      <alignment horizontal="center" vertical="center" wrapText="1"/>
    </xf>
    <xf numFmtId="9" fontId="35" fillId="0" borderId="25" xfId="0" applyNumberFormat="1" applyFont="1" applyFill="1" applyBorder="1" applyAlignment="1">
      <alignment horizontal="center" vertical="center" wrapText="1"/>
    </xf>
    <xf numFmtId="9" fontId="35" fillId="0" borderId="31" xfId="0" applyNumberFormat="1" applyFont="1" applyFill="1" applyBorder="1" applyAlignment="1">
      <alignment horizontal="center" vertical="center" wrapText="1"/>
    </xf>
    <xf numFmtId="9" fontId="35" fillId="0" borderId="26" xfId="0" applyNumberFormat="1" applyFont="1" applyFill="1" applyBorder="1" applyAlignment="1">
      <alignment horizontal="center" vertical="center" wrapText="1"/>
    </xf>
    <xf numFmtId="9" fontId="35" fillId="0" borderId="23" xfId="0" applyNumberFormat="1" applyFont="1" applyFill="1" applyBorder="1" applyAlignment="1">
      <alignment horizontal="center" vertical="center" wrapText="1"/>
    </xf>
    <xf numFmtId="9" fontId="35" fillId="0" borderId="0" xfId="0" applyNumberFormat="1" applyFont="1" applyFill="1" applyBorder="1" applyAlignment="1">
      <alignment horizontal="center" vertical="center" wrapText="1"/>
    </xf>
    <xf numFmtId="9" fontId="35" fillId="0" borderId="32" xfId="0" applyNumberFormat="1" applyFont="1" applyFill="1" applyBorder="1" applyAlignment="1">
      <alignment horizontal="center" vertical="center" wrapText="1"/>
    </xf>
    <xf numFmtId="9" fontId="35" fillId="0" borderId="19" xfId="0" applyNumberFormat="1" applyFont="1" applyFill="1" applyBorder="1" applyAlignment="1">
      <alignment horizontal="center" vertical="center" wrapText="1"/>
    </xf>
    <xf numFmtId="9" fontId="35" fillId="0" borderId="30" xfId="0" applyNumberFormat="1" applyFont="1" applyFill="1" applyBorder="1" applyAlignment="1">
      <alignment horizontal="center" vertical="center" wrapText="1"/>
    </xf>
    <xf numFmtId="9" fontId="35" fillId="0" borderId="40" xfId="0" applyNumberFormat="1" applyFont="1" applyFill="1" applyBorder="1" applyAlignment="1">
      <alignment horizontal="center" vertical="center" wrapText="1"/>
    </xf>
    <xf numFmtId="8" fontId="35" fillId="0" borderId="25" xfId="0" applyNumberFormat="1" applyFont="1" applyFill="1" applyBorder="1" applyAlignment="1">
      <alignment horizontal="center" vertical="center" wrapText="1"/>
    </xf>
    <xf numFmtId="8" fontId="35" fillId="0" borderId="26" xfId="0" applyNumberFormat="1" applyFont="1" applyFill="1" applyBorder="1" applyAlignment="1">
      <alignment horizontal="center" vertical="center" wrapText="1"/>
    </xf>
    <xf numFmtId="8" fontId="35" fillId="0" borderId="23" xfId="0" applyNumberFormat="1" applyFont="1" applyFill="1" applyBorder="1" applyAlignment="1">
      <alignment horizontal="center" vertical="center" wrapText="1"/>
    </xf>
    <xf numFmtId="8" fontId="35" fillId="0" borderId="32" xfId="0" applyNumberFormat="1" applyFont="1" applyFill="1" applyBorder="1" applyAlignment="1">
      <alignment horizontal="center" vertical="center" wrapText="1"/>
    </xf>
    <xf numFmtId="8" fontId="35" fillId="0" borderId="19" xfId="0" applyNumberFormat="1" applyFont="1" applyFill="1" applyBorder="1" applyAlignment="1">
      <alignment horizontal="center" vertical="center" wrapText="1"/>
    </xf>
    <xf numFmtId="8" fontId="35" fillId="0" borderId="40" xfId="0" applyNumberFormat="1" applyFont="1" applyFill="1" applyBorder="1" applyAlignment="1">
      <alignment horizontal="center" vertical="center" wrapText="1"/>
    </xf>
    <xf numFmtId="8" fontId="35" fillId="0" borderId="5" xfId="0" applyNumberFormat="1" applyFont="1" applyFill="1" applyBorder="1" applyAlignment="1">
      <alignment horizontal="center" vertical="center" wrapText="1"/>
    </xf>
    <xf numFmtId="8" fontId="35" fillId="0" borderId="4" xfId="0" applyNumberFormat="1" applyFont="1" applyFill="1" applyBorder="1" applyAlignment="1">
      <alignment horizontal="center" vertical="center" wrapText="1"/>
    </xf>
    <xf numFmtId="0" fontId="34" fillId="0" borderId="12" xfId="0" applyFont="1" applyFill="1" applyBorder="1" applyAlignment="1">
      <alignment horizontal="center" vertical="center"/>
    </xf>
    <xf numFmtId="0" fontId="34" fillId="0" borderId="17" xfId="0" applyFont="1" applyFill="1" applyBorder="1" applyAlignment="1">
      <alignment horizontal="center" vertical="center"/>
    </xf>
    <xf numFmtId="0" fontId="34" fillId="0" borderId="7" xfId="0" applyFont="1" applyFill="1" applyBorder="1" applyAlignment="1">
      <alignment horizontal="center" vertical="center"/>
    </xf>
    <xf numFmtId="0" fontId="34" fillId="0" borderId="20" xfId="0" applyFont="1" applyFill="1" applyBorder="1" applyAlignment="1">
      <alignment horizontal="center" vertical="center"/>
    </xf>
    <xf numFmtId="0" fontId="34" fillId="0" borderId="62" xfId="0" applyFont="1" applyFill="1" applyBorder="1" applyAlignment="1">
      <alignment horizontal="center" vertical="center"/>
    </xf>
    <xf numFmtId="0" fontId="34" fillId="0" borderId="63" xfId="0" applyFont="1" applyFill="1" applyBorder="1" applyAlignment="1">
      <alignment horizontal="center" vertical="center"/>
    </xf>
    <xf numFmtId="0" fontId="34" fillId="0" borderId="24" xfId="0" applyFont="1" applyFill="1" applyBorder="1" applyAlignment="1">
      <alignment horizontal="center" vertical="center" wrapText="1"/>
    </xf>
    <xf numFmtId="0" fontId="34" fillId="0" borderId="16" xfId="0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40" xfId="0" applyFont="1" applyFill="1" applyBorder="1" applyAlignment="1">
      <alignment horizontal="center" vertical="center" wrapText="1"/>
    </xf>
    <xf numFmtId="0" fontId="34" fillId="0" borderId="11" xfId="0" applyFont="1" applyFill="1" applyBorder="1" applyAlignment="1">
      <alignment horizontal="center" vertical="center"/>
    </xf>
    <xf numFmtId="9" fontId="35" fillId="0" borderId="19" xfId="2" applyNumberFormat="1" applyFont="1" applyFill="1" applyBorder="1" applyAlignment="1">
      <alignment horizontal="center" vertical="center"/>
    </xf>
    <xf numFmtId="9" fontId="35" fillId="0" borderId="40" xfId="2" applyNumberFormat="1" applyFont="1" applyFill="1" applyBorder="1" applyAlignment="1">
      <alignment horizontal="center" vertical="center"/>
    </xf>
    <xf numFmtId="9" fontId="35" fillId="0" borderId="3" xfId="2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4" fillId="0" borderId="7" xfId="0" applyFont="1" applyFill="1" applyBorder="1" applyAlignment="1">
      <alignment horizontal="center" vertical="center" wrapText="1"/>
    </xf>
    <xf numFmtId="0" fontId="34" fillId="0" borderId="11" xfId="0" applyFont="1" applyFill="1" applyBorder="1" applyAlignment="1">
      <alignment horizontal="center" vertical="center" wrapText="1"/>
    </xf>
    <xf numFmtId="0" fontId="7" fillId="0" borderId="48" xfId="0" applyFont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Fill="1" applyBorder="1" applyAlignment="1">
      <alignment horizontal="center" vertical="center" wrapText="1"/>
    </xf>
    <xf numFmtId="0" fontId="0" fillId="0" borderId="64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61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46" fillId="0" borderId="7" xfId="0" applyFont="1" applyBorder="1" applyAlignment="1">
      <alignment horizontal="center" vertical="center"/>
    </xf>
    <xf numFmtId="0" fontId="46" fillId="11" borderId="83" xfId="0" applyFont="1" applyFill="1" applyBorder="1" applyAlignment="1">
      <alignment horizontal="center" vertical="center"/>
    </xf>
    <xf numFmtId="0" fontId="47" fillId="0" borderId="35" xfId="0" applyFont="1" applyBorder="1" applyAlignment="1">
      <alignment horizontal="center" vertical="center"/>
    </xf>
    <xf numFmtId="0" fontId="47" fillId="0" borderId="66" xfId="0" applyFont="1" applyBorder="1" applyAlignment="1">
      <alignment horizontal="center" vertical="center"/>
    </xf>
    <xf numFmtId="0" fontId="47" fillId="0" borderId="67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/>
    </xf>
    <xf numFmtId="0" fontId="46" fillId="0" borderId="20" xfId="0" applyFont="1" applyBorder="1" applyAlignment="1">
      <alignment horizontal="center" vertical="center"/>
    </xf>
    <xf numFmtId="0" fontId="46" fillId="11" borderId="84" xfId="0" applyFont="1" applyFill="1" applyBorder="1" applyAlignment="1">
      <alignment horizontal="center" vertical="center"/>
    </xf>
    <xf numFmtId="0" fontId="46" fillId="0" borderId="73" xfId="0" applyFont="1" applyBorder="1" applyAlignment="1">
      <alignment horizontal="center" vertical="center"/>
    </xf>
    <xf numFmtId="0" fontId="46" fillId="0" borderId="69" xfId="0" applyFont="1" applyBorder="1" applyAlignment="1">
      <alignment horizontal="center" vertical="center"/>
    </xf>
    <xf numFmtId="0" fontId="46" fillId="0" borderId="70" xfId="0" applyFont="1" applyBorder="1" applyAlignment="1">
      <alignment horizontal="center" vertical="center"/>
    </xf>
    <xf numFmtId="0" fontId="45" fillId="4" borderId="7" xfId="0" applyFont="1" applyFill="1" applyBorder="1" applyAlignment="1">
      <alignment horizontal="center" vertical="center"/>
    </xf>
    <xf numFmtId="0" fontId="45" fillId="4" borderId="0" xfId="0" applyFont="1" applyFill="1" applyBorder="1" applyAlignment="1">
      <alignment horizontal="center" vertical="center"/>
    </xf>
    <xf numFmtId="0" fontId="45" fillId="4" borderId="31" xfId="0" applyFont="1" applyFill="1" applyBorder="1" applyAlignment="1">
      <alignment horizontal="center"/>
    </xf>
    <xf numFmtId="0" fontId="45" fillId="4" borderId="31" xfId="0" applyFont="1" applyFill="1" applyBorder="1" applyAlignment="1">
      <alignment horizontal="center" vertical="center"/>
    </xf>
    <xf numFmtId="0" fontId="45" fillId="4" borderId="26" xfId="0" applyFont="1" applyFill="1" applyBorder="1" applyAlignment="1">
      <alignment horizontal="center" vertical="center"/>
    </xf>
    <xf numFmtId="0" fontId="46" fillId="0" borderId="6" xfId="0" applyFont="1" applyBorder="1" applyAlignment="1">
      <alignment horizontal="center" vertical="center"/>
    </xf>
    <xf numFmtId="0" fontId="45" fillId="0" borderId="63" xfId="0" applyFont="1" applyBorder="1" applyAlignment="1">
      <alignment horizontal="center" vertical="center"/>
    </xf>
    <xf numFmtId="0" fontId="45" fillId="12" borderId="0" xfId="0" applyFont="1" applyFill="1" applyBorder="1" applyAlignment="1">
      <alignment horizontal="center" vertical="center"/>
    </xf>
    <xf numFmtId="0" fontId="45" fillId="0" borderId="65" xfId="0" applyFont="1" applyFill="1" applyBorder="1" applyAlignment="1">
      <alignment horizontal="center" vertical="center" wrapText="1"/>
    </xf>
    <xf numFmtId="0" fontId="45" fillId="4" borderId="0" xfId="0" applyFont="1" applyFill="1" applyBorder="1" applyAlignment="1">
      <alignment horizontal="center"/>
    </xf>
    <xf numFmtId="0" fontId="45" fillId="4" borderId="32" xfId="0" applyFont="1" applyFill="1" applyBorder="1" applyAlignment="1">
      <alignment horizontal="center"/>
    </xf>
    <xf numFmtId="0" fontId="46" fillId="4" borderId="16" xfId="0" applyFont="1" applyFill="1" applyBorder="1" applyAlignment="1">
      <alignment horizontal="center" vertical="center"/>
    </xf>
    <xf numFmtId="0" fontId="45" fillId="4" borderId="12" xfId="0" applyFont="1" applyFill="1" applyBorder="1" applyAlignment="1">
      <alignment horizontal="center" vertical="center"/>
    </xf>
    <xf numFmtId="0" fontId="45" fillId="4" borderId="0" xfId="0" applyFont="1" applyFill="1" applyBorder="1" applyAlignment="1">
      <alignment horizontal="center"/>
    </xf>
    <xf numFmtId="0" fontId="46" fillId="0" borderId="9" xfId="0" applyFont="1" applyBorder="1" applyAlignment="1">
      <alignment horizontal="center" vertical="center"/>
    </xf>
    <xf numFmtId="0" fontId="45" fillId="0" borderId="63" xfId="0" applyFont="1" applyBorder="1" applyAlignment="1">
      <alignment horizontal="center" vertical="center" wrapText="1"/>
    </xf>
    <xf numFmtId="0" fontId="45" fillId="12" borderId="0" xfId="0" applyFont="1" applyFill="1" applyBorder="1" applyAlignment="1">
      <alignment horizontal="center" vertical="center" wrapText="1"/>
    </xf>
    <xf numFmtId="0" fontId="45" fillId="4" borderId="34" xfId="0" applyFont="1" applyFill="1" applyBorder="1" applyAlignment="1">
      <alignment horizontal="center"/>
    </xf>
    <xf numFmtId="0" fontId="46" fillId="11" borderId="16" xfId="0" applyFont="1" applyFill="1" applyBorder="1" applyAlignment="1">
      <alignment horizontal="center" vertical="center"/>
    </xf>
    <xf numFmtId="0" fontId="45" fillId="11" borderId="85" xfId="0" applyFont="1" applyFill="1" applyBorder="1" applyAlignment="1">
      <alignment horizontal="center" vertical="center" wrapText="1"/>
    </xf>
    <xf numFmtId="0" fontId="45" fillId="13" borderId="0" xfId="0" applyFont="1" applyFill="1" applyBorder="1" applyAlignment="1">
      <alignment horizontal="center" vertical="center" wrapText="1"/>
    </xf>
    <xf numFmtId="0" fontId="45" fillId="12" borderId="84" xfId="0" applyFont="1" applyFill="1" applyBorder="1" applyAlignment="1">
      <alignment horizontal="center" vertical="center" wrapText="1"/>
    </xf>
    <xf numFmtId="0" fontId="46" fillId="4" borderId="16" xfId="0" applyFont="1" applyFill="1" applyBorder="1" applyAlignment="1">
      <alignment horizontal="center"/>
    </xf>
    <xf numFmtId="0" fontId="46" fillId="0" borderId="9" xfId="0" applyFont="1" applyBorder="1" applyAlignment="1">
      <alignment horizontal="center" vertical="center" wrapText="1"/>
    </xf>
    <xf numFmtId="0" fontId="45" fillId="0" borderId="68" xfId="0" applyFont="1" applyFill="1" applyBorder="1" applyAlignment="1">
      <alignment horizontal="center" vertical="center" wrapText="1"/>
    </xf>
    <xf numFmtId="0" fontId="45" fillId="4" borderId="32" xfId="0" applyFont="1" applyFill="1" applyBorder="1" applyAlignment="1">
      <alignment horizontal="center"/>
    </xf>
    <xf numFmtId="0" fontId="46" fillId="0" borderId="15" xfId="0" applyFont="1" applyBorder="1" applyAlignment="1">
      <alignment horizontal="center" vertical="center"/>
    </xf>
    <xf numFmtId="0" fontId="45" fillId="0" borderId="86" xfId="0" applyFont="1" applyBorder="1" applyAlignment="1">
      <alignment horizontal="center" vertical="center" wrapText="1"/>
    </xf>
    <xf numFmtId="0" fontId="45" fillId="12" borderId="30" xfId="0" applyFont="1" applyFill="1" applyBorder="1" applyAlignment="1">
      <alignment horizontal="center" vertical="center" wrapText="1"/>
    </xf>
    <xf numFmtId="0" fontId="45" fillId="4" borderId="30" xfId="0" applyFont="1" applyFill="1" applyBorder="1" applyAlignment="1">
      <alignment horizontal="center" vertical="center"/>
    </xf>
    <xf numFmtId="0" fontId="45" fillId="0" borderId="69" xfId="0" applyFont="1" applyFill="1" applyBorder="1" applyAlignment="1">
      <alignment horizontal="center" vertical="center" wrapText="1"/>
    </xf>
    <xf numFmtId="0" fontId="45" fillId="0" borderId="70" xfId="0" applyFont="1" applyFill="1" applyBorder="1" applyAlignment="1">
      <alignment horizontal="center" vertical="center" wrapText="1"/>
    </xf>
    <xf numFmtId="0" fontId="48" fillId="0" borderId="0" xfId="0" applyFont="1" applyBorder="1" applyAlignment="1">
      <alignment horizontal="center"/>
    </xf>
    <xf numFmtId="0" fontId="23" fillId="0" borderId="66" xfId="0" applyFont="1" applyBorder="1" applyAlignment="1">
      <alignment horizontal="center"/>
    </xf>
    <xf numFmtId="0" fontId="23" fillId="0" borderId="63" xfId="0" applyFont="1" applyBorder="1" applyAlignment="1">
      <alignment horizontal="center" vertical="center"/>
    </xf>
    <xf numFmtId="0" fontId="23" fillId="0" borderId="86" xfId="0" applyFont="1" applyBorder="1" applyAlignment="1">
      <alignment horizontal="center" vertical="center"/>
    </xf>
    <xf numFmtId="0" fontId="23" fillId="0" borderId="69" xfId="0" applyFont="1" applyBorder="1" applyAlignment="1">
      <alignment horizontal="center" vertical="center"/>
    </xf>
    <xf numFmtId="0" fontId="23" fillId="0" borderId="69" xfId="0" applyFont="1" applyBorder="1" applyAlignment="1">
      <alignment horizontal="center"/>
    </xf>
    <xf numFmtId="0" fontId="0" fillId="0" borderId="78" xfId="0" applyNumberFormat="1" applyBorder="1" applyAlignment="1">
      <alignment horizontal="center"/>
    </xf>
    <xf numFmtId="0" fontId="0" fillId="0" borderId="31" xfId="0" applyBorder="1"/>
    <xf numFmtId="0" fontId="37" fillId="0" borderId="0" xfId="0" applyFont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4" borderId="2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/>
    </xf>
    <xf numFmtId="0" fontId="0" fillId="14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14" borderId="31" xfId="0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61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64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61" xfId="0" applyFont="1" applyBorder="1" applyAlignment="1">
      <alignment horizontal="center" vertical="center" wrapText="1"/>
    </xf>
    <xf numFmtId="0" fontId="7" fillId="0" borderId="46" xfId="0" applyFont="1" applyBorder="1" applyAlignment="1">
      <alignment horizontal="center" vertical="center" wrapText="1"/>
    </xf>
    <xf numFmtId="0" fontId="7" fillId="0" borderId="64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17"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/>
        <right/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276224</xdr:colOff>
      <xdr:row>4</xdr:row>
      <xdr:rowOff>9525</xdr:rowOff>
    </xdr:from>
    <xdr:to>
      <xdr:col>12</xdr:col>
      <xdr:colOff>590550</xdr:colOff>
      <xdr:row>6</xdr:row>
      <xdr:rowOff>180975</xdr:rowOff>
    </xdr:to>
    <xdr:sp macro="" textlink="">
      <xdr:nvSpPr>
        <xdr:cNvPr id="3" name="Plaque 2"/>
        <xdr:cNvSpPr/>
      </xdr:nvSpPr>
      <xdr:spPr>
        <a:xfrm>
          <a:off x="8524874" y="790575"/>
          <a:ext cx="1838326" cy="561975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10</xdr:row>
      <xdr:rowOff>161925</xdr:rowOff>
    </xdr:from>
    <xdr:to>
      <xdr:col>12</xdr:col>
      <xdr:colOff>266699</xdr:colOff>
      <xdr:row>14</xdr:row>
      <xdr:rowOff>104774</xdr:rowOff>
    </xdr:to>
    <xdr:sp macro="" textlink="">
      <xdr:nvSpPr>
        <xdr:cNvPr id="4" name="Plaque 3"/>
        <xdr:cNvSpPr/>
      </xdr:nvSpPr>
      <xdr:spPr>
        <a:xfrm>
          <a:off x="9210673" y="2105025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25</xdr:row>
      <xdr:rowOff>95250</xdr:rowOff>
    </xdr:from>
    <xdr:to>
      <xdr:col>12</xdr:col>
      <xdr:colOff>266699</xdr:colOff>
      <xdr:row>29</xdr:row>
      <xdr:rowOff>28574</xdr:rowOff>
    </xdr:to>
    <xdr:sp macro="" textlink="">
      <xdr:nvSpPr>
        <xdr:cNvPr id="6" name="Plaque 5"/>
        <xdr:cNvSpPr/>
      </xdr:nvSpPr>
      <xdr:spPr>
        <a:xfrm>
          <a:off x="9210673" y="3400425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41</xdr:row>
      <xdr:rowOff>38100</xdr:rowOff>
    </xdr:from>
    <xdr:to>
      <xdr:col>12</xdr:col>
      <xdr:colOff>266699</xdr:colOff>
      <xdr:row>44</xdr:row>
      <xdr:rowOff>171449</xdr:rowOff>
    </xdr:to>
    <xdr:sp macro="" textlink="">
      <xdr:nvSpPr>
        <xdr:cNvPr id="7" name="Plaque 6"/>
        <xdr:cNvSpPr/>
      </xdr:nvSpPr>
      <xdr:spPr>
        <a:xfrm>
          <a:off x="9210673" y="4914900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140970</xdr:colOff>
      <xdr:row>14</xdr:row>
      <xdr:rowOff>0</xdr:rowOff>
    </xdr:from>
    <xdr:to>
      <xdr:col>12</xdr:col>
      <xdr:colOff>190511</xdr:colOff>
      <xdr:row>14</xdr:row>
      <xdr:rowOff>0</xdr:rowOff>
    </xdr:to>
    <xdr:sp macro="" textlink="">
      <xdr:nvSpPr>
        <xdr:cNvPr id="2" name="Texte 21"/>
        <xdr:cNvSpPr txBox="1">
          <a:spLocks noChangeArrowheads="1"/>
        </xdr:cNvSpPr>
      </xdr:nvSpPr>
      <xdr:spPr bwMode="auto">
        <a:xfrm>
          <a:off x="150495" y="4122420"/>
          <a:ext cx="842021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H 30.30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B20" totalsRowShown="0" headerRowDxfId="116" dataDxfId="114" headerRowBorderDxfId="115" tableBorderDxfId="113">
  <autoFilter ref="B2:B20"/>
  <tableColumns count="1">
    <tableColumn id="1" name="Type de grue" dataDxfId="1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C15" totalsRowShown="0" headerRowDxfId="111" dataDxfId="109" headerRowBorderDxfId="110" tableBorderDxfId="108" totalsRowBorderDxfId="107">
  <autoFilter ref="C2:C15"/>
  <tableColumns count="1">
    <tableColumn id="1" name="Lg Flèche" dataDxfId="10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2:D5" totalsRowShown="0" headerRowDxfId="105" dataDxfId="103" headerRowBorderDxfId="104" tableBorderDxfId="102" totalsRowBorderDxfId="101">
  <autoFilter ref="D2:D5"/>
  <tableColumns count="1">
    <tableColumn id="1" name="Base" dataDxfId="10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2:E12" totalsRowShown="0" headerRowDxfId="99" dataDxfId="98" tableBorderDxfId="97">
  <autoFilter ref="E2:E12"/>
  <tableColumns count="1">
    <tableColumn id="1" name="Nb de jour" dataDxfId="9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H2:H23" totalsRowShown="0" headerRowDxfId="95" dataDxfId="94" tableBorderDxfId="93">
  <autoFilter ref="H2:H23"/>
  <tableColumns count="1">
    <tableColumn id="1" name="Type de grue mobile" dataDxfId="9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27:G32" totalsRowShown="0" headerRowDxfId="91" dataDxfId="90" tableBorderDxfId="89">
  <autoFilter ref="G27:G32"/>
  <tableColumns count="1">
    <tableColumn id="1" name="Fournisseur de GM" dataDxfId="8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H27:H32" totalsRowShown="0" headerRowDxfId="87" dataDxfId="86" tableBorderDxfId="85">
  <autoFilter ref="H27:H32"/>
  <tableColumns count="1">
    <tableColumn id="1" name="Intervenant" dataDxfId="84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B23:D45" totalsRowShown="0" headerRowDxfId="83" dataDxfId="81" headerRowBorderDxfId="82" tableBorderDxfId="80" totalsRowBorderDxfId="79">
  <autoFilter ref="B23:D45">
    <filterColumn colId="0"/>
    <filterColumn colId="2"/>
  </autoFilter>
  <tableColumns count="3">
    <tableColumn id="2" name="Type de grue" dataDxfId="78"/>
    <tableColumn id="1" name="Prix/jour MC" dataDxfId="77"/>
    <tableColumn id="3" name="Prix/jour PC" dataDxfId="76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7" name="Tableau7" displayName="Tableau7" ref="A74:A85" totalsRowShown="0" headerRowDxfId="72" dataDxfId="73" tableBorderDxfId="75">
  <autoFilter ref="A74:A85"/>
  <tableColumns count="1">
    <tableColumn id="1" name="Poids flèche" dataDxfId="74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B74:B85" totalsRowShown="0" headerRowDxfId="66" dataDxfId="67" headerRowBorderDxfId="70" tableBorderDxfId="71" totalsRowBorderDxfId="69">
  <autoFilter ref="B74:B85"/>
  <tableColumns count="1">
    <tableColumn id="1" name="MD120" dataDxfId="68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C74:C85" totalsRowShown="0" headerRowDxfId="60" dataDxfId="61" headerRowBorderDxfId="64" tableBorderDxfId="65" totalsRowBorderDxfId="63">
  <autoFilter ref="C74:C85"/>
  <tableColumns count="1">
    <tableColumn id="1" name="MD 170" dataDxfId="62"/>
  </tableColumns>
  <tableStyleInfo name="TableStyleLight14" showFirstColumn="0" showLastColumn="0" showRowStripes="1" showColumnStripes="0"/>
</table>
</file>

<file path=xl/tables/table12.xml><?xml version="1.0" encoding="utf-8"?>
<table xmlns="http://schemas.openxmlformats.org/spreadsheetml/2006/main" id="14" name="Tableau14" displayName="Tableau14" ref="D74:D85" totalsRowShown="0" headerRowDxfId="54" dataDxfId="55" headerRowBorderDxfId="58" tableBorderDxfId="59" totalsRowBorderDxfId="57">
  <autoFilter ref="D74:D85"/>
  <tableColumns count="1">
    <tableColumn id="1" name="MD 175" dataDxfId="56"/>
  </tableColumns>
  <tableStyleInfo name="TableStyleLight14" showFirstColumn="0" showLastColumn="0" showRowStripes="1" showColumnStripes="0"/>
</table>
</file>

<file path=xl/tables/table13.xml><?xml version="1.0" encoding="utf-8"?>
<table xmlns="http://schemas.openxmlformats.org/spreadsheetml/2006/main" id="15" name="Tableau15" displayName="Tableau15" ref="E74:E85" totalsRowShown="0" headerRowDxfId="48" dataDxfId="49" headerRowBorderDxfId="52" tableBorderDxfId="53" totalsRowBorderDxfId="51">
  <autoFilter ref="E74:E85"/>
  <tableColumns count="1">
    <tableColumn id="1" name="MDT 178" dataDxfId="50"/>
  </tableColumns>
  <tableStyleInfo name="TableStyleLight14" showFirstColumn="0" showLastColumn="0" showRowStripes="1" showColumnStripes="0"/>
</table>
</file>

<file path=xl/tables/table14.xml><?xml version="1.0" encoding="utf-8"?>
<table xmlns="http://schemas.openxmlformats.org/spreadsheetml/2006/main" id="16" name="Tableau16" displayName="Tableau16" ref="F74:F85" totalsRowShown="0" headerRowDxfId="42" dataDxfId="43" headerRowBorderDxfId="46" tableBorderDxfId="47" totalsRowBorderDxfId="45">
  <autoFilter ref="F74:F85"/>
  <tableColumns count="1">
    <tableColumn id="1" name="MDT 192" dataDxfId="44"/>
  </tableColumns>
  <tableStyleInfo name="TableStyleLight14" showFirstColumn="0" showLastColumn="0" showRowStripes="1" showColumnStripes="0"/>
</table>
</file>

<file path=xl/tables/table15.xml><?xml version="1.0" encoding="utf-8"?>
<table xmlns="http://schemas.openxmlformats.org/spreadsheetml/2006/main" id="17" name="Tableau17" displayName="Tableau17" ref="G74:G85" totalsRowShown="0" headerRowDxfId="36" dataDxfId="37" headerRowBorderDxfId="40" tableBorderDxfId="41" totalsRowBorderDxfId="39">
  <autoFilter ref="G74:G85"/>
  <tableColumns count="1">
    <tableColumn id="1" name="MD 235" dataDxfId="38"/>
  </tableColumns>
  <tableStyleInfo name="TableStyleLight14" showFirstColumn="0" showLastColumn="0" showRowStripes="1" showColumnStripes="0"/>
</table>
</file>

<file path=xl/tables/table16.xml><?xml version="1.0" encoding="utf-8"?>
<table xmlns="http://schemas.openxmlformats.org/spreadsheetml/2006/main" id="18" name="Tableau18" displayName="Tableau18" ref="H74:H85" totalsRowShown="0" headerRowDxfId="30" dataDxfId="31" headerRowBorderDxfId="34" tableBorderDxfId="35" totalsRowBorderDxfId="33">
  <autoFilter ref="H74:H85"/>
  <tableColumns count="1">
    <tableColumn id="1" name="MD 265" dataDxfId="32"/>
  </tableColumns>
  <tableStyleInfo name="TableStyleLight14" showFirstColumn="0" showLastColumn="0" showRowStripes="1" showColumnStripes="0"/>
</table>
</file>

<file path=xl/tables/table17.xml><?xml version="1.0" encoding="utf-8"?>
<table xmlns="http://schemas.openxmlformats.org/spreadsheetml/2006/main" id="19" name="Tableau19" displayName="Tableau19" ref="I74:I85" totalsRowShown="0" headerRowDxfId="24" dataDxfId="25" headerRowBorderDxfId="28" tableBorderDxfId="29" totalsRowBorderDxfId="27">
  <autoFilter ref="I74:I85"/>
  <tableColumns count="1">
    <tableColumn id="1" name="MD 285" dataDxfId="26"/>
  </tableColumns>
  <tableStyleInfo name="TableStyleLight14" showFirstColumn="0" showLastColumn="0" showRowStripes="1" showColumnStripes="0"/>
</table>
</file>

<file path=xl/tables/table18.xml><?xml version="1.0" encoding="utf-8"?>
<table xmlns="http://schemas.openxmlformats.org/spreadsheetml/2006/main" id="20" name="Tableau20" displayName="Tableau20" ref="J74:J85" totalsRowShown="0" headerRowDxfId="18" dataDxfId="19" headerRowBorderDxfId="22" tableBorderDxfId="23" totalsRowBorderDxfId="21">
  <autoFilter ref="J74:J85"/>
  <tableColumns count="1">
    <tableColumn id="1" name="202 EC-B" dataDxfId="20"/>
  </tableColumns>
  <tableStyleInfo name="TableStyleLight14" showFirstColumn="0" showLastColumn="0" showRowStripes="1" showColumnStripes="0"/>
</table>
</file>

<file path=xl/tables/table19.xml><?xml version="1.0" encoding="utf-8"?>
<table xmlns="http://schemas.openxmlformats.org/spreadsheetml/2006/main" id="21" name="Tableau21" displayName="Tableau21" ref="K74:K85" totalsRowShown="0" headerRowDxfId="12" dataDxfId="13" headerRowBorderDxfId="16" tableBorderDxfId="17" totalsRowBorderDxfId="15">
  <autoFilter ref="K74:K85"/>
  <tableColumns count="1">
    <tableColumn id="1" name="MDT 222" dataDxfId="14"/>
  </tableColumns>
  <tableStyleInfo name="TableStyleLight14" showFirstColumn="0" showLastColumn="0" showRowStripes="1" showColumnStripes="0"/>
</table>
</file>

<file path=xl/tables/table20.xml><?xml version="1.0" encoding="utf-8"?>
<table xmlns="http://schemas.openxmlformats.org/spreadsheetml/2006/main" id="22" name="Tableau22" displayName="Tableau22" ref="L74:L85" totalsRowShown="0" headerRowDxfId="6" dataDxfId="7" headerRowBorderDxfId="10" tableBorderDxfId="11" totalsRowBorderDxfId="9">
  <autoFilter ref="L74:L85"/>
  <tableColumns count="1">
    <tableColumn id="1" name="MD 345" dataDxfId="8"/>
  </tableColumns>
  <tableStyleInfo name="TableStyleLight14" showFirstColumn="0" showLastColumn="0" showRowStripes="1" showColumnStripes="0"/>
</table>
</file>

<file path=xl/tables/table21.xml><?xml version="1.0" encoding="utf-8"?>
<table xmlns="http://schemas.openxmlformats.org/spreadsheetml/2006/main" id="23" name="Tableau23" displayName="Tableau23" ref="M74:M85" totalsRowShown="0" headerRowDxfId="0" dataDxfId="1" headerRowBorderDxfId="4" tableBorderDxfId="5" totalsRowBorderDxfId="3">
  <autoFilter ref="M74:M85"/>
  <tableColumns count="1">
    <tableColumn id="1" name="MD 365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2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8"/>
  <sheetViews>
    <sheetView tabSelected="1" zoomScaleNormal="100" workbookViewId="0">
      <selection activeCell="C9" sqref="C9"/>
    </sheetView>
  </sheetViews>
  <sheetFormatPr baseColWidth="10" defaultRowHeight="15" outlineLevelRow="1"/>
  <cols>
    <col min="2" max="2" width="21.42578125" customWidth="1"/>
    <col min="4" max="4" width="20.85546875" customWidth="1"/>
    <col min="7" max="9" width="11.42578125" style="202"/>
    <col min="10" max="10" width="11.5703125" style="202" customWidth="1"/>
  </cols>
  <sheetData>
    <row r="1" spans="1:12">
      <c r="A1" s="294" t="s">
        <v>201</v>
      </c>
      <c r="B1" s="295"/>
      <c r="C1" s="295"/>
      <c r="D1" s="295"/>
      <c r="E1" s="295"/>
      <c r="F1" s="295"/>
      <c r="G1" s="295"/>
      <c r="H1" s="295"/>
      <c r="I1" s="295"/>
      <c r="J1" s="296"/>
    </row>
    <row r="2" spans="1:12" ht="15.75" thickBot="1">
      <c r="A2" s="297"/>
      <c r="B2" s="298"/>
      <c r="C2" s="298"/>
      <c r="D2" s="298"/>
      <c r="E2" s="298"/>
      <c r="F2" s="298"/>
      <c r="G2" s="298"/>
      <c r="H2" s="298"/>
      <c r="I2" s="298"/>
      <c r="J2" s="299"/>
    </row>
    <row r="4" spans="1:12" ht="15.75" thickBot="1"/>
    <row r="5" spans="1:12">
      <c r="D5" s="209" t="s">
        <v>114</v>
      </c>
      <c r="E5" s="208" t="s">
        <v>118</v>
      </c>
      <c r="F5" s="210" t="s">
        <v>129</v>
      </c>
      <c r="G5" s="208" t="s">
        <v>205</v>
      </c>
      <c r="H5" s="438" t="s">
        <v>132</v>
      </c>
      <c r="I5" s="438"/>
      <c r="J5" s="245" t="s">
        <v>601</v>
      </c>
    </row>
    <row r="6" spans="1:12">
      <c r="B6" s="156"/>
      <c r="C6" s="156"/>
      <c r="D6" s="439" t="s">
        <v>130</v>
      </c>
      <c r="E6" s="212" t="s">
        <v>600</v>
      </c>
      <c r="F6" s="211" t="s">
        <v>131</v>
      </c>
      <c r="G6" s="243" t="s">
        <v>236</v>
      </c>
      <c r="H6" s="300" t="s">
        <v>133</v>
      </c>
      <c r="I6" s="300"/>
      <c r="J6" s="244" t="s">
        <v>602</v>
      </c>
      <c r="L6" s="216"/>
    </row>
    <row r="7" spans="1:12" ht="15.75" thickBot="1">
      <c r="B7" s="156"/>
      <c r="C7" s="156"/>
      <c r="D7" s="440" t="s">
        <v>93</v>
      </c>
      <c r="E7" s="443" t="s">
        <v>603</v>
      </c>
      <c r="F7" s="441" t="s">
        <v>135</v>
      </c>
      <c r="G7" s="246" t="s">
        <v>604</v>
      </c>
      <c r="H7" s="442" t="s">
        <v>134</v>
      </c>
      <c r="I7" s="442"/>
      <c r="J7" s="230" t="s">
        <v>209</v>
      </c>
    </row>
    <row r="8" spans="1:12">
      <c r="B8" s="156"/>
      <c r="C8" s="214"/>
      <c r="D8" s="213"/>
      <c r="E8" s="444"/>
      <c r="F8" s="444"/>
      <c r="G8" s="228"/>
      <c r="H8" s="228"/>
      <c r="I8" s="228"/>
      <c r="J8" s="228"/>
    </row>
    <row r="9" spans="1:12">
      <c r="B9" s="156"/>
      <c r="C9" s="156"/>
      <c r="D9" s="213"/>
      <c r="E9" s="213"/>
      <c r="G9" s="201"/>
      <c r="H9" s="214"/>
    </row>
    <row r="10" spans="1:12">
      <c r="B10" s="156"/>
      <c r="C10" s="156"/>
      <c r="G10" s="201"/>
      <c r="H10" s="201"/>
    </row>
    <row r="11" spans="1:12">
      <c r="B11" s="156"/>
      <c r="C11" s="156"/>
      <c r="G11" s="201"/>
      <c r="H11" s="201"/>
      <c r="I11" s="201"/>
    </row>
    <row r="12" spans="1:12">
      <c r="A12" s="292" t="s">
        <v>0</v>
      </c>
      <c r="B12" s="305"/>
      <c r="C12" s="293"/>
      <c r="D12" s="217" t="s">
        <v>92</v>
      </c>
      <c r="E12" s="286" t="s">
        <v>91</v>
      </c>
      <c r="F12" s="286"/>
      <c r="G12" s="286" t="s">
        <v>136</v>
      </c>
      <c r="H12" s="286"/>
      <c r="I12" s="286" t="s">
        <v>137</v>
      </c>
      <c r="J12" s="286"/>
    </row>
    <row r="13" spans="1:12">
      <c r="A13" s="268"/>
      <c r="B13" s="269"/>
      <c r="C13" s="270"/>
      <c r="D13" s="263"/>
      <c r="E13" s="218" t="s">
        <v>1</v>
      </c>
      <c r="F13" s="218" t="s">
        <v>2</v>
      </c>
      <c r="G13" s="218" t="s">
        <v>1</v>
      </c>
      <c r="H13" s="218" t="s">
        <v>2</v>
      </c>
      <c r="I13" s="218" t="s">
        <v>1</v>
      </c>
      <c r="J13" s="218" t="s">
        <v>2</v>
      </c>
    </row>
    <row r="14" spans="1:12">
      <c r="A14" s="227" t="s">
        <v>31</v>
      </c>
      <c r="B14" s="267" t="s">
        <v>216</v>
      </c>
      <c r="C14" s="206" t="s">
        <v>94</v>
      </c>
      <c r="D14" s="262" t="s">
        <v>224</v>
      </c>
      <c r="E14" s="262" t="s">
        <v>209</v>
      </c>
      <c r="F14" s="262" t="s">
        <v>209</v>
      </c>
      <c r="G14" s="206"/>
      <c r="H14" s="206"/>
      <c r="I14" s="206"/>
      <c r="J14" s="206"/>
    </row>
    <row r="15" spans="1:12">
      <c r="A15" s="227" t="s">
        <v>209</v>
      </c>
      <c r="B15" s="267" t="s">
        <v>209</v>
      </c>
      <c r="C15" s="206" t="s">
        <v>225</v>
      </c>
      <c r="D15" s="262"/>
      <c r="E15" s="262" t="s">
        <v>209</v>
      </c>
      <c r="F15" s="262"/>
      <c r="G15" s="262" t="s">
        <v>209</v>
      </c>
      <c r="H15" s="206"/>
      <c r="I15" s="206"/>
      <c r="J15" s="206"/>
    </row>
    <row r="16" spans="1:12" hidden="1" outlineLevel="1">
      <c r="A16" s="227" t="s">
        <v>209</v>
      </c>
      <c r="B16" s="267" t="s">
        <v>209</v>
      </c>
      <c r="C16" s="206" t="s">
        <v>226</v>
      </c>
      <c r="D16" s="263" t="s">
        <v>209</v>
      </c>
      <c r="E16" s="262" t="s">
        <v>209</v>
      </c>
      <c r="F16" s="262" t="s">
        <v>209</v>
      </c>
      <c r="G16" s="262" t="s">
        <v>209</v>
      </c>
      <c r="H16" s="206"/>
      <c r="I16" s="206"/>
      <c r="J16" s="206"/>
    </row>
    <row r="17" spans="1:11" hidden="1" outlineLevel="1">
      <c r="A17" s="227" t="s">
        <v>209</v>
      </c>
      <c r="B17" s="267" t="s">
        <v>209</v>
      </c>
      <c r="C17" s="206" t="s">
        <v>227</v>
      </c>
      <c r="D17" s="263" t="s">
        <v>209</v>
      </c>
      <c r="E17" s="263" t="s">
        <v>209</v>
      </c>
      <c r="F17" s="206" t="s">
        <v>209</v>
      </c>
      <c r="G17" s="206" t="s">
        <v>209</v>
      </c>
      <c r="H17" s="206"/>
      <c r="I17" s="206"/>
      <c r="J17" s="206"/>
    </row>
    <row r="18" spans="1:11" hidden="1" outlineLevel="1">
      <c r="A18" s="227" t="s">
        <v>209</v>
      </c>
      <c r="B18" s="267" t="s">
        <v>209</v>
      </c>
      <c r="C18" s="206" t="s">
        <v>228</v>
      </c>
      <c r="D18" s="263" t="s">
        <v>209</v>
      </c>
      <c r="E18" s="263" t="s">
        <v>209</v>
      </c>
      <c r="F18" s="206" t="s">
        <v>209</v>
      </c>
      <c r="G18" s="206" t="s">
        <v>209</v>
      </c>
      <c r="H18" s="206"/>
      <c r="I18" s="206"/>
      <c r="J18" s="206"/>
    </row>
    <row r="19" spans="1:11" hidden="1" outlineLevel="1">
      <c r="A19" s="227" t="s">
        <v>209</v>
      </c>
      <c r="B19" s="267" t="s">
        <v>209</v>
      </c>
      <c r="C19" s="206" t="s">
        <v>229</v>
      </c>
      <c r="D19" s="263" t="s">
        <v>209</v>
      </c>
      <c r="E19" s="263" t="s">
        <v>209</v>
      </c>
      <c r="F19" s="206" t="s">
        <v>209</v>
      </c>
      <c r="G19" s="206" t="s">
        <v>209</v>
      </c>
      <c r="H19" s="206"/>
      <c r="I19" s="206"/>
      <c r="J19" s="206"/>
    </row>
    <row r="20" spans="1:11" hidden="1" outlineLevel="1">
      <c r="A20" s="227" t="s">
        <v>209</v>
      </c>
      <c r="B20" s="267" t="s">
        <v>209</v>
      </c>
      <c r="C20" s="206" t="s">
        <v>230</v>
      </c>
      <c r="D20" s="263" t="s">
        <v>209</v>
      </c>
      <c r="E20" s="263" t="s">
        <v>209</v>
      </c>
      <c r="F20" s="206" t="s">
        <v>209</v>
      </c>
      <c r="G20" s="206" t="s">
        <v>209</v>
      </c>
      <c r="H20" s="206"/>
      <c r="I20" s="206"/>
      <c r="J20" s="206"/>
    </row>
    <row r="21" spans="1:11" hidden="1" outlineLevel="1">
      <c r="A21" s="227" t="s">
        <v>209</v>
      </c>
      <c r="B21" s="267" t="s">
        <v>209</v>
      </c>
      <c r="C21" s="206" t="s">
        <v>231</v>
      </c>
      <c r="D21" s="263" t="s">
        <v>209</v>
      </c>
      <c r="E21" s="263" t="s">
        <v>209</v>
      </c>
      <c r="F21" s="206" t="s">
        <v>209</v>
      </c>
      <c r="G21" s="206" t="s">
        <v>209</v>
      </c>
      <c r="H21" s="206"/>
      <c r="I21" s="206"/>
      <c r="J21" s="206"/>
    </row>
    <row r="22" spans="1:11" hidden="1" outlineLevel="1">
      <c r="A22" s="227" t="s">
        <v>209</v>
      </c>
      <c r="B22" s="267" t="s">
        <v>209</v>
      </c>
      <c r="C22" s="206" t="s">
        <v>232</v>
      </c>
      <c r="D22" s="263" t="s">
        <v>209</v>
      </c>
      <c r="E22" s="263" t="s">
        <v>209</v>
      </c>
      <c r="F22" s="206" t="s">
        <v>209</v>
      </c>
      <c r="G22" s="206" t="s">
        <v>209</v>
      </c>
      <c r="H22" s="206"/>
      <c r="I22" s="206"/>
      <c r="J22" s="206"/>
    </row>
    <row r="23" spans="1:11" hidden="1" outlineLevel="1">
      <c r="A23" s="227" t="s">
        <v>209</v>
      </c>
      <c r="B23" s="267" t="s">
        <v>209</v>
      </c>
      <c r="C23" s="206" t="s">
        <v>233</v>
      </c>
      <c r="D23" s="263" t="s">
        <v>209</v>
      </c>
      <c r="E23" s="263" t="s">
        <v>209</v>
      </c>
      <c r="F23" s="206" t="s">
        <v>209</v>
      </c>
      <c r="G23" s="206" t="s">
        <v>209</v>
      </c>
      <c r="H23" s="206"/>
      <c r="I23" s="206"/>
      <c r="J23" s="206"/>
    </row>
    <row r="24" spans="1:11" ht="15.75" collapsed="1" thickBot="1">
      <c r="A24" s="223"/>
      <c r="B24" s="225"/>
      <c r="C24" s="224"/>
      <c r="D24" s="264"/>
      <c r="E24" s="226"/>
      <c r="F24" s="226"/>
      <c r="G24" s="226"/>
      <c r="H24" s="226"/>
      <c r="I24" s="226"/>
      <c r="J24" s="232"/>
    </row>
    <row r="25" spans="1:11" ht="16.5" thickBot="1">
      <c r="A25" s="302" t="s">
        <v>102</v>
      </c>
      <c r="B25" s="303"/>
      <c r="C25" s="304"/>
      <c r="D25" s="265"/>
      <c r="E25" s="219">
        <f>+SUM(E14:E23)</f>
        <v>0</v>
      </c>
      <c r="F25" s="219">
        <f>SUM(F14:F23)</f>
        <v>0</v>
      </c>
      <c r="G25" s="219">
        <f>SUM(G14:G23)</f>
        <v>0</v>
      </c>
      <c r="H25" s="219">
        <f>SUM(H14:H23)</f>
        <v>0</v>
      </c>
      <c r="I25" s="219">
        <f>SUM(I14:I23)</f>
        <v>0</v>
      </c>
      <c r="J25" s="236">
        <f>SUM(J14:J23)</f>
        <v>0</v>
      </c>
    </row>
    <row r="26" spans="1:11" ht="15.75">
      <c r="A26" s="249"/>
      <c r="B26" s="249"/>
      <c r="C26" s="249"/>
      <c r="D26" s="250"/>
      <c r="E26" s="250"/>
      <c r="F26" s="250"/>
      <c r="G26" s="250"/>
      <c r="H26" s="250"/>
      <c r="I26" s="250"/>
      <c r="J26" s="249"/>
    </row>
    <row r="27" spans="1:11">
      <c r="A27" s="292" t="s">
        <v>90</v>
      </c>
      <c r="B27" s="305"/>
      <c r="C27" s="293"/>
      <c r="D27" s="217" t="s">
        <v>92</v>
      </c>
      <c r="E27" s="286" t="s">
        <v>91</v>
      </c>
      <c r="F27" s="286"/>
      <c r="G27" s="286" t="s">
        <v>136</v>
      </c>
      <c r="H27" s="286"/>
      <c r="I27" s="286" t="s">
        <v>137</v>
      </c>
      <c r="J27" s="286"/>
    </row>
    <row r="28" spans="1:11">
      <c r="A28" s="282"/>
      <c r="B28" s="282"/>
      <c r="C28" s="282"/>
      <c r="D28" s="201"/>
      <c r="E28" s="218" t="s">
        <v>1</v>
      </c>
      <c r="F28" s="218" t="s">
        <v>2</v>
      </c>
      <c r="G28" s="218" t="s">
        <v>1</v>
      </c>
      <c r="H28" s="218" t="s">
        <v>2</v>
      </c>
      <c r="I28" s="218" t="s">
        <v>1</v>
      </c>
      <c r="J28" s="218" t="s">
        <v>2</v>
      </c>
      <c r="K28" s="213"/>
    </row>
    <row r="29" spans="1:11">
      <c r="A29" s="283" t="s">
        <v>97</v>
      </c>
      <c r="B29" s="284"/>
      <c r="C29" s="206" t="s">
        <v>94</v>
      </c>
      <c r="D29" s="206"/>
      <c r="E29" s="206"/>
      <c r="F29" s="206"/>
      <c r="G29" s="206"/>
      <c r="H29" s="206"/>
      <c r="I29" s="207"/>
      <c r="J29" s="207"/>
    </row>
    <row r="30" spans="1:11">
      <c r="A30" s="283" t="s">
        <v>97</v>
      </c>
      <c r="B30" s="284"/>
      <c r="C30" s="206" t="s">
        <v>95</v>
      </c>
      <c r="D30" s="206"/>
      <c r="E30" s="206"/>
      <c r="F30" s="206"/>
      <c r="G30" s="206"/>
      <c r="H30" s="206"/>
      <c r="I30" s="206"/>
      <c r="J30" s="206"/>
    </row>
    <row r="31" spans="1:11" hidden="1" outlineLevel="1">
      <c r="A31" s="283"/>
      <c r="B31" s="284"/>
      <c r="C31" s="206" t="s">
        <v>226</v>
      </c>
      <c r="D31" s="206"/>
      <c r="E31" s="206"/>
      <c r="F31" s="206"/>
      <c r="G31" s="206"/>
      <c r="H31" s="206"/>
      <c r="I31" s="206"/>
      <c r="J31" s="206"/>
    </row>
    <row r="32" spans="1:11" hidden="1" outlineLevel="1">
      <c r="A32" s="283"/>
      <c r="B32" s="284"/>
      <c r="C32" s="206" t="s">
        <v>227</v>
      </c>
      <c r="D32" s="206"/>
      <c r="E32" s="206"/>
      <c r="F32" s="206"/>
      <c r="G32" s="206"/>
      <c r="H32" s="206"/>
      <c r="I32" s="206"/>
      <c r="J32" s="206"/>
    </row>
    <row r="33" spans="1:10" hidden="1" outlineLevel="1">
      <c r="A33" s="283"/>
      <c r="B33" s="284"/>
      <c r="C33" s="206" t="s">
        <v>228</v>
      </c>
      <c r="D33" s="206"/>
      <c r="E33" s="206"/>
      <c r="F33" s="206"/>
      <c r="G33" s="206"/>
      <c r="H33" s="206"/>
      <c r="I33" s="206"/>
      <c r="J33" s="206"/>
    </row>
    <row r="34" spans="1:10" hidden="1" outlineLevel="1">
      <c r="A34" s="283"/>
      <c r="B34" s="284"/>
      <c r="C34" s="206" t="s">
        <v>229</v>
      </c>
      <c r="D34" s="206"/>
      <c r="E34" s="206"/>
      <c r="F34" s="206"/>
      <c r="G34" s="206"/>
      <c r="H34" s="206"/>
      <c r="I34" s="206"/>
      <c r="J34" s="206"/>
    </row>
    <row r="35" spans="1:10" hidden="1" outlineLevel="1">
      <c r="A35" s="283"/>
      <c r="B35" s="284"/>
      <c r="C35" s="206" t="s">
        <v>230</v>
      </c>
      <c r="D35" s="206"/>
      <c r="E35" s="206"/>
      <c r="F35" s="206"/>
      <c r="G35" s="206"/>
      <c r="H35" s="206"/>
      <c r="I35" s="206"/>
      <c r="J35" s="206"/>
    </row>
    <row r="36" spans="1:10" hidden="1" outlineLevel="1">
      <c r="A36" s="283"/>
      <c r="B36" s="284"/>
      <c r="C36" s="206" t="s">
        <v>231</v>
      </c>
      <c r="D36" s="206"/>
      <c r="E36" s="206"/>
      <c r="F36" s="206"/>
      <c r="G36" s="206"/>
      <c r="H36" s="206"/>
      <c r="I36" s="206"/>
      <c r="J36" s="206"/>
    </row>
    <row r="37" spans="1:10" hidden="1" outlineLevel="1">
      <c r="A37" s="283"/>
      <c r="B37" s="284"/>
      <c r="C37" s="206" t="s">
        <v>232</v>
      </c>
      <c r="D37" s="206"/>
      <c r="E37" s="206"/>
      <c r="F37" s="206"/>
      <c r="G37" s="206"/>
      <c r="H37" s="206"/>
      <c r="I37" s="206"/>
      <c r="J37" s="206"/>
    </row>
    <row r="38" spans="1:10" hidden="1" outlineLevel="1">
      <c r="A38" s="283"/>
      <c r="B38" s="284"/>
      <c r="C38" s="206" t="s">
        <v>233</v>
      </c>
      <c r="D38" s="206"/>
      <c r="E38" s="206"/>
      <c r="F38" s="206"/>
      <c r="G38" s="206"/>
      <c r="H38" s="206"/>
      <c r="I38" s="206"/>
      <c r="J38" s="206"/>
    </row>
    <row r="39" spans="1:10" ht="15.75" collapsed="1" thickBot="1">
      <c r="B39" s="156"/>
      <c r="D39" s="156"/>
      <c r="E39" s="156"/>
      <c r="F39" s="156"/>
      <c r="G39" s="201"/>
      <c r="H39" s="201"/>
      <c r="I39" s="201"/>
    </row>
    <row r="40" spans="1:10" ht="16.5" thickBot="1">
      <c r="A40" s="302" t="s">
        <v>101</v>
      </c>
      <c r="B40" s="303"/>
      <c r="C40" s="304"/>
      <c r="D40" s="265"/>
      <c r="E40" s="219">
        <f t="shared" ref="E40:J40" si="0">SUM(E29:E38)</f>
        <v>0</v>
      </c>
      <c r="F40" s="219">
        <f t="shared" si="0"/>
        <v>0</v>
      </c>
      <c r="G40" s="219">
        <f t="shared" si="0"/>
        <v>0</v>
      </c>
      <c r="H40" s="219">
        <f t="shared" si="0"/>
        <v>0</v>
      </c>
      <c r="I40" s="219">
        <f t="shared" si="0"/>
        <v>0</v>
      </c>
      <c r="J40" s="236">
        <f t="shared" si="0"/>
        <v>0</v>
      </c>
    </row>
    <row r="41" spans="1:10" s="253" customFormat="1" ht="15.75">
      <c r="A41" s="266"/>
      <c r="B41" s="249"/>
      <c r="C41" s="249"/>
      <c r="D41" s="252"/>
      <c r="E41" s="252"/>
      <c r="F41" s="252"/>
      <c r="G41" s="252"/>
      <c r="H41" s="252"/>
      <c r="I41" s="252"/>
      <c r="J41" s="251"/>
    </row>
    <row r="42" spans="1:10">
      <c r="A42" s="254"/>
      <c r="B42" s="238"/>
      <c r="C42" s="238"/>
      <c r="D42" s="217" t="s">
        <v>92</v>
      </c>
      <c r="E42" s="286" t="s">
        <v>91</v>
      </c>
      <c r="F42" s="286"/>
      <c r="G42" s="292" t="s">
        <v>138</v>
      </c>
      <c r="H42" s="293"/>
      <c r="I42" s="292" t="s">
        <v>137</v>
      </c>
      <c r="J42" s="293"/>
    </row>
    <row r="43" spans="1:10">
      <c r="A43" s="235"/>
      <c r="B43" s="220"/>
      <c r="C43" s="215"/>
      <c r="D43" s="206"/>
      <c r="E43" s="218" t="s">
        <v>1</v>
      </c>
      <c r="F43" s="218" t="s">
        <v>2</v>
      </c>
      <c r="G43" s="218" t="s">
        <v>1</v>
      </c>
      <c r="H43" s="218" t="s">
        <v>2</v>
      </c>
      <c r="I43" s="218" t="s">
        <v>1</v>
      </c>
      <c r="J43" s="218" t="s">
        <v>2</v>
      </c>
    </row>
    <row r="44" spans="1:10">
      <c r="A44" s="301" t="s">
        <v>96</v>
      </c>
      <c r="B44" s="301"/>
      <c r="C44" s="301"/>
      <c r="D44" s="206" t="s">
        <v>99</v>
      </c>
      <c r="E44" s="206"/>
      <c r="F44" s="206"/>
      <c r="G44" s="207" t="s">
        <v>139</v>
      </c>
      <c r="H44" s="206">
        <v>8</v>
      </c>
      <c r="I44" s="207" t="s">
        <v>139</v>
      </c>
      <c r="J44" s="207">
        <v>3</v>
      </c>
    </row>
    <row r="45" spans="1:10">
      <c r="A45" s="283" t="s">
        <v>98</v>
      </c>
      <c r="B45" s="285"/>
      <c r="C45" s="284"/>
      <c r="D45" s="206">
        <v>11</v>
      </c>
      <c r="E45" s="206">
        <v>230</v>
      </c>
      <c r="F45" s="206"/>
      <c r="G45" s="206">
        <f>115*H44</f>
        <v>920</v>
      </c>
      <c r="H45" s="206"/>
      <c r="I45" s="206">
        <f>230*J44</f>
        <v>690</v>
      </c>
      <c r="J45" s="207"/>
    </row>
    <row r="46" spans="1:10" ht="15.75" thickBot="1">
      <c r="A46" s="223"/>
      <c r="B46" s="225"/>
      <c r="C46" s="225"/>
      <c r="D46" s="226"/>
      <c r="E46" s="226"/>
      <c r="F46" s="226"/>
      <c r="G46" s="226"/>
      <c r="H46" s="226"/>
      <c r="I46" s="226"/>
      <c r="J46" s="232"/>
    </row>
    <row r="47" spans="1:10" ht="16.5" thickBot="1">
      <c r="A47" s="289" t="s">
        <v>100</v>
      </c>
      <c r="B47" s="290"/>
      <c r="C47" s="291"/>
      <c r="D47" s="265"/>
      <c r="E47" s="219">
        <f>E45*D45</f>
        <v>2530</v>
      </c>
      <c r="F47" s="219"/>
      <c r="G47" s="219"/>
      <c r="H47" s="219"/>
      <c r="I47" s="219">
        <f>I45+G45</f>
        <v>1610</v>
      </c>
      <c r="J47" s="236"/>
    </row>
    <row r="48" spans="1:10">
      <c r="B48" s="156"/>
      <c r="C48" s="156"/>
      <c r="D48" s="156"/>
      <c r="E48" s="156"/>
      <c r="F48" s="156"/>
      <c r="G48" s="201"/>
      <c r="H48" s="201"/>
      <c r="I48" s="201"/>
    </row>
    <row r="49" spans="1:11">
      <c r="A49" s="301" t="s">
        <v>103</v>
      </c>
      <c r="B49" s="301"/>
      <c r="C49" s="301"/>
      <c r="D49" s="206"/>
      <c r="E49" s="206"/>
      <c r="F49" s="206"/>
      <c r="G49" s="206"/>
      <c r="H49" s="206"/>
      <c r="I49" s="206"/>
      <c r="J49" s="207"/>
    </row>
    <row r="50" spans="1:11">
      <c r="A50" s="283" t="s">
        <v>104</v>
      </c>
      <c r="B50" s="285"/>
      <c r="C50" s="284"/>
      <c r="D50" s="206">
        <v>1</v>
      </c>
      <c r="E50" s="206">
        <v>1400</v>
      </c>
      <c r="F50" s="206"/>
      <c r="G50" s="206"/>
      <c r="H50" s="206"/>
      <c r="I50" s="206"/>
      <c r="J50" s="207"/>
    </row>
    <row r="51" spans="1:11">
      <c r="A51" s="283" t="s">
        <v>105</v>
      </c>
      <c r="B51" s="285"/>
      <c r="C51" s="284"/>
      <c r="D51" s="206"/>
      <c r="E51" s="206">
        <v>350</v>
      </c>
      <c r="F51" s="206"/>
      <c r="G51" s="206"/>
      <c r="H51" s="206"/>
      <c r="I51" s="206"/>
      <c r="J51" s="207"/>
    </row>
    <row r="52" spans="1:11">
      <c r="A52" s="283" t="s">
        <v>106</v>
      </c>
      <c r="B52" s="285"/>
      <c r="C52" s="284"/>
      <c r="D52" s="206"/>
      <c r="E52" s="206"/>
      <c r="F52" s="206"/>
      <c r="G52" s="206"/>
      <c r="H52" s="206"/>
      <c r="I52" s="206"/>
      <c r="J52" s="207"/>
    </row>
    <row r="53" spans="1:11">
      <c r="A53" s="283" t="s">
        <v>107</v>
      </c>
      <c r="B53" s="285"/>
      <c r="C53" s="284"/>
      <c r="D53" s="206"/>
      <c r="E53" s="206"/>
      <c r="F53" s="206"/>
      <c r="G53" s="206"/>
      <c r="H53" s="206"/>
      <c r="I53" s="206"/>
      <c r="J53" s="207"/>
    </row>
    <row r="54" spans="1:11">
      <c r="A54" s="205"/>
      <c r="B54" s="206" t="s">
        <v>108</v>
      </c>
      <c r="C54" s="206"/>
      <c r="D54" s="206"/>
      <c r="E54" s="206"/>
      <c r="F54" s="206"/>
      <c r="G54" s="206"/>
      <c r="H54" s="206"/>
      <c r="I54" s="206"/>
      <c r="J54" s="207"/>
    </row>
    <row r="55" spans="1:11" ht="15.75" thickBot="1">
      <c r="A55" s="223"/>
      <c r="B55" s="225"/>
      <c r="C55" s="225"/>
      <c r="D55" s="226"/>
      <c r="E55" s="226"/>
      <c r="F55" s="226"/>
      <c r="G55" s="226"/>
      <c r="H55" s="226"/>
      <c r="I55" s="226"/>
      <c r="J55" s="232"/>
      <c r="K55" s="213"/>
    </row>
    <row r="56" spans="1:11" ht="16.5" thickBot="1">
      <c r="A56" s="289" t="s">
        <v>109</v>
      </c>
      <c r="B56" s="290"/>
      <c r="C56" s="291"/>
      <c r="D56" s="265"/>
      <c r="E56" s="219">
        <f>E50*D50</f>
        <v>1400</v>
      </c>
      <c r="F56" s="219"/>
      <c r="G56" s="219"/>
      <c r="H56" s="219"/>
      <c r="I56" s="219"/>
      <c r="J56" s="236"/>
    </row>
    <row r="57" spans="1:11">
      <c r="A57" s="213"/>
      <c r="B57" s="213"/>
      <c r="C57" s="213"/>
      <c r="D57" s="224"/>
      <c r="E57" s="224"/>
      <c r="F57" s="224"/>
      <c r="G57" s="229"/>
      <c r="H57" s="229"/>
      <c r="I57" s="229"/>
      <c r="J57" s="229"/>
      <c r="K57" s="213"/>
    </row>
    <row r="58" spans="1:11">
      <c r="A58" s="213"/>
      <c r="B58" s="213"/>
      <c r="C58" s="213"/>
      <c r="G58" s="228"/>
      <c r="H58" s="228"/>
      <c r="J58" s="228"/>
    </row>
    <row r="60" spans="1:11">
      <c r="D60" s="221" t="s">
        <v>110</v>
      </c>
      <c r="E60" s="207">
        <f>SUM(E25+E40+E47+E56)</f>
        <v>3930</v>
      </c>
      <c r="F60" s="207" t="s">
        <v>200</v>
      </c>
      <c r="G60" s="287"/>
      <c r="H60" s="288"/>
      <c r="I60" s="207">
        <f>SUM(I25+I40+I47)</f>
        <v>1610</v>
      </c>
      <c r="J60" s="207" t="s">
        <v>200</v>
      </c>
    </row>
    <row r="61" spans="1:11">
      <c r="D61" s="221"/>
      <c r="E61" s="207"/>
      <c r="F61" s="207"/>
      <c r="G61" s="287"/>
      <c r="H61" s="288"/>
      <c r="I61" s="207"/>
      <c r="J61" s="207"/>
    </row>
    <row r="62" spans="1:11">
      <c r="D62" s="221" t="s">
        <v>111</v>
      </c>
      <c r="E62" s="222">
        <v>20</v>
      </c>
      <c r="F62" s="207" t="s">
        <v>140</v>
      </c>
      <c r="G62" s="287"/>
      <c r="H62" s="288"/>
      <c r="I62" s="222">
        <v>20</v>
      </c>
      <c r="J62" s="207" t="s">
        <v>140</v>
      </c>
    </row>
    <row r="63" spans="1:11">
      <c r="D63" s="221"/>
      <c r="E63" s="207"/>
      <c r="F63" s="207"/>
      <c r="G63" s="287"/>
      <c r="H63" s="288"/>
      <c r="I63" s="207"/>
      <c r="J63" s="207"/>
    </row>
    <row r="64" spans="1:11">
      <c r="D64" s="221" t="s">
        <v>112</v>
      </c>
      <c r="E64" s="207">
        <f>E60*1.2</f>
        <v>4716</v>
      </c>
      <c r="F64" s="207" t="s">
        <v>200</v>
      </c>
      <c r="G64" s="287"/>
      <c r="H64" s="288"/>
      <c r="I64" s="237">
        <f>I60*1.2</f>
        <v>1932</v>
      </c>
      <c r="J64" s="207" t="s">
        <v>200</v>
      </c>
    </row>
    <row r="65" spans="4:10">
      <c r="D65" s="221"/>
      <c r="E65" s="207"/>
      <c r="F65" s="207"/>
      <c r="G65" s="287"/>
      <c r="H65" s="288"/>
      <c r="I65" s="207"/>
      <c r="J65" s="207"/>
    </row>
    <row r="66" spans="4:10">
      <c r="D66" s="221" t="s">
        <v>113</v>
      </c>
      <c r="E66" s="207">
        <v>10140</v>
      </c>
      <c r="F66" s="207" t="s">
        <v>200</v>
      </c>
      <c r="G66" s="287"/>
      <c r="H66" s="288"/>
      <c r="I66" s="207"/>
      <c r="J66" s="207" t="s">
        <v>200</v>
      </c>
    </row>
    <row r="67" spans="4:10">
      <c r="D67" s="221"/>
      <c r="E67" s="207"/>
      <c r="F67" s="207"/>
      <c r="G67" s="287"/>
      <c r="H67" s="288"/>
      <c r="I67" s="207"/>
      <c r="J67" s="207"/>
    </row>
    <row r="68" spans="4:10">
      <c r="D68" s="221" t="s">
        <v>141</v>
      </c>
      <c r="E68" s="207">
        <f>+E64-E66</f>
        <v>-5424</v>
      </c>
      <c r="F68" s="207" t="s">
        <v>200</v>
      </c>
      <c r="G68" s="300" t="s">
        <v>142</v>
      </c>
      <c r="H68" s="300"/>
      <c r="I68" s="222">
        <f>I64</f>
        <v>1932</v>
      </c>
      <c r="J68" s="207" t="s">
        <v>200</v>
      </c>
    </row>
  </sheetData>
  <mergeCells count="45">
    <mergeCell ref="G68:H68"/>
    <mergeCell ref="E12:F12"/>
    <mergeCell ref="A44:C44"/>
    <mergeCell ref="A40:C40"/>
    <mergeCell ref="A25:C25"/>
    <mergeCell ref="A49:C49"/>
    <mergeCell ref="G12:H12"/>
    <mergeCell ref="A12:C12"/>
    <mergeCell ref="A27:C27"/>
    <mergeCell ref="H5:I5"/>
    <mergeCell ref="H6:I6"/>
    <mergeCell ref="H7:I7"/>
    <mergeCell ref="A1:J2"/>
    <mergeCell ref="I12:J12"/>
    <mergeCell ref="I42:J42"/>
    <mergeCell ref="G27:H27"/>
    <mergeCell ref="I27:J27"/>
    <mergeCell ref="A45:C45"/>
    <mergeCell ref="A50:C50"/>
    <mergeCell ref="A31:B31"/>
    <mergeCell ref="G66:H66"/>
    <mergeCell ref="G67:H67"/>
    <mergeCell ref="A47:C47"/>
    <mergeCell ref="A56:C56"/>
    <mergeCell ref="G42:H42"/>
    <mergeCell ref="A51:C51"/>
    <mergeCell ref="G61:H61"/>
    <mergeCell ref="G62:H62"/>
    <mergeCell ref="G63:H63"/>
    <mergeCell ref="G64:H64"/>
    <mergeCell ref="G65:H65"/>
    <mergeCell ref="A29:B29"/>
    <mergeCell ref="A30:B30"/>
    <mergeCell ref="E42:F42"/>
    <mergeCell ref="E27:F27"/>
    <mergeCell ref="G60:H60"/>
    <mergeCell ref="A38:B38"/>
    <mergeCell ref="A52:C52"/>
    <mergeCell ref="A53:C53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  <pageSetup paperSize="9" scale="55" orientation="portrait" r:id="rId1"/>
  <drawing r:id="rId2"/>
  <legacyDrawing r:id="rId3"/>
  <controls>
    <control shapeId="2054" r:id="rId4" name="CommandButton4"/>
    <control shapeId="2050" r:id="rId5" name="CommandButton1"/>
    <control shapeId="2051" r:id="rId6" name="CommandButton2"/>
    <control shapeId="2052" r:id="rId7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G145"/>
  <sheetViews>
    <sheetView zoomScale="70" zoomScaleNormal="7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86" sqref="A86:IV89"/>
    </sheetView>
  </sheetViews>
  <sheetFormatPr baseColWidth="10" defaultRowHeight="15"/>
  <cols>
    <col min="1" max="1" width="18.5703125" customWidth="1"/>
    <col min="2" max="2" width="24.42578125" bestFit="1" customWidth="1"/>
    <col min="3" max="4" width="0" hidden="1" customWidth="1"/>
    <col min="5" max="5" width="14.7109375" customWidth="1"/>
    <col min="6" max="7" width="0" hidden="1" customWidth="1"/>
    <col min="8" max="8" width="12.7109375" customWidth="1"/>
    <col min="9" max="9" width="14.7109375" customWidth="1"/>
    <col min="10" max="10" width="14" customWidth="1"/>
    <col min="11" max="11" width="14.7109375" customWidth="1"/>
    <col min="12" max="12" width="12.42578125" customWidth="1"/>
    <col min="13" max="13" width="14.7109375" customWidth="1"/>
    <col min="14" max="14" width="11.140625" customWidth="1"/>
    <col min="15" max="15" width="16.85546875" bestFit="1" customWidth="1"/>
    <col min="16" max="16" width="11.140625" customWidth="1"/>
    <col min="17" max="17" width="14.7109375" bestFit="1" customWidth="1"/>
    <col min="18" max="18" width="10.85546875" customWidth="1"/>
    <col min="19" max="19" width="14.7109375" bestFit="1" customWidth="1"/>
    <col min="20" max="20" width="10.85546875" customWidth="1"/>
    <col min="21" max="21" width="13.140625" customWidth="1"/>
    <col min="22" max="22" width="10.85546875" customWidth="1"/>
    <col min="23" max="27" width="0" hidden="1" customWidth="1"/>
  </cols>
  <sheetData>
    <row r="3" spans="1:33" ht="15.75" thickBot="1"/>
    <row r="4" spans="1:33" ht="32.25" thickBot="1">
      <c r="A4" s="366" t="s">
        <v>3</v>
      </c>
      <c r="B4" s="367"/>
      <c r="C4" s="367"/>
      <c r="D4" s="367"/>
      <c r="E4" s="367"/>
      <c r="F4" s="367"/>
      <c r="G4" s="367"/>
      <c r="H4" s="367"/>
      <c r="I4" s="367"/>
      <c r="J4" s="367"/>
      <c r="K4" s="367"/>
      <c r="L4" s="367"/>
      <c r="M4" s="367"/>
      <c r="N4" s="367"/>
      <c r="O4" s="367"/>
      <c r="P4" s="367"/>
      <c r="Q4" s="367"/>
      <c r="R4" s="367"/>
      <c r="S4" s="367"/>
      <c r="T4" s="367"/>
      <c r="U4" s="367"/>
      <c r="V4" s="367"/>
      <c r="W4" s="367"/>
      <c r="X4" s="367"/>
      <c r="Y4" s="367"/>
      <c r="Z4" s="367"/>
      <c r="AA4" s="368"/>
    </row>
    <row r="5" spans="1:33" ht="98.25" thickBot="1">
      <c r="A5" s="369" t="s">
        <v>4</v>
      </c>
      <c r="B5" s="371" t="s">
        <v>5</v>
      </c>
      <c r="C5" s="1" t="s">
        <v>6</v>
      </c>
      <c r="D5" s="1" t="s">
        <v>7</v>
      </c>
      <c r="E5" s="360" t="s">
        <v>8</v>
      </c>
      <c r="F5" s="373"/>
      <c r="G5" s="373"/>
      <c r="H5" s="374"/>
      <c r="I5" s="360" t="s">
        <v>9</v>
      </c>
      <c r="J5" s="361"/>
      <c r="K5" s="360" t="s">
        <v>10</v>
      </c>
      <c r="L5" s="361"/>
      <c r="M5" s="360" t="s">
        <v>11</v>
      </c>
      <c r="N5" s="361"/>
      <c r="O5" s="360" t="s">
        <v>12</v>
      </c>
      <c r="P5" s="361"/>
      <c r="Q5" s="360" t="s">
        <v>13</v>
      </c>
      <c r="R5" s="361"/>
      <c r="S5" s="360" t="s">
        <v>14</v>
      </c>
      <c r="T5" s="361"/>
      <c r="U5" s="360" t="s">
        <v>15</v>
      </c>
      <c r="V5" s="361"/>
      <c r="W5" s="360" t="s">
        <v>16</v>
      </c>
      <c r="X5" s="361"/>
      <c r="Y5" s="2"/>
      <c r="Z5" s="2"/>
      <c r="AA5" s="2"/>
    </row>
    <row r="6" spans="1:33" ht="98.25" thickBot="1">
      <c r="A6" s="370"/>
      <c r="B6" s="372"/>
      <c r="C6" s="3" t="s">
        <v>6</v>
      </c>
      <c r="D6" s="3" t="s">
        <v>7</v>
      </c>
      <c r="E6" s="3" t="s">
        <v>17</v>
      </c>
      <c r="F6" s="4"/>
      <c r="G6" s="4"/>
      <c r="H6" s="5" t="s">
        <v>18</v>
      </c>
      <c r="I6" s="6" t="s">
        <v>17</v>
      </c>
      <c r="J6" s="7" t="s">
        <v>18</v>
      </c>
      <c r="K6" s="6" t="s">
        <v>17</v>
      </c>
      <c r="L6" s="7" t="s">
        <v>18</v>
      </c>
      <c r="M6" s="6" t="s">
        <v>17</v>
      </c>
      <c r="N6" s="7" t="s">
        <v>18</v>
      </c>
      <c r="O6" s="3" t="s">
        <v>17</v>
      </c>
      <c r="P6" s="5" t="s">
        <v>18</v>
      </c>
      <c r="Q6" s="6" t="s">
        <v>17</v>
      </c>
      <c r="R6" s="7" t="s">
        <v>18</v>
      </c>
      <c r="S6" s="6" t="s">
        <v>17</v>
      </c>
      <c r="T6" s="7" t="s">
        <v>18</v>
      </c>
      <c r="U6" s="6" t="s">
        <v>17</v>
      </c>
      <c r="V6" s="7" t="s">
        <v>18</v>
      </c>
      <c r="W6" s="6" t="s">
        <v>17</v>
      </c>
      <c r="X6" s="7" t="s">
        <v>18</v>
      </c>
      <c r="Y6" s="8" t="s">
        <v>19</v>
      </c>
      <c r="Z6" s="9" t="s">
        <v>20</v>
      </c>
      <c r="AA6" s="10" t="s">
        <v>21</v>
      </c>
    </row>
    <row r="7" spans="1:33" ht="19.899999999999999" customHeight="1" thickBot="1">
      <c r="A7" s="353" t="s">
        <v>22</v>
      </c>
      <c r="B7" s="11" t="s">
        <v>23</v>
      </c>
      <c r="C7" s="12"/>
      <c r="D7" s="13"/>
      <c r="E7" s="14">
        <v>450</v>
      </c>
      <c r="F7" s="15">
        <f>E7-(E7*0.05)</f>
        <v>427.5</v>
      </c>
      <c r="G7" s="15">
        <f>E7-(E7*5%)</f>
        <v>427.5</v>
      </c>
      <c r="H7" s="16">
        <f>E7/4</f>
        <v>112.5</v>
      </c>
      <c r="I7" s="17">
        <v>425</v>
      </c>
      <c r="J7" s="18">
        <f>I7/4</f>
        <v>106.25</v>
      </c>
      <c r="K7" s="19">
        <v>464</v>
      </c>
      <c r="L7" s="16">
        <v>116</v>
      </c>
      <c r="M7" s="20">
        <v>500</v>
      </c>
      <c r="N7" s="21">
        <f>M7/4</f>
        <v>125</v>
      </c>
      <c r="O7" s="14">
        <v>455</v>
      </c>
      <c r="P7" s="21"/>
      <c r="Q7" s="17">
        <v>450</v>
      </c>
      <c r="R7" s="18"/>
      <c r="S7" s="17">
        <v>396</v>
      </c>
      <c r="T7" s="18"/>
      <c r="U7" s="17">
        <v>488</v>
      </c>
      <c r="V7" s="18">
        <f>U7/4</f>
        <v>122</v>
      </c>
      <c r="W7" s="17">
        <v>500</v>
      </c>
      <c r="X7" s="18">
        <f>W7/4</f>
        <v>125</v>
      </c>
      <c r="Y7" s="22" t="str">
        <f>IF(ISNUMBER(#REF!),#REF!*0.95,"")</f>
        <v/>
      </c>
      <c r="Z7" s="23" t="str">
        <f>IF(ISNUMBER(#REF!),#REF!*0.98,"")</f>
        <v/>
      </c>
      <c r="AA7" s="24">
        <f>IF(ISNUMBER(E7),E7*0.95,"")</f>
        <v>427.5</v>
      </c>
      <c r="AF7" t="s">
        <v>1</v>
      </c>
      <c r="AG7" t="s">
        <v>2</v>
      </c>
    </row>
    <row r="8" spans="1:33" ht="19.899999999999999" customHeight="1" thickBot="1">
      <c r="A8" s="351"/>
      <c r="B8" s="25" t="s">
        <v>24</v>
      </c>
      <c r="C8" s="26"/>
      <c r="D8" s="13"/>
      <c r="E8" s="27">
        <v>650</v>
      </c>
      <c r="F8" s="28">
        <f t="shared" ref="F8:F85" si="0">E8-(E8*0.05)</f>
        <v>617.5</v>
      </c>
      <c r="G8" s="28">
        <f>E8-(E8*5%)</f>
        <v>617.5</v>
      </c>
      <c r="H8" s="29">
        <f>E8/8</f>
        <v>81.25</v>
      </c>
      <c r="I8" s="30">
        <v>680</v>
      </c>
      <c r="J8" s="31">
        <f>I8/8</f>
        <v>85</v>
      </c>
      <c r="K8" s="32">
        <v>640</v>
      </c>
      <c r="L8" s="33">
        <v>98</v>
      </c>
      <c r="M8" s="34">
        <v>770</v>
      </c>
      <c r="N8" s="35">
        <f>M8/7</f>
        <v>110</v>
      </c>
      <c r="O8" s="27">
        <v>700</v>
      </c>
      <c r="P8" s="35"/>
      <c r="Q8" s="30">
        <v>680</v>
      </c>
      <c r="R8" s="31"/>
      <c r="S8" s="30">
        <v>688</v>
      </c>
      <c r="T8" s="31"/>
      <c r="U8" s="30">
        <v>762</v>
      </c>
      <c r="V8" s="31">
        <f>U8/8</f>
        <v>95.25</v>
      </c>
      <c r="W8" s="30">
        <v>750</v>
      </c>
      <c r="X8" s="31">
        <f>W8/8</f>
        <v>93.75</v>
      </c>
      <c r="Y8" s="36" t="str">
        <f>IF(ISNUMBER(#REF!),#REF!*0.95,"")</f>
        <v/>
      </c>
      <c r="Z8" s="37" t="str">
        <f>IF(ISNUMBER(#REF!),#REF!*0.98,"")</f>
        <v/>
      </c>
      <c r="AA8" s="38">
        <f>IF(ISNUMBER(E8),E8*0.95,"")</f>
        <v>617.5</v>
      </c>
      <c r="AC8" s="308" t="s">
        <v>22</v>
      </c>
      <c r="AD8" s="309"/>
      <c r="AE8" s="309"/>
    </row>
    <row r="9" spans="1:33" ht="19.899999999999999" customHeight="1" thickBot="1">
      <c r="A9" s="352"/>
      <c r="B9" s="39" t="s">
        <v>25</v>
      </c>
      <c r="C9" s="40"/>
      <c r="D9" s="13"/>
      <c r="E9" s="41">
        <v>2960</v>
      </c>
      <c r="F9" s="42">
        <f t="shared" si="0"/>
        <v>2812</v>
      </c>
      <c r="G9" s="43">
        <f>E9-(E9*5%)</f>
        <v>2812</v>
      </c>
      <c r="H9" s="35">
        <f>E9/37</f>
        <v>80</v>
      </c>
      <c r="I9" s="44">
        <v>3034</v>
      </c>
      <c r="J9" s="45">
        <f>I9/37</f>
        <v>82</v>
      </c>
      <c r="K9" s="46">
        <v>3040</v>
      </c>
      <c r="L9" s="47">
        <v>79.599999999999994</v>
      </c>
      <c r="M9" s="48">
        <v>3000</v>
      </c>
      <c r="N9" s="49">
        <f>M9/35</f>
        <v>85.714285714285708</v>
      </c>
      <c r="O9" s="41">
        <v>3150</v>
      </c>
      <c r="P9" s="49"/>
      <c r="Q9" s="50">
        <v>2800</v>
      </c>
      <c r="R9" s="45"/>
      <c r="S9" s="50">
        <v>2960</v>
      </c>
      <c r="T9" s="45"/>
      <c r="U9" s="44"/>
      <c r="V9" s="45">
        <f>U9/37</f>
        <v>0</v>
      </c>
      <c r="W9" s="44"/>
      <c r="X9" s="45">
        <f>W9/37</f>
        <v>0</v>
      </c>
      <c r="Y9" s="51" t="str">
        <f>IF(ISNUMBER(#REF!),#REF!*0.95,"")</f>
        <v/>
      </c>
      <c r="Z9" s="52" t="str">
        <f>IF(ISNUMBER(#REF!),#REF!*0.98,"")</f>
        <v/>
      </c>
      <c r="AA9" s="53">
        <f>IF(ISNUMBER(E9),E9*0.95,"")</f>
        <v>2812</v>
      </c>
      <c r="AC9" s="308" t="s">
        <v>27</v>
      </c>
      <c r="AD9" s="309"/>
      <c r="AE9" s="309"/>
    </row>
    <row r="10" spans="1:33" ht="19.899999999999999" customHeight="1" thickBot="1">
      <c r="A10" s="354"/>
      <c r="B10" s="54" t="s">
        <v>26</v>
      </c>
      <c r="C10" s="40"/>
      <c r="D10" s="55"/>
      <c r="E10" s="56">
        <v>11100</v>
      </c>
      <c r="F10" s="42">
        <f t="shared" si="0"/>
        <v>10545</v>
      </c>
      <c r="G10" s="57">
        <f>E10-(E10*5%)</f>
        <v>10545</v>
      </c>
      <c r="H10" s="58">
        <f>E10/148</f>
        <v>75</v>
      </c>
      <c r="I10" s="59">
        <v>12482</v>
      </c>
      <c r="J10" s="60">
        <f>I10/158</f>
        <v>79</v>
      </c>
      <c r="K10" s="61">
        <v>12600</v>
      </c>
      <c r="L10" s="62">
        <v>72.83</v>
      </c>
      <c r="M10" s="63">
        <v>9800</v>
      </c>
      <c r="N10" s="64">
        <f>M10/140</f>
        <v>70</v>
      </c>
      <c r="O10" s="56">
        <v>12000</v>
      </c>
      <c r="P10" s="64"/>
      <c r="Q10" s="59">
        <v>10500</v>
      </c>
      <c r="R10" s="60"/>
      <c r="S10" s="59">
        <v>11850</v>
      </c>
      <c r="T10" s="60"/>
      <c r="U10" s="59"/>
      <c r="V10" s="60">
        <f>U10/158</f>
        <v>0</v>
      </c>
      <c r="W10" s="59"/>
      <c r="X10" s="60">
        <f>W10/158</f>
        <v>0</v>
      </c>
      <c r="Y10" s="51" t="str">
        <f>IF(ISNUMBER(#REF!),#REF!*0.95,"")</f>
        <v/>
      </c>
      <c r="Z10" s="52" t="str">
        <f>IF(ISNUMBER(#REF!),#REF!*0.98,"")</f>
        <v/>
      </c>
      <c r="AA10" s="53">
        <f>IF(ISNUMBER(E10),E10*0.95,"")</f>
        <v>10545</v>
      </c>
      <c r="AC10" s="308" t="s">
        <v>30</v>
      </c>
      <c r="AD10" s="309"/>
      <c r="AE10" s="309"/>
    </row>
    <row r="11" spans="1:33" ht="19.899999999999999" customHeight="1" thickBot="1">
      <c r="A11" s="325" t="s">
        <v>27</v>
      </c>
      <c r="B11" s="11" t="s">
        <v>23</v>
      </c>
      <c r="C11" s="26" t="e">
        <f>#REF!-((0.5/100)*#REF!)</f>
        <v>#REF!</v>
      </c>
      <c r="D11" s="13" t="e">
        <f>#REF!-(#REF!*0.5%)</f>
        <v>#REF!</v>
      </c>
      <c r="E11" s="20"/>
      <c r="F11" s="65"/>
      <c r="G11" s="20"/>
      <c r="H11" s="16"/>
      <c r="I11" s="20">
        <v>475</v>
      </c>
      <c r="J11" s="21"/>
      <c r="K11" s="19">
        <v>464</v>
      </c>
      <c r="L11" s="16"/>
      <c r="M11" s="20"/>
      <c r="N11" s="21"/>
      <c r="O11" s="14"/>
      <c r="P11" s="21"/>
      <c r="Q11" s="20"/>
      <c r="R11" s="21"/>
      <c r="S11" s="20"/>
      <c r="T11" s="21"/>
      <c r="U11" s="20"/>
      <c r="V11" s="21"/>
      <c r="W11" s="20"/>
      <c r="X11" s="21"/>
      <c r="Y11" s="66"/>
      <c r="Z11" s="67"/>
      <c r="AA11" s="68"/>
      <c r="AC11" s="308" t="s">
        <v>31</v>
      </c>
      <c r="AD11" s="309"/>
      <c r="AE11" s="309"/>
    </row>
    <row r="12" spans="1:33" ht="19.899999999999999" customHeight="1" thickBot="1">
      <c r="A12" s="326"/>
      <c r="B12" s="25" t="s">
        <v>24</v>
      </c>
      <c r="C12" s="26" t="e">
        <f>#REF!-((0.5/100)*#REF!)</f>
        <v>#REF!</v>
      </c>
      <c r="D12" s="13" t="e">
        <f>#REF!-(#REF!*0.5%)</f>
        <v>#REF!</v>
      </c>
      <c r="E12" s="34"/>
      <c r="F12" s="65"/>
      <c r="G12" s="65"/>
      <c r="H12" s="29"/>
      <c r="I12" s="34">
        <v>760</v>
      </c>
      <c r="J12" s="35"/>
      <c r="K12" s="32">
        <v>790</v>
      </c>
      <c r="L12" s="33"/>
      <c r="M12" s="34"/>
      <c r="N12" s="35"/>
      <c r="O12" s="27"/>
      <c r="P12" s="35"/>
      <c r="Q12" s="34"/>
      <c r="R12" s="35"/>
      <c r="S12" s="34"/>
      <c r="T12" s="35"/>
      <c r="U12" s="34"/>
      <c r="V12" s="35"/>
      <c r="W12" s="34"/>
      <c r="X12" s="35"/>
      <c r="Y12" s="36"/>
      <c r="Z12" s="69"/>
      <c r="AA12" s="38"/>
      <c r="AC12" s="308" t="s">
        <v>32</v>
      </c>
      <c r="AD12" s="309"/>
      <c r="AE12" s="309"/>
    </row>
    <row r="13" spans="1:33" ht="19.899999999999999" customHeight="1" thickBot="1">
      <c r="A13" s="326"/>
      <c r="B13" s="25" t="s">
        <v>28</v>
      </c>
      <c r="C13" s="26" t="e">
        <f>#REF!-((0.5/100)*#REF!)</f>
        <v>#REF!</v>
      </c>
      <c r="D13" s="13" t="e">
        <f>#REF!-(#REF!*0.5%)</f>
        <v>#REF!</v>
      </c>
      <c r="E13" s="34"/>
      <c r="F13" s="65"/>
      <c r="G13" s="65"/>
      <c r="H13" s="29"/>
      <c r="I13" s="34">
        <v>760</v>
      </c>
      <c r="J13" s="35"/>
      <c r="K13" s="32"/>
      <c r="L13" s="33"/>
      <c r="M13" s="34"/>
      <c r="N13" s="35"/>
      <c r="O13" s="27"/>
      <c r="P13" s="35"/>
      <c r="Q13" s="34"/>
      <c r="R13" s="35"/>
      <c r="S13" s="34"/>
      <c r="T13" s="35"/>
      <c r="U13" s="34"/>
      <c r="V13" s="35"/>
      <c r="W13" s="34"/>
      <c r="X13" s="35"/>
      <c r="Y13" s="36"/>
      <c r="Z13" s="69"/>
      <c r="AA13" s="38"/>
      <c r="AC13" s="308" t="s">
        <v>33</v>
      </c>
      <c r="AD13" s="309"/>
      <c r="AE13" s="309"/>
    </row>
    <row r="14" spans="1:33" ht="19.899999999999999" customHeight="1" thickBot="1">
      <c r="A14" s="327"/>
      <c r="B14" s="54" t="s">
        <v>29</v>
      </c>
      <c r="C14" s="70" t="e">
        <f>#REF!-((0.5/100)*#REF!)</f>
        <v>#REF!</v>
      </c>
      <c r="D14" s="13" t="e">
        <f>#REF!-(#REF!*0.5%)</f>
        <v>#REF!</v>
      </c>
      <c r="E14" s="63"/>
      <c r="F14" s="63"/>
      <c r="G14" s="71"/>
      <c r="H14" s="58"/>
      <c r="I14" s="63">
        <v>3300</v>
      </c>
      <c r="J14" s="64"/>
      <c r="K14" s="61">
        <v>3184</v>
      </c>
      <c r="L14" s="62"/>
      <c r="M14" s="63"/>
      <c r="N14" s="64"/>
      <c r="O14" s="56"/>
      <c r="P14" s="64"/>
      <c r="Q14" s="63"/>
      <c r="R14" s="64"/>
      <c r="S14" s="63"/>
      <c r="T14" s="64"/>
      <c r="U14" s="63"/>
      <c r="V14" s="64"/>
      <c r="W14" s="63"/>
      <c r="X14" s="64"/>
      <c r="Y14" s="72"/>
      <c r="Z14" s="73"/>
      <c r="AA14" s="74"/>
      <c r="AC14" s="308" t="s">
        <v>34</v>
      </c>
      <c r="AD14" s="309"/>
      <c r="AE14" s="309"/>
    </row>
    <row r="15" spans="1:33" ht="19.899999999999999" customHeight="1" thickBot="1">
      <c r="A15" s="362" t="s">
        <v>30</v>
      </c>
      <c r="B15" s="75" t="s">
        <v>23</v>
      </c>
      <c r="C15" s="12" t="e">
        <f>#REF!-((0.5/100)*#REF!)</f>
        <v>#REF!</v>
      </c>
      <c r="D15" s="76" t="e">
        <f>#REF!-(#REF!*0.5%)</f>
        <v>#REF!</v>
      </c>
      <c r="E15" s="65">
        <v>550</v>
      </c>
      <c r="F15" s="65">
        <f t="shared" si="0"/>
        <v>522.5</v>
      </c>
      <c r="G15" s="65">
        <f>E15-(E15*5%)</f>
        <v>522.5</v>
      </c>
      <c r="H15" s="29">
        <f>E15/4</f>
        <v>137.5</v>
      </c>
      <c r="I15" s="65">
        <v>500</v>
      </c>
      <c r="J15" s="18">
        <f>I15/4</f>
        <v>125</v>
      </c>
      <c r="K15" s="77">
        <v>556</v>
      </c>
      <c r="L15" s="29">
        <v>139</v>
      </c>
      <c r="M15" s="65">
        <v>680</v>
      </c>
      <c r="N15" s="21">
        <f>M15/4</f>
        <v>170</v>
      </c>
      <c r="O15" s="78">
        <v>530</v>
      </c>
      <c r="P15" s="79"/>
      <c r="Q15" s="65">
        <v>594</v>
      </c>
      <c r="R15" s="18"/>
      <c r="S15" s="65">
        <v>540</v>
      </c>
      <c r="T15" s="18"/>
      <c r="U15" s="65">
        <v>590</v>
      </c>
      <c r="V15" s="18">
        <f>U15/4</f>
        <v>147.5</v>
      </c>
      <c r="W15" s="65">
        <v>650</v>
      </c>
      <c r="X15" s="18">
        <f>W15/4</f>
        <v>162.5</v>
      </c>
      <c r="Y15" s="22" t="str">
        <f>IF(ISNUMBER(#REF!),#REF!*0.95,"")</f>
        <v/>
      </c>
      <c r="Z15" s="80" t="str">
        <f>IF(ISNUMBER(#REF!),#REF!*0.98,"")</f>
        <v/>
      </c>
      <c r="AA15" s="24">
        <f t="shared" ref="AA15:AA76" si="1">IF(ISNUMBER(E15),E15*0.95,"")</f>
        <v>522.5</v>
      </c>
      <c r="AC15" s="306" t="s">
        <v>89</v>
      </c>
      <c r="AD15" s="307"/>
      <c r="AE15" s="307"/>
      <c r="AF15" s="307"/>
    </row>
    <row r="16" spans="1:33" ht="19.899999999999999" customHeight="1" thickBot="1">
      <c r="A16" s="351"/>
      <c r="B16" s="25" t="s">
        <v>24</v>
      </c>
      <c r="C16" s="26" t="e">
        <f>#REF!-((0.5/100)*#REF!)</f>
        <v>#REF!</v>
      </c>
      <c r="D16" s="13" t="e">
        <f>#REF!-(#REF!*0.5%)</f>
        <v>#REF!</v>
      </c>
      <c r="E16" s="34">
        <v>830</v>
      </c>
      <c r="F16" s="65">
        <f t="shared" si="0"/>
        <v>788.5</v>
      </c>
      <c r="G16" s="65">
        <f>E16-(E16*5%)</f>
        <v>788.5</v>
      </c>
      <c r="H16" s="29">
        <f>E16/8</f>
        <v>103.75</v>
      </c>
      <c r="I16" s="34">
        <v>800</v>
      </c>
      <c r="J16" s="31">
        <f>I16/8</f>
        <v>100</v>
      </c>
      <c r="K16" s="32">
        <v>792</v>
      </c>
      <c r="L16" s="33">
        <v>119</v>
      </c>
      <c r="M16" s="34">
        <v>920</v>
      </c>
      <c r="N16" s="35">
        <f>M16/7</f>
        <v>131.42857142857142</v>
      </c>
      <c r="O16" s="27">
        <v>800</v>
      </c>
      <c r="P16" s="35"/>
      <c r="Q16" s="34">
        <v>830</v>
      </c>
      <c r="R16" s="31"/>
      <c r="S16" s="34">
        <v>936</v>
      </c>
      <c r="T16" s="31"/>
      <c r="U16" s="34">
        <v>840</v>
      </c>
      <c r="V16" s="31">
        <f>U16/8</f>
        <v>105</v>
      </c>
      <c r="W16" s="34">
        <v>950</v>
      </c>
      <c r="X16" s="31">
        <f>W16/8</f>
        <v>118.75</v>
      </c>
      <c r="Y16" s="36" t="str">
        <f>IF(ISNUMBER(#REF!),#REF!*0.95,"")</f>
        <v/>
      </c>
      <c r="Z16" s="81" t="str">
        <f>IF(ISNUMBER(#REF!),#REF!*0.98,"")</f>
        <v/>
      </c>
      <c r="AA16" s="38">
        <f t="shared" si="1"/>
        <v>788.5</v>
      </c>
      <c r="AC16" s="306" t="s">
        <v>38</v>
      </c>
      <c r="AD16" s="307"/>
      <c r="AE16" s="307"/>
    </row>
    <row r="17" spans="1:31" ht="19.899999999999999" customHeight="1">
      <c r="A17" s="352"/>
      <c r="B17" s="25" t="s">
        <v>29</v>
      </c>
      <c r="C17" s="82" t="e">
        <f>#REF!-((0.5/100)*#REF!)</f>
        <v>#REF!</v>
      </c>
      <c r="D17" s="76" t="e">
        <f>#REF!-(#REF!*0.5%)</f>
        <v>#REF!</v>
      </c>
      <c r="E17" s="34">
        <v>3885</v>
      </c>
      <c r="F17" s="34">
        <f t="shared" si="0"/>
        <v>3690.75</v>
      </c>
      <c r="G17" s="65">
        <f>E17-(E17*5%)</f>
        <v>3690.75</v>
      </c>
      <c r="H17" s="29">
        <f>E17/37</f>
        <v>105</v>
      </c>
      <c r="I17" s="34">
        <v>3515</v>
      </c>
      <c r="J17" s="45">
        <f>I17/37</f>
        <v>95</v>
      </c>
      <c r="K17" s="32">
        <v>3400</v>
      </c>
      <c r="L17" s="33">
        <v>89.25</v>
      </c>
      <c r="M17" s="34">
        <v>3750</v>
      </c>
      <c r="N17" s="49">
        <f>M17/35</f>
        <v>107.14285714285714</v>
      </c>
      <c r="O17" s="27">
        <v>3800</v>
      </c>
      <c r="P17" s="35"/>
      <c r="Q17" s="34">
        <v>3600</v>
      </c>
      <c r="R17" s="45"/>
      <c r="S17" s="34">
        <v>3885</v>
      </c>
      <c r="T17" s="45"/>
      <c r="U17" s="34"/>
      <c r="V17" s="45">
        <f>U17/37</f>
        <v>0</v>
      </c>
      <c r="W17" s="34"/>
      <c r="X17" s="45">
        <f>W17/37</f>
        <v>0</v>
      </c>
      <c r="Y17" s="51" t="str">
        <f>IF(ISNUMBER(#REF!),#REF!*0.95,"")</f>
        <v/>
      </c>
      <c r="Z17" s="83" t="str">
        <f>IF(ISNUMBER(#REF!),#REF!*0.98,"")</f>
        <v/>
      </c>
      <c r="AA17" s="53">
        <f t="shared" si="1"/>
        <v>3690.75</v>
      </c>
      <c r="AC17" s="306" t="s">
        <v>40</v>
      </c>
      <c r="AD17" s="307"/>
      <c r="AE17" s="307"/>
    </row>
    <row r="18" spans="1:31" ht="19.899999999999999" customHeight="1" thickBot="1">
      <c r="A18" s="352"/>
      <c r="B18" s="84" t="s">
        <v>26</v>
      </c>
      <c r="C18" s="85" t="e">
        <f>#REF!-((0.5/100)*#REF!)</f>
        <v>#REF!</v>
      </c>
      <c r="D18" s="82" t="e">
        <f>#REF!-(#REF!*0.5%)</f>
        <v>#REF!</v>
      </c>
      <c r="E18" s="86">
        <v>14060</v>
      </c>
      <c r="F18" s="71">
        <f t="shared" si="0"/>
        <v>13357</v>
      </c>
      <c r="G18" s="86">
        <f>E18-(E18*5%)</f>
        <v>13357</v>
      </c>
      <c r="H18" s="87">
        <f>E18/148</f>
        <v>95</v>
      </c>
      <c r="I18" s="86">
        <v>14220</v>
      </c>
      <c r="J18" s="60">
        <f>I18/158</f>
        <v>90</v>
      </c>
      <c r="K18" s="88">
        <v>14000</v>
      </c>
      <c r="L18" s="87">
        <v>81.91</v>
      </c>
      <c r="M18" s="86">
        <v>12400</v>
      </c>
      <c r="N18" s="64">
        <f>M18/140</f>
        <v>88.571428571428569</v>
      </c>
      <c r="O18" s="89">
        <v>13320</v>
      </c>
      <c r="P18" s="90"/>
      <c r="Q18" s="86">
        <v>13950</v>
      </c>
      <c r="R18" s="60"/>
      <c r="S18" s="86">
        <v>15642</v>
      </c>
      <c r="T18" s="60"/>
      <c r="U18" s="86"/>
      <c r="V18" s="60">
        <f>U18/158</f>
        <v>0</v>
      </c>
      <c r="W18" s="86"/>
      <c r="X18" s="60">
        <f>W18/158</f>
        <v>0</v>
      </c>
      <c r="Y18" s="51" t="str">
        <f>IF(ISNUMBER(#REF!),#REF!*0.95,"")</f>
        <v/>
      </c>
      <c r="Z18" s="83" t="str">
        <f>IF(ISNUMBER(#REF!),#REF!*0.98,"")</f>
        <v/>
      </c>
      <c r="AA18" s="53">
        <f t="shared" si="1"/>
        <v>13357</v>
      </c>
      <c r="AC18" s="306" t="s">
        <v>41</v>
      </c>
      <c r="AD18" s="307"/>
      <c r="AE18" s="307"/>
    </row>
    <row r="19" spans="1:31" ht="19.899999999999999" customHeight="1" thickBot="1">
      <c r="A19" s="325" t="s">
        <v>31</v>
      </c>
      <c r="B19" s="11" t="s">
        <v>23</v>
      </c>
      <c r="C19" s="26" t="e">
        <f>#REF!-((0.5/100)*#REF!)</f>
        <v>#REF!</v>
      </c>
      <c r="D19" s="13" t="e">
        <f>#REF!-(#REF!*0.5%)</f>
        <v>#REF!</v>
      </c>
      <c r="E19" s="20"/>
      <c r="F19" s="65"/>
      <c r="G19" s="91"/>
      <c r="H19" s="92"/>
      <c r="I19" s="20">
        <v>600</v>
      </c>
      <c r="J19" s="21">
        <f>I19/4</f>
        <v>150</v>
      </c>
      <c r="K19" s="19">
        <v>616</v>
      </c>
      <c r="L19" s="16">
        <v>154</v>
      </c>
      <c r="M19" s="20">
        <v>800</v>
      </c>
      <c r="N19" s="21">
        <f>M19/4</f>
        <v>200</v>
      </c>
      <c r="O19" s="14">
        <v>700</v>
      </c>
      <c r="P19" s="21"/>
      <c r="Q19" s="20">
        <v>670</v>
      </c>
      <c r="R19" s="21"/>
      <c r="S19" s="20"/>
      <c r="T19" s="21"/>
      <c r="U19" s="20"/>
      <c r="V19" s="21"/>
      <c r="W19" s="20"/>
      <c r="X19" s="21"/>
      <c r="Y19" s="66" t="str">
        <f>IF(ISNUMBER(#REF!),#REF!*0.95,"")</f>
        <v/>
      </c>
      <c r="Z19" s="93" t="str">
        <f>IF(ISNUMBER(#REF!),#REF!*0.98,"")</f>
        <v/>
      </c>
      <c r="AA19" s="68" t="str">
        <f t="shared" si="1"/>
        <v/>
      </c>
      <c r="AC19" s="308" t="s">
        <v>42</v>
      </c>
      <c r="AD19" s="309"/>
      <c r="AE19" s="309"/>
    </row>
    <row r="20" spans="1:31" ht="19.899999999999999" customHeight="1" thickBot="1">
      <c r="A20" s="326"/>
      <c r="B20" s="25" t="s">
        <v>24</v>
      </c>
      <c r="C20" s="26" t="e">
        <f>#REF!-((0.5/100)*#REF!)</f>
        <v>#REF!</v>
      </c>
      <c r="D20" s="13" t="e">
        <f>#REF!-(#REF!*0.5%)</f>
        <v>#REF!</v>
      </c>
      <c r="E20" s="34"/>
      <c r="F20" s="65"/>
      <c r="G20" s="65"/>
      <c r="H20" s="29"/>
      <c r="I20" s="34">
        <v>960</v>
      </c>
      <c r="J20" s="35">
        <f>I20/8</f>
        <v>120</v>
      </c>
      <c r="K20" s="32">
        <v>864</v>
      </c>
      <c r="L20" s="33">
        <f>K20/8</f>
        <v>108</v>
      </c>
      <c r="M20" s="34">
        <v>1200</v>
      </c>
      <c r="N20" s="35">
        <f>M20/7</f>
        <v>171.42857142857142</v>
      </c>
      <c r="O20" s="27">
        <v>1048</v>
      </c>
      <c r="P20" s="35"/>
      <c r="Q20" s="34">
        <v>900</v>
      </c>
      <c r="R20" s="35"/>
      <c r="S20" s="34"/>
      <c r="T20" s="35"/>
      <c r="U20" s="34"/>
      <c r="V20" s="35"/>
      <c r="W20" s="34"/>
      <c r="X20" s="35"/>
      <c r="Y20" s="36" t="str">
        <f>IF(ISNUMBER(#REF!),#REF!*0.95,"")</f>
        <v/>
      </c>
      <c r="Z20" s="37" t="str">
        <f>IF(ISNUMBER(#REF!),#REF!*0.98,"")</f>
        <v/>
      </c>
      <c r="AA20" s="38" t="str">
        <f t="shared" si="1"/>
        <v/>
      </c>
      <c r="AC20" s="308" t="s">
        <v>45</v>
      </c>
      <c r="AD20" s="309"/>
      <c r="AE20" s="309"/>
    </row>
    <row r="21" spans="1:31" ht="19.899999999999999" customHeight="1" thickBot="1">
      <c r="A21" s="326"/>
      <c r="B21" s="25" t="s">
        <v>25</v>
      </c>
      <c r="C21" s="26" t="e">
        <f>#REF!-((0.5/100)*#REF!)</f>
        <v>#REF!</v>
      </c>
      <c r="D21" s="13" t="e">
        <f>#REF!-(#REF!*0.5%)</f>
        <v>#REF!</v>
      </c>
      <c r="E21" s="34"/>
      <c r="F21" s="34"/>
      <c r="G21" s="65"/>
      <c r="H21" s="29"/>
      <c r="I21" s="34">
        <v>4070</v>
      </c>
      <c r="J21" s="35">
        <f>I21/37</f>
        <v>110</v>
      </c>
      <c r="K21" s="32">
        <v>3840</v>
      </c>
      <c r="L21" s="33">
        <v>100.6</v>
      </c>
      <c r="M21" s="34">
        <v>4250</v>
      </c>
      <c r="N21" s="49">
        <f>M21/35</f>
        <v>121.42857142857143</v>
      </c>
      <c r="O21" s="27">
        <v>4250</v>
      </c>
      <c r="P21" s="35"/>
      <c r="Q21" s="34">
        <v>3900</v>
      </c>
      <c r="R21" s="35"/>
      <c r="S21" s="34"/>
      <c r="T21" s="35"/>
      <c r="U21" s="34"/>
      <c r="V21" s="35"/>
      <c r="W21" s="34"/>
      <c r="X21" s="35"/>
      <c r="Y21" s="72" t="str">
        <f>IF(ISNUMBER(#REF!),#REF!*0.95,"")</f>
        <v/>
      </c>
      <c r="Z21" s="73" t="str">
        <f>IF(ISNUMBER(#REF!),#REF!*0.98,"")</f>
        <v/>
      </c>
      <c r="AA21" s="74" t="str">
        <f t="shared" si="1"/>
        <v/>
      </c>
      <c r="AC21" s="308" t="s">
        <v>46</v>
      </c>
      <c r="AD21" s="309"/>
      <c r="AE21" s="309"/>
    </row>
    <row r="22" spans="1:31" ht="19.899999999999999" customHeight="1" thickBot="1">
      <c r="A22" s="327"/>
      <c r="B22" s="94" t="s">
        <v>26</v>
      </c>
      <c r="C22" s="70" t="e">
        <f>#REF!-((0.5/100)*#REF!)</f>
        <v>#REF!</v>
      </c>
      <c r="D22" s="95" t="e">
        <f>#REF!-(#REF!*0.5%)</f>
        <v>#REF!</v>
      </c>
      <c r="E22" s="71"/>
      <c r="F22" s="71"/>
      <c r="G22" s="71"/>
      <c r="H22" s="58"/>
      <c r="I22" s="71"/>
      <c r="J22" s="96"/>
      <c r="K22" s="97">
        <v>16100</v>
      </c>
      <c r="L22" s="58">
        <v>93.05</v>
      </c>
      <c r="M22" s="71">
        <v>14600</v>
      </c>
      <c r="N22" s="64">
        <f>M22/140</f>
        <v>104.28571428571429</v>
      </c>
      <c r="O22" s="98">
        <v>16800</v>
      </c>
      <c r="P22" s="96"/>
      <c r="Q22" s="71">
        <v>15089</v>
      </c>
      <c r="R22" s="96"/>
      <c r="S22" s="71"/>
      <c r="T22" s="96"/>
      <c r="U22" s="71"/>
      <c r="V22" s="96"/>
      <c r="W22" s="71"/>
      <c r="X22" s="96"/>
      <c r="Y22" s="72" t="str">
        <f>IF(ISNUMBER(#REF!),#REF!*0.95,"")</f>
        <v/>
      </c>
      <c r="Z22" s="73" t="str">
        <f>IF(ISNUMBER(#REF!),#REF!*0.98,"")</f>
        <v/>
      </c>
      <c r="AA22" s="74" t="str">
        <f t="shared" si="1"/>
        <v/>
      </c>
      <c r="AC22" s="308" t="s">
        <v>47</v>
      </c>
      <c r="AD22" s="309"/>
      <c r="AE22" s="309"/>
    </row>
    <row r="23" spans="1:31" ht="19.899999999999999" customHeight="1" thickBot="1">
      <c r="A23" s="326" t="s">
        <v>32</v>
      </c>
      <c r="B23" s="75" t="s">
        <v>23</v>
      </c>
      <c r="C23" s="12" t="e">
        <f>#REF!-((0.5/100)*#REF!)</f>
        <v>#REF!</v>
      </c>
      <c r="D23" s="13" t="e">
        <f>#REF!-(#REF!*0.5%)</f>
        <v>#REF!</v>
      </c>
      <c r="E23" s="65"/>
      <c r="F23" s="65"/>
      <c r="G23" s="65"/>
      <c r="H23" s="29"/>
      <c r="I23" s="65"/>
      <c r="J23" s="79"/>
      <c r="K23" s="77">
        <v>628</v>
      </c>
      <c r="L23" s="29">
        <v>157</v>
      </c>
      <c r="M23" s="20">
        <v>800</v>
      </c>
      <c r="N23" s="21">
        <f>M23/4</f>
        <v>200</v>
      </c>
      <c r="O23" s="78"/>
      <c r="P23" s="79"/>
      <c r="Q23" s="65"/>
      <c r="R23" s="79"/>
      <c r="S23" s="65">
        <v>675</v>
      </c>
      <c r="T23" s="79"/>
      <c r="U23" s="65"/>
      <c r="V23" s="79"/>
      <c r="W23" s="65">
        <v>915</v>
      </c>
      <c r="X23" s="18">
        <f>W23/4</f>
        <v>228.75</v>
      </c>
      <c r="Y23" s="22" t="str">
        <f>IF(ISNUMBER(#REF!),#REF!*0.95,"")</f>
        <v/>
      </c>
      <c r="Z23" s="80" t="str">
        <f>IF(ISNUMBER(#REF!),#REF!*0.98,"")</f>
        <v/>
      </c>
      <c r="AA23" s="24" t="str">
        <f t="shared" si="1"/>
        <v/>
      </c>
      <c r="AC23" s="308" t="s">
        <v>48</v>
      </c>
      <c r="AD23" s="309"/>
      <c r="AE23" s="309"/>
    </row>
    <row r="24" spans="1:31" ht="19.899999999999999" customHeight="1" thickBot="1">
      <c r="A24" s="326"/>
      <c r="B24" s="25" t="s">
        <v>24</v>
      </c>
      <c r="C24" s="26" t="e">
        <f>#REF!-((0.5/100)*#REF!)</f>
        <v>#REF!</v>
      </c>
      <c r="D24" s="13" t="e">
        <f>#REF!-(#REF!*0.5%)</f>
        <v>#REF!</v>
      </c>
      <c r="E24" s="34"/>
      <c r="F24" s="65"/>
      <c r="G24" s="65"/>
      <c r="H24" s="29"/>
      <c r="I24" s="34"/>
      <c r="J24" s="35"/>
      <c r="K24" s="32">
        <v>880</v>
      </c>
      <c r="L24" s="33">
        <v>133.5</v>
      </c>
      <c r="M24" s="34">
        <v>1200</v>
      </c>
      <c r="N24" s="35">
        <f>M24/7</f>
        <v>171.42857142857142</v>
      </c>
      <c r="O24" s="27"/>
      <c r="P24" s="35"/>
      <c r="Q24" s="34"/>
      <c r="R24" s="35"/>
      <c r="S24" s="34">
        <v>1160</v>
      </c>
      <c r="T24" s="35"/>
      <c r="U24" s="34"/>
      <c r="V24" s="35"/>
      <c r="W24" s="34">
        <v>1150</v>
      </c>
      <c r="X24" s="31">
        <f>W24/8</f>
        <v>143.75</v>
      </c>
      <c r="Y24" s="36" t="str">
        <f>IF(ISNUMBER(#REF!),#REF!*0.95,"")</f>
        <v/>
      </c>
      <c r="Z24" s="81" t="str">
        <f>IF(ISNUMBER(#REF!),#REF!*0.98,"")</f>
        <v/>
      </c>
      <c r="AA24" s="38" t="str">
        <f t="shared" si="1"/>
        <v/>
      </c>
      <c r="AC24" s="308" t="s">
        <v>49</v>
      </c>
      <c r="AD24" s="309"/>
      <c r="AE24" s="309"/>
    </row>
    <row r="25" spans="1:31" ht="19.899999999999999" customHeight="1" thickBot="1">
      <c r="A25" s="326"/>
      <c r="B25" s="39" t="s">
        <v>25</v>
      </c>
      <c r="C25" s="40" t="e">
        <f>#REF!-((0.5/100)*#REF!)</f>
        <v>#REF!</v>
      </c>
      <c r="D25" s="13" t="e">
        <f>#REF!-(#REF!*0.5%)</f>
        <v>#REF!</v>
      </c>
      <c r="E25" s="34"/>
      <c r="F25" s="34"/>
      <c r="G25" s="34"/>
      <c r="H25" s="33"/>
      <c r="I25" s="34"/>
      <c r="J25" s="49"/>
      <c r="K25" s="32">
        <v>3920</v>
      </c>
      <c r="L25" s="33">
        <v>102.7</v>
      </c>
      <c r="M25" s="34">
        <v>4250</v>
      </c>
      <c r="N25" s="49">
        <f>M25/35</f>
        <v>121.42857142857143</v>
      </c>
      <c r="O25" s="27"/>
      <c r="P25" s="35"/>
      <c r="Q25" s="34"/>
      <c r="R25" s="49"/>
      <c r="S25" s="34">
        <v>4995</v>
      </c>
      <c r="T25" s="49"/>
      <c r="U25" s="34"/>
      <c r="V25" s="49"/>
      <c r="W25" s="34"/>
      <c r="X25" s="45">
        <f>W25/37</f>
        <v>0</v>
      </c>
      <c r="Y25" s="51" t="str">
        <f>IF(ISNUMBER(#REF!),#REF!*0.95,"")</f>
        <v/>
      </c>
      <c r="Z25" s="83" t="str">
        <f>IF(ISNUMBER(#REF!),#REF!*0.98,"")</f>
        <v/>
      </c>
      <c r="AA25" s="53" t="str">
        <f t="shared" si="1"/>
        <v/>
      </c>
      <c r="AC25" s="308" t="s">
        <v>50</v>
      </c>
      <c r="AD25" s="309"/>
      <c r="AE25" s="309"/>
    </row>
    <row r="26" spans="1:31" ht="19.899999999999999" customHeight="1" thickBot="1">
      <c r="A26" s="326"/>
      <c r="B26" s="39" t="s">
        <v>26</v>
      </c>
      <c r="C26" s="40" t="e">
        <f>#REF!-((0.5/100)*#REF!)</f>
        <v>#REF!</v>
      </c>
      <c r="D26" s="13" t="e">
        <f>#REF!-(#REF!*0.5%)</f>
        <v>#REF!</v>
      </c>
      <c r="E26" s="86"/>
      <c r="F26" s="71"/>
      <c r="G26" s="86"/>
      <c r="H26" s="87"/>
      <c r="I26" s="86"/>
      <c r="J26" s="49"/>
      <c r="K26" s="88">
        <v>16450</v>
      </c>
      <c r="L26" s="87">
        <v>95.07</v>
      </c>
      <c r="M26" s="71">
        <v>14600</v>
      </c>
      <c r="N26" s="64">
        <f>M26/140</f>
        <v>104.28571428571429</v>
      </c>
      <c r="O26" s="89"/>
      <c r="P26" s="90"/>
      <c r="Q26" s="86"/>
      <c r="R26" s="49"/>
      <c r="S26" s="86">
        <v>20540</v>
      </c>
      <c r="T26" s="49"/>
      <c r="U26" s="86"/>
      <c r="V26" s="49"/>
      <c r="W26" s="86"/>
      <c r="X26" s="60">
        <f>W26/158</f>
        <v>0</v>
      </c>
      <c r="Y26" s="51" t="str">
        <f>IF(ISNUMBER(#REF!),#REF!*0.95,"")</f>
        <v/>
      </c>
      <c r="Z26" s="83" t="str">
        <f>IF(ISNUMBER(#REF!),#REF!*0.98,"")</f>
        <v/>
      </c>
      <c r="AA26" s="53" t="str">
        <f t="shared" si="1"/>
        <v/>
      </c>
      <c r="AC26" s="306" t="s">
        <v>51</v>
      </c>
      <c r="AD26" s="307"/>
      <c r="AE26" s="307"/>
    </row>
    <row r="27" spans="1:31" ht="19.899999999999999" customHeight="1" thickBot="1">
      <c r="A27" s="353" t="s">
        <v>33</v>
      </c>
      <c r="B27" s="11" t="s">
        <v>23</v>
      </c>
      <c r="C27" s="82" t="e">
        <f>#REF!-((0.5/100)*#REF!)</f>
        <v>#REF!</v>
      </c>
      <c r="D27" s="76" t="e">
        <f>#REF!-(#REF!*0.5%)</f>
        <v>#REF!</v>
      </c>
      <c r="E27" s="20">
        <v>830</v>
      </c>
      <c r="F27" s="65">
        <f t="shared" si="0"/>
        <v>788.5</v>
      </c>
      <c r="G27" s="20">
        <f>E27-(E27*5%)</f>
        <v>788.5</v>
      </c>
      <c r="H27" s="16">
        <f>E27/4</f>
        <v>207.5</v>
      </c>
      <c r="I27" s="20">
        <v>850</v>
      </c>
      <c r="J27" s="18">
        <f>I27/4</f>
        <v>212.5</v>
      </c>
      <c r="K27" s="19">
        <v>780</v>
      </c>
      <c r="L27" s="16">
        <v>195</v>
      </c>
      <c r="M27" s="20">
        <v>950</v>
      </c>
      <c r="N27" s="21">
        <f>M27/4</f>
        <v>237.5</v>
      </c>
      <c r="O27" s="14">
        <v>900</v>
      </c>
      <c r="P27" s="21"/>
      <c r="Q27" s="20">
        <v>790</v>
      </c>
      <c r="R27" s="18"/>
      <c r="S27" s="20">
        <v>743</v>
      </c>
      <c r="T27" s="18"/>
      <c r="U27" s="20"/>
      <c r="V27" s="18">
        <f>U27/4</f>
        <v>0</v>
      </c>
      <c r="W27" s="20">
        <v>950</v>
      </c>
      <c r="X27" s="18">
        <f>W27/4</f>
        <v>237.5</v>
      </c>
      <c r="Y27" s="66" t="str">
        <f>IF(ISNUMBER(#REF!),#REF!*0.95,"")</f>
        <v/>
      </c>
      <c r="Z27" s="93" t="str">
        <f>IF(ISNUMBER(#REF!),#REF!*0.98,"")</f>
        <v/>
      </c>
      <c r="AA27" s="68">
        <f t="shared" si="1"/>
        <v>788.5</v>
      </c>
      <c r="AC27" s="306" t="s">
        <v>53</v>
      </c>
      <c r="AD27" s="307"/>
      <c r="AE27" s="307"/>
    </row>
    <row r="28" spans="1:31" ht="19.899999999999999" customHeight="1" thickBot="1">
      <c r="A28" s="351"/>
      <c r="B28" s="25" t="s">
        <v>24</v>
      </c>
      <c r="C28" s="26" t="e">
        <f>#REF!-((0.5/100)*#REF!)</f>
        <v>#REF!</v>
      </c>
      <c r="D28" s="13" t="e">
        <f>#REF!-(#REF!*0.5%)</f>
        <v>#REF!</v>
      </c>
      <c r="E28" s="34">
        <v>1050</v>
      </c>
      <c r="F28" s="65">
        <f t="shared" si="0"/>
        <v>997.5</v>
      </c>
      <c r="G28" s="65">
        <f>E28-(E28*5%)</f>
        <v>997.5</v>
      </c>
      <c r="H28" s="29">
        <f>E28/8</f>
        <v>131.25</v>
      </c>
      <c r="I28" s="34">
        <v>1120</v>
      </c>
      <c r="J28" s="31">
        <f>I28/8</f>
        <v>140</v>
      </c>
      <c r="K28" s="32">
        <v>1120</v>
      </c>
      <c r="L28" s="33">
        <v>205</v>
      </c>
      <c r="M28" s="34">
        <v>1350</v>
      </c>
      <c r="N28" s="35">
        <f>M28/7</f>
        <v>192.85714285714286</v>
      </c>
      <c r="O28" s="27">
        <v>1250</v>
      </c>
      <c r="P28" s="35"/>
      <c r="Q28" s="34">
        <v>1250</v>
      </c>
      <c r="R28" s="31"/>
      <c r="S28" s="34">
        <v>1280</v>
      </c>
      <c r="T28" s="31"/>
      <c r="U28" s="34">
        <v>1220</v>
      </c>
      <c r="V28" s="31">
        <f>U28/8</f>
        <v>152.5</v>
      </c>
      <c r="W28" s="34">
        <v>1200</v>
      </c>
      <c r="X28" s="31">
        <f>W28/8</f>
        <v>150</v>
      </c>
      <c r="Y28" s="36" t="str">
        <f>IF(ISNUMBER(#REF!),#REF!*0.95,"")</f>
        <v/>
      </c>
      <c r="Z28" s="81" t="str">
        <f>IF(ISNUMBER(#REF!),#REF!*0.98,"")</f>
        <v/>
      </c>
      <c r="AA28" s="38">
        <f t="shared" si="1"/>
        <v>997.5</v>
      </c>
      <c r="AC28" s="306" t="s">
        <v>54</v>
      </c>
      <c r="AD28" s="307"/>
      <c r="AE28" s="307"/>
    </row>
    <row r="29" spans="1:31" ht="19.899999999999999" customHeight="1" thickBot="1">
      <c r="A29" s="352"/>
      <c r="B29" s="25" t="s">
        <v>25</v>
      </c>
      <c r="C29" s="82" t="e">
        <f>#REF!-((0.5/100)*#REF!)</f>
        <v>#REF!</v>
      </c>
      <c r="D29" s="76" t="e">
        <f>#REF!-(#REF!*0.5%)</f>
        <v>#REF!</v>
      </c>
      <c r="E29" s="34">
        <v>4625</v>
      </c>
      <c r="F29" s="34">
        <f t="shared" si="0"/>
        <v>4393.75</v>
      </c>
      <c r="G29" s="65">
        <f>E29-(E29*5%)</f>
        <v>4393.75</v>
      </c>
      <c r="H29" s="29">
        <f>E29/37</f>
        <v>125</v>
      </c>
      <c r="I29" s="34">
        <v>4995</v>
      </c>
      <c r="J29" s="45">
        <f>I29/37</f>
        <v>135</v>
      </c>
      <c r="K29" s="32">
        <v>4800</v>
      </c>
      <c r="L29" s="33">
        <v>125.5</v>
      </c>
      <c r="M29" s="34">
        <v>5000</v>
      </c>
      <c r="N29" s="49">
        <f>M29/35</f>
        <v>142.85714285714286</v>
      </c>
      <c r="O29" s="41">
        <v>5000</v>
      </c>
      <c r="P29" s="49"/>
      <c r="Q29" s="34">
        <v>5210</v>
      </c>
      <c r="R29" s="45"/>
      <c r="S29" s="34">
        <v>5550</v>
      </c>
      <c r="T29" s="45"/>
      <c r="U29" s="34"/>
      <c r="V29" s="45">
        <f>U29/37</f>
        <v>0</v>
      </c>
      <c r="W29" s="34"/>
      <c r="X29" s="45"/>
      <c r="Y29" s="72" t="str">
        <f>IF(ISNUMBER(#REF!),#REF!*0.95,"")</f>
        <v/>
      </c>
      <c r="Z29" s="99" t="str">
        <f>IF(ISNUMBER(#REF!),#REF!*0.98,"")</f>
        <v/>
      </c>
      <c r="AA29" s="74">
        <f t="shared" si="1"/>
        <v>4393.75</v>
      </c>
      <c r="AC29" s="308" t="s">
        <v>55</v>
      </c>
      <c r="AD29" s="309"/>
      <c r="AE29" s="309"/>
    </row>
    <row r="30" spans="1:31" ht="19.899999999999999" customHeight="1" thickBot="1">
      <c r="A30" s="354"/>
      <c r="B30" s="94" t="s">
        <v>26</v>
      </c>
      <c r="C30" s="100" t="e">
        <f>#REF!-((0.5/100)*#REF!)</f>
        <v>#REF!</v>
      </c>
      <c r="D30" s="82" t="e">
        <f>#REF!-(#REF!*0.5%)</f>
        <v>#REF!</v>
      </c>
      <c r="E30" s="71">
        <v>17020</v>
      </c>
      <c r="F30" s="71"/>
      <c r="G30" s="71"/>
      <c r="H30" s="58">
        <f>E30/148</f>
        <v>115</v>
      </c>
      <c r="I30" s="63"/>
      <c r="J30" s="60"/>
      <c r="K30" s="97">
        <v>19250</v>
      </c>
      <c r="L30" s="58">
        <v>111.26</v>
      </c>
      <c r="M30" s="71">
        <v>18000</v>
      </c>
      <c r="N30" s="64">
        <f>M30/140</f>
        <v>128.57142857142858</v>
      </c>
      <c r="O30" s="63">
        <v>19400</v>
      </c>
      <c r="P30" s="64"/>
      <c r="Q30" s="63">
        <v>17538</v>
      </c>
      <c r="R30" s="60"/>
      <c r="S30" s="63">
        <v>22910</v>
      </c>
      <c r="T30" s="60"/>
      <c r="U30" s="63"/>
      <c r="V30" s="60"/>
      <c r="W30" s="63"/>
      <c r="X30" s="60"/>
      <c r="Y30" s="72" t="str">
        <f>IF(ISNUMBER(#REF!),#REF!*0.95,"")</f>
        <v/>
      </c>
      <c r="Z30" s="99" t="str">
        <f>IF(ISNUMBER(#REF!),#REF!*0.98,"")</f>
        <v/>
      </c>
      <c r="AA30" s="74">
        <f t="shared" si="1"/>
        <v>16169</v>
      </c>
    </row>
    <row r="31" spans="1:31" ht="19.899999999999999" customHeight="1" thickBot="1">
      <c r="A31" s="326" t="s">
        <v>34</v>
      </c>
      <c r="B31" s="75" t="s">
        <v>23</v>
      </c>
      <c r="C31" s="12" t="e">
        <f>#REF!-((0.5/100)*#REF!)</f>
        <v>#REF!</v>
      </c>
      <c r="D31" s="13" t="e">
        <f>#REF!-(#REF!*0.5%)</f>
        <v>#REF!</v>
      </c>
      <c r="E31" s="65"/>
      <c r="F31" s="65">
        <f t="shared" si="0"/>
        <v>0</v>
      </c>
      <c r="G31" s="65"/>
      <c r="H31" s="29"/>
      <c r="I31" s="65"/>
      <c r="J31" s="79"/>
      <c r="K31" s="77">
        <v>800</v>
      </c>
      <c r="L31" s="29">
        <v>200</v>
      </c>
      <c r="M31" s="65">
        <v>1300</v>
      </c>
      <c r="N31" s="21">
        <f>M31/4</f>
        <v>325</v>
      </c>
      <c r="O31" s="78"/>
      <c r="P31" s="79"/>
      <c r="Q31" s="65"/>
      <c r="R31" s="18"/>
      <c r="S31" s="65"/>
      <c r="T31" s="18"/>
      <c r="U31" s="65"/>
      <c r="V31" s="18">
        <f>U31/4</f>
        <v>0</v>
      </c>
      <c r="W31" s="65">
        <v>1100</v>
      </c>
      <c r="X31" s="18">
        <f>W31/4</f>
        <v>275</v>
      </c>
      <c r="Y31" s="22" t="str">
        <f>IF(ISNUMBER(#REF!),#REF!*0.95,"")</f>
        <v/>
      </c>
      <c r="Z31" s="80" t="str">
        <f>IF(ISNUMBER(#REF!),#REF!*0.98,"")</f>
        <v/>
      </c>
      <c r="AA31" s="24" t="str">
        <f t="shared" si="1"/>
        <v/>
      </c>
    </row>
    <row r="32" spans="1:31" ht="19.899999999999999" customHeight="1" thickBot="1">
      <c r="A32" s="326"/>
      <c r="B32" s="25" t="s">
        <v>24</v>
      </c>
      <c r="C32" s="26" t="e">
        <f>#REF!-((0.5/100)*#REF!)</f>
        <v>#REF!</v>
      </c>
      <c r="D32" s="13" t="e">
        <f>#REF!-(#REF!*0.5%)</f>
        <v>#REF!</v>
      </c>
      <c r="E32" s="34"/>
      <c r="F32" s="65">
        <f t="shared" si="0"/>
        <v>0</v>
      </c>
      <c r="G32" s="65"/>
      <c r="H32" s="29"/>
      <c r="I32" s="34"/>
      <c r="J32" s="35"/>
      <c r="K32" s="32">
        <v>1160</v>
      </c>
      <c r="L32" s="33">
        <v>172.5</v>
      </c>
      <c r="M32" s="34">
        <v>1800</v>
      </c>
      <c r="N32" s="35">
        <f>M32/7</f>
        <v>257.14285714285717</v>
      </c>
      <c r="O32" s="27"/>
      <c r="P32" s="35"/>
      <c r="Q32" s="34"/>
      <c r="R32" s="31"/>
      <c r="S32" s="34"/>
      <c r="T32" s="31"/>
      <c r="U32" s="34">
        <v>1300</v>
      </c>
      <c r="V32" s="31">
        <f>U32/8</f>
        <v>162.5</v>
      </c>
      <c r="W32" s="34">
        <v>1350</v>
      </c>
      <c r="X32" s="31">
        <f>W32/8</f>
        <v>168.75</v>
      </c>
      <c r="Y32" s="36" t="str">
        <f>IF(ISNUMBER(#REF!),#REF!*0.95,"")</f>
        <v/>
      </c>
      <c r="Z32" s="81" t="str">
        <f>IF(ISNUMBER(#REF!),#REF!*0.98,"")</f>
        <v/>
      </c>
      <c r="AA32" s="38" t="str">
        <f t="shared" si="1"/>
        <v/>
      </c>
    </row>
    <row r="33" spans="1:27" ht="19.899999999999999" customHeight="1" thickBot="1">
      <c r="A33" s="326"/>
      <c r="B33" s="25" t="s">
        <v>25</v>
      </c>
      <c r="C33" s="40" t="e">
        <f>#REF!-((0.5/100)*#REF!)</f>
        <v>#REF!</v>
      </c>
      <c r="D33" s="13" t="e">
        <f>#REF!-(#REF!*0.5%)</f>
        <v>#REF!</v>
      </c>
      <c r="E33" s="48"/>
      <c r="F33" s="63">
        <f t="shared" si="0"/>
        <v>0</v>
      </c>
      <c r="G33" s="86"/>
      <c r="H33" s="79"/>
      <c r="I33" s="48"/>
      <c r="J33" s="49"/>
      <c r="K33" s="46">
        <v>5200</v>
      </c>
      <c r="L33" s="47">
        <v>135.5</v>
      </c>
      <c r="M33" s="48">
        <v>6250</v>
      </c>
      <c r="N33" s="49">
        <f>M33/35</f>
        <v>178.57142857142858</v>
      </c>
      <c r="O33" s="41"/>
      <c r="P33" s="49"/>
      <c r="Q33" s="48"/>
      <c r="R33" s="45"/>
      <c r="S33" s="48"/>
      <c r="T33" s="45"/>
      <c r="U33" s="48"/>
      <c r="V33" s="45">
        <f>U33/37</f>
        <v>0</v>
      </c>
      <c r="W33" s="48"/>
      <c r="X33" s="45">
        <f>W33/37</f>
        <v>0</v>
      </c>
      <c r="Y33" s="51" t="str">
        <f>IF(ISNUMBER(#REF!),#REF!*0.95,"")</f>
        <v/>
      </c>
      <c r="Z33" s="83" t="str">
        <f>IF(ISNUMBER(#REF!),#REF!*0.98,"")</f>
        <v/>
      </c>
      <c r="AA33" s="53" t="str">
        <f t="shared" si="1"/>
        <v/>
      </c>
    </row>
    <row r="34" spans="1:27" ht="19.899999999999999" customHeight="1" thickBot="1">
      <c r="A34" s="326"/>
      <c r="B34" s="94" t="s">
        <v>26</v>
      </c>
      <c r="C34" s="40" t="e">
        <f>#REF!-((0.5/100)*#REF!)</f>
        <v>#REF!</v>
      </c>
      <c r="D34" s="13" t="e">
        <f>#REF!-(#REF!*0.5%)</f>
        <v>#REF!</v>
      </c>
      <c r="E34" s="48"/>
      <c r="F34" s="63">
        <f t="shared" si="0"/>
        <v>0</v>
      </c>
      <c r="G34" s="86"/>
      <c r="H34" s="87"/>
      <c r="I34" s="48"/>
      <c r="J34" s="49"/>
      <c r="K34" s="46">
        <v>21000</v>
      </c>
      <c r="L34" s="47">
        <v>178.51</v>
      </c>
      <c r="M34" s="48">
        <v>20000</v>
      </c>
      <c r="N34" s="64">
        <f>M34/140</f>
        <v>142.85714285714286</v>
      </c>
      <c r="O34" s="41"/>
      <c r="P34" s="49"/>
      <c r="Q34" s="48"/>
      <c r="R34" s="60"/>
      <c r="S34" s="48"/>
      <c r="T34" s="60"/>
      <c r="U34" s="48"/>
      <c r="V34" s="60"/>
      <c r="W34" s="48"/>
      <c r="X34" s="60">
        <f>W34/148</f>
        <v>0</v>
      </c>
      <c r="Y34" s="51" t="str">
        <f>IF(ISNUMBER(#REF!),#REF!*0.95,"")</f>
        <v/>
      </c>
      <c r="Z34" s="83" t="str">
        <f>IF(ISNUMBER(#REF!),#REF!*0.98,"")</f>
        <v/>
      </c>
      <c r="AA34" s="53" t="str">
        <f t="shared" si="1"/>
        <v/>
      </c>
    </row>
    <row r="35" spans="1:27" ht="19.899999999999999" customHeight="1" thickBot="1">
      <c r="A35" s="375" t="s">
        <v>35</v>
      </c>
      <c r="B35" s="11" t="s">
        <v>23</v>
      </c>
      <c r="C35" s="76" t="e">
        <f>#REF!-((0.5/100)*#REF!)</f>
        <v>#REF!</v>
      </c>
      <c r="D35" s="76" t="e">
        <f>#REF!-(#REF!*0.5%)</f>
        <v>#REF!</v>
      </c>
      <c r="E35" s="101">
        <v>920</v>
      </c>
      <c r="F35" s="65">
        <f t="shared" si="0"/>
        <v>874</v>
      </c>
      <c r="G35" s="20">
        <f>E35-(E35*5%)</f>
        <v>874</v>
      </c>
      <c r="H35" s="16">
        <f>E35/4</f>
        <v>230</v>
      </c>
      <c r="I35" s="20">
        <v>955</v>
      </c>
      <c r="J35" s="21">
        <f>I35/4</f>
        <v>238.75</v>
      </c>
      <c r="K35" s="19"/>
      <c r="L35" s="16"/>
      <c r="M35" s="102"/>
      <c r="N35" s="92"/>
      <c r="O35" s="103">
        <v>900</v>
      </c>
      <c r="P35" s="92"/>
      <c r="Q35" s="20"/>
      <c r="R35" s="18"/>
      <c r="S35" s="20"/>
      <c r="T35" s="18"/>
      <c r="U35" s="20"/>
      <c r="V35" s="18">
        <f>U35/4</f>
        <v>0</v>
      </c>
      <c r="W35" s="20"/>
      <c r="X35" s="21"/>
      <c r="Y35" s="66" t="str">
        <f>IF(ISNUMBER(#REF!),#REF!*0.95,"")</f>
        <v/>
      </c>
      <c r="Z35" s="93" t="str">
        <f>IF(ISNUMBER(#REF!),#REF!*0.98,"")</f>
        <v/>
      </c>
      <c r="AA35" s="68">
        <f t="shared" si="1"/>
        <v>874</v>
      </c>
    </row>
    <row r="36" spans="1:27" ht="19.899999999999999" customHeight="1" thickBot="1">
      <c r="A36" s="351"/>
      <c r="B36" s="25" t="s">
        <v>24</v>
      </c>
      <c r="C36" s="26" t="e">
        <f>#REF!-((0.5/100)*#REF!)</f>
        <v>#REF!</v>
      </c>
      <c r="D36" s="13" t="e">
        <f>#REF!-(#REF!*0.5%)</f>
        <v>#REF!</v>
      </c>
      <c r="E36" s="34">
        <v>1200</v>
      </c>
      <c r="F36" s="65">
        <f t="shared" si="0"/>
        <v>1140</v>
      </c>
      <c r="G36" s="65">
        <f>E36-(E36*5%)</f>
        <v>1140</v>
      </c>
      <c r="H36" s="29">
        <f>E36/8</f>
        <v>150</v>
      </c>
      <c r="I36" s="34">
        <v>1200</v>
      </c>
      <c r="J36" s="35">
        <f>I36/8</f>
        <v>150</v>
      </c>
      <c r="K36" s="32"/>
      <c r="L36" s="33"/>
      <c r="M36" s="34"/>
      <c r="N36" s="35"/>
      <c r="O36" s="104">
        <v>1200</v>
      </c>
      <c r="P36" s="35"/>
      <c r="Q36" s="34"/>
      <c r="R36" s="31"/>
      <c r="S36" s="34"/>
      <c r="T36" s="31"/>
      <c r="U36" s="34">
        <v>1680</v>
      </c>
      <c r="V36" s="31">
        <f>U36/8</f>
        <v>210</v>
      </c>
      <c r="W36" s="34"/>
      <c r="X36" s="35"/>
      <c r="Y36" s="36" t="str">
        <f>IF(ISNUMBER(#REF!),#REF!*0.95,"")</f>
        <v/>
      </c>
      <c r="Z36" s="81" t="str">
        <f>IF(ISNUMBER(#REF!),#REF!*0.98,"")</f>
        <v/>
      </c>
      <c r="AA36" s="38">
        <f t="shared" si="1"/>
        <v>1140</v>
      </c>
    </row>
    <row r="37" spans="1:27" ht="19.899999999999999" customHeight="1" thickBot="1">
      <c r="A37" s="351"/>
      <c r="B37" s="25" t="s">
        <v>28</v>
      </c>
      <c r="C37" s="26" t="e">
        <f>#REF!-((0.5/100)*#REF!)</f>
        <v>#REF!</v>
      </c>
      <c r="D37" s="13" t="e">
        <f>#REF!-(#REF!*0.5%)</f>
        <v>#REF!</v>
      </c>
      <c r="E37" s="34">
        <v>1200</v>
      </c>
      <c r="F37" s="65"/>
      <c r="G37" s="65"/>
      <c r="H37" s="29">
        <f>E37/8</f>
        <v>150</v>
      </c>
      <c r="I37" s="34">
        <v>1200</v>
      </c>
      <c r="J37" s="35">
        <f>I37/8</f>
        <v>150</v>
      </c>
      <c r="K37" s="32"/>
      <c r="L37" s="33"/>
      <c r="M37" s="34"/>
      <c r="N37" s="35"/>
      <c r="O37" s="104" t="s">
        <v>36</v>
      </c>
      <c r="P37" s="35"/>
      <c r="Q37" s="34"/>
      <c r="R37" s="31"/>
      <c r="S37" s="34"/>
      <c r="T37" s="31"/>
      <c r="U37" s="34"/>
      <c r="V37" s="31">
        <f>U37/8</f>
        <v>0</v>
      </c>
      <c r="W37" s="34"/>
      <c r="X37" s="35"/>
      <c r="Y37" s="36" t="str">
        <f>IF(ISNUMBER(#REF!),#REF!*0.95,"")</f>
        <v/>
      </c>
      <c r="Z37" s="37" t="str">
        <f>IF(ISNUMBER(#REF!),#REF!*0.98,"")</f>
        <v/>
      </c>
      <c r="AA37" s="38">
        <f t="shared" si="1"/>
        <v>1140</v>
      </c>
    </row>
    <row r="38" spans="1:27" ht="19.899999999999999" customHeight="1" thickBot="1">
      <c r="A38" s="354"/>
      <c r="B38" s="54" t="s">
        <v>37</v>
      </c>
      <c r="C38" s="40" t="e">
        <f>#REF!-((0.5/100)*#REF!)</f>
        <v>#REF!</v>
      </c>
      <c r="D38" s="13" t="e">
        <f>#REF!-(#REF!*0.5%)</f>
        <v>#REF!</v>
      </c>
      <c r="E38" s="63">
        <v>5365</v>
      </c>
      <c r="F38" s="63"/>
      <c r="G38" s="71"/>
      <c r="H38" s="58">
        <f>E38/37</f>
        <v>145</v>
      </c>
      <c r="I38" s="63">
        <v>5180</v>
      </c>
      <c r="J38" s="64">
        <f>I38/37</f>
        <v>140</v>
      </c>
      <c r="K38" s="61"/>
      <c r="L38" s="62"/>
      <c r="M38" s="63"/>
      <c r="N38" s="64"/>
      <c r="O38" s="105" t="s">
        <v>36</v>
      </c>
      <c r="P38" s="64"/>
      <c r="Q38" s="63"/>
      <c r="R38" s="45"/>
      <c r="S38" s="63"/>
      <c r="T38" s="45"/>
      <c r="U38" s="63"/>
      <c r="V38" s="45">
        <f>U38/37</f>
        <v>0</v>
      </c>
      <c r="W38" s="63"/>
      <c r="X38" s="64"/>
      <c r="Y38" s="72" t="str">
        <f>IF(ISNUMBER(#REF!),#REF!*0.95,"")</f>
        <v/>
      </c>
      <c r="Z38" s="99" t="str">
        <f>IF(ISNUMBER(#REF!),#REF!*0.98,"")</f>
        <v/>
      </c>
      <c r="AA38" s="74">
        <f t="shared" si="1"/>
        <v>5096.75</v>
      </c>
    </row>
    <row r="39" spans="1:27" ht="19.899999999999999" customHeight="1" thickBot="1">
      <c r="A39" s="376" t="s">
        <v>38</v>
      </c>
      <c r="B39" s="75" t="s">
        <v>23</v>
      </c>
      <c r="C39" s="26"/>
      <c r="D39" s="13"/>
      <c r="E39" s="86">
        <v>1200</v>
      </c>
      <c r="F39" s="65">
        <f t="shared" si="0"/>
        <v>1140</v>
      </c>
      <c r="G39" s="65">
        <f>E39-(E39*5%)</f>
        <v>1140</v>
      </c>
      <c r="H39" s="79">
        <f>E39/4</f>
        <v>300</v>
      </c>
      <c r="I39" s="90"/>
      <c r="J39" s="90"/>
      <c r="K39" s="35"/>
      <c r="L39" s="90"/>
      <c r="M39" s="86">
        <v>1400</v>
      </c>
      <c r="N39" s="21">
        <f>M39/4</f>
        <v>350</v>
      </c>
      <c r="O39" s="106"/>
      <c r="P39" s="90"/>
      <c r="Q39" s="86">
        <v>981</v>
      </c>
      <c r="R39" s="21"/>
      <c r="S39" s="86"/>
      <c r="T39" s="21"/>
      <c r="U39" s="86"/>
      <c r="V39" s="21"/>
      <c r="W39" s="86" t="s">
        <v>39</v>
      </c>
      <c r="X39" s="21"/>
      <c r="Y39" s="22" t="str">
        <f>IF(ISNUMBER(#REF!),#REF!*0.95,"")</f>
        <v/>
      </c>
      <c r="Z39" s="80" t="str">
        <f>IF(ISNUMBER(#REF!),#REF!*0.98,"")</f>
        <v/>
      </c>
      <c r="AA39" s="24">
        <f t="shared" si="1"/>
        <v>1140</v>
      </c>
    </row>
    <row r="40" spans="1:27" ht="19.899999999999999" customHeight="1" thickBot="1">
      <c r="A40" s="351"/>
      <c r="B40" s="25" t="s">
        <v>24</v>
      </c>
      <c r="C40" s="26"/>
      <c r="D40" s="13"/>
      <c r="E40" s="48">
        <v>1530</v>
      </c>
      <c r="F40" s="65">
        <f t="shared" si="0"/>
        <v>1453.5</v>
      </c>
      <c r="G40" s="65">
        <f>E40-(E40*5%)</f>
        <v>1453.5</v>
      </c>
      <c r="H40" s="29">
        <f>E40/8</f>
        <v>191.25</v>
      </c>
      <c r="I40" s="48">
        <v>1600</v>
      </c>
      <c r="J40" s="49">
        <f>I40/8</f>
        <v>200</v>
      </c>
      <c r="K40" s="32">
        <v>1400</v>
      </c>
      <c r="L40" s="47">
        <v>211.25</v>
      </c>
      <c r="M40" s="48">
        <v>1900</v>
      </c>
      <c r="N40" s="35">
        <f>M40/7</f>
        <v>271.42857142857144</v>
      </c>
      <c r="O40" s="107">
        <v>1575</v>
      </c>
      <c r="P40" s="49"/>
      <c r="Q40" s="48">
        <v>1500</v>
      </c>
      <c r="R40" s="35"/>
      <c r="S40" s="48"/>
      <c r="T40" s="35"/>
      <c r="U40" s="48"/>
      <c r="V40" s="35">
        <f>U40/8</f>
        <v>0</v>
      </c>
      <c r="W40" s="48">
        <v>1829</v>
      </c>
      <c r="X40" s="35">
        <f>W40/8</f>
        <v>228.625</v>
      </c>
      <c r="Y40" s="36" t="str">
        <f>IF(ISNUMBER(#REF!),#REF!*0.95,"")</f>
        <v/>
      </c>
      <c r="Z40" s="81" t="str">
        <f>IF(ISNUMBER(#REF!),#REF!*0.98,"")</f>
        <v/>
      </c>
      <c r="AA40" s="38">
        <f t="shared" si="1"/>
        <v>1453.5</v>
      </c>
    </row>
    <row r="41" spans="1:27" ht="19.899999999999999" customHeight="1" thickBot="1">
      <c r="A41" s="352"/>
      <c r="B41" s="25" t="s">
        <v>28</v>
      </c>
      <c r="C41" s="26"/>
      <c r="D41" s="13"/>
      <c r="E41" s="48">
        <v>1530</v>
      </c>
      <c r="F41" s="65"/>
      <c r="G41" s="65"/>
      <c r="H41" s="29">
        <f>E41/8</f>
        <v>191.25</v>
      </c>
      <c r="I41" s="48">
        <v>1200</v>
      </c>
      <c r="J41" s="49">
        <f>I41/8</f>
        <v>150</v>
      </c>
      <c r="K41" s="32">
        <v>1400</v>
      </c>
      <c r="L41" s="47">
        <v>175</v>
      </c>
      <c r="M41" s="48">
        <v>1900</v>
      </c>
      <c r="N41" s="35">
        <f>M41/7</f>
        <v>271.42857142857144</v>
      </c>
      <c r="O41" s="107">
        <v>1430</v>
      </c>
      <c r="P41" s="49"/>
      <c r="Q41" s="48">
        <v>1300</v>
      </c>
      <c r="R41" s="35"/>
      <c r="S41" s="48"/>
      <c r="T41" s="35"/>
      <c r="U41" s="48"/>
      <c r="V41" s="35">
        <f>U41/8</f>
        <v>0</v>
      </c>
      <c r="W41" s="48">
        <v>1372</v>
      </c>
      <c r="X41" s="35">
        <f>W41/8</f>
        <v>171.5</v>
      </c>
      <c r="Y41" s="51"/>
      <c r="Z41" s="83"/>
      <c r="AA41" s="53">
        <f t="shared" si="1"/>
        <v>1453.5</v>
      </c>
    </row>
    <row r="42" spans="1:27" ht="19.899999999999999" customHeight="1">
      <c r="A42" s="352"/>
      <c r="B42" s="25" t="s">
        <v>25</v>
      </c>
      <c r="C42" s="26"/>
      <c r="D42" s="13"/>
      <c r="E42" s="34">
        <v>6734</v>
      </c>
      <c r="F42" s="34">
        <f>E42-(E42*0.05)</f>
        <v>6397.3</v>
      </c>
      <c r="G42" s="65">
        <f>E42-(E42*5%)</f>
        <v>6397.3</v>
      </c>
      <c r="H42" s="29">
        <f>E42/37</f>
        <v>182</v>
      </c>
      <c r="I42" s="34">
        <v>5180</v>
      </c>
      <c r="J42" s="35">
        <f>I42/37</f>
        <v>140</v>
      </c>
      <c r="K42" s="32">
        <v>6520</v>
      </c>
      <c r="L42" s="33">
        <v>170.25</v>
      </c>
      <c r="M42" s="34">
        <v>6750</v>
      </c>
      <c r="N42" s="49">
        <f>M42/35</f>
        <v>192.85714285714286</v>
      </c>
      <c r="O42" s="104">
        <v>6600</v>
      </c>
      <c r="P42" s="35"/>
      <c r="Q42" s="34">
        <v>6500</v>
      </c>
      <c r="R42" s="35"/>
      <c r="S42" s="34"/>
      <c r="T42" s="35"/>
      <c r="U42" s="34"/>
      <c r="V42" s="35">
        <f>U42/37</f>
        <v>0</v>
      </c>
      <c r="W42" s="34"/>
      <c r="X42" s="35">
        <f>W42/37</f>
        <v>0</v>
      </c>
      <c r="Y42" s="51" t="str">
        <f>IF(ISNUMBER(#REF!),#REF!*0.95,"")</f>
        <v/>
      </c>
      <c r="Z42" s="83" t="str">
        <f>IF(ISNUMBER(#REF!),#REF!*0.98,"")</f>
        <v/>
      </c>
      <c r="AA42" s="53">
        <f t="shared" si="1"/>
        <v>6397.2999999999993</v>
      </c>
    </row>
    <row r="43" spans="1:27" ht="19.899999999999999" customHeight="1" thickBot="1">
      <c r="A43" s="352"/>
      <c r="B43" s="94" t="s">
        <v>26</v>
      </c>
      <c r="C43" s="40"/>
      <c r="D43" s="95"/>
      <c r="E43" s="86">
        <v>24716</v>
      </c>
      <c r="F43" s="71"/>
      <c r="G43" s="86"/>
      <c r="H43" s="87">
        <f>E43/148</f>
        <v>167</v>
      </c>
      <c r="I43" s="86"/>
      <c r="J43" s="90"/>
      <c r="K43" s="88">
        <v>25375</v>
      </c>
      <c r="L43" s="87">
        <v>146.66</v>
      </c>
      <c r="M43" s="86">
        <v>22000</v>
      </c>
      <c r="N43" s="64">
        <f>M43/140</f>
        <v>157.14285714285714</v>
      </c>
      <c r="O43" s="108">
        <v>24650</v>
      </c>
      <c r="P43" s="90"/>
      <c r="Q43" s="86">
        <v>22000</v>
      </c>
      <c r="R43" s="90"/>
      <c r="S43" s="86"/>
      <c r="T43" s="90"/>
      <c r="U43" s="86"/>
      <c r="V43" s="90"/>
      <c r="W43" s="86"/>
      <c r="X43" s="109">
        <f>W43/148</f>
        <v>0</v>
      </c>
      <c r="Y43" s="51" t="str">
        <f>IF(ISNUMBER(#REF!),#REF!*0.95,"")</f>
        <v/>
      </c>
      <c r="Z43" s="83" t="str">
        <f>IF(ISNUMBER(#REF!),#REF!*0.98,"")</f>
        <v/>
      </c>
      <c r="AA43" s="53">
        <f t="shared" si="1"/>
        <v>23480.199999999997</v>
      </c>
    </row>
    <row r="44" spans="1:27" ht="19.899999999999999" customHeight="1" thickBot="1">
      <c r="A44" s="375" t="s">
        <v>40</v>
      </c>
      <c r="B44" s="11" t="s">
        <v>23</v>
      </c>
      <c r="C44" s="12"/>
      <c r="D44" s="13"/>
      <c r="E44" s="110">
        <v>1100</v>
      </c>
      <c r="F44" s="65">
        <f t="shared" si="0"/>
        <v>1045</v>
      </c>
      <c r="G44" s="20">
        <f>E44-(E44*5%)</f>
        <v>1045</v>
      </c>
      <c r="H44" s="16">
        <f>E44/4</f>
        <v>275</v>
      </c>
      <c r="I44" s="110"/>
      <c r="J44" s="111"/>
      <c r="K44" s="19"/>
      <c r="L44" s="112"/>
      <c r="M44" s="110"/>
      <c r="N44" s="111"/>
      <c r="O44" s="113">
        <v>1100</v>
      </c>
      <c r="P44" s="111"/>
      <c r="Q44" s="110"/>
      <c r="R44" s="111"/>
      <c r="S44" s="110"/>
      <c r="T44" s="111"/>
      <c r="U44" s="110"/>
      <c r="V44" s="111"/>
      <c r="W44" s="110"/>
      <c r="X44" s="111"/>
      <c r="Y44" s="66"/>
      <c r="Z44" s="93" t="str">
        <f>IF(ISNUMBER(#REF!),#REF!*0.98,"")</f>
        <v/>
      </c>
      <c r="AA44" s="68">
        <f t="shared" si="1"/>
        <v>1045</v>
      </c>
    </row>
    <row r="45" spans="1:27" ht="19.899999999999999" customHeight="1" thickBot="1">
      <c r="A45" s="354"/>
      <c r="B45" s="54" t="s">
        <v>24</v>
      </c>
      <c r="C45" s="40"/>
      <c r="D45" s="13"/>
      <c r="E45" s="63">
        <v>1400</v>
      </c>
      <c r="F45" s="63">
        <f t="shared" si="0"/>
        <v>1330</v>
      </c>
      <c r="G45" s="71">
        <f>E45-(E45*5%)</f>
        <v>1330</v>
      </c>
      <c r="H45" s="58">
        <f>E45/8</f>
        <v>175</v>
      </c>
      <c r="I45" s="63"/>
      <c r="J45" s="64"/>
      <c r="K45" s="61"/>
      <c r="L45" s="62"/>
      <c r="M45" s="63"/>
      <c r="N45" s="64"/>
      <c r="O45" s="105">
        <v>1350</v>
      </c>
      <c r="P45" s="64"/>
      <c r="Q45" s="63"/>
      <c r="R45" s="64"/>
      <c r="S45" s="63"/>
      <c r="T45" s="64"/>
      <c r="U45" s="63"/>
      <c r="V45" s="64"/>
      <c r="W45" s="63"/>
      <c r="X45" s="64"/>
      <c r="Y45" s="72"/>
      <c r="Z45" s="73" t="str">
        <f>IF(ISNUMBER(#REF!),#REF!*0.98,"")</f>
        <v/>
      </c>
      <c r="AA45" s="38">
        <f t="shared" si="1"/>
        <v>1330</v>
      </c>
    </row>
    <row r="46" spans="1:27" ht="19.899999999999999" customHeight="1" thickBot="1">
      <c r="A46" s="375" t="s">
        <v>41</v>
      </c>
      <c r="B46" s="11" t="s">
        <v>24</v>
      </c>
      <c r="C46" s="12"/>
      <c r="D46" s="13"/>
      <c r="E46" s="110">
        <v>1900</v>
      </c>
      <c r="F46" s="20">
        <f t="shared" si="0"/>
        <v>1805</v>
      </c>
      <c r="G46" s="20">
        <f>E46-(E46*5%)</f>
        <v>1805</v>
      </c>
      <c r="H46" s="16">
        <f>E46/8</f>
        <v>237.5</v>
      </c>
      <c r="I46" s="110"/>
      <c r="J46" s="111"/>
      <c r="K46" s="19"/>
      <c r="L46" s="112"/>
      <c r="M46" s="110"/>
      <c r="N46" s="111"/>
      <c r="O46" s="113">
        <v>1850</v>
      </c>
      <c r="P46" s="111"/>
      <c r="Q46" s="110"/>
      <c r="R46" s="111"/>
      <c r="S46" s="110"/>
      <c r="T46" s="111"/>
      <c r="U46" s="110"/>
      <c r="V46" s="111"/>
      <c r="W46" s="110"/>
      <c r="X46" s="111"/>
      <c r="Y46" s="66"/>
      <c r="Z46" s="93" t="str">
        <f>IF(ISNUMBER(#REF!),#REF!*0.98,"")</f>
        <v/>
      </c>
      <c r="AA46" s="38">
        <f t="shared" si="1"/>
        <v>1805</v>
      </c>
    </row>
    <row r="47" spans="1:27" ht="19.899999999999999" customHeight="1" thickBot="1">
      <c r="A47" s="306"/>
      <c r="B47" s="25" t="s">
        <v>25</v>
      </c>
      <c r="C47" s="26"/>
      <c r="D47" s="13"/>
      <c r="E47" s="34">
        <v>8140</v>
      </c>
      <c r="F47" s="34">
        <f t="shared" si="0"/>
        <v>7733</v>
      </c>
      <c r="G47" s="65">
        <f>E47-(E47*5%)</f>
        <v>7733</v>
      </c>
      <c r="H47" s="29">
        <f>E47/37</f>
        <v>220</v>
      </c>
      <c r="I47" s="34"/>
      <c r="J47" s="35"/>
      <c r="K47" s="32"/>
      <c r="L47" s="33"/>
      <c r="M47" s="34"/>
      <c r="N47" s="35"/>
      <c r="O47" s="104">
        <v>7881</v>
      </c>
      <c r="P47" s="35"/>
      <c r="Q47" s="34"/>
      <c r="R47" s="35"/>
      <c r="S47" s="34"/>
      <c r="T47" s="35"/>
      <c r="U47" s="34"/>
      <c r="V47" s="35"/>
      <c r="W47" s="34"/>
      <c r="X47" s="35"/>
      <c r="Y47" s="72"/>
      <c r="Z47" s="73" t="str">
        <f>IF(ISNUMBER(#REF!),#REF!*0.98,"")</f>
        <v/>
      </c>
      <c r="AA47" s="53">
        <f t="shared" si="1"/>
        <v>7733</v>
      </c>
    </row>
    <row r="48" spans="1:27" ht="19.899999999999999" customHeight="1" thickBot="1">
      <c r="A48" s="354"/>
      <c r="B48" s="94" t="s">
        <v>26</v>
      </c>
      <c r="C48" s="40"/>
      <c r="D48" s="114"/>
      <c r="E48" s="71">
        <v>30636</v>
      </c>
      <c r="F48" s="71">
        <f t="shared" si="0"/>
        <v>29104.2</v>
      </c>
      <c r="G48" s="71">
        <f>E48-(E48*5%)</f>
        <v>29104.2</v>
      </c>
      <c r="H48" s="58">
        <f>E48/148</f>
        <v>207</v>
      </c>
      <c r="I48" s="71"/>
      <c r="J48" s="96"/>
      <c r="K48" s="97"/>
      <c r="L48" s="58"/>
      <c r="M48" s="71"/>
      <c r="N48" s="96"/>
      <c r="O48" s="115">
        <v>29600</v>
      </c>
      <c r="P48" s="96"/>
      <c r="Q48" s="71"/>
      <c r="R48" s="96"/>
      <c r="S48" s="71"/>
      <c r="T48" s="96"/>
      <c r="U48" s="71"/>
      <c r="V48" s="96"/>
      <c r="W48" s="71"/>
      <c r="X48" s="96"/>
      <c r="Y48" s="72"/>
      <c r="Z48" s="73" t="str">
        <f>IF(ISNUMBER(#REF!),#REF!*0.98,"")</f>
        <v/>
      </c>
      <c r="AA48" s="53">
        <f t="shared" si="1"/>
        <v>29104.199999999997</v>
      </c>
    </row>
    <row r="49" spans="1:27" ht="19.899999999999999" customHeight="1" thickBot="1">
      <c r="A49" s="325" t="s">
        <v>42</v>
      </c>
      <c r="B49" s="75" t="s">
        <v>43</v>
      </c>
      <c r="C49" s="26" t="e">
        <f>#REF!-((0.5/100)*#REF!)</f>
        <v>#REF!</v>
      </c>
      <c r="D49" s="95" t="e">
        <f>#REF!-(#REF!*0.5%)</f>
        <v>#REF!</v>
      </c>
      <c r="E49" s="65">
        <v>2100</v>
      </c>
      <c r="F49" s="65">
        <f t="shared" si="0"/>
        <v>1995</v>
      </c>
      <c r="G49" s="65"/>
      <c r="H49" s="29">
        <f>E49/8</f>
        <v>262.5</v>
      </c>
      <c r="I49" s="86"/>
      <c r="J49" s="90"/>
      <c r="K49" s="77">
        <v>1620</v>
      </c>
      <c r="L49" s="29"/>
      <c r="M49" s="65"/>
      <c r="N49" s="90"/>
      <c r="O49" s="108"/>
      <c r="P49" s="90"/>
      <c r="Q49" s="86"/>
      <c r="R49" s="35"/>
      <c r="S49" s="86"/>
      <c r="T49" s="35"/>
      <c r="U49" s="86"/>
      <c r="V49" s="35"/>
      <c r="W49" s="86"/>
      <c r="X49" s="90"/>
      <c r="Y49" s="66"/>
      <c r="Z49" s="93" t="str">
        <f>IF(ISNUMBER(#REF!),#REF!*0.98,"")</f>
        <v/>
      </c>
      <c r="AA49" s="38">
        <f t="shared" si="1"/>
        <v>1995</v>
      </c>
    </row>
    <row r="50" spans="1:27" ht="19.899999999999999" customHeight="1" thickBot="1">
      <c r="A50" s="326"/>
      <c r="B50" s="84" t="s">
        <v>44</v>
      </c>
      <c r="C50" s="26" t="e">
        <f>#REF!-((0.5/100)*#REF!)</f>
        <v>#REF!</v>
      </c>
      <c r="D50" s="13" t="e">
        <f>#REF!-(#REF!*0.5%)</f>
        <v>#REF!</v>
      </c>
      <c r="E50" s="34">
        <v>1900</v>
      </c>
      <c r="F50" s="65">
        <f t="shared" si="0"/>
        <v>1805</v>
      </c>
      <c r="G50" s="65"/>
      <c r="H50" s="29">
        <f>E50/8</f>
        <v>237.5</v>
      </c>
      <c r="I50" s="48"/>
      <c r="J50" s="49"/>
      <c r="K50" s="32"/>
      <c r="L50" s="29"/>
      <c r="M50" s="34"/>
      <c r="N50" s="49"/>
      <c r="O50" s="107"/>
      <c r="P50" s="49"/>
      <c r="Q50" s="48"/>
      <c r="R50" s="49"/>
      <c r="S50" s="48"/>
      <c r="T50" s="49"/>
      <c r="U50" s="48"/>
      <c r="V50" s="49"/>
      <c r="W50" s="48"/>
      <c r="X50" s="49"/>
      <c r="Y50" s="36"/>
      <c r="Z50" s="81" t="str">
        <f>IF(ISNUMBER(#REF!),#REF!*0.98,"")</f>
        <v/>
      </c>
      <c r="AA50" s="38">
        <f t="shared" si="1"/>
        <v>1805</v>
      </c>
    </row>
    <row r="51" spans="1:27" ht="19.899999999999999" customHeight="1" thickBot="1">
      <c r="A51" s="326"/>
      <c r="B51" s="25" t="s">
        <v>25</v>
      </c>
      <c r="C51" s="26" t="e">
        <f>#REF!-((0.5/100)*#REF!)</f>
        <v>#REF!</v>
      </c>
      <c r="D51" s="13" t="e">
        <f>#REF!-(#REF!*0.5%)</f>
        <v>#REF!</v>
      </c>
      <c r="E51" s="34">
        <v>9250</v>
      </c>
      <c r="F51" s="34">
        <f t="shared" si="0"/>
        <v>8787.5</v>
      </c>
      <c r="G51" s="65"/>
      <c r="H51" s="29">
        <f>E51/37</f>
        <v>250</v>
      </c>
      <c r="I51" s="34"/>
      <c r="J51" s="35"/>
      <c r="K51" s="32"/>
      <c r="L51" s="33"/>
      <c r="M51" s="34"/>
      <c r="N51" s="35"/>
      <c r="O51" s="104"/>
      <c r="P51" s="35"/>
      <c r="Q51" s="34"/>
      <c r="R51" s="35"/>
      <c r="S51" s="34"/>
      <c r="T51" s="35"/>
      <c r="U51" s="34"/>
      <c r="V51" s="35"/>
      <c r="W51" s="34"/>
      <c r="X51" s="35"/>
      <c r="Y51" s="72"/>
      <c r="Z51" s="73" t="str">
        <f>IF(ISNUMBER(#REF!),#REF!*0.98,"")</f>
        <v/>
      </c>
      <c r="AA51" s="74">
        <f t="shared" si="1"/>
        <v>8787.5</v>
      </c>
    </row>
    <row r="52" spans="1:27" ht="19.899999999999999" customHeight="1" thickBot="1">
      <c r="A52" s="327"/>
      <c r="B52" s="94" t="s">
        <v>26</v>
      </c>
      <c r="C52" s="40" t="e">
        <f>#REF!-((0.5/100)*#REF!)</f>
        <v>#REF!</v>
      </c>
      <c r="D52" s="95" t="e">
        <f>#REF!-(#REF!*0.5%)</f>
        <v>#REF!</v>
      </c>
      <c r="E52" s="71"/>
      <c r="F52" s="71">
        <f t="shared" si="0"/>
        <v>0</v>
      </c>
      <c r="G52" s="71"/>
      <c r="H52" s="58"/>
      <c r="I52" s="71"/>
      <c r="J52" s="96"/>
      <c r="K52" s="97"/>
      <c r="L52" s="58"/>
      <c r="M52" s="71"/>
      <c r="N52" s="96"/>
      <c r="O52" s="115"/>
      <c r="P52" s="96"/>
      <c r="Q52" s="71"/>
      <c r="R52" s="96"/>
      <c r="S52" s="71"/>
      <c r="T52" s="96"/>
      <c r="U52" s="71"/>
      <c r="V52" s="96"/>
      <c r="W52" s="71"/>
      <c r="X52" s="96"/>
      <c r="Y52" s="72"/>
      <c r="Z52" s="73" t="str">
        <f>IF(ISNUMBER(#REF!),#REF!*0.98,"")</f>
        <v/>
      </c>
      <c r="AA52" s="74" t="str">
        <f t="shared" si="1"/>
        <v/>
      </c>
    </row>
    <row r="53" spans="1:27" ht="19.899999999999999" customHeight="1" thickBot="1">
      <c r="A53" s="325" t="s">
        <v>45</v>
      </c>
      <c r="B53" s="75" t="s">
        <v>43</v>
      </c>
      <c r="C53" s="26" t="e">
        <f>#REF!-((0.5/100)*#REF!)</f>
        <v>#REF!</v>
      </c>
      <c r="D53" s="95" t="e">
        <f>#REF!-(#REF!*0.5%)</f>
        <v>#REF!</v>
      </c>
      <c r="E53" s="65"/>
      <c r="F53" s="65">
        <f t="shared" si="0"/>
        <v>0</v>
      </c>
      <c r="G53" s="65"/>
      <c r="H53" s="29"/>
      <c r="I53" s="86"/>
      <c r="J53" s="90"/>
      <c r="K53" s="77">
        <v>1840</v>
      </c>
      <c r="L53" s="29">
        <f>K53/8</f>
        <v>230</v>
      </c>
      <c r="M53" s="65"/>
      <c r="N53" s="90"/>
      <c r="O53" s="108"/>
      <c r="P53" s="90"/>
      <c r="Q53" s="86">
        <v>2340</v>
      </c>
      <c r="R53" s="35"/>
      <c r="S53" s="86"/>
      <c r="T53" s="35"/>
      <c r="U53" s="86">
        <v>1800</v>
      </c>
      <c r="V53" s="35">
        <f>U53/8</f>
        <v>225</v>
      </c>
      <c r="W53" s="86"/>
      <c r="X53" s="90"/>
      <c r="Y53" s="66"/>
      <c r="Z53" s="93" t="str">
        <f>IF(ISNUMBER(#REF!),#REF!*0.98,"")</f>
        <v/>
      </c>
      <c r="AA53" s="38" t="str">
        <f t="shared" si="1"/>
        <v/>
      </c>
    </row>
    <row r="54" spans="1:27" ht="19.899999999999999" customHeight="1" thickBot="1">
      <c r="A54" s="326"/>
      <c r="B54" s="84" t="s">
        <v>44</v>
      </c>
      <c r="C54" s="26" t="e">
        <f>#REF!-((0.5/100)*#REF!)</f>
        <v>#REF!</v>
      </c>
      <c r="D54" s="13" t="e">
        <f>#REF!-(#REF!*0.5%)</f>
        <v>#REF!</v>
      </c>
      <c r="E54" s="34"/>
      <c r="F54" s="65">
        <f t="shared" si="0"/>
        <v>0</v>
      </c>
      <c r="G54" s="65"/>
      <c r="H54" s="29"/>
      <c r="I54" s="48"/>
      <c r="J54" s="49"/>
      <c r="K54" s="32">
        <v>1520</v>
      </c>
      <c r="L54" s="29">
        <f>K54/8</f>
        <v>190</v>
      </c>
      <c r="M54" s="34"/>
      <c r="N54" s="49"/>
      <c r="O54" s="107"/>
      <c r="P54" s="49"/>
      <c r="Q54" s="48">
        <v>1820</v>
      </c>
      <c r="R54" s="49"/>
      <c r="S54" s="48"/>
      <c r="T54" s="49"/>
      <c r="U54" s="48"/>
      <c r="V54" s="49"/>
      <c r="W54" s="48"/>
      <c r="X54" s="49"/>
      <c r="Y54" s="36"/>
      <c r="Z54" s="81" t="str">
        <f>IF(ISNUMBER(#REF!),#REF!*0.98,"")</f>
        <v/>
      </c>
      <c r="AA54" s="38" t="str">
        <f t="shared" si="1"/>
        <v/>
      </c>
    </row>
    <row r="55" spans="1:27" ht="19.899999999999999" customHeight="1" thickBot="1">
      <c r="A55" s="326"/>
      <c r="B55" s="25" t="s">
        <v>25</v>
      </c>
      <c r="C55" s="26" t="e">
        <f>#REF!-((0.5/100)*#REF!)</f>
        <v>#REF!</v>
      </c>
      <c r="D55" s="13" t="e">
        <f>#REF!-(#REF!*0.5%)</f>
        <v>#REF!</v>
      </c>
      <c r="E55" s="34"/>
      <c r="F55" s="34">
        <f t="shared" si="0"/>
        <v>0</v>
      </c>
      <c r="G55" s="65"/>
      <c r="H55" s="29"/>
      <c r="I55" s="34"/>
      <c r="J55" s="35"/>
      <c r="K55" s="32">
        <v>7720</v>
      </c>
      <c r="L55" s="33">
        <f>K55/40</f>
        <v>193</v>
      </c>
      <c r="M55" s="34"/>
      <c r="N55" s="35"/>
      <c r="O55" s="104"/>
      <c r="P55" s="35"/>
      <c r="Q55" s="34">
        <v>8100</v>
      </c>
      <c r="R55" s="35"/>
      <c r="S55" s="34"/>
      <c r="T55" s="35"/>
      <c r="U55" s="34"/>
      <c r="V55" s="35"/>
      <c r="W55" s="34"/>
      <c r="X55" s="35"/>
      <c r="Y55" s="72"/>
      <c r="Z55" s="73" t="str">
        <f>IF(ISNUMBER(#REF!),#REF!*0.98,"")</f>
        <v/>
      </c>
      <c r="AA55" s="74" t="str">
        <f t="shared" si="1"/>
        <v/>
      </c>
    </row>
    <row r="56" spans="1:27" ht="19.899999999999999" customHeight="1" thickBot="1">
      <c r="A56" s="327"/>
      <c r="B56" s="94" t="s">
        <v>26</v>
      </c>
      <c r="C56" s="40" t="e">
        <f>#REF!-((0.5/100)*#REF!)</f>
        <v>#REF!</v>
      </c>
      <c r="D56" s="95" t="e">
        <f>#REF!-(#REF!*0.5%)</f>
        <v>#REF!</v>
      </c>
      <c r="E56" s="71"/>
      <c r="F56" s="71">
        <f t="shared" si="0"/>
        <v>0</v>
      </c>
      <c r="G56" s="71"/>
      <c r="H56" s="58"/>
      <c r="I56" s="71"/>
      <c r="J56" s="96"/>
      <c r="K56" s="97">
        <v>28320</v>
      </c>
      <c r="L56" s="58">
        <f>K56/175</f>
        <v>161.82857142857142</v>
      </c>
      <c r="M56" s="71"/>
      <c r="N56" s="96"/>
      <c r="O56" s="115"/>
      <c r="P56" s="96"/>
      <c r="Q56" s="71">
        <v>24000</v>
      </c>
      <c r="R56" s="96"/>
      <c r="S56" s="71"/>
      <c r="T56" s="96"/>
      <c r="U56" s="71"/>
      <c r="V56" s="96"/>
      <c r="W56" s="71"/>
      <c r="X56" s="96"/>
      <c r="Y56" s="72"/>
      <c r="Z56" s="73" t="str">
        <f>IF(ISNUMBER(#REF!),#REF!*0.98,"")</f>
        <v/>
      </c>
      <c r="AA56" s="74" t="str">
        <f t="shared" si="1"/>
        <v/>
      </c>
    </row>
    <row r="57" spans="1:27" ht="19.899999999999999" customHeight="1" thickBot="1">
      <c r="A57" s="351" t="s">
        <v>46</v>
      </c>
      <c r="B57" s="25" t="s">
        <v>24</v>
      </c>
      <c r="C57" s="26"/>
      <c r="D57" s="13"/>
      <c r="E57" s="20">
        <v>2200</v>
      </c>
      <c r="F57" s="20">
        <f t="shared" si="0"/>
        <v>2090</v>
      </c>
      <c r="G57" s="20">
        <f>E57-(E57*5%)</f>
        <v>2090</v>
      </c>
      <c r="H57" s="16">
        <f>E57/8</f>
        <v>275</v>
      </c>
      <c r="I57" s="20"/>
      <c r="J57" s="21"/>
      <c r="K57" s="19"/>
      <c r="L57" s="21"/>
      <c r="M57" s="20"/>
      <c r="N57" s="21"/>
      <c r="O57" s="116">
        <v>2200</v>
      </c>
      <c r="P57" s="21"/>
      <c r="Q57" s="20"/>
      <c r="R57" s="21"/>
      <c r="S57" s="20"/>
      <c r="T57" s="21"/>
      <c r="U57" s="20"/>
      <c r="V57" s="21"/>
      <c r="W57" s="20"/>
      <c r="X57" s="21"/>
      <c r="Y57" s="36" t="str">
        <f>IF(ISNUMBER(#REF!),#REF!*0.95,"")</f>
        <v/>
      </c>
      <c r="Z57" s="37" t="str">
        <f>IF(ISNUMBER(#REF!),#REF!*0.98,"")</f>
        <v/>
      </c>
      <c r="AA57" s="38">
        <f t="shared" si="1"/>
        <v>2090</v>
      </c>
    </row>
    <row r="58" spans="1:27" ht="19.899999999999999" customHeight="1" thickBot="1">
      <c r="A58" s="351"/>
      <c r="B58" s="84" t="s">
        <v>44</v>
      </c>
      <c r="C58" s="26"/>
      <c r="D58" s="13"/>
      <c r="E58" s="34">
        <v>2100</v>
      </c>
      <c r="F58" s="65">
        <f t="shared" si="0"/>
        <v>1995</v>
      </c>
      <c r="G58" s="65">
        <f>E58-(E58*5%)</f>
        <v>1995</v>
      </c>
      <c r="H58" s="29">
        <f>E58/8</f>
        <v>262.5</v>
      </c>
      <c r="I58" s="34"/>
      <c r="J58" s="35"/>
      <c r="K58" s="32"/>
      <c r="L58" s="35"/>
      <c r="M58" s="34"/>
      <c r="N58" s="35"/>
      <c r="O58" s="104">
        <v>2000</v>
      </c>
      <c r="P58" s="35"/>
      <c r="Q58" s="34"/>
      <c r="R58" s="35"/>
      <c r="S58" s="34"/>
      <c r="T58" s="35"/>
      <c r="U58" s="34"/>
      <c r="V58" s="35"/>
      <c r="W58" s="34"/>
      <c r="X58" s="35"/>
      <c r="Y58" s="117" t="str">
        <f>IF(ISNUMBER(#REF!),#REF!*0.95,"")</f>
        <v/>
      </c>
      <c r="Z58" s="81" t="str">
        <f>IF(ISNUMBER(#REF!),#REF!*0.98,"")</f>
        <v/>
      </c>
      <c r="AA58" s="38">
        <f t="shared" si="1"/>
        <v>1995</v>
      </c>
    </row>
    <row r="59" spans="1:27" ht="19.899999999999999" customHeight="1" thickBot="1">
      <c r="A59" s="352"/>
      <c r="B59" s="54" t="s">
        <v>25</v>
      </c>
      <c r="C59" s="70"/>
      <c r="D59" s="13"/>
      <c r="E59" s="63"/>
      <c r="F59" s="63"/>
      <c r="G59" s="71"/>
      <c r="H59" s="58"/>
      <c r="I59" s="63"/>
      <c r="J59" s="64"/>
      <c r="K59" s="61"/>
      <c r="L59" s="64"/>
      <c r="M59" s="63"/>
      <c r="N59" s="64"/>
      <c r="O59" s="118" t="s">
        <v>36</v>
      </c>
      <c r="P59" s="64"/>
      <c r="Q59" s="63"/>
      <c r="R59" s="64"/>
      <c r="S59" s="63"/>
      <c r="T59" s="64"/>
      <c r="U59" s="63"/>
      <c r="V59" s="64"/>
      <c r="W59" s="63"/>
      <c r="X59" s="64"/>
      <c r="Y59" s="51" t="str">
        <f>IF(ISNUMBER(#REF!),#REF!*0.95,"")</f>
        <v/>
      </c>
      <c r="Z59" s="52" t="str">
        <f>IF(ISNUMBER(#REF!),#REF!*0.98,"")</f>
        <v/>
      </c>
      <c r="AA59" s="53" t="str">
        <f t="shared" si="1"/>
        <v/>
      </c>
    </row>
    <row r="60" spans="1:27" ht="19.899999999999999" customHeight="1" thickBot="1">
      <c r="A60" s="351" t="s">
        <v>47</v>
      </c>
      <c r="B60" s="25" t="s">
        <v>24</v>
      </c>
      <c r="C60" s="26"/>
      <c r="D60" s="13"/>
      <c r="E60" s="65">
        <v>2400</v>
      </c>
      <c r="F60" s="65">
        <f t="shared" si="0"/>
        <v>2280</v>
      </c>
      <c r="G60" s="65">
        <f>E60-(E60*5%)</f>
        <v>2280</v>
      </c>
      <c r="H60" s="29">
        <f>E60/8</f>
        <v>300</v>
      </c>
      <c r="I60" s="65">
        <v>2160</v>
      </c>
      <c r="J60" s="79">
        <f>I60/8</f>
        <v>270</v>
      </c>
      <c r="K60" s="77">
        <v>2200</v>
      </c>
      <c r="L60" s="79"/>
      <c r="M60" s="65">
        <v>2700</v>
      </c>
      <c r="N60" s="79">
        <v>337.5</v>
      </c>
      <c r="O60" s="119">
        <v>2200</v>
      </c>
      <c r="P60" s="79"/>
      <c r="Q60" s="65">
        <v>2600</v>
      </c>
      <c r="R60" s="79"/>
      <c r="S60" s="65"/>
      <c r="T60" s="79"/>
      <c r="U60" s="65">
        <v>2250</v>
      </c>
      <c r="V60" s="79">
        <f>U60/8</f>
        <v>281.25</v>
      </c>
      <c r="W60" s="65">
        <v>2300</v>
      </c>
      <c r="X60" s="79">
        <f>W60/8</f>
        <v>287.5</v>
      </c>
      <c r="Y60" s="36" t="str">
        <f>IF(ISNUMBER(#REF!),#REF!*0.95,"")</f>
        <v/>
      </c>
      <c r="Z60" s="37" t="str">
        <f>IF(ISNUMBER(#REF!),#REF!*0.98,"")</f>
        <v/>
      </c>
      <c r="AA60" s="38">
        <f t="shared" si="1"/>
        <v>2280</v>
      </c>
    </row>
    <row r="61" spans="1:27" ht="19.899999999999999" customHeight="1" thickBot="1">
      <c r="A61" s="351"/>
      <c r="B61" s="84" t="s">
        <v>44</v>
      </c>
      <c r="C61" s="26"/>
      <c r="D61" s="13"/>
      <c r="E61" s="34">
        <v>2150</v>
      </c>
      <c r="F61" s="65">
        <f t="shared" si="0"/>
        <v>2042.5</v>
      </c>
      <c r="G61" s="65">
        <f>E61-(E61*5%)</f>
        <v>2042.5</v>
      </c>
      <c r="H61" s="29">
        <f>E61/8</f>
        <v>268.75</v>
      </c>
      <c r="I61" s="34">
        <v>2060</v>
      </c>
      <c r="J61" s="35">
        <f>I61/8</f>
        <v>257.5</v>
      </c>
      <c r="K61" s="32"/>
      <c r="L61" s="35"/>
      <c r="M61" s="34"/>
      <c r="N61" s="35"/>
      <c r="O61" s="104">
        <v>2000</v>
      </c>
      <c r="P61" s="35"/>
      <c r="Q61" s="34">
        <v>1900</v>
      </c>
      <c r="R61" s="35"/>
      <c r="S61" s="34"/>
      <c r="T61" s="35"/>
      <c r="U61" s="34"/>
      <c r="V61" s="35">
        <f>U61/8</f>
        <v>0</v>
      </c>
      <c r="W61" s="34">
        <v>2000</v>
      </c>
      <c r="X61" s="35">
        <f>W61/8</f>
        <v>250</v>
      </c>
      <c r="Y61" s="117" t="str">
        <f>IF(ISNUMBER(#REF!),#REF!*0.95,"")</f>
        <v/>
      </c>
      <c r="Z61" s="81" t="str">
        <f>IF(ISNUMBER(#REF!),#REF!*0.98,"")</f>
        <v/>
      </c>
      <c r="AA61" s="38">
        <f t="shared" si="1"/>
        <v>2042.5</v>
      </c>
    </row>
    <row r="62" spans="1:27" ht="19.899999999999999" customHeight="1" thickBot="1">
      <c r="A62" s="352"/>
      <c r="B62" s="54" t="s">
        <v>25</v>
      </c>
      <c r="C62" s="70"/>
      <c r="D62" s="13"/>
      <c r="E62" s="48">
        <v>9990</v>
      </c>
      <c r="F62" s="63">
        <f t="shared" si="0"/>
        <v>9490.5</v>
      </c>
      <c r="G62" s="86">
        <f>E62-(E62*5%)</f>
        <v>9490.5</v>
      </c>
      <c r="H62" s="87">
        <f>E62/37</f>
        <v>270</v>
      </c>
      <c r="I62" s="48">
        <v>9360</v>
      </c>
      <c r="J62" s="49"/>
      <c r="K62" s="46">
        <v>9250</v>
      </c>
      <c r="L62" s="64"/>
      <c r="M62" s="48">
        <v>10000</v>
      </c>
      <c r="N62" s="49">
        <v>285.70999999999998</v>
      </c>
      <c r="O62" s="120">
        <v>9800</v>
      </c>
      <c r="P62" s="49"/>
      <c r="Q62" s="48">
        <v>8200</v>
      </c>
      <c r="R62" s="49"/>
      <c r="S62" s="48"/>
      <c r="T62" s="49"/>
      <c r="U62" s="48"/>
      <c r="V62" s="49"/>
      <c r="W62" s="48"/>
      <c r="X62" s="49"/>
      <c r="Y62" s="51" t="str">
        <f>IF(ISNUMBER(#REF!),#REF!*0.95,"")</f>
        <v/>
      </c>
      <c r="Z62" s="52" t="str">
        <f>IF(ISNUMBER(#REF!),#REF!*0.98,"")</f>
        <v/>
      </c>
      <c r="AA62" s="53">
        <f t="shared" si="1"/>
        <v>9490.5</v>
      </c>
    </row>
    <row r="63" spans="1:27" ht="19.899999999999999" customHeight="1" thickBot="1">
      <c r="A63" s="353" t="s">
        <v>48</v>
      </c>
      <c r="B63" s="11" t="s">
        <v>43</v>
      </c>
      <c r="C63" s="12" t="e">
        <f>#REF!-((0.5/100)*#REF!)</f>
        <v>#REF!</v>
      </c>
      <c r="D63" s="76" t="e">
        <f>#REF!-(#REF!*0.5%)</f>
        <v>#REF!</v>
      </c>
      <c r="E63" s="20"/>
      <c r="F63" s="65">
        <f t="shared" si="0"/>
        <v>0</v>
      </c>
      <c r="G63" s="20">
        <f>E63-(E63*5%)</f>
        <v>0</v>
      </c>
      <c r="H63" s="16"/>
      <c r="I63" s="20"/>
      <c r="J63" s="21"/>
      <c r="K63" s="19">
        <v>2360</v>
      </c>
      <c r="L63" s="29">
        <f>K63/8</f>
        <v>295</v>
      </c>
      <c r="M63" s="20"/>
      <c r="N63" s="21"/>
      <c r="O63" s="116">
        <v>2600</v>
      </c>
      <c r="P63" s="21"/>
      <c r="Q63" s="20">
        <v>2830</v>
      </c>
      <c r="R63" s="21"/>
      <c r="S63" s="20"/>
      <c r="T63" s="21"/>
      <c r="U63" s="20">
        <v>2700</v>
      </c>
      <c r="V63" s="21">
        <f>U63/8</f>
        <v>337.5</v>
      </c>
      <c r="W63" s="20">
        <v>2850</v>
      </c>
      <c r="X63" s="21">
        <f>W63/8</f>
        <v>356.25</v>
      </c>
      <c r="Y63" s="66" t="str">
        <f>IF(ISNUMBER(#REF!),#REF!*0.95,"")</f>
        <v/>
      </c>
      <c r="Z63" s="121" t="str">
        <f>IF(ISNUMBER(#REF!),#REF!*0.98,"")</f>
        <v/>
      </c>
      <c r="AA63" s="38" t="str">
        <f t="shared" si="1"/>
        <v/>
      </c>
    </row>
    <row r="64" spans="1:27" ht="19.899999999999999" customHeight="1" thickBot="1">
      <c r="A64" s="351"/>
      <c r="B64" s="84" t="s">
        <v>44</v>
      </c>
      <c r="C64" s="26" t="e">
        <f>#REF!-((0.5/100)*#REF!)</f>
        <v>#REF!</v>
      </c>
      <c r="D64" s="76" t="e">
        <f>#REF!-(#REF!*0.5%)</f>
        <v>#REF!</v>
      </c>
      <c r="E64" s="34"/>
      <c r="F64" s="65">
        <f t="shared" si="0"/>
        <v>0</v>
      </c>
      <c r="G64" s="65">
        <f>E64-(E64*5%)</f>
        <v>0</v>
      </c>
      <c r="H64" s="29"/>
      <c r="I64" s="34"/>
      <c r="J64" s="35"/>
      <c r="K64" s="32">
        <v>1960</v>
      </c>
      <c r="L64" s="29">
        <f>K64/8</f>
        <v>245</v>
      </c>
      <c r="M64" s="34"/>
      <c r="N64" s="35"/>
      <c r="O64" s="104">
        <v>2250</v>
      </c>
      <c r="P64" s="35"/>
      <c r="Q64" s="34">
        <v>2240</v>
      </c>
      <c r="R64" s="79"/>
      <c r="S64" s="34"/>
      <c r="T64" s="79"/>
      <c r="U64" s="34"/>
      <c r="V64" s="79">
        <f>U64/8</f>
        <v>0</v>
      </c>
      <c r="W64" s="34">
        <v>2400</v>
      </c>
      <c r="X64" s="79">
        <f>W64/8</f>
        <v>300</v>
      </c>
      <c r="Y64" s="36" t="str">
        <f>IF(ISNUMBER(#REF!),#REF!*0.95,"")</f>
        <v/>
      </c>
      <c r="Z64" s="83" t="str">
        <f>IF(ISNUMBER(#REF!),#REF!*0.98,"")</f>
        <v/>
      </c>
      <c r="AA64" s="38" t="str">
        <f t="shared" si="1"/>
        <v/>
      </c>
    </row>
    <row r="65" spans="1:27" ht="19.899999999999999" customHeight="1" thickBot="1">
      <c r="A65" s="352"/>
      <c r="B65" s="25" t="s">
        <v>25</v>
      </c>
      <c r="C65" s="26" t="e">
        <f>#REF!-((0.5/100)*#REF!)</f>
        <v>#REF!</v>
      </c>
      <c r="D65" s="76" t="e">
        <f>#REF!-(#REF!*0.5%)</f>
        <v>#REF!</v>
      </c>
      <c r="E65" s="34"/>
      <c r="F65" s="34"/>
      <c r="G65" s="65"/>
      <c r="H65" s="29"/>
      <c r="I65" s="34"/>
      <c r="J65" s="35"/>
      <c r="K65" s="32">
        <v>9600</v>
      </c>
      <c r="L65" s="33">
        <f>K65/40</f>
        <v>240</v>
      </c>
      <c r="M65" s="34"/>
      <c r="N65" s="35"/>
      <c r="O65" s="120" t="s">
        <v>36</v>
      </c>
      <c r="P65" s="35"/>
      <c r="Q65" s="34">
        <v>9620</v>
      </c>
      <c r="R65" s="35"/>
      <c r="S65" s="34"/>
      <c r="T65" s="35"/>
      <c r="U65" s="34"/>
      <c r="V65" s="35"/>
      <c r="W65" s="34"/>
      <c r="X65" s="35"/>
      <c r="Y65" s="72" t="str">
        <f>IF(ISNUMBER(#REF!),#REF!*0.95,"")</f>
        <v/>
      </c>
      <c r="Z65" s="73" t="str">
        <f>IF(ISNUMBER(#REF!),#REF!*0.98,"")</f>
        <v/>
      </c>
      <c r="AA65" s="74" t="str">
        <f t="shared" si="1"/>
        <v/>
      </c>
    </row>
    <row r="66" spans="1:27" ht="19.899999999999999" customHeight="1" thickBot="1">
      <c r="A66" s="354"/>
      <c r="B66" s="94" t="s">
        <v>26</v>
      </c>
      <c r="C66" s="40" t="e">
        <f>#REF!-((0.5/100)*#REF!)</f>
        <v>#REF!</v>
      </c>
      <c r="D66" s="82" t="e">
        <f>#REF!-(#REF!*0.5%)</f>
        <v>#REF!</v>
      </c>
      <c r="E66" s="71"/>
      <c r="F66" s="71"/>
      <c r="G66" s="71"/>
      <c r="H66" s="58"/>
      <c r="I66" s="71"/>
      <c r="J66" s="96"/>
      <c r="K66" s="97">
        <v>35400</v>
      </c>
      <c r="L66" s="58">
        <f>K66/175</f>
        <v>202.28571428571428</v>
      </c>
      <c r="M66" s="71"/>
      <c r="N66" s="96"/>
      <c r="O66" s="120" t="s">
        <v>36</v>
      </c>
      <c r="P66" s="96"/>
      <c r="Q66" s="71">
        <v>30000</v>
      </c>
      <c r="R66" s="64"/>
      <c r="S66" s="71"/>
      <c r="T66" s="64"/>
      <c r="U66" s="71"/>
      <c r="V66" s="64"/>
      <c r="W66" s="71"/>
      <c r="X66" s="64"/>
      <c r="Y66" s="72" t="str">
        <f>IF(ISNUMBER(#REF!),#REF!*0.95,"")</f>
        <v/>
      </c>
      <c r="Z66" s="73" t="str">
        <f>IF(ISNUMBER(#REF!),#REF!*0.98,"")</f>
        <v/>
      </c>
      <c r="AA66" s="74" t="str">
        <f t="shared" si="1"/>
        <v/>
      </c>
    </row>
    <row r="67" spans="1:27" ht="19.899999999999999" customHeight="1" thickBot="1">
      <c r="A67" s="355" t="s">
        <v>49</v>
      </c>
      <c r="B67" s="11" t="s">
        <v>43</v>
      </c>
      <c r="C67" s="12" t="e">
        <f>#REF!-((0.5/100)*#REF!)</f>
        <v>#REF!</v>
      </c>
      <c r="D67" s="76" t="e">
        <f>#REF!-(#REF!*0.5%)</f>
        <v>#REF!</v>
      </c>
      <c r="E67" s="20">
        <v>2900</v>
      </c>
      <c r="F67" s="65"/>
      <c r="G67" s="77"/>
      <c r="H67" s="21">
        <f>E67/8</f>
        <v>362.5</v>
      </c>
      <c r="I67" s="20"/>
      <c r="J67" s="21"/>
      <c r="K67" s="122"/>
      <c r="L67" s="29"/>
      <c r="M67" s="20"/>
      <c r="N67" s="21"/>
      <c r="O67" s="116">
        <v>2950</v>
      </c>
      <c r="P67" s="21"/>
      <c r="Q67" s="20"/>
      <c r="R67" s="21"/>
      <c r="S67" s="20"/>
      <c r="T67" s="21"/>
      <c r="U67" s="20"/>
      <c r="V67" s="21"/>
      <c r="W67" s="20"/>
      <c r="X67" s="21"/>
      <c r="Y67" s="66" t="str">
        <f>IF(ISNUMBER(#REF!),#REF!*0.95,"")</f>
        <v/>
      </c>
      <c r="Z67" s="121" t="str">
        <f>IF(ISNUMBER(#REF!),#REF!*0.98,"")</f>
        <v/>
      </c>
      <c r="AA67" s="38">
        <f t="shared" si="1"/>
        <v>2755</v>
      </c>
    </row>
    <row r="68" spans="1:27" ht="19.899999999999999" customHeight="1" thickBot="1">
      <c r="A68" s="356"/>
      <c r="B68" s="84" t="s">
        <v>44</v>
      </c>
      <c r="C68" s="26" t="e">
        <f>#REF!-((0.5/100)*#REF!)</f>
        <v>#REF!</v>
      </c>
      <c r="D68" s="76" t="e">
        <f>#REF!-(#REF!*0.5%)</f>
        <v>#REF!</v>
      </c>
      <c r="E68" s="34">
        <v>2400</v>
      </c>
      <c r="F68" s="65"/>
      <c r="G68" s="77"/>
      <c r="H68" s="79">
        <f>E68/8</f>
        <v>300</v>
      </c>
      <c r="I68" s="34"/>
      <c r="J68" s="79"/>
      <c r="K68" s="123"/>
      <c r="L68" s="29"/>
      <c r="M68" s="34"/>
      <c r="N68" s="35"/>
      <c r="O68" s="104">
        <v>2350</v>
      </c>
      <c r="P68" s="35"/>
      <c r="Q68" s="34"/>
      <c r="R68" s="79"/>
      <c r="S68" s="34"/>
      <c r="T68" s="79"/>
      <c r="U68" s="34"/>
      <c r="V68" s="79"/>
      <c r="W68" s="34"/>
      <c r="X68" s="79"/>
      <c r="Y68" s="36" t="str">
        <f>IF(ISNUMBER(#REF!),#REF!*0.95,"")</f>
        <v/>
      </c>
      <c r="Z68" s="83" t="str">
        <f>IF(ISNUMBER(#REF!),#REF!*0.98,"")</f>
        <v/>
      </c>
      <c r="AA68" s="38">
        <f t="shared" si="1"/>
        <v>2280</v>
      </c>
    </row>
    <row r="69" spans="1:27" ht="19.899999999999999" customHeight="1" thickBot="1">
      <c r="A69" s="352"/>
      <c r="B69" s="25" t="s">
        <v>25</v>
      </c>
      <c r="C69" s="26" t="e">
        <f>#REF!-((0.5/100)*#REF!)</f>
        <v>#REF!</v>
      </c>
      <c r="D69" s="76" t="e">
        <f>#REF!-(#REF!*0.5%)</f>
        <v>#REF!</v>
      </c>
      <c r="E69" s="34"/>
      <c r="F69" s="34"/>
      <c r="G69" s="77"/>
      <c r="H69" s="35"/>
      <c r="I69" s="34"/>
      <c r="J69" s="35"/>
      <c r="K69" s="124"/>
      <c r="L69" s="33"/>
      <c r="M69" s="34"/>
      <c r="N69" s="35"/>
      <c r="O69" s="125" t="s">
        <v>36</v>
      </c>
      <c r="P69" s="35"/>
      <c r="Q69" s="34"/>
      <c r="R69" s="35"/>
      <c r="S69" s="34"/>
      <c r="T69" s="35"/>
      <c r="U69" s="34"/>
      <c r="V69" s="35"/>
      <c r="W69" s="34"/>
      <c r="X69" s="35"/>
      <c r="Y69" s="72" t="str">
        <f>IF(ISNUMBER(#REF!),#REF!*0.95,"")</f>
        <v/>
      </c>
      <c r="Z69" s="73" t="str">
        <f>IF(ISNUMBER(#REF!),#REF!*0.98,"")</f>
        <v/>
      </c>
      <c r="AA69" s="74" t="str">
        <f t="shared" si="1"/>
        <v/>
      </c>
    </row>
    <row r="70" spans="1:27" ht="19.899999999999999" customHeight="1" thickBot="1">
      <c r="A70" s="354"/>
      <c r="B70" s="94" t="s">
        <v>26</v>
      </c>
      <c r="C70" s="40" t="e">
        <f>#REF!-((0.5/100)*#REF!)</f>
        <v>#REF!</v>
      </c>
      <c r="D70" s="82" t="e">
        <f>#REF!-(#REF!*0.5%)</f>
        <v>#REF!</v>
      </c>
      <c r="E70" s="71"/>
      <c r="F70" s="71"/>
      <c r="G70" s="88"/>
      <c r="H70" s="96"/>
      <c r="I70" s="71"/>
      <c r="J70" s="64"/>
      <c r="K70" s="126"/>
      <c r="L70" s="58"/>
      <c r="M70" s="71"/>
      <c r="N70" s="96"/>
      <c r="O70" s="125" t="s">
        <v>36</v>
      </c>
      <c r="P70" s="96"/>
      <c r="Q70" s="71"/>
      <c r="R70" s="64"/>
      <c r="S70" s="71"/>
      <c r="T70" s="64"/>
      <c r="U70" s="71"/>
      <c r="V70" s="64"/>
      <c r="W70" s="71"/>
      <c r="X70" s="64"/>
      <c r="Y70" s="72" t="str">
        <f>IF(ISNUMBER(#REF!),#REF!*0.95,"")</f>
        <v/>
      </c>
      <c r="Z70" s="73" t="str">
        <f>IF(ISNUMBER(#REF!),#REF!*0.98,"")</f>
        <v/>
      </c>
      <c r="AA70" s="74" t="str">
        <f t="shared" si="1"/>
        <v/>
      </c>
    </row>
    <row r="71" spans="1:27" ht="19.899999999999999" customHeight="1" thickBot="1">
      <c r="A71" s="355" t="s">
        <v>50</v>
      </c>
      <c r="B71" s="11" t="s">
        <v>43</v>
      </c>
      <c r="C71" s="12" t="e">
        <f>#REF!-((0.5/100)*#REF!)</f>
        <v>#REF!</v>
      </c>
      <c r="D71" s="76" t="e">
        <f>#REF!-(#REF!*0.5%)</f>
        <v>#REF!</v>
      </c>
      <c r="E71" s="20">
        <v>3100</v>
      </c>
      <c r="F71" s="65">
        <f t="shared" si="0"/>
        <v>2945</v>
      </c>
      <c r="G71" s="77">
        <f>E71-(E71*5%)</f>
        <v>2945</v>
      </c>
      <c r="H71" s="21">
        <f>E71/8</f>
        <v>387.5</v>
      </c>
      <c r="I71" s="20">
        <v>2960</v>
      </c>
      <c r="J71" s="21">
        <f>I71/8</f>
        <v>370</v>
      </c>
      <c r="K71" s="122">
        <v>2840</v>
      </c>
      <c r="L71" s="29">
        <f>K71/8</f>
        <v>355</v>
      </c>
      <c r="M71" s="20">
        <v>4000</v>
      </c>
      <c r="N71" s="21">
        <v>500</v>
      </c>
      <c r="O71" s="116"/>
      <c r="P71" s="21"/>
      <c r="Q71" s="20">
        <v>3950</v>
      </c>
      <c r="R71" s="21"/>
      <c r="S71" s="20"/>
      <c r="T71" s="21"/>
      <c r="U71" s="20">
        <v>3300</v>
      </c>
      <c r="V71" s="21">
        <f>U71/8</f>
        <v>412.5</v>
      </c>
      <c r="W71" s="20"/>
      <c r="X71" s="21"/>
      <c r="Y71" s="66" t="str">
        <f>IF(ISNUMBER(#REF!),#REF!*0.95,"")</f>
        <v/>
      </c>
      <c r="Z71" s="121" t="str">
        <f>IF(ISNUMBER(#REF!),#REF!*0.98,"")</f>
        <v/>
      </c>
      <c r="AA71" s="38">
        <f t="shared" si="1"/>
        <v>2945</v>
      </c>
    </row>
    <row r="72" spans="1:27" ht="19.899999999999999" customHeight="1" thickBot="1">
      <c r="A72" s="356"/>
      <c r="B72" s="84" t="s">
        <v>44</v>
      </c>
      <c r="C72" s="26" t="e">
        <f>#REF!-((0.5/100)*#REF!)</f>
        <v>#REF!</v>
      </c>
      <c r="D72" s="76" t="e">
        <f>#REF!-(#REF!*0.5%)</f>
        <v>#REF!</v>
      </c>
      <c r="E72" s="34">
        <v>2400</v>
      </c>
      <c r="F72" s="65">
        <f t="shared" si="0"/>
        <v>2280</v>
      </c>
      <c r="G72" s="77">
        <f>E72-(E72*5%)</f>
        <v>2280</v>
      </c>
      <c r="H72" s="79">
        <f>E72/8</f>
        <v>300</v>
      </c>
      <c r="I72" s="34">
        <v>2400</v>
      </c>
      <c r="J72" s="79">
        <f>I72/8</f>
        <v>300</v>
      </c>
      <c r="K72" s="123">
        <v>2400</v>
      </c>
      <c r="L72" s="29">
        <f>K72/8</f>
        <v>300</v>
      </c>
      <c r="M72" s="34"/>
      <c r="N72" s="35"/>
      <c r="O72" s="104"/>
      <c r="P72" s="35"/>
      <c r="Q72" s="34">
        <v>2660</v>
      </c>
      <c r="R72" s="79"/>
      <c r="S72" s="34"/>
      <c r="T72" s="79"/>
      <c r="U72" s="34"/>
      <c r="V72" s="79"/>
      <c r="W72" s="34"/>
      <c r="X72" s="79"/>
      <c r="Y72" s="36" t="str">
        <f>IF(ISNUMBER(#REF!),#REF!*0.95,"")</f>
        <v/>
      </c>
      <c r="Z72" s="83" t="str">
        <f>IF(ISNUMBER(#REF!),#REF!*0.98,"")</f>
        <v/>
      </c>
      <c r="AA72" s="38">
        <f t="shared" si="1"/>
        <v>2280</v>
      </c>
    </row>
    <row r="73" spans="1:27" ht="19.899999999999999" customHeight="1" thickBot="1">
      <c r="A73" s="352"/>
      <c r="B73" s="25" t="s">
        <v>25</v>
      </c>
      <c r="C73" s="26" t="e">
        <f>#REF!-((0.5/100)*#REF!)</f>
        <v>#REF!</v>
      </c>
      <c r="D73" s="76" t="e">
        <f>#REF!-(#REF!*0.5%)</f>
        <v>#REF!</v>
      </c>
      <c r="E73" s="34">
        <v>11470</v>
      </c>
      <c r="F73" s="34"/>
      <c r="G73" s="77"/>
      <c r="H73" s="35">
        <f>E73/37</f>
        <v>310</v>
      </c>
      <c r="I73" s="34"/>
      <c r="J73" s="35"/>
      <c r="K73" s="124">
        <v>11240</v>
      </c>
      <c r="L73" s="33">
        <f>K73/40</f>
        <v>281</v>
      </c>
      <c r="M73" s="34">
        <v>14000</v>
      </c>
      <c r="N73" s="35">
        <v>400</v>
      </c>
      <c r="O73" s="125"/>
      <c r="P73" s="35"/>
      <c r="Q73" s="34">
        <v>11840</v>
      </c>
      <c r="R73" s="35"/>
      <c r="S73" s="34"/>
      <c r="T73" s="35"/>
      <c r="U73" s="34"/>
      <c r="V73" s="35"/>
      <c r="W73" s="34"/>
      <c r="X73" s="35"/>
      <c r="Y73" s="72" t="str">
        <f>IF(ISNUMBER(#REF!),#REF!*0.95,"")</f>
        <v/>
      </c>
      <c r="Z73" s="73" t="str">
        <f>IF(ISNUMBER(#REF!),#REF!*0.98,"")</f>
        <v/>
      </c>
      <c r="AA73" s="74">
        <f t="shared" si="1"/>
        <v>10896.5</v>
      </c>
    </row>
    <row r="74" spans="1:27" ht="19.899999999999999" customHeight="1" thickBot="1">
      <c r="A74" s="354"/>
      <c r="B74" s="94" t="s">
        <v>26</v>
      </c>
      <c r="C74" s="40" t="e">
        <f>#REF!-((0.5/100)*#REF!)</f>
        <v>#REF!</v>
      </c>
      <c r="D74" s="82" t="e">
        <f>#REF!-(#REF!*0.5%)</f>
        <v>#REF!</v>
      </c>
      <c r="E74" s="86"/>
      <c r="F74" s="86"/>
      <c r="G74" s="88"/>
      <c r="H74" s="90"/>
      <c r="I74" s="86"/>
      <c r="J74" s="49"/>
      <c r="K74" s="127">
        <v>38940</v>
      </c>
      <c r="L74" s="87">
        <f>K74/175</f>
        <v>222.51428571428571</v>
      </c>
      <c r="M74" s="86"/>
      <c r="N74" s="90"/>
      <c r="O74" s="120"/>
      <c r="P74" s="90"/>
      <c r="Q74" s="86">
        <v>39500</v>
      </c>
      <c r="R74" s="49"/>
      <c r="S74" s="86"/>
      <c r="T74" s="49"/>
      <c r="U74" s="86"/>
      <c r="V74" s="49"/>
      <c r="W74" s="86"/>
      <c r="X74" s="49"/>
      <c r="Y74" s="72" t="str">
        <f>IF(ISNUMBER(#REF!),#REF!*0.95,"")</f>
        <v/>
      </c>
      <c r="Z74" s="73" t="str">
        <f>IF(ISNUMBER(#REF!),#REF!*0.98,"")</f>
        <v/>
      </c>
      <c r="AA74" s="74" t="str">
        <f t="shared" si="1"/>
        <v/>
      </c>
    </row>
    <row r="75" spans="1:27" ht="19.899999999999999" customHeight="1" thickBot="1">
      <c r="A75" s="357" t="s">
        <v>51</v>
      </c>
      <c r="B75" s="11" t="s">
        <v>43</v>
      </c>
      <c r="C75" s="26"/>
      <c r="D75" s="13"/>
      <c r="E75" s="110">
        <v>3400</v>
      </c>
      <c r="F75" s="110"/>
      <c r="G75" s="19"/>
      <c r="H75" s="21">
        <f>E75/8</f>
        <v>425</v>
      </c>
      <c r="I75" s="110"/>
      <c r="J75" s="21"/>
      <c r="K75" s="128"/>
      <c r="L75" s="16"/>
      <c r="M75" s="110"/>
      <c r="N75" s="111"/>
      <c r="O75" s="113"/>
      <c r="P75" s="111"/>
      <c r="Q75" s="110"/>
      <c r="R75" s="21"/>
      <c r="S75" s="110"/>
      <c r="T75" s="21"/>
      <c r="U75" s="110"/>
      <c r="V75" s="21"/>
      <c r="W75" s="110"/>
      <c r="X75" s="21"/>
      <c r="Y75" s="22" t="str">
        <f>IF(ISNUMBER(#REF!),#REF!*0.95,"")</f>
        <v/>
      </c>
      <c r="Z75" s="129" t="str">
        <f>IF(ISNUMBER(#REF!),#REF!*0.98,"")</f>
        <v/>
      </c>
      <c r="AA75" s="38">
        <f t="shared" si="1"/>
        <v>3230</v>
      </c>
    </row>
    <row r="76" spans="1:27" ht="19.899999999999999" customHeight="1" thickBot="1">
      <c r="A76" s="358"/>
      <c r="B76" s="25" t="s">
        <v>52</v>
      </c>
      <c r="C76" s="70"/>
      <c r="D76" s="13"/>
      <c r="E76" s="34">
        <v>2500</v>
      </c>
      <c r="F76" s="34"/>
      <c r="G76" s="32"/>
      <c r="H76" s="35">
        <f>E76/8</f>
        <v>312.5</v>
      </c>
      <c r="I76" s="34"/>
      <c r="J76" s="79"/>
      <c r="K76" s="124"/>
      <c r="L76" s="29"/>
      <c r="M76" s="34"/>
      <c r="N76" s="35"/>
      <c r="O76" s="104"/>
      <c r="P76" s="35"/>
      <c r="Q76" s="34"/>
      <c r="R76" s="79"/>
      <c r="S76" s="34"/>
      <c r="T76" s="79"/>
      <c r="U76" s="34"/>
      <c r="V76" s="79"/>
      <c r="W76" s="34"/>
      <c r="X76" s="79"/>
      <c r="Y76" s="51" t="str">
        <f>IF(ISNUMBER(#REF!),#REF!*0.95,"")</f>
        <v/>
      </c>
      <c r="Z76" s="83" t="str">
        <f>IF(ISNUMBER(#REF!),#REF!*0.98,"")</f>
        <v/>
      </c>
      <c r="AA76" s="38">
        <f t="shared" si="1"/>
        <v>2375</v>
      </c>
    </row>
    <row r="77" spans="1:27" ht="19.899999999999999" customHeight="1" thickBot="1">
      <c r="A77" s="358"/>
      <c r="B77" s="75" t="s">
        <v>25</v>
      </c>
      <c r="C77" s="70"/>
      <c r="D77" s="13"/>
      <c r="E77" s="34"/>
      <c r="F77" s="86"/>
      <c r="G77" s="77"/>
      <c r="H77" s="79"/>
      <c r="I77" s="86"/>
      <c r="J77" s="35"/>
      <c r="K77" s="127"/>
      <c r="L77" s="33"/>
      <c r="M77" s="86"/>
      <c r="N77" s="90"/>
      <c r="O77" s="125"/>
      <c r="P77" s="90"/>
      <c r="Q77" s="86"/>
      <c r="R77" s="35"/>
      <c r="S77" s="86"/>
      <c r="T77" s="35"/>
      <c r="U77" s="86"/>
      <c r="V77" s="35"/>
      <c r="W77" s="86"/>
      <c r="X77" s="35"/>
      <c r="Y77" s="130"/>
      <c r="Z77" s="129"/>
      <c r="AA77" s="38"/>
    </row>
    <row r="78" spans="1:27" ht="19.899999999999999" customHeight="1" thickBot="1">
      <c r="A78" s="359"/>
      <c r="B78" s="25" t="s">
        <v>26</v>
      </c>
      <c r="C78" s="70"/>
      <c r="D78" s="13"/>
      <c r="E78" s="71"/>
      <c r="F78" s="63"/>
      <c r="G78" s="97"/>
      <c r="H78" s="64"/>
      <c r="I78" s="63"/>
      <c r="J78" s="64"/>
      <c r="K78" s="131"/>
      <c r="L78" s="58"/>
      <c r="M78" s="63"/>
      <c r="N78" s="64"/>
      <c r="O78" s="118"/>
      <c r="P78" s="64"/>
      <c r="Q78" s="63"/>
      <c r="R78" s="64"/>
      <c r="S78" s="63"/>
      <c r="T78" s="64"/>
      <c r="U78" s="63"/>
      <c r="V78" s="64"/>
      <c r="W78" s="63"/>
      <c r="X78" s="64"/>
      <c r="Y78" s="51" t="str">
        <f>IF(ISNUMBER(#REF!),#REF!*0.95,"")</f>
        <v/>
      </c>
      <c r="Z78" s="83" t="str">
        <f>IF(ISNUMBER(#REF!),#REF!*0.98,"")</f>
        <v/>
      </c>
      <c r="AA78" s="38" t="str">
        <f t="shared" ref="AA78:AA89" si="2">IF(ISNUMBER(E78),E78*0.95,"")</f>
        <v/>
      </c>
    </row>
    <row r="79" spans="1:27" ht="19.899999999999999" customHeight="1" thickBot="1">
      <c r="A79" s="357" t="s">
        <v>53</v>
      </c>
      <c r="B79" s="11" t="s">
        <v>43</v>
      </c>
      <c r="C79" s="26"/>
      <c r="D79" s="13"/>
      <c r="E79" s="86">
        <v>3600</v>
      </c>
      <c r="F79" s="86">
        <f t="shared" si="0"/>
        <v>3420</v>
      </c>
      <c r="G79" s="77">
        <f>E79-(E79*5%)</f>
        <v>3420</v>
      </c>
      <c r="H79" s="79">
        <f>E79/8</f>
        <v>450</v>
      </c>
      <c r="I79" s="86">
        <v>4360</v>
      </c>
      <c r="J79" s="79">
        <f>I79/8</f>
        <v>545</v>
      </c>
      <c r="K79" s="127">
        <v>3320</v>
      </c>
      <c r="L79" s="29">
        <f>K79/8</f>
        <v>415</v>
      </c>
      <c r="M79" s="86"/>
      <c r="N79" s="90"/>
      <c r="O79" s="108">
        <v>3500</v>
      </c>
      <c r="P79" s="90"/>
      <c r="Q79" s="86"/>
      <c r="R79" s="79"/>
      <c r="S79" s="86"/>
      <c r="T79" s="79"/>
      <c r="U79" s="86"/>
      <c r="V79" s="79"/>
      <c r="W79" s="86"/>
      <c r="X79" s="79"/>
      <c r="Y79" s="22" t="str">
        <f>IF(ISNUMBER(#REF!),#REF!*0.95,"")</f>
        <v/>
      </c>
      <c r="Z79" s="129" t="str">
        <f>IF(ISNUMBER(#REF!),#REF!*0.98,"")</f>
        <v/>
      </c>
      <c r="AA79" s="38">
        <f t="shared" si="2"/>
        <v>3420</v>
      </c>
    </row>
    <row r="80" spans="1:27" ht="19.899999999999999" customHeight="1" thickBot="1">
      <c r="A80" s="358"/>
      <c r="B80" s="25" t="s">
        <v>52</v>
      </c>
      <c r="C80" s="70"/>
      <c r="D80" s="13"/>
      <c r="E80" s="34">
        <v>2750</v>
      </c>
      <c r="F80" s="34">
        <f t="shared" si="0"/>
        <v>2612.5</v>
      </c>
      <c r="G80" s="32">
        <f>E80-(E80*5%)</f>
        <v>2612.5</v>
      </c>
      <c r="H80" s="35">
        <f>E80/8</f>
        <v>343.75</v>
      </c>
      <c r="I80" s="34">
        <v>3440</v>
      </c>
      <c r="J80" s="79">
        <f>I80/8</f>
        <v>430</v>
      </c>
      <c r="K80" s="124">
        <v>2800</v>
      </c>
      <c r="L80" s="29">
        <f>K80/8</f>
        <v>350</v>
      </c>
      <c r="M80" s="34"/>
      <c r="N80" s="35"/>
      <c r="O80" s="104">
        <v>2800</v>
      </c>
      <c r="P80" s="35"/>
      <c r="Q80" s="34"/>
      <c r="R80" s="79"/>
      <c r="S80" s="34"/>
      <c r="T80" s="79"/>
      <c r="U80" s="34"/>
      <c r="V80" s="79"/>
      <c r="W80" s="34"/>
      <c r="X80" s="79"/>
      <c r="Y80" s="51" t="str">
        <f>IF(ISNUMBER(#REF!),#REF!*0.95,"")</f>
        <v/>
      </c>
      <c r="Z80" s="83" t="str">
        <f>IF(ISNUMBER(#REF!),#REF!*0.98,"")</f>
        <v/>
      </c>
      <c r="AA80" s="38">
        <f t="shared" si="2"/>
        <v>2612.5</v>
      </c>
    </row>
    <row r="81" spans="1:27" ht="19.899999999999999" customHeight="1" thickBot="1">
      <c r="A81" s="358"/>
      <c r="B81" s="75" t="s">
        <v>25</v>
      </c>
      <c r="C81" s="70"/>
      <c r="D81" s="13"/>
      <c r="E81" s="34"/>
      <c r="F81" s="86"/>
      <c r="G81" s="77"/>
      <c r="H81" s="79"/>
      <c r="I81" s="86"/>
      <c r="J81" s="35"/>
      <c r="K81" s="127">
        <v>12720</v>
      </c>
      <c r="L81" s="33">
        <f>K81/40</f>
        <v>318</v>
      </c>
      <c r="M81" s="86"/>
      <c r="N81" s="90"/>
      <c r="O81" s="125" t="s">
        <v>36</v>
      </c>
      <c r="P81" s="90"/>
      <c r="Q81" s="86"/>
      <c r="R81" s="35"/>
      <c r="S81" s="86"/>
      <c r="T81" s="35"/>
      <c r="U81" s="86"/>
      <c r="V81" s="35"/>
      <c r="W81" s="86"/>
      <c r="X81" s="35"/>
      <c r="Y81" s="130"/>
      <c r="Z81" s="129"/>
      <c r="AA81" s="38"/>
    </row>
    <row r="82" spans="1:27" ht="19.899999999999999" customHeight="1" thickBot="1">
      <c r="A82" s="359"/>
      <c r="B82" s="25" t="s">
        <v>26</v>
      </c>
      <c r="C82" s="70"/>
      <c r="D82" s="13"/>
      <c r="E82" s="71"/>
      <c r="F82" s="63">
        <f t="shared" si="0"/>
        <v>0</v>
      </c>
      <c r="G82" s="77">
        <f t="shared" ref="G82:G89" si="3">E82-(E82*5%)</f>
        <v>0</v>
      </c>
      <c r="H82" s="64"/>
      <c r="I82" s="48"/>
      <c r="J82" s="49"/>
      <c r="K82" s="132">
        <v>46020</v>
      </c>
      <c r="L82" s="58">
        <f>K82/175</f>
        <v>262.97142857142859</v>
      </c>
      <c r="M82" s="48"/>
      <c r="N82" s="49"/>
      <c r="O82" s="125" t="s">
        <v>36</v>
      </c>
      <c r="P82" s="49"/>
      <c r="Q82" s="48"/>
      <c r="R82" s="49"/>
      <c r="S82" s="48"/>
      <c r="T82" s="49"/>
      <c r="U82" s="48"/>
      <c r="V82" s="49"/>
      <c r="W82" s="48"/>
      <c r="X82" s="49"/>
      <c r="Y82" s="51" t="str">
        <f>IF(ISNUMBER(#REF!),#REF!*0.95,"")</f>
        <v/>
      </c>
      <c r="Z82" s="83" t="str">
        <f>IF(ISNUMBER(#REF!),#REF!*0.98,"")</f>
        <v/>
      </c>
      <c r="AA82" s="38" t="str">
        <f t="shared" si="2"/>
        <v/>
      </c>
    </row>
    <row r="83" spans="1:27" ht="19.899999999999999" customHeight="1" thickBot="1">
      <c r="A83" s="357" t="s">
        <v>54</v>
      </c>
      <c r="B83" s="11" t="s">
        <v>43</v>
      </c>
      <c r="C83" s="12"/>
      <c r="D83" s="13"/>
      <c r="E83" s="110">
        <v>4000</v>
      </c>
      <c r="F83" s="65">
        <f t="shared" si="0"/>
        <v>3800</v>
      </c>
      <c r="G83" s="77">
        <f t="shared" si="3"/>
        <v>3800</v>
      </c>
      <c r="H83" s="79">
        <f>E83/8</f>
        <v>500</v>
      </c>
      <c r="I83" s="110">
        <v>5400</v>
      </c>
      <c r="J83" s="111">
        <f>I83/8</f>
        <v>675</v>
      </c>
      <c r="K83" s="128"/>
      <c r="L83" s="112"/>
      <c r="M83" s="110"/>
      <c r="N83" s="111"/>
      <c r="O83" s="113">
        <v>3900</v>
      </c>
      <c r="P83" s="111"/>
      <c r="Q83" s="110">
        <v>4500</v>
      </c>
      <c r="R83" s="21"/>
      <c r="S83" s="110"/>
      <c r="T83" s="21"/>
      <c r="U83" s="110">
        <v>5300</v>
      </c>
      <c r="V83" s="21">
        <f>U83/8</f>
        <v>662.5</v>
      </c>
      <c r="W83" s="110"/>
      <c r="X83" s="111"/>
      <c r="Y83" s="66" t="str">
        <f>IF(ISNUMBER(#REF!),#REF!*0.95,"")</f>
        <v/>
      </c>
      <c r="Z83" s="121" t="str">
        <f>IF(ISNUMBER(#REF!),#REF!*0.98,"")</f>
        <v/>
      </c>
      <c r="AA83" s="38">
        <f t="shared" si="2"/>
        <v>3800</v>
      </c>
    </row>
    <row r="84" spans="1:27" ht="19.899999999999999" customHeight="1" thickBot="1">
      <c r="A84" s="358"/>
      <c r="B84" s="25" t="s">
        <v>52</v>
      </c>
      <c r="C84" s="40"/>
      <c r="D84" s="13"/>
      <c r="E84" s="34">
        <v>2900</v>
      </c>
      <c r="F84" s="34">
        <f t="shared" si="0"/>
        <v>2755</v>
      </c>
      <c r="G84" s="32">
        <f t="shared" si="3"/>
        <v>2755</v>
      </c>
      <c r="H84" s="35">
        <f>E84/8</f>
        <v>362.5</v>
      </c>
      <c r="I84" s="34">
        <v>3440</v>
      </c>
      <c r="J84" s="35">
        <f>I84/8</f>
        <v>430</v>
      </c>
      <c r="K84" s="124"/>
      <c r="L84" s="33"/>
      <c r="M84" s="34"/>
      <c r="N84" s="35"/>
      <c r="O84" s="104">
        <v>2800</v>
      </c>
      <c r="P84" s="35"/>
      <c r="Q84" s="34">
        <v>2940</v>
      </c>
      <c r="R84" s="35"/>
      <c r="S84" s="34"/>
      <c r="T84" s="35"/>
      <c r="U84" s="34"/>
      <c r="V84" s="35"/>
      <c r="W84" s="34"/>
      <c r="X84" s="35"/>
      <c r="Y84" s="130"/>
      <c r="Z84" s="129"/>
      <c r="AA84" s="38"/>
    </row>
    <row r="85" spans="1:27" ht="19.899999999999999" customHeight="1" thickBot="1">
      <c r="A85" s="359"/>
      <c r="B85" s="54" t="s">
        <v>25</v>
      </c>
      <c r="C85" s="40"/>
      <c r="D85" s="13"/>
      <c r="E85" s="71"/>
      <c r="F85" s="71">
        <f t="shared" si="0"/>
        <v>0</v>
      </c>
      <c r="G85" s="88">
        <f t="shared" si="3"/>
        <v>0</v>
      </c>
      <c r="H85" s="96"/>
      <c r="I85" s="48"/>
      <c r="J85" s="96"/>
      <c r="K85" s="126"/>
      <c r="L85" s="58"/>
      <c r="M85" s="71"/>
      <c r="N85" s="96"/>
      <c r="O85" s="120" t="s">
        <v>36</v>
      </c>
      <c r="P85" s="96"/>
      <c r="Q85" s="71">
        <v>13700</v>
      </c>
      <c r="R85" s="96"/>
      <c r="S85" s="71"/>
      <c r="T85" s="96"/>
      <c r="U85" s="71"/>
      <c r="V85" s="96"/>
      <c r="W85" s="71"/>
      <c r="X85" s="96"/>
      <c r="Y85" s="72" t="str">
        <f>IF(ISNUMBER(#REF!),#REF!*0.95,"")</f>
        <v/>
      </c>
      <c r="Z85" s="73" t="str">
        <f>IF(ISNUMBER(#REF!),#REF!*0.98,"")</f>
        <v/>
      </c>
      <c r="AA85" s="38" t="str">
        <f t="shared" si="2"/>
        <v/>
      </c>
    </row>
    <row r="86" spans="1:27" ht="19.899999999999999" customHeight="1" thickBot="1">
      <c r="A86" s="353" t="s">
        <v>55</v>
      </c>
      <c r="B86" s="11" t="s">
        <v>43</v>
      </c>
      <c r="C86" s="12" t="e">
        <f>#REF!-((0.5/100)*#REF!)</f>
        <v>#REF!</v>
      </c>
      <c r="D86" s="13" t="e">
        <f>#REF!-(#REF!*0.5%)</f>
        <v>#REF!</v>
      </c>
      <c r="E86" s="20"/>
      <c r="F86" s="65"/>
      <c r="G86" s="20">
        <f t="shared" si="3"/>
        <v>0</v>
      </c>
      <c r="H86" s="133"/>
      <c r="I86" s="20"/>
      <c r="J86" s="21"/>
      <c r="K86" s="20">
        <v>3580</v>
      </c>
      <c r="L86" s="29">
        <f>K86/8</f>
        <v>447.5</v>
      </c>
      <c r="M86" s="20"/>
      <c r="N86" s="21"/>
      <c r="O86" s="116">
        <v>7000</v>
      </c>
      <c r="P86" s="21"/>
      <c r="Q86" s="20"/>
      <c r="R86" s="21"/>
      <c r="S86" s="20"/>
      <c r="T86" s="21"/>
      <c r="U86" s="20"/>
      <c r="V86" s="21"/>
      <c r="W86" s="20"/>
      <c r="X86" s="21"/>
      <c r="Y86" s="66" t="str">
        <f>IF(ISNUMBER(#REF!),#REF!*0.95,"")</f>
        <v/>
      </c>
      <c r="Z86" s="121" t="str">
        <f>IF(ISNUMBER(#REF!),#REF!*0.98,"")</f>
        <v/>
      </c>
      <c r="AA86" s="38" t="str">
        <f t="shared" si="2"/>
        <v/>
      </c>
    </row>
    <row r="87" spans="1:27" ht="19.899999999999999" customHeight="1" thickBot="1">
      <c r="A87" s="351"/>
      <c r="B87" s="25" t="s">
        <v>52</v>
      </c>
      <c r="C87" s="26" t="e">
        <f>#REF!-((0.5/100)*#REF!)</f>
        <v>#REF!</v>
      </c>
      <c r="D87" s="13" t="e">
        <f>#REF!-(#REF!*0.5%)</f>
        <v>#REF!</v>
      </c>
      <c r="E87" s="34"/>
      <c r="F87" s="65"/>
      <c r="G87" s="65">
        <f t="shared" si="3"/>
        <v>0</v>
      </c>
      <c r="H87" s="133"/>
      <c r="I87" s="34"/>
      <c r="J87" s="35"/>
      <c r="K87" s="34">
        <v>3000</v>
      </c>
      <c r="L87" s="29">
        <f>K87/8</f>
        <v>375</v>
      </c>
      <c r="M87" s="34"/>
      <c r="N87" s="35"/>
      <c r="O87" s="104">
        <v>4000</v>
      </c>
      <c r="P87" s="35"/>
      <c r="Q87" s="34"/>
      <c r="R87" s="35"/>
      <c r="S87" s="34"/>
      <c r="T87" s="35"/>
      <c r="U87" s="34"/>
      <c r="V87" s="35"/>
      <c r="W87" s="34"/>
      <c r="X87" s="35"/>
      <c r="Y87" s="36" t="str">
        <f>IF(ISNUMBER(#REF!),#REF!*0.95,"")</f>
        <v/>
      </c>
      <c r="Z87" s="83" t="str">
        <f>IF(ISNUMBER(#REF!),#REF!*0.98,"")</f>
        <v/>
      </c>
      <c r="AA87" s="38" t="str">
        <f t="shared" si="2"/>
        <v/>
      </c>
    </row>
    <row r="88" spans="1:27" ht="19.899999999999999" customHeight="1" thickBot="1">
      <c r="A88" s="352"/>
      <c r="B88" s="25" t="s">
        <v>25</v>
      </c>
      <c r="C88" s="26" t="e">
        <f>#REF!-((0.5/100)*#REF!)</f>
        <v>#REF!</v>
      </c>
      <c r="D88" s="13" t="e">
        <f>#REF!-(#REF!*0.5%)</f>
        <v>#REF!</v>
      </c>
      <c r="E88" s="34"/>
      <c r="F88" s="34"/>
      <c r="G88" s="65">
        <f t="shared" si="3"/>
        <v>0</v>
      </c>
      <c r="H88" s="133"/>
      <c r="I88" s="34"/>
      <c r="J88" s="35"/>
      <c r="K88" s="34">
        <v>14180</v>
      </c>
      <c r="L88" s="33">
        <f>K88/40</f>
        <v>354.5</v>
      </c>
      <c r="M88" s="34"/>
      <c r="N88" s="35"/>
      <c r="O88" s="104"/>
      <c r="P88" s="35"/>
      <c r="Q88" s="34"/>
      <c r="R88" s="35"/>
      <c r="S88" s="34"/>
      <c r="T88" s="35"/>
      <c r="U88" s="34"/>
      <c r="V88" s="35"/>
      <c r="W88" s="34"/>
      <c r="X88" s="35"/>
      <c r="Y88" s="72" t="str">
        <f>IF(ISNUMBER(#REF!),#REF!*0.95,"")</f>
        <v/>
      </c>
      <c r="Z88" s="73" t="str">
        <f>IF(ISNUMBER(#REF!),#REF!*0.98,"")</f>
        <v/>
      </c>
      <c r="AA88" s="74" t="str">
        <f t="shared" si="2"/>
        <v/>
      </c>
    </row>
    <row r="89" spans="1:27" ht="19.899999999999999" customHeight="1" thickBot="1">
      <c r="A89" s="354"/>
      <c r="B89" s="94" t="s">
        <v>26</v>
      </c>
      <c r="C89" s="40" t="e">
        <f>#REF!-((0.5/100)*#REF!)</f>
        <v>#REF!</v>
      </c>
      <c r="D89" s="95" t="e">
        <f>#REF!-(#REF!*0.5%)</f>
        <v>#REF!</v>
      </c>
      <c r="E89" s="71"/>
      <c r="F89" s="71"/>
      <c r="G89" s="71">
        <f t="shared" si="3"/>
        <v>0</v>
      </c>
      <c r="H89" s="134"/>
      <c r="I89" s="71"/>
      <c r="J89" s="96"/>
      <c r="K89" s="71">
        <v>51330</v>
      </c>
      <c r="L89" s="58">
        <f>K89/175</f>
        <v>293.31428571428569</v>
      </c>
      <c r="M89" s="71"/>
      <c r="N89" s="96"/>
      <c r="O89" s="115"/>
      <c r="P89" s="96"/>
      <c r="Q89" s="71"/>
      <c r="R89" s="96"/>
      <c r="S89" s="71"/>
      <c r="T89" s="96"/>
      <c r="U89" s="71"/>
      <c r="V89" s="96"/>
      <c r="W89" s="71"/>
      <c r="X89" s="96"/>
      <c r="Y89" s="72" t="str">
        <f>IF(ISNUMBER(#REF!),#REF!*0.95,"")</f>
        <v/>
      </c>
      <c r="Z89" s="73" t="str">
        <f>IF(ISNUMBER(#REF!),#REF!*0.98,"")</f>
        <v/>
      </c>
      <c r="AA89" s="74" t="str">
        <f t="shared" si="2"/>
        <v/>
      </c>
    </row>
    <row r="90" spans="1:27" ht="19.899999999999999" customHeight="1">
      <c r="A90" s="325" t="s">
        <v>56</v>
      </c>
      <c r="B90" s="75" t="s">
        <v>23</v>
      </c>
      <c r="C90" s="26"/>
      <c r="D90" s="95"/>
      <c r="E90" s="65"/>
      <c r="F90" s="65"/>
      <c r="G90" s="77"/>
      <c r="H90" s="21"/>
      <c r="I90" s="65">
        <v>1100</v>
      </c>
      <c r="J90" s="79">
        <f>I90/4</f>
        <v>275</v>
      </c>
      <c r="K90" s="123"/>
      <c r="L90" s="29"/>
      <c r="M90" s="65"/>
      <c r="N90" s="79"/>
      <c r="O90" s="119"/>
      <c r="P90" s="79"/>
      <c r="Q90" s="65"/>
      <c r="R90" s="79"/>
      <c r="S90" s="65"/>
      <c r="T90" s="79"/>
      <c r="U90" s="65"/>
      <c r="V90" s="79"/>
      <c r="W90" s="65"/>
      <c r="X90" s="79"/>
      <c r="Y90" s="130"/>
      <c r="Z90" s="129"/>
      <c r="AA90" s="53"/>
    </row>
    <row r="91" spans="1:27" ht="19.899999999999999" customHeight="1">
      <c r="A91" s="326"/>
      <c r="B91" s="75" t="s">
        <v>43</v>
      </c>
      <c r="C91" s="70"/>
      <c r="D91" s="95"/>
      <c r="E91" s="65"/>
      <c r="F91" s="65"/>
      <c r="G91" s="77"/>
      <c r="H91" s="79"/>
      <c r="I91" s="65">
        <v>1750</v>
      </c>
      <c r="J91" s="79">
        <f>I91/8</f>
        <v>218.75</v>
      </c>
      <c r="K91" s="123"/>
      <c r="L91" s="79"/>
      <c r="M91" s="65"/>
      <c r="N91" s="79"/>
      <c r="O91" s="119"/>
      <c r="P91" s="79"/>
      <c r="Q91" s="65"/>
      <c r="R91" s="79"/>
      <c r="S91" s="65"/>
      <c r="T91" s="79"/>
      <c r="U91" s="65"/>
      <c r="V91" s="79"/>
      <c r="W91" s="65"/>
      <c r="X91" s="79"/>
      <c r="Y91" s="130"/>
      <c r="Z91" s="129"/>
      <c r="AA91" s="38"/>
    </row>
    <row r="92" spans="1:27" ht="19.899999999999999" customHeight="1" thickBot="1">
      <c r="A92" s="326"/>
      <c r="B92" s="25" t="s">
        <v>52</v>
      </c>
      <c r="C92" s="70"/>
      <c r="D92" s="95"/>
      <c r="E92" s="65"/>
      <c r="F92" s="65"/>
      <c r="G92" s="77"/>
      <c r="H92" s="79"/>
      <c r="I92" s="65">
        <v>1700</v>
      </c>
      <c r="J92" s="79">
        <f>I92/8</f>
        <v>212.5</v>
      </c>
      <c r="K92" s="123"/>
      <c r="L92" s="79"/>
      <c r="M92" s="65"/>
      <c r="N92" s="79"/>
      <c r="O92" s="119"/>
      <c r="P92" s="79"/>
      <c r="Q92" s="65"/>
      <c r="R92" s="79"/>
      <c r="S92" s="65"/>
      <c r="T92" s="79"/>
      <c r="U92" s="65"/>
      <c r="V92" s="79"/>
      <c r="W92" s="65"/>
      <c r="X92" s="79"/>
      <c r="Y92" s="130"/>
      <c r="Z92" s="129"/>
      <c r="AA92" s="38"/>
    </row>
    <row r="93" spans="1:27" ht="19.899999999999999" customHeight="1" thickBot="1">
      <c r="A93" s="326"/>
      <c r="B93" s="25" t="s">
        <v>25</v>
      </c>
      <c r="C93" s="70"/>
      <c r="D93" s="13"/>
      <c r="E93" s="34"/>
      <c r="F93" s="34"/>
      <c r="G93" s="32"/>
      <c r="H93" s="35"/>
      <c r="I93" s="34">
        <v>7350</v>
      </c>
      <c r="J93" s="35">
        <f>I93/8</f>
        <v>918.75</v>
      </c>
      <c r="K93" s="124"/>
      <c r="L93" s="35"/>
      <c r="M93" s="34"/>
      <c r="N93" s="35"/>
      <c r="O93" s="104"/>
      <c r="P93" s="35"/>
      <c r="Q93" s="34"/>
      <c r="R93" s="35"/>
      <c r="S93" s="34"/>
      <c r="T93" s="35"/>
      <c r="U93" s="34"/>
      <c r="V93" s="35"/>
      <c r="W93" s="34"/>
      <c r="X93" s="35"/>
      <c r="Y93" s="130"/>
      <c r="Z93" s="129"/>
      <c r="AA93" s="38"/>
    </row>
    <row r="94" spans="1:27" ht="19.899999999999999" customHeight="1" thickBot="1">
      <c r="A94" s="327"/>
      <c r="B94" s="94" t="s">
        <v>26</v>
      </c>
      <c r="C94" s="40"/>
      <c r="D94" s="55"/>
      <c r="E94" s="71"/>
      <c r="F94" s="71"/>
      <c r="G94" s="97"/>
      <c r="H94" s="96"/>
      <c r="I94" s="71">
        <v>23593.75</v>
      </c>
      <c r="J94" s="96">
        <f>I94/151</f>
        <v>156.25</v>
      </c>
      <c r="K94" s="126"/>
      <c r="L94" s="96"/>
      <c r="M94" s="71"/>
      <c r="N94" s="96"/>
      <c r="O94" s="115"/>
      <c r="P94" s="96"/>
      <c r="Q94" s="71"/>
      <c r="R94" s="96"/>
      <c r="S94" s="71"/>
      <c r="T94" s="96"/>
      <c r="U94" s="71"/>
      <c r="V94" s="96"/>
      <c r="W94" s="71"/>
      <c r="X94" s="96"/>
      <c r="Y94" s="130"/>
      <c r="Z94" s="129"/>
      <c r="AA94" s="38"/>
    </row>
    <row r="95" spans="1:27" ht="19.899999999999999" customHeight="1">
      <c r="A95" s="325" t="s">
        <v>57</v>
      </c>
      <c r="B95" s="75" t="s">
        <v>23</v>
      </c>
      <c r="C95" s="26"/>
      <c r="D95" s="95"/>
      <c r="E95" s="65">
        <v>1350</v>
      </c>
      <c r="F95" s="65"/>
      <c r="G95" s="77"/>
      <c r="H95" s="21">
        <f>E95/4</f>
        <v>337.5</v>
      </c>
      <c r="I95" s="65">
        <v>1100</v>
      </c>
      <c r="J95" s="79"/>
      <c r="K95" s="123">
        <v>1300</v>
      </c>
      <c r="L95" s="29">
        <f>K95/4</f>
        <v>325</v>
      </c>
      <c r="M95" s="65"/>
      <c r="N95" s="79"/>
      <c r="O95" s="119"/>
      <c r="P95" s="79"/>
      <c r="Q95" s="65"/>
      <c r="R95" s="79"/>
      <c r="S95" s="65"/>
      <c r="T95" s="79"/>
      <c r="U95" s="65"/>
      <c r="V95" s="79"/>
      <c r="W95" s="65"/>
      <c r="X95" s="79"/>
      <c r="Y95" s="130"/>
      <c r="Z95" s="129"/>
      <c r="AA95" s="53"/>
    </row>
    <row r="96" spans="1:27" ht="19.899999999999999" customHeight="1">
      <c r="A96" s="326"/>
      <c r="B96" s="75" t="s">
        <v>43</v>
      </c>
      <c r="C96" s="70"/>
      <c r="D96" s="95"/>
      <c r="E96" s="65">
        <v>1850</v>
      </c>
      <c r="F96" s="65"/>
      <c r="G96" s="77"/>
      <c r="H96" s="79">
        <f>E96/8</f>
        <v>231.25</v>
      </c>
      <c r="I96" s="65">
        <v>1800</v>
      </c>
      <c r="J96" s="79"/>
      <c r="K96" s="123">
        <v>1800</v>
      </c>
      <c r="L96" s="79">
        <f>K96/8</f>
        <v>225</v>
      </c>
      <c r="M96" s="65"/>
      <c r="N96" s="79"/>
      <c r="O96" s="119"/>
      <c r="P96" s="79"/>
      <c r="Q96" s="65"/>
      <c r="R96" s="79"/>
      <c r="S96" s="65"/>
      <c r="T96" s="79"/>
      <c r="U96" s="65"/>
      <c r="V96" s="79"/>
      <c r="W96" s="65"/>
      <c r="X96" s="79"/>
      <c r="Y96" s="130"/>
      <c r="Z96" s="129"/>
      <c r="AA96" s="38"/>
    </row>
    <row r="97" spans="1:27" ht="19.899999999999999" customHeight="1" thickBot="1">
      <c r="A97" s="326"/>
      <c r="B97" s="25" t="s">
        <v>52</v>
      </c>
      <c r="C97" s="70"/>
      <c r="D97" s="95"/>
      <c r="E97" s="65">
        <v>1850</v>
      </c>
      <c r="F97" s="65"/>
      <c r="G97" s="77"/>
      <c r="H97" s="79">
        <f>E97/8</f>
        <v>231.25</v>
      </c>
      <c r="I97" s="65"/>
      <c r="J97" s="79"/>
      <c r="K97" s="123"/>
      <c r="L97" s="79"/>
      <c r="M97" s="65"/>
      <c r="N97" s="79"/>
      <c r="O97" s="119"/>
      <c r="P97" s="79"/>
      <c r="Q97" s="65"/>
      <c r="R97" s="79"/>
      <c r="S97" s="65"/>
      <c r="T97" s="79"/>
      <c r="U97" s="65"/>
      <c r="V97" s="79"/>
      <c r="W97" s="65"/>
      <c r="X97" s="79"/>
      <c r="Y97" s="130"/>
      <c r="Z97" s="129"/>
      <c r="AA97" s="38"/>
    </row>
    <row r="98" spans="1:27" ht="19.899999999999999" customHeight="1" thickBot="1">
      <c r="A98" s="326"/>
      <c r="B98" s="25" t="s">
        <v>25</v>
      </c>
      <c r="C98" s="70"/>
      <c r="D98" s="13"/>
      <c r="E98" s="34">
        <v>7500</v>
      </c>
      <c r="F98" s="34"/>
      <c r="G98" s="32"/>
      <c r="H98" s="35">
        <f>E98/37</f>
        <v>202.70270270270271</v>
      </c>
      <c r="I98" s="34"/>
      <c r="J98" s="35"/>
      <c r="K98" s="124"/>
      <c r="L98" s="35"/>
      <c r="M98" s="34"/>
      <c r="N98" s="35"/>
      <c r="O98" s="104"/>
      <c r="P98" s="35"/>
      <c r="Q98" s="34"/>
      <c r="R98" s="35"/>
      <c r="S98" s="34"/>
      <c r="T98" s="35"/>
      <c r="U98" s="34"/>
      <c r="V98" s="35"/>
      <c r="W98" s="34"/>
      <c r="X98" s="35"/>
      <c r="Y98" s="130"/>
      <c r="Z98" s="129"/>
      <c r="AA98" s="38"/>
    </row>
    <row r="99" spans="1:27" ht="19.899999999999999" customHeight="1" thickBot="1">
      <c r="A99" s="327"/>
      <c r="B99" s="94" t="s">
        <v>26</v>
      </c>
      <c r="C99" s="40"/>
      <c r="D99" s="55"/>
      <c r="E99" s="71">
        <v>25000</v>
      </c>
      <c r="F99" s="71"/>
      <c r="G99" s="97"/>
      <c r="H99" s="96">
        <f>E99/148</f>
        <v>168.91891891891891</v>
      </c>
      <c r="I99" s="71"/>
      <c r="J99" s="96"/>
      <c r="K99" s="126"/>
      <c r="L99" s="96"/>
      <c r="M99" s="71"/>
      <c r="N99" s="96"/>
      <c r="O99" s="115"/>
      <c r="P99" s="96"/>
      <c r="Q99" s="71"/>
      <c r="R99" s="96"/>
      <c r="S99" s="71"/>
      <c r="T99" s="96"/>
      <c r="U99" s="71"/>
      <c r="V99" s="96"/>
      <c r="W99" s="71"/>
      <c r="X99" s="96"/>
      <c r="Y99" s="130"/>
      <c r="Z99" s="129"/>
      <c r="AA99" s="38"/>
    </row>
    <row r="100" spans="1:27" ht="19.899999999999999" customHeight="1">
      <c r="A100" s="325" t="s">
        <v>58</v>
      </c>
      <c r="B100" s="75" t="s">
        <v>23</v>
      </c>
      <c r="C100" s="26"/>
      <c r="D100" s="95"/>
      <c r="E100" s="65">
        <v>1700</v>
      </c>
      <c r="F100" s="65"/>
      <c r="G100" s="77"/>
      <c r="H100" s="21">
        <v>425</v>
      </c>
      <c r="I100" s="65">
        <v>1700</v>
      </c>
      <c r="J100" s="79">
        <f>I100/4</f>
        <v>425</v>
      </c>
      <c r="K100" s="123"/>
      <c r="L100" s="29"/>
      <c r="M100" s="65"/>
      <c r="N100" s="79"/>
      <c r="O100" s="119"/>
      <c r="P100" s="79"/>
      <c r="Q100" s="65"/>
      <c r="R100" s="79"/>
      <c r="S100" s="65"/>
      <c r="T100" s="79"/>
      <c r="U100" s="65"/>
      <c r="V100" s="79"/>
      <c r="W100" s="65"/>
      <c r="X100" s="79"/>
      <c r="Y100" s="130"/>
      <c r="Z100" s="129"/>
      <c r="AA100" s="53"/>
    </row>
    <row r="101" spans="1:27" ht="19.899999999999999" customHeight="1">
      <c r="A101" s="326"/>
      <c r="B101" s="75" t="s">
        <v>43</v>
      </c>
      <c r="C101" s="70"/>
      <c r="D101" s="95"/>
      <c r="E101" s="65">
        <v>2400</v>
      </c>
      <c r="F101" s="65"/>
      <c r="G101" s="77"/>
      <c r="H101" s="79">
        <v>300</v>
      </c>
      <c r="I101" s="65">
        <v>2800</v>
      </c>
      <c r="J101" s="79">
        <f>I101/8</f>
        <v>350</v>
      </c>
      <c r="K101" s="123"/>
      <c r="L101" s="79"/>
      <c r="M101" s="65"/>
      <c r="N101" s="79"/>
      <c r="O101" s="119"/>
      <c r="P101" s="79"/>
      <c r="Q101" s="65"/>
      <c r="R101" s="79"/>
      <c r="S101" s="65"/>
      <c r="T101" s="79"/>
      <c r="U101" s="65"/>
      <c r="V101" s="79"/>
      <c r="W101" s="65"/>
      <c r="X101" s="79"/>
      <c r="Y101" s="130"/>
      <c r="Z101" s="129"/>
      <c r="AA101" s="38"/>
    </row>
    <row r="102" spans="1:27" ht="19.899999999999999" customHeight="1" thickBot="1">
      <c r="A102" s="326"/>
      <c r="B102" s="25" t="s">
        <v>52</v>
      </c>
      <c r="C102" s="70"/>
      <c r="D102" s="95"/>
      <c r="E102" s="65">
        <v>2400</v>
      </c>
      <c r="F102" s="65"/>
      <c r="G102" s="77"/>
      <c r="H102" s="79">
        <v>300</v>
      </c>
      <c r="I102" s="65">
        <v>2700</v>
      </c>
      <c r="J102" s="79">
        <f>I102/8</f>
        <v>337.5</v>
      </c>
      <c r="K102" s="123"/>
      <c r="L102" s="79"/>
      <c r="M102" s="65"/>
      <c r="N102" s="79"/>
      <c r="O102" s="119"/>
      <c r="P102" s="79"/>
      <c r="Q102" s="65"/>
      <c r="R102" s="79"/>
      <c r="S102" s="65"/>
      <c r="T102" s="79"/>
      <c r="U102" s="65"/>
      <c r="V102" s="79"/>
      <c r="W102" s="65"/>
      <c r="X102" s="79"/>
      <c r="Y102" s="130"/>
      <c r="Z102" s="129"/>
      <c r="AA102" s="38"/>
    </row>
    <row r="103" spans="1:27" ht="19.899999999999999" customHeight="1" thickBot="1">
      <c r="A103" s="326"/>
      <c r="B103" s="25" t="s">
        <v>25</v>
      </c>
      <c r="C103" s="70"/>
      <c r="D103" s="13"/>
      <c r="E103" s="34">
        <v>11000</v>
      </c>
      <c r="F103" s="34"/>
      <c r="G103" s="32"/>
      <c r="H103" s="35">
        <v>297.3</v>
      </c>
      <c r="I103" s="34">
        <v>12499.9</v>
      </c>
      <c r="J103" s="35">
        <f>I103/37</f>
        <v>337.83513513513515</v>
      </c>
      <c r="K103" s="124"/>
      <c r="L103" s="35"/>
      <c r="M103" s="34"/>
      <c r="N103" s="35"/>
      <c r="O103" s="104"/>
      <c r="P103" s="35"/>
      <c r="Q103" s="34"/>
      <c r="R103" s="35"/>
      <c r="S103" s="34"/>
      <c r="T103" s="35"/>
      <c r="U103" s="34"/>
      <c r="V103" s="35"/>
      <c r="W103" s="34"/>
      <c r="X103" s="35"/>
      <c r="Y103" s="130"/>
      <c r="Z103" s="129"/>
      <c r="AA103" s="38"/>
    </row>
    <row r="104" spans="1:27" ht="19.899999999999999" customHeight="1" thickBot="1">
      <c r="A104" s="327"/>
      <c r="B104" s="94" t="s">
        <v>26</v>
      </c>
      <c r="C104" s="40"/>
      <c r="D104" s="55"/>
      <c r="E104" s="71">
        <v>41000</v>
      </c>
      <c r="F104" s="71"/>
      <c r="G104" s="97"/>
      <c r="H104" s="96">
        <v>277.02999999999997</v>
      </c>
      <c r="I104" s="71">
        <v>45300</v>
      </c>
      <c r="J104" s="96">
        <f>I104/158</f>
        <v>286.70886075949369</v>
      </c>
      <c r="K104" s="126"/>
      <c r="L104" s="96"/>
      <c r="M104" s="71"/>
      <c r="N104" s="96"/>
      <c r="O104" s="115"/>
      <c r="P104" s="96"/>
      <c r="Q104" s="71"/>
      <c r="R104" s="96"/>
      <c r="S104" s="71"/>
      <c r="T104" s="96"/>
      <c r="U104" s="71"/>
      <c r="V104" s="96"/>
      <c r="W104" s="71"/>
      <c r="X104" s="96"/>
      <c r="Y104" s="130"/>
      <c r="Z104" s="129"/>
      <c r="AA104" s="38"/>
    </row>
    <row r="105" spans="1:27" ht="19.899999999999999" customHeight="1" thickBot="1">
      <c r="A105" s="328" t="s">
        <v>59</v>
      </c>
      <c r="B105" s="329"/>
      <c r="C105" s="135"/>
      <c r="D105" s="135"/>
      <c r="E105" s="334" t="s">
        <v>60</v>
      </c>
      <c r="F105" s="335"/>
      <c r="G105" s="335"/>
      <c r="H105" s="336"/>
      <c r="I105" s="349" t="s">
        <v>61</v>
      </c>
      <c r="J105" s="350"/>
      <c r="K105" s="349" t="s">
        <v>62</v>
      </c>
      <c r="L105" s="350"/>
      <c r="M105" s="349" t="s">
        <v>63</v>
      </c>
      <c r="N105" s="350"/>
      <c r="O105" s="318" t="s">
        <v>64</v>
      </c>
      <c r="P105" s="320"/>
      <c r="Q105" s="349" t="s">
        <v>65</v>
      </c>
      <c r="R105" s="350"/>
      <c r="S105" s="349"/>
      <c r="T105" s="350"/>
      <c r="U105" s="343" t="s">
        <v>64</v>
      </c>
      <c r="V105" s="344"/>
      <c r="W105" s="343" t="s">
        <v>66</v>
      </c>
      <c r="X105" s="344"/>
      <c r="Y105" s="136"/>
      <c r="Z105" s="137"/>
      <c r="AA105" s="138"/>
    </row>
    <row r="106" spans="1:27" ht="19.899999999999999" customHeight="1" thickBot="1">
      <c r="A106" s="330"/>
      <c r="B106" s="331"/>
      <c r="C106" s="139"/>
      <c r="D106" s="139"/>
      <c r="E106" s="337"/>
      <c r="F106" s="338"/>
      <c r="G106" s="338"/>
      <c r="H106" s="339"/>
      <c r="I106" s="349" t="s">
        <v>67</v>
      </c>
      <c r="J106" s="350"/>
      <c r="K106" s="349" t="s">
        <v>68</v>
      </c>
      <c r="L106" s="350"/>
      <c r="M106" s="349" t="s">
        <v>69</v>
      </c>
      <c r="N106" s="350"/>
      <c r="O106" s="321"/>
      <c r="P106" s="322"/>
      <c r="Q106" s="349" t="s">
        <v>70</v>
      </c>
      <c r="R106" s="350"/>
      <c r="S106" s="349"/>
      <c r="T106" s="350"/>
      <c r="U106" s="345"/>
      <c r="V106" s="346"/>
      <c r="W106" s="345"/>
      <c r="X106" s="346"/>
      <c r="Y106" s="140"/>
      <c r="Z106" s="141"/>
      <c r="AA106" s="142"/>
    </row>
    <row r="107" spans="1:27" ht="19.899999999999999" customHeight="1" thickBot="1">
      <c r="A107" s="330"/>
      <c r="B107" s="331"/>
      <c r="C107" s="139"/>
      <c r="D107" s="139"/>
      <c r="E107" s="337"/>
      <c r="F107" s="338"/>
      <c r="G107" s="338"/>
      <c r="H107" s="339"/>
      <c r="I107" s="349" t="s">
        <v>71</v>
      </c>
      <c r="J107" s="350"/>
      <c r="K107" s="349" t="s">
        <v>72</v>
      </c>
      <c r="L107" s="350"/>
      <c r="M107" s="349" t="s">
        <v>73</v>
      </c>
      <c r="N107" s="350"/>
      <c r="O107" s="321"/>
      <c r="P107" s="322"/>
      <c r="Q107" s="349" t="s">
        <v>74</v>
      </c>
      <c r="R107" s="350"/>
      <c r="S107" s="349"/>
      <c r="T107" s="350"/>
      <c r="U107" s="345"/>
      <c r="V107" s="346"/>
      <c r="W107" s="345"/>
      <c r="X107" s="346"/>
      <c r="Y107" s="140"/>
      <c r="Z107" s="141"/>
      <c r="AA107" s="142"/>
    </row>
    <row r="108" spans="1:27" ht="19.899999999999999" customHeight="1" thickBot="1">
      <c r="A108" s="332"/>
      <c r="B108" s="333"/>
      <c r="C108" s="139"/>
      <c r="D108" s="139"/>
      <c r="E108" s="340"/>
      <c r="F108" s="341"/>
      <c r="G108" s="341"/>
      <c r="H108" s="342"/>
      <c r="I108" s="349" t="s">
        <v>75</v>
      </c>
      <c r="J108" s="350"/>
      <c r="K108" s="349" t="s">
        <v>76</v>
      </c>
      <c r="L108" s="350"/>
      <c r="M108" s="349" t="s">
        <v>77</v>
      </c>
      <c r="N108" s="350"/>
      <c r="O108" s="310"/>
      <c r="P108" s="311"/>
      <c r="Q108" s="349" t="s">
        <v>78</v>
      </c>
      <c r="R108" s="350"/>
      <c r="S108" s="349"/>
      <c r="T108" s="350"/>
      <c r="U108" s="347"/>
      <c r="V108" s="348"/>
      <c r="W108" s="347"/>
      <c r="X108" s="348"/>
      <c r="Y108" s="140"/>
      <c r="Z108" s="141"/>
      <c r="AA108" s="142"/>
    </row>
    <row r="109" spans="1:27" ht="19.899999999999999" customHeight="1" thickBot="1">
      <c r="A109" s="323" t="s">
        <v>79</v>
      </c>
      <c r="B109" s="143" t="s">
        <v>80</v>
      </c>
      <c r="C109" s="139"/>
      <c r="D109" s="139"/>
      <c r="E109" s="316">
        <v>0.2</v>
      </c>
      <c r="F109" s="365"/>
      <c r="G109" s="365"/>
      <c r="H109" s="317"/>
      <c r="I109" s="316">
        <v>0.25</v>
      </c>
      <c r="J109" s="317"/>
      <c r="K109" s="316">
        <v>0.25</v>
      </c>
      <c r="L109" s="317"/>
      <c r="M109" s="316">
        <v>0.3</v>
      </c>
      <c r="N109" s="317"/>
      <c r="O109" s="316">
        <v>0.3</v>
      </c>
      <c r="P109" s="317"/>
      <c r="Q109" s="316">
        <v>0.3</v>
      </c>
      <c r="R109" s="317"/>
      <c r="S109" s="316">
        <v>0.3</v>
      </c>
      <c r="T109" s="317"/>
      <c r="U109" s="316">
        <v>0.25</v>
      </c>
      <c r="V109" s="317"/>
      <c r="W109" s="316">
        <v>0.25</v>
      </c>
      <c r="X109" s="317"/>
      <c r="Y109" s="140"/>
      <c r="Z109" s="141"/>
      <c r="AA109" s="142"/>
    </row>
    <row r="110" spans="1:27" ht="19.899999999999999" customHeight="1" thickBot="1">
      <c r="A110" s="324"/>
      <c r="B110" s="143" t="s">
        <v>81</v>
      </c>
      <c r="C110" s="139"/>
      <c r="D110" s="139"/>
      <c r="E110" s="316">
        <v>0.3</v>
      </c>
      <c r="F110" s="365"/>
      <c r="G110" s="365"/>
      <c r="H110" s="317"/>
      <c r="I110" s="316">
        <v>0.4</v>
      </c>
      <c r="J110" s="317"/>
      <c r="K110" s="316">
        <v>0.25</v>
      </c>
      <c r="L110" s="317"/>
      <c r="M110" s="316">
        <v>0.3</v>
      </c>
      <c r="N110" s="317"/>
      <c r="O110" s="316">
        <v>0.3</v>
      </c>
      <c r="P110" s="317"/>
      <c r="Q110" s="316">
        <v>0.3</v>
      </c>
      <c r="R110" s="317"/>
      <c r="S110" s="316">
        <v>0.3</v>
      </c>
      <c r="T110" s="317"/>
      <c r="U110" s="316">
        <v>0.3</v>
      </c>
      <c r="V110" s="317"/>
      <c r="W110" s="316">
        <v>0.33</v>
      </c>
      <c r="X110" s="317"/>
      <c r="Y110" s="140"/>
      <c r="Z110" s="141"/>
      <c r="AA110" s="142"/>
    </row>
    <row r="111" spans="1:27" ht="19.899999999999999" customHeight="1" thickBot="1">
      <c r="A111" s="324"/>
      <c r="B111" s="143" t="s">
        <v>82</v>
      </c>
      <c r="C111" s="144" t="str">
        <f>IF(ISNUMBER(#REF!),#REF!*0.994,"")</f>
        <v/>
      </c>
      <c r="D111" s="145"/>
      <c r="E111" s="316">
        <v>0.3</v>
      </c>
      <c r="F111" s="365"/>
      <c r="G111" s="365"/>
      <c r="H111" s="317"/>
      <c r="I111" s="363">
        <v>0.4</v>
      </c>
      <c r="J111" s="364"/>
      <c r="K111" s="363">
        <v>0.35</v>
      </c>
      <c r="L111" s="364"/>
      <c r="M111" s="316">
        <v>0.4</v>
      </c>
      <c r="N111" s="317"/>
      <c r="O111" s="316">
        <v>0.4</v>
      </c>
      <c r="P111" s="317"/>
      <c r="Q111" s="363">
        <v>0.5</v>
      </c>
      <c r="R111" s="364"/>
      <c r="S111" s="363">
        <v>0.5</v>
      </c>
      <c r="T111" s="364"/>
      <c r="U111" s="363">
        <v>0.3</v>
      </c>
      <c r="V111" s="364"/>
      <c r="W111" s="363">
        <v>0.33</v>
      </c>
      <c r="X111" s="364"/>
      <c r="Y111" s="146"/>
      <c r="Z111" s="147"/>
      <c r="AA111" s="148"/>
    </row>
    <row r="112" spans="1:27" ht="19.899999999999999" customHeight="1" thickBot="1">
      <c r="A112" s="324"/>
      <c r="B112" s="143" t="s">
        <v>83</v>
      </c>
      <c r="C112" s="144"/>
      <c r="D112" s="145"/>
      <c r="E112" s="316">
        <v>0.3</v>
      </c>
      <c r="F112" s="365"/>
      <c r="G112" s="365"/>
      <c r="H112" s="317"/>
      <c r="I112" s="316">
        <v>0.4</v>
      </c>
      <c r="J112" s="317"/>
      <c r="K112" s="316">
        <v>0.35</v>
      </c>
      <c r="L112" s="317"/>
      <c r="M112" s="316">
        <v>0.4</v>
      </c>
      <c r="N112" s="317"/>
      <c r="O112" s="316">
        <v>0.4</v>
      </c>
      <c r="P112" s="317"/>
      <c r="Q112" s="316">
        <v>0.5</v>
      </c>
      <c r="R112" s="317"/>
      <c r="S112" s="316">
        <v>0.5</v>
      </c>
      <c r="T112" s="317"/>
      <c r="U112" s="316">
        <v>0.3</v>
      </c>
      <c r="V112" s="317"/>
      <c r="W112" s="316">
        <v>0.33</v>
      </c>
      <c r="X112" s="317"/>
      <c r="Y112" s="146"/>
      <c r="Z112" s="147"/>
      <c r="AA112" s="148"/>
    </row>
    <row r="113" spans="1:27" ht="19.899999999999999" customHeight="1" thickBot="1">
      <c r="A113" s="324"/>
      <c r="B113" s="149" t="s">
        <v>84</v>
      </c>
      <c r="C113" s="144" t="str">
        <f>IF(ISNUMBER(#REF!),#REF!*0.994,"")</f>
        <v/>
      </c>
      <c r="D113" s="145"/>
      <c r="E113" s="318" t="s">
        <v>85</v>
      </c>
      <c r="F113" s="319"/>
      <c r="G113" s="319"/>
      <c r="H113" s="320"/>
      <c r="I113" s="321">
        <v>220</v>
      </c>
      <c r="J113" s="322"/>
      <c r="K113" s="321">
        <v>400</v>
      </c>
      <c r="L113" s="322"/>
      <c r="M113" s="318" t="s">
        <v>85</v>
      </c>
      <c r="N113" s="320"/>
      <c r="O113" s="318" t="s">
        <v>85</v>
      </c>
      <c r="P113" s="320"/>
      <c r="Q113" s="321">
        <v>360</v>
      </c>
      <c r="R113" s="322"/>
      <c r="S113" s="321">
        <v>360</v>
      </c>
      <c r="T113" s="322"/>
      <c r="U113" s="321" t="s">
        <v>85</v>
      </c>
      <c r="V113" s="322"/>
      <c r="W113" s="310"/>
      <c r="X113" s="311"/>
      <c r="Y113" s="146"/>
      <c r="Z113" s="147"/>
      <c r="AA113" s="148"/>
    </row>
    <row r="114" spans="1:27" ht="19.899999999999999" customHeight="1" thickBot="1">
      <c r="A114" s="150"/>
      <c r="B114" s="143" t="s">
        <v>86</v>
      </c>
      <c r="C114" s="151"/>
      <c r="D114" s="151"/>
      <c r="E114" s="312" t="s">
        <v>87</v>
      </c>
      <c r="F114" s="313"/>
      <c r="G114" s="313"/>
      <c r="H114" s="314"/>
      <c r="I114" s="152"/>
      <c r="J114" s="152"/>
      <c r="K114" s="315" t="s">
        <v>88</v>
      </c>
      <c r="L114" s="315"/>
      <c r="M114" s="152"/>
      <c r="N114" s="152"/>
      <c r="O114" s="152"/>
      <c r="P114" s="152"/>
      <c r="Q114" s="152"/>
      <c r="R114" s="152"/>
      <c r="S114" s="152"/>
      <c r="T114" s="152"/>
      <c r="U114" s="152"/>
      <c r="V114" s="152"/>
      <c r="W114" s="153"/>
      <c r="X114" s="153"/>
      <c r="Y114" s="154"/>
      <c r="Z114" s="155"/>
      <c r="AA114" s="153"/>
    </row>
    <row r="123" spans="1:27">
      <c r="E123" t="s">
        <v>1</v>
      </c>
      <c r="F123" t="s">
        <v>2</v>
      </c>
      <c r="H123" t="s">
        <v>2</v>
      </c>
    </row>
    <row r="124" spans="1:27" ht="19.5">
      <c r="B124" s="308" t="s">
        <v>22</v>
      </c>
      <c r="C124" s="309"/>
      <c r="D124" s="309"/>
    </row>
    <row r="125" spans="1:27" ht="19.5">
      <c r="B125" s="308" t="s">
        <v>27</v>
      </c>
      <c r="C125" s="309"/>
      <c r="D125" s="309"/>
    </row>
    <row r="126" spans="1:27" ht="19.5">
      <c r="B126" s="308" t="s">
        <v>30</v>
      </c>
      <c r="C126" s="309"/>
      <c r="D126" s="309"/>
    </row>
    <row r="127" spans="1:27" ht="19.5">
      <c r="B127" s="308" t="s">
        <v>31</v>
      </c>
      <c r="C127" s="309"/>
      <c r="D127" s="309"/>
    </row>
    <row r="128" spans="1:27" ht="19.5">
      <c r="B128" s="308" t="s">
        <v>32</v>
      </c>
      <c r="C128" s="309"/>
      <c r="D128" s="309"/>
    </row>
    <row r="129" spans="2:5" ht="19.5">
      <c r="B129" s="308" t="s">
        <v>33</v>
      </c>
      <c r="C129" s="309"/>
      <c r="D129" s="309"/>
    </row>
    <row r="130" spans="2:5" ht="19.5">
      <c r="B130" s="308" t="s">
        <v>34</v>
      </c>
      <c r="C130" s="309"/>
      <c r="D130" s="309"/>
    </row>
    <row r="131" spans="2:5" ht="19.5">
      <c r="B131" s="306" t="s">
        <v>89</v>
      </c>
      <c r="C131" s="307"/>
      <c r="D131" s="307"/>
      <c r="E131" s="307"/>
    </row>
    <row r="132" spans="2:5" ht="19.5">
      <c r="B132" s="306" t="s">
        <v>38</v>
      </c>
      <c r="C132" s="307"/>
      <c r="D132" s="307"/>
    </row>
    <row r="133" spans="2:5" ht="19.5">
      <c r="B133" s="306" t="s">
        <v>40</v>
      </c>
      <c r="C133" s="307"/>
      <c r="D133" s="307"/>
    </row>
    <row r="134" spans="2:5" ht="19.5">
      <c r="B134" s="306" t="s">
        <v>41</v>
      </c>
      <c r="C134" s="307"/>
      <c r="D134" s="307"/>
    </row>
    <row r="135" spans="2:5" ht="19.5">
      <c r="B135" s="308" t="s">
        <v>42</v>
      </c>
      <c r="C135" s="309"/>
      <c r="D135" s="309"/>
    </row>
    <row r="136" spans="2:5" ht="19.5">
      <c r="B136" s="308" t="s">
        <v>45</v>
      </c>
      <c r="C136" s="309"/>
      <c r="D136" s="309"/>
    </row>
    <row r="137" spans="2:5" ht="19.5">
      <c r="B137" s="308" t="s">
        <v>46</v>
      </c>
      <c r="C137" s="309"/>
      <c r="D137" s="309"/>
    </row>
    <row r="138" spans="2:5" ht="19.5">
      <c r="B138" s="308" t="s">
        <v>47</v>
      </c>
      <c r="C138" s="309"/>
      <c r="D138" s="309"/>
    </row>
    <row r="139" spans="2:5" ht="19.5">
      <c r="B139" s="308" t="s">
        <v>48</v>
      </c>
      <c r="C139" s="309"/>
      <c r="D139" s="309"/>
    </row>
    <row r="140" spans="2:5" ht="19.5">
      <c r="B140" s="308" t="s">
        <v>49</v>
      </c>
      <c r="C140" s="309"/>
      <c r="D140" s="309"/>
    </row>
    <row r="141" spans="2:5" ht="19.5">
      <c r="B141" s="308" t="s">
        <v>50</v>
      </c>
      <c r="C141" s="309"/>
      <c r="D141" s="309"/>
    </row>
    <row r="142" spans="2:5" ht="19.5">
      <c r="B142" s="306" t="s">
        <v>51</v>
      </c>
      <c r="C142" s="307"/>
      <c r="D142" s="307"/>
    </row>
    <row r="143" spans="2:5" ht="19.5">
      <c r="B143" s="306" t="s">
        <v>53</v>
      </c>
      <c r="C143" s="307"/>
      <c r="D143" s="307"/>
    </row>
    <row r="144" spans="2:5" ht="19.5">
      <c r="B144" s="306" t="s">
        <v>54</v>
      </c>
      <c r="C144" s="307"/>
      <c r="D144" s="307"/>
    </row>
    <row r="145" spans="2:4" ht="19.5">
      <c r="B145" s="308" t="s">
        <v>55</v>
      </c>
      <c r="C145" s="309"/>
      <c r="D145" s="309"/>
    </row>
  </sheetData>
  <mergeCells count="154">
    <mergeCell ref="B130:D130"/>
    <mergeCell ref="B131:E131"/>
    <mergeCell ref="B124:D124"/>
    <mergeCell ref="B125:D125"/>
    <mergeCell ref="B126:D126"/>
    <mergeCell ref="B127:D127"/>
    <mergeCell ref="B128:D128"/>
    <mergeCell ref="B129:D129"/>
    <mergeCell ref="AC13:AE13"/>
    <mergeCell ref="AC8:AE8"/>
    <mergeCell ref="AC9:AE9"/>
    <mergeCell ref="AC10:AE10"/>
    <mergeCell ref="AC11:AE11"/>
    <mergeCell ref="AC12:AE12"/>
    <mergeCell ref="AC19:AE19"/>
    <mergeCell ref="A44:A45"/>
    <mergeCell ref="A46:A48"/>
    <mergeCell ref="AC20:AE20"/>
    <mergeCell ref="AC21:AE21"/>
    <mergeCell ref="AC22:AE22"/>
    <mergeCell ref="AC23:AE23"/>
    <mergeCell ref="AC24:AE24"/>
    <mergeCell ref="AC25:AE25"/>
    <mergeCell ref="A27:A30"/>
    <mergeCell ref="A31:A34"/>
    <mergeCell ref="A35:A38"/>
    <mergeCell ref="A39:A43"/>
    <mergeCell ref="AC26:AE26"/>
    <mergeCell ref="AC29:AE29"/>
    <mergeCell ref="AC15:AF15"/>
    <mergeCell ref="AC28:AE28"/>
    <mergeCell ref="AC27:AE27"/>
    <mergeCell ref="AC16:AE16"/>
    <mergeCell ref="AC17:AE17"/>
    <mergeCell ref="AC18:AE18"/>
    <mergeCell ref="A79:A82"/>
    <mergeCell ref="A83:A85"/>
    <mergeCell ref="AC14:AE14"/>
    <mergeCell ref="A49:A52"/>
    <mergeCell ref="A53:A56"/>
    <mergeCell ref="W109:X109"/>
    <mergeCell ref="I108:J108"/>
    <mergeCell ref="K108:L108"/>
    <mergeCell ref="M108:N108"/>
    <mergeCell ref="Q108:R108"/>
    <mergeCell ref="S108:T108"/>
    <mergeCell ref="Q107:R107"/>
    <mergeCell ref="S107:T107"/>
    <mergeCell ref="E110:H110"/>
    <mergeCell ref="W111:X111"/>
    <mergeCell ref="E112:H112"/>
    <mergeCell ref="K112:L112"/>
    <mergeCell ref="A4:AA4"/>
    <mergeCell ref="A5:A6"/>
    <mergeCell ref="B5:B6"/>
    <mergeCell ref="E5:H5"/>
    <mergeCell ref="I5:J5"/>
    <mergeCell ref="K5:L5"/>
    <mergeCell ref="M5:N5"/>
    <mergeCell ref="W110:X110"/>
    <mergeCell ref="E111:H111"/>
    <mergeCell ref="I111:J111"/>
    <mergeCell ref="K111:L111"/>
    <mergeCell ref="M111:N111"/>
    <mergeCell ref="O111:P111"/>
    <mergeCell ref="Q111:R111"/>
    <mergeCell ref="S111:T111"/>
    <mergeCell ref="U111:V111"/>
    <mergeCell ref="I110:J110"/>
    <mergeCell ref="K110:L110"/>
    <mergeCell ref="M110:N110"/>
    <mergeCell ref="O110:P110"/>
    <mergeCell ref="Q110:R110"/>
    <mergeCell ref="W5:X5"/>
    <mergeCell ref="A7:A10"/>
    <mergeCell ref="A11:A14"/>
    <mergeCell ref="A15:A18"/>
    <mergeCell ref="A19:A22"/>
    <mergeCell ref="A23:A26"/>
    <mergeCell ref="O5:P5"/>
    <mergeCell ref="Q5:R5"/>
    <mergeCell ref="S5:T5"/>
    <mergeCell ref="U5:V5"/>
    <mergeCell ref="W105:X108"/>
    <mergeCell ref="S106:T106"/>
    <mergeCell ref="I107:J107"/>
    <mergeCell ref="K107:L107"/>
    <mergeCell ref="M107:N107"/>
    <mergeCell ref="A57:A59"/>
    <mergeCell ref="A60:A62"/>
    <mergeCell ref="A63:A66"/>
    <mergeCell ref="A67:A70"/>
    <mergeCell ref="A71:A74"/>
    <mergeCell ref="A75:A78"/>
    <mergeCell ref="I105:J105"/>
    <mergeCell ref="K105:L105"/>
    <mergeCell ref="M105:N105"/>
    <mergeCell ref="Q105:R105"/>
    <mergeCell ref="S105:T105"/>
    <mergeCell ref="K106:L106"/>
    <mergeCell ref="M106:N106"/>
    <mergeCell ref="Q106:R106"/>
    <mergeCell ref="I106:J106"/>
    <mergeCell ref="A86:A89"/>
    <mergeCell ref="A90:A94"/>
    <mergeCell ref="A95:A99"/>
    <mergeCell ref="A109:A113"/>
    <mergeCell ref="I112:J112"/>
    <mergeCell ref="M112:N112"/>
    <mergeCell ref="O112:P112"/>
    <mergeCell ref="Q112:R112"/>
    <mergeCell ref="S112:T112"/>
    <mergeCell ref="U110:V110"/>
    <mergeCell ref="A100:A104"/>
    <mergeCell ref="A105:B108"/>
    <mergeCell ref="E105:H108"/>
    <mergeCell ref="O105:P108"/>
    <mergeCell ref="U105:V108"/>
    <mergeCell ref="S110:T110"/>
    <mergeCell ref="E109:H109"/>
    <mergeCell ref="I109:J109"/>
    <mergeCell ref="K109:L109"/>
    <mergeCell ref="M109:N109"/>
    <mergeCell ref="O109:P109"/>
    <mergeCell ref="Q109:R109"/>
    <mergeCell ref="S109:T109"/>
    <mergeCell ref="U109:V109"/>
    <mergeCell ref="W113:X113"/>
    <mergeCell ref="E114:H114"/>
    <mergeCell ref="K114:L114"/>
    <mergeCell ref="U112:V112"/>
    <mergeCell ref="W112:X112"/>
    <mergeCell ref="E113:H113"/>
    <mergeCell ref="I113:J113"/>
    <mergeCell ref="K113:L113"/>
    <mergeCell ref="M113:N113"/>
    <mergeCell ref="O113:P113"/>
    <mergeCell ref="Q113:R113"/>
    <mergeCell ref="S113:T113"/>
    <mergeCell ref="U113:V113"/>
    <mergeCell ref="B144:D144"/>
    <mergeCell ref="B145:D145"/>
    <mergeCell ref="B138:D138"/>
    <mergeCell ref="B139:D139"/>
    <mergeCell ref="B140:D140"/>
    <mergeCell ref="B141:D141"/>
    <mergeCell ref="B142:D142"/>
    <mergeCell ref="B143:D143"/>
    <mergeCell ref="B132:D132"/>
    <mergeCell ref="B133:D133"/>
    <mergeCell ref="B134:D134"/>
    <mergeCell ref="B135:D135"/>
    <mergeCell ref="B136:D136"/>
    <mergeCell ref="B137:D13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E142"/>
  <sheetViews>
    <sheetView topLeftCell="A49" zoomScale="70" zoomScaleNormal="70" workbookViewId="0">
      <selection activeCell="L49" sqref="L48:L49"/>
    </sheetView>
  </sheetViews>
  <sheetFormatPr baseColWidth="10" defaultRowHeight="15"/>
  <cols>
    <col min="1" max="1" width="17.7109375" customWidth="1"/>
    <col min="2" max="2" width="18.140625" customWidth="1"/>
    <col min="3" max="3" width="24.28515625" customWidth="1"/>
    <col min="4" max="4" width="21.5703125" customWidth="1"/>
    <col min="5" max="5" width="21.140625" customWidth="1"/>
    <col min="7" max="7" width="24.5703125" customWidth="1"/>
    <col min="8" max="8" width="32.5703125" customWidth="1"/>
    <col min="10" max="10" width="12.42578125" customWidth="1"/>
    <col min="11" max="11" width="11.5703125" customWidth="1"/>
    <col min="12" max="12" width="37.140625" customWidth="1"/>
    <col min="14" max="14" width="25.7109375" style="255" customWidth="1"/>
  </cols>
  <sheetData>
    <row r="2" spans="2:31" ht="19.899999999999999" customHeight="1" thickBot="1">
      <c r="B2" s="239" t="s">
        <v>202</v>
      </c>
      <c r="C2" s="240" t="s">
        <v>203</v>
      </c>
      <c r="D2" s="241" t="s">
        <v>204</v>
      </c>
      <c r="E2" s="242" t="s">
        <v>208</v>
      </c>
      <c r="H2" s="248" t="s">
        <v>210</v>
      </c>
      <c r="L2" s="203" t="s">
        <v>143</v>
      </c>
      <c r="M2" s="204"/>
      <c r="N2" s="157" t="s">
        <v>144</v>
      </c>
      <c r="O2" s="158" t="s">
        <v>145</v>
      </c>
      <c r="P2" s="159"/>
      <c r="Q2" s="160"/>
    </row>
    <row r="3" spans="2:31" ht="19.899999999999999" customHeight="1" thickBot="1">
      <c r="B3" s="231" t="s">
        <v>116</v>
      </c>
      <c r="C3" s="232" t="s">
        <v>234</v>
      </c>
      <c r="D3" s="233" t="s">
        <v>205</v>
      </c>
      <c r="E3" s="228">
        <v>1</v>
      </c>
      <c r="H3" s="258" t="s">
        <v>27</v>
      </c>
      <c r="L3" s="390" t="s">
        <v>146</v>
      </c>
      <c r="M3" s="460"/>
      <c r="N3" s="161" t="s">
        <v>147</v>
      </c>
      <c r="O3" s="162" t="s">
        <v>148</v>
      </c>
      <c r="P3" s="163">
        <v>3210</v>
      </c>
      <c r="Q3" s="164"/>
    </row>
    <row r="4" spans="2:31" ht="19.899999999999999" customHeight="1" thickBot="1">
      <c r="B4" s="232" t="s">
        <v>115</v>
      </c>
      <c r="C4" s="232" t="s">
        <v>235</v>
      </c>
      <c r="D4" s="233" t="s">
        <v>206</v>
      </c>
      <c r="E4" s="228">
        <v>2</v>
      </c>
      <c r="H4" s="258" t="s">
        <v>30</v>
      </c>
      <c r="L4" s="392"/>
      <c r="M4" s="461"/>
      <c r="N4" s="165" t="s">
        <v>149</v>
      </c>
      <c r="O4" s="166" t="s">
        <v>150</v>
      </c>
      <c r="P4" s="167">
        <v>3440</v>
      </c>
      <c r="Q4" s="168"/>
    </row>
    <row r="5" spans="2:31" ht="19.899999999999999" customHeight="1" thickBot="1">
      <c r="B5" s="232" t="s">
        <v>117</v>
      </c>
      <c r="C5" s="232" t="s">
        <v>236</v>
      </c>
      <c r="D5" s="234" t="s">
        <v>207</v>
      </c>
      <c r="E5" s="228">
        <v>3</v>
      </c>
      <c r="H5" s="258" t="s">
        <v>31</v>
      </c>
      <c r="L5" s="462"/>
      <c r="M5" s="463"/>
      <c r="N5" s="169" t="s">
        <v>151</v>
      </c>
      <c r="O5" s="170" t="s">
        <v>152</v>
      </c>
      <c r="P5" s="167">
        <v>3720</v>
      </c>
      <c r="Q5" s="168"/>
    </row>
    <row r="6" spans="2:31" ht="19.899999999999999" customHeight="1" thickTop="1" thickBot="1">
      <c r="B6" s="232" t="s">
        <v>118</v>
      </c>
      <c r="C6" s="232" t="s">
        <v>237</v>
      </c>
      <c r="E6" s="228">
        <v>4</v>
      </c>
      <c r="H6" s="258" t="s">
        <v>32</v>
      </c>
      <c r="L6" s="391" t="s">
        <v>153</v>
      </c>
      <c r="M6" s="464"/>
      <c r="N6" s="171" t="s">
        <v>154</v>
      </c>
      <c r="O6" s="172" t="s">
        <v>155</v>
      </c>
      <c r="P6" s="173">
        <v>4700</v>
      </c>
      <c r="Q6" s="174"/>
    </row>
    <row r="7" spans="2:31" ht="19.899999999999999" customHeight="1" thickBot="1">
      <c r="B7" s="232" t="s">
        <v>119</v>
      </c>
      <c r="C7" s="232" t="s">
        <v>238</v>
      </c>
      <c r="E7" s="228">
        <v>5</v>
      </c>
      <c r="H7" s="258" t="s">
        <v>33</v>
      </c>
      <c r="L7" s="465"/>
      <c r="M7" s="466"/>
      <c r="N7" s="175" t="s">
        <v>156</v>
      </c>
      <c r="O7" s="166" t="s">
        <v>157</v>
      </c>
      <c r="P7" s="167"/>
      <c r="Q7" s="168"/>
    </row>
    <row r="8" spans="2:31" ht="19.899999999999999" customHeight="1" thickBot="1">
      <c r="B8" s="232" t="s">
        <v>120</v>
      </c>
      <c r="C8" s="232" t="s">
        <v>239</v>
      </c>
      <c r="E8" s="228">
        <v>6</v>
      </c>
      <c r="H8" s="258" t="s">
        <v>34</v>
      </c>
      <c r="L8" s="465"/>
      <c r="M8" s="466"/>
      <c r="N8" s="176" t="s">
        <v>158</v>
      </c>
      <c r="O8" s="166" t="s">
        <v>159</v>
      </c>
      <c r="P8" s="167"/>
      <c r="Q8" s="168"/>
    </row>
    <row r="9" spans="2:31" ht="19.899999999999999" customHeight="1" thickBot="1">
      <c r="B9" s="232" t="s">
        <v>122</v>
      </c>
      <c r="C9" s="232" t="s">
        <v>240</v>
      </c>
      <c r="E9" s="228">
        <v>7</v>
      </c>
      <c r="H9" s="259" t="s">
        <v>221</v>
      </c>
      <c r="L9" s="467"/>
      <c r="M9" s="468"/>
      <c r="N9" s="177" t="s">
        <v>160</v>
      </c>
      <c r="O9" s="178" t="s">
        <v>161</v>
      </c>
      <c r="P9" s="179"/>
      <c r="Q9" s="180"/>
    </row>
    <row r="10" spans="2:31" ht="19.899999999999999" customHeight="1" thickTop="1" thickBot="1">
      <c r="B10" s="232" t="s">
        <v>126</v>
      </c>
      <c r="C10" s="232" t="s">
        <v>241</v>
      </c>
      <c r="E10" s="228">
        <v>8</v>
      </c>
      <c r="H10" s="259" t="s">
        <v>222</v>
      </c>
      <c r="L10" s="391" t="s">
        <v>162</v>
      </c>
      <c r="M10" s="464"/>
      <c r="N10" s="181" t="s">
        <v>163</v>
      </c>
      <c r="O10" s="172" t="s">
        <v>164</v>
      </c>
      <c r="P10" s="167"/>
      <c r="Q10" s="168"/>
      <c r="R10" s="257"/>
      <c r="S10" s="257"/>
      <c r="T10" s="257"/>
      <c r="U10" s="257"/>
      <c r="V10" s="257"/>
      <c r="W10" s="257"/>
      <c r="X10" s="257"/>
      <c r="Y10" s="257"/>
      <c r="Z10" s="257"/>
      <c r="AA10" s="257"/>
      <c r="AB10" s="257"/>
      <c r="AC10" s="257"/>
      <c r="AD10" s="257"/>
      <c r="AE10" s="257"/>
    </row>
    <row r="11" spans="2:31" ht="19.899999999999999" customHeight="1" thickBot="1">
      <c r="B11" s="232" t="s">
        <v>128</v>
      </c>
      <c r="C11" s="232" t="s">
        <v>242</v>
      </c>
      <c r="E11" s="228">
        <v>9</v>
      </c>
      <c r="H11" s="259" t="s">
        <v>223</v>
      </c>
      <c r="L11" s="465"/>
      <c r="M11" s="466"/>
      <c r="N11" s="176" t="s">
        <v>165</v>
      </c>
      <c r="O11" s="182" t="s">
        <v>166</v>
      </c>
      <c r="P11" s="167"/>
      <c r="Q11" s="168"/>
    </row>
    <row r="12" spans="2:31" ht="19.899999999999999" customHeight="1" thickBot="1">
      <c r="B12" s="232" t="s">
        <v>121</v>
      </c>
      <c r="C12" s="232" t="s">
        <v>243</v>
      </c>
      <c r="E12" s="228">
        <v>10</v>
      </c>
      <c r="H12" s="259" t="s">
        <v>214</v>
      </c>
      <c r="L12" s="465"/>
      <c r="M12" s="466"/>
      <c r="N12" s="176" t="s">
        <v>167</v>
      </c>
      <c r="O12" s="182" t="s">
        <v>168</v>
      </c>
      <c r="P12" s="167"/>
      <c r="Q12" s="168"/>
    </row>
    <row r="13" spans="2:31" ht="19.899999999999999" customHeight="1" thickBot="1">
      <c r="B13" s="232" t="s">
        <v>123</v>
      </c>
      <c r="C13" s="232" t="s">
        <v>246</v>
      </c>
      <c r="H13" s="258" t="s">
        <v>42</v>
      </c>
      <c r="L13" s="465"/>
      <c r="M13" s="466"/>
      <c r="N13" s="176" t="s">
        <v>169</v>
      </c>
      <c r="O13" s="182" t="s">
        <v>170</v>
      </c>
      <c r="P13" s="167"/>
      <c r="Q13" s="168"/>
    </row>
    <row r="14" spans="2:31" ht="19.899999999999999" customHeight="1" thickBot="1">
      <c r="B14" s="232" t="s">
        <v>127</v>
      </c>
      <c r="C14" s="232" t="s">
        <v>244</v>
      </c>
      <c r="H14" s="258" t="s">
        <v>45</v>
      </c>
      <c r="L14" s="467"/>
      <c r="M14" s="468"/>
      <c r="N14" s="183" t="s">
        <v>160</v>
      </c>
      <c r="O14" s="184" t="s">
        <v>171</v>
      </c>
      <c r="P14" s="167"/>
      <c r="Q14" s="185"/>
    </row>
    <row r="15" spans="2:31" ht="19.899999999999999" customHeight="1" thickTop="1">
      <c r="B15" s="232" t="s">
        <v>124</v>
      </c>
      <c r="C15" s="232" t="s">
        <v>245</v>
      </c>
      <c r="H15" s="258" t="s">
        <v>46</v>
      </c>
      <c r="L15" s="377" t="s">
        <v>172</v>
      </c>
      <c r="M15" s="469"/>
      <c r="N15" s="181" t="s">
        <v>173</v>
      </c>
      <c r="O15" s="172" t="s">
        <v>164</v>
      </c>
      <c r="P15" s="186"/>
      <c r="Q15" s="168"/>
    </row>
    <row r="16" spans="2:31" ht="19.899999999999999" customHeight="1" thickBot="1">
      <c r="B16" s="229" t="s">
        <v>125</v>
      </c>
      <c r="C16" s="229"/>
      <c r="H16" s="260" t="s">
        <v>47</v>
      </c>
      <c r="L16" s="392"/>
      <c r="M16" s="461"/>
      <c r="N16" s="176" t="s">
        <v>174</v>
      </c>
      <c r="O16" s="182" t="s">
        <v>166</v>
      </c>
      <c r="P16" s="187"/>
      <c r="Q16" s="168"/>
    </row>
    <row r="17" spans="2:17" ht="19.899999999999999" customHeight="1" thickBot="1">
      <c r="B17" s="229" t="s">
        <v>415</v>
      </c>
      <c r="H17" s="258" t="s">
        <v>48</v>
      </c>
      <c r="L17" s="392"/>
      <c r="M17" s="461"/>
      <c r="N17" s="176" t="s">
        <v>175</v>
      </c>
      <c r="O17" s="182" t="s">
        <v>168</v>
      </c>
      <c r="P17" s="187"/>
      <c r="Q17" s="168"/>
    </row>
    <row r="18" spans="2:17" ht="19.899999999999999" customHeight="1" thickBot="1">
      <c r="B18" s="229" t="s">
        <v>416</v>
      </c>
      <c r="H18" s="258" t="s">
        <v>49</v>
      </c>
      <c r="L18" s="392"/>
      <c r="M18" s="461"/>
      <c r="N18" s="176" t="s">
        <v>176</v>
      </c>
      <c r="O18" s="182" t="s">
        <v>170</v>
      </c>
      <c r="P18" s="187"/>
      <c r="Q18" s="168"/>
    </row>
    <row r="19" spans="2:17" ht="19.899999999999999" customHeight="1" thickBot="1">
      <c r="B19" s="229" t="s">
        <v>417</v>
      </c>
      <c r="H19" s="258" t="s">
        <v>50</v>
      </c>
      <c r="L19" s="462"/>
      <c r="M19" s="463"/>
      <c r="N19" s="188" t="s">
        <v>160</v>
      </c>
      <c r="O19" s="184" t="s">
        <v>171</v>
      </c>
      <c r="P19" s="189"/>
      <c r="Q19" s="185"/>
    </row>
    <row r="20" spans="2:17" ht="19.899999999999999" customHeight="1" thickTop="1" thickBot="1">
      <c r="B20" s="229" t="s">
        <v>418</v>
      </c>
      <c r="H20" s="259" t="s">
        <v>212</v>
      </c>
      <c r="L20" s="389" t="s">
        <v>177</v>
      </c>
      <c r="M20" s="378"/>
      <c r="N20" s="190" t="s">
        <v>178</v>
      </c>
      <c r="O20" s="191" t="s">
        <v>179</v>
      </c>
      <c r="P20" s="167"/>
      <c r="Q20" s="168"/>
    </row>
    <row r="21" spans="2:17" ht="19.899999999999999" customHeight="1" thickBot="1">
      <c r="H21" s="259" t="s">
        <v>211</v>
      </c>
      <c r="L21" s="379"/>
      <c r="M21" s="380"/>
      <c r="N21" s="176" t="s">
        <v>180</v>
      </c>
      <c r="O21" s="166" t="s">
        <v>181</v>
      </c>
      <c r="P21" s="167"/>
      <c r="Q21" s="168"/>
    </row>
    <row r="22" spans="2:17" ht="19.899999999999999" customHeight="1" thickBot="1">
      <c r="H22" s="259" t="s">
        <v>213</v>
      </c>
      <c r="L22" s="379"/>
      <c r="M22" s="380"/>
      <c r="N22" s="192" t="s">
        <v>182</v>
      </c>
      <c r="O22" s="166" t="s">
        <v>183</v>
      </c>
      <c r="P22" s="167"/>
      <c r="Q22" s="168"/>
    </row>
    <row r="23" spans="2:17" ht="19.899999999999999" customHeight="1">
      <c r="B23" s="277" t="s">
        <v>202</v>
      </c>
      <c r="C23" s="279" t="s">
        <v>251</v>
      </c>
      <c r="D23" s="278" t="s">
        <v>252</v>
      </c>
      <c r="H23" s="258" t="s">
        <v>55</v>
      </c>
      <c r="L23" s="379"/>
      <c r="M23" s="380"/>
      <c r="N23" s="192" t="s">
        <v>184</v>
      </c>
      <c r="O23" s="166" t="s">
        <v>185</v>
      </c>
      <c r="P23" s="167"/>
      <c r="Q23" s="168"/>
    </row>
    <row r="24" spans="2:17" ht="19.899999999999999" customHeight="1" thickBot="1">
      <c r="B24" s="272" t="s">
        <v>22</v>
      </c>
      <c r="C24" s="271" t="s">
        <v>253</v>
      </c>
      <c r="D24" s="273" t="s">
        <v>254</v>
      </c>
      <c r="L24" s="379"/>
      <c r="M24" s="380"/>
      <c r="N24" s="192" t="s">
        <v>186</v>
      </c>
      <c r="O24" s="182" t="s">
        <v>171</v>
      </c>
      <c r="P24" s="167"/>
      <c r="Q24" s="168"/>
    </row>
    <row r="25" spans="2:17" ht="19.899999999999999" customHeight="1" thickTop="1">
      <c r="B25" s="272" t="s">
        <v>27</v>
      </c>
      <c r="C25" s="271" t="s">
        <v>255</v>
      </c>
      <c r="D25" s="273" t="s">
        <v>256</v>
      </c>
      <c r="L25" s="377" t="s">
        <v>187</v>
      </c>
      <c r="M25" s="378"/>
      <c r="N25" s="193" t="s">
        <v>178</v>
      </c>
      <c r="O25" s="194" t="s">
        <v>179</v>
      </c>
      <c r="P25" s="186"/>
      <c r="Q25" s="168"/>
    </row>
    <row r="26" spans="2:17" ht="19.899999999999999" customHeight="1">
      <c r="B26" s="272" t="s">
        <v>30</v>
      </c>
      <c r="C26" s="271" t="s">
        <v>257</v>
      </c>
      <c r="D26" s="273" t="s">
        <v>258</v>
      </c>
      <c r="L26" s="379"/>
      <c r="M26" s="380"/>
      <c r="N26" s="176" t="s">
        <v>180</v>
      </c>
      <c r="O26" s="166" t="s">
        <v>181</v>
      </c>
      <c r="P26" s="187"/>
      <c r="Q26" s="168"/>
    </row>
    <row r="27" spans="2:17" ht="19.899999999999999" customHeight="1">
      <c r="B27" s="272" t="s">
        <v>31</v>
      </c>
      <c r="C27" s="271" t="s">
        <v>259</v>
      </c>
      <c r="D27" s="273" t="s">
        <v>260</v>
      </c>
      <c r="G27" s="261" t="s">
        <v>215</v>
      </c>
      <c r="H27" s="261" t="s">
        <v>250</v>
      </c>
      <c r="L27" s="379"/>
      <c r="M27" s="380"/>
      <c r="N27" s="192" t="s">
        <v>182</v>
      </c>
      <c r="O27" s="166" t="s">
        <v>183</v>
      </c>
      <c r="P27" s="187"/>
      <c r="Q27" s="168"/>
    </row>
    <row r="28" spans="2:17" ht="19.899999999999999" customHeight="1">
      <c r="B28" s="272" t="s">
        <v>32</v>
      </c>
      <c r="C28" s="271" t="s">
        <v>261</v>
      </c>
      <c r="D28" s="273" t="s">
        <v>262</v>
      </c>
      <c r="G28" s="256" t="s">
        <v>599</v>
      </c>
      <c r="H28" s="256" t="s">
        <v>247</v>
      </c>
      <c r="L28" s="379"/>
      <c r="M28" s="380"/>
      <c r="N28" s="192" t="s">
        <v>184</v>
      </c>
      <c r="O28" s="166" t="s">
        <v>185</v>
      </c>
      <c r="P28" s="187"/>
      <c r="Q28" s="168"/>
    </row>
    <row r="29" spans="2:17" ht="19.899999999999999" customHeight="1" thickBot="1">
      <c r="B29" s="272" t="s">
        <v>33</v>
      </c>
      <c r="C29" s="271" t="s">
        <v>263</v>
      </c>
      <c r="D29" s="273" t="s">
        <v>264</v>
      </c>
      <c r="G29" s="256" t="s">
        <v>217</v>
      </c>
      <c r="H29" s="256" t="s">
        <v>248</v>
      </c>
      <c r="L29" s="381"/>
      <c r="M29" s="382"/>
      <c r="N29" s="192" t="s">
        <v>188</v>
      </c>
      <c r="O29" s="182" t="s">
        <v>171</v>
      </c>
      <c r="P29" s="189"/>
      <c r="Q29" s="168"/>
    </row>
    <row r="30" spans="2:17" ht="19.899999999999999" customHeight="1" thickTop="1">
      <c r="B30" s="272" t="s">
        <v>34</v>
      </c>
      <c r="C30" s="271" t="s">
        <v>265</v>
      </c>
      <c r="D30" s="273" t="s">
        <v>266</v>
      </c>
      <c r="G30" s="256" t="s">
        <v>218</v>
      </c>
      <c r="H30" s="256" t="s">
        <v>249</v>
      </c>
      <c r="L30" s="383" t="s">
        <v>189</v>
      </c>
      <c r="M30" s="384"/>
      <c r="N30" s="193" t="s">
        <v>178</v>
      </c>
      <c r="O30" s="172" t="s">
        <v>179</v>
      </c>
      <c r="P30" s="188"/>
      <c r="Q30" s="168"/>
    </row>
    <row r="31" spans="2:17" ht="19.899999999999999" customHeight="1">
      <c r="B31" s="274" t="s">
        <v>221</v>
      </c>
      <c r="C31" s="271" t="s">
        <v>267</v>
      </c>
      <c r="D31" s="273" t="s">
        <v>268</v>
      </c>
      <c r="G31" s="256" t="s">
        <v>220</v>
      </c>
      <c r="H31" s="437" t="s">
        <v>413</v>
      </c>
      <c r="L31" s="385"/>
      <c r="M31" s="386"/>
      <c r="N31" s="176" t="s">
        <v>180</v>
      </c>
      <c r="O31" s="182" t="s">
        <v>190</v>
      </c>
      <c r="P31" s="188"/>
      <c r="Q31" s="168"/>
    </row>
    <row r="32" spans="2:17" ht="19.899999999999999" customHeight="1">
      <c r="B32" s="274" t="s">
        <v>222</v>
      </c>
      <c r="C32" s="271" t="s">
        <v>269</v>
      </c>
      <c r="D32" s="273" t="s">
        <v>270</v>
      </c>
      <c r="G32" s="256" t="s">
        <v>219</v>
      </c>
      <c r="H32" s="437" t="s">
        <v>414</v>
      </c>
      <c r="L32" s="385"/>
      <c r="M32" s="386"/>
      <c r="N32" s="192" t="s">
        <v>182</v>
      </c>
      <c r="O32" s="182" t="s">
        <v>191</v>
      </c>
      <c r="P32" s="188"/>
      <c r="Q32" s="168"/>
    </row>
    <row r="33" spans="2:17" ht="19.899999999999999" customHeight="1">
      <c r="B33" s="274" t="s">
        <v>223</v>
      </c>
      <c r="C33" s="271" t="s">
        <v>271</v>
      </c>
      <c r="D33" s="273" t="s">
        <v>272</v>
      </c>
      <c r="L33" s="385"/>
      <c r="M33" s="386"/>
      <c r="N33" s="192" t="s">
        <v>184</v>
      </c>
      <c r="O33" s="182" t="s">
        <v>192</v>
      </c>
      <c r="P33" s="188"/>
      <c r="Q33" s="168"/>
    </row>
    <row r="34" spans="2:17" ht="19.899999999999999" customHeight="1" thickBot="1">
      <c r="B34" s="274" t="s">
        <v>214</v>
      </c>
      <c r="C34" s="271" t="s">
        <v>273</v>
      </c>
      <c r="D34" s="273" t="s">
        <v>274</v>
      </c>
      <c r="L34" s="387"/>
      <c r="M34" s="388"/>
      <c r="N34" s="192" t="s">
        <v>188</v>
      </c>
      <c r="O34" s="179" t="s">
        <v>160</v>
      </c>
      <c r="P34" s="188"/>
      <c r="Q34" s="195"/>
    </row>
    <row r="35" spans="2:17" ht="19.899999999999999" customHeight="1" thickTop="1">
      <c r="B35" s="272" t="s">
        <v>42</v>
      </c>
      <c r="C35" s="271" t="s">
        <v>275</v>
      </c>
      <c r="D35" s="273" t="s">
        <v>276</v>
      </c>
      <c r="L35" s="389" t="s">
        <v>193</v>
      </c>
      <c r="M35" s="378"/>
      <c r="N35" s="196" t="s">
        <v>178</v>
      </c>
      <c r="O35" s="197" t="s">
        <v>194</v>
      </c>
      <c r="P35" s="173"/>
      <c r="Q35" s="174"/>
    </row>
    <row r="36" spans="2:17" ht="19.899999999999999" customHeight="1">
      <c r="B36" s="272" t="s">
        <v>45</v>
      </c>
      <c r="C36" s="271" t="s">
        <v>277</v>
      </c>
      <c r="D36" s="273" t="s">
        <v>278</v>
      </c>
      <c r="L36" s="379"/>
      <c r="M36" s="380"/>
      <c r="N36" s="176" t="s">
        <v>180</v>
      </c>
      <c r="O36" s="182" t="s">
        <v>195</v>
      </c>
      <c r="P36" s="167"/>
      <c r="Q36" s="168"/>
    </row>
    <row r="37" spans="2:17" ht="19.899999999999999" customHeight="1">
      <c r="B37" s="272" t="s">
        <v>46</v>
      </c>
      <c r="C37" s="271" t="s">
        <v>279</v>
      </c>
      <c r="D37" s="273" t="s">
        <v>280</v>
      </c>
      <c r="L37" s="379"/>
      <c r="M37" s="380"/>
      <c r="N37" s="192" t="s">
        <v>196</v>
      </c>
      <c r="O37" s="182" t="s">
        <v>197</v>
      </c>
      <c r="P37" s="167"/>
      <c r="Q37" s="168"/>
    </row>
    <row r="38" spans="2:17" ht="19.899999999999999" customHeight="1">
      <c r="B38" s="272" t="s">
        <v>47</v>
      </c>
      <c r="C38" s="271" t="s">
        <v>281</v>
      </c>
      <c r="D38" s="273" t="s">
        <v>282</v>
      </c>
      <c r="L38" s="379"/>
      <c r="M38" s="380"/>
      <c r="N38" s="176" t="s">
        <v>184</v>
      </c>
      <c r="O38" s="182" t="s">
        <v>198</v>
      </c>
      <c r="P38" s="167"/>
      <c r="Q38" s="168"/>
    </row>
    <row r="39" spans="2:17" ht="19.899999999999999" customHeight="1" thickBot="1">
      <c r="B39" s="272" t="s">
        <v>48</v>
      </c>
      <c r="C39" s="271" t="s">
        <v>283</v>
      </c>
      <c r="D39" s="273" t="s">
        <v>284</v>
      </c>
      <c r="L39" s="381"/>
      <c r="M39" s="382"/>
      <c r="N39" s="198" t="s">
        <v>199</v>
      </c>
      <c r="O39" s="179" t="s">
        <v>160</v>
      </c>
      <c r="P39" s="199"/>
      <c r="Q39" s="200"/>
    </row>
    <row r="40" spans="2:17" ht="16.5" customHeight="1" thickTop="1">
      <c r="B40" s="272" t="s">
        <v>49</v>
      </c>
      <c r="C40" s="271" t="s">
        <v>285</v>
      </c>
      <c r="D40" s="273" t="s">
        <v>286</v>
      </c>
    </row>
    <row r="41" spans="2:17" ht="15" customHeight="1">
      <c r="B41" s="272" t="s">
        <v>50</v>
      </c>
      <c r="C41" s="271" t="s">
        <v>287</v>
      </c>
      <c r="D41" s="273" t="s">
        <v>288</v>
      </c>
    </row>
    <row r="42" spans="2:17" ht="15" customHeight="1">
      <c r="B42" s="274" t="s">
        <v>212</v>
      </c>
      <c r="C42" s="271" t="s">
        <v>289</v>
      </c>
      <c r="D42" s="273" t="s">
        <v>262</v>
      </c>
    </row>
    <row r="43" spans="2:17" ht="15" customHeight="1">
      <c r="B43" s="274" t="s">
        <v>211</v>
      </c>
      <c r="C43" s="271" t="s">
        <v>290</v>
      </c>
      <c r="D43" s="273" t="s">
        <v>291</v>
      </c>
    </row>
    <row r="44" spans="2:17" ht="15.75" customHeight="1">
      <c r="B44" s="274" t="s">
        <v>213</v>
      </c>
      <c r="C44" s="271" t="s">
        <v>292</v>
      </c>
      <c r="D44" s="273" t="s">
        <v>293</v>
      </c>
    </row>
    <row r="45" spans="2:17" ht="15" customHeight="1">
      <c r="B45" s="275" t="s">
        <v>55</v>
      </c>
      <c r="C45" s="281" t="s">
        <v>294</v>
      </c>
      <c r="D45" s="276" t="s">
        <v>295</v>
      </c>
    </row>
    <row r="46" spans="2:17" ht="15" customHeight="1"/>
    <row r="47" spans="2:17" ht="15" customHeight="1"/>
    <row r="48" spans="2:17" ht="15.75" customHeight="1"/>
    <row r="49" spans="12:13" ht="15" customHeight="1"/>
    <row r="50" spans="12:13" ht="15" customHeight="1"/>
    <row r="51" spans="12:13" ht="15" customHeight="1"/>
    <row r="52" spans="12:13" ht="15.75" customHeight="1"/>
    <row r="53" spans="12:13" ht="15" customHeight="1"/>
    <row r="54" spans="12:13" ht="15" customHeight="1"/>
    <row r="55" spans="12:13" ht="15" customHeight="1"/>
    <row r="56" spans="12:13" ht="15" customHeight="1"/>
    <row r="57" spans="12:13" ht="15" customHeight="1"/>
    <row r="58" spans="12:13" ht="15.75" customHeight="1"/>
    <row r="59" spans="12:13" ht="15" customHeight="1"/>
    <row r="60" spans="12:13" ht="15" customHeight="1"/>
    <row r="61" spans="12:13" ht="15" customHeight="1"/>
    <row r="62" spans="12:13" ht="15.75" customHeight="1"/>
    <row r="63" spans="12:13" ht="15" customHeight="1"/>
    <row r="64" spans="12:13" ht="15" customHeight="1">
      <c r="L64" s="247"/>
      <c r="M64" s="213"/>
    </row>
    <row r="65" spans="1:21" ht="15" customHeight="1">
      <c r="C65" s="280"/>
      <c r="D65" s="256"/>
      <c r="L65" s="247"/>
      <c r="M65" s="213"/>
    </row>
    <row r="66" spans="1:21" ht="15.75" customHeight="1">
      <c r="L66" s="247"/>
      <c r="M66" s="213"/>
    </row>
    <row r="67" spans="1:21" ht="15" customHeight="1"/>
    <row r="68" spans="1:21" ht="15" customHeight="1"/>
    <row r="69" spans="1:21" ht="15" customHeight="1" thickBot="1"/>
    <row r="70" spans="1:21" s="214" customFormat="1" ht="37.5" customHeight="1" thickBot="1">
      <c r="A70" s="446" t="s">
        <v>437</v>
      </c>
      <c r="B70" s="448" t="s">
        <v>298</v>
      </c>
      <c r="C70" s="448" t="s">
        <v>416</v>
      </c>
      <c r="D70" s="448" t="s">
        <v>417</v>
      </c>
      <c r="E70" s="448" t="s">
        <v>115</v>
      </c>
      <c r="F70" s="448" t="s">
        <v>118</v>
      </c>
      <c r="G70" s="448" t="s">
        <v>418</v>
      </c>
      <c r="H70" s="448" t="s">
        <v>119</v>
      </c>
      <c r="I70" s="448" t="s">
        <v>120</v>
      </c>
      <c r="J70" s="448" t="s">
        <v>117</v>
      </c>
      <c r="K70" s="448" t="s">
        <v>122</v>
      </c>
      <c r="L70" s="448" t="s">
        <v>121</v>
      </c>
      <c r="M70" s="448" t="s">
        <v>123</v>
      </c>
      <c r="N70" s="449"/>
    </row>
    <row r="71" spans="1:21" s="214" customFormat="1" ht="44.25" customHeight="1" thickBot="1">
      <c r="A71" s="450"/>
      <c r="B71" s="448" t="s">
        <v>420</v>
      </c>
      <c r="C71" s="448" t="s">
        <v>419</v>
      </c>
      <c r="D71" s="448" t="s">
        <v>421</v>
      </c>
      <c r="E71" s="448" t="s">
        <v>422</v>
      </c>
      <c r="F71" s="448" t="s">
        <v>423</v>
      </c>
      <c r="G71" s="448" t="s">
        <v>425</v>
      </c>
      <c r="H71" s="448" t="s">
        <v>427</v>
      </c>
      <c r="I71" s="448" t="s">
        <v>429</v>
      </c>
      <c r="J71" s="448" t="s">
        <v>431</v>
      </c>
      <c r="K71" s="448" t="s">
        <v>432</v>
      </c>
      <c r="L71" s="448" t="s">
        <v>434</v>
      </c>
      <c r="M71" s="448" t="s">
        <v>434</v>
      </c>
      <c r="N71" s="449"/>
    </row>
    <row r="72" spans="1:21" s="213" customFormat="1" ht="40.5" customHeight="1" thickBot="1">
      <c r="B72" s="228"/>
      <c r="C72" s="228"/>
      <c r="D72" s="228"/>
      <c r="E72" s="228"/>
      <c r="F72" s="447" t="s">
        <v>424</v>
      </c>
      <c r="G72" s="447" t="s">
        <v>426</v>
      </c>
      <c r="H72" s="447" t="s">
        <v>428</v>
      </c>
      <c r="I72" s="447" t="s">
        <v>430</v>
      </c>
      <c r="J72" s="228"/>
      <c r="K72" s="447" t="s">
        <v>433</v>
      </c>
      <c r="L72" s="447" t="s">
        <v>435</v>
      </c>
      <c r="M72" s="447" t="s">
        <v>435</v>
      </c>
      <c r="N72" s="256"/>
      <c r="O72" s="228"/>
      <c r="P72" s="228"/>
      <c r="Q72" s="228"/>
      <c r="R72" s="228"/>
      <c r="S72" s="228"/>
      <c r="T72" s="228"/>
      <c r="U72" s="228"/>
    </row>
    <row r="73" spans="1:21" ht="40.5" customHeight="1">
      <c r="B73" s="202"/>
      <c r="C73" s="202"/>
      <c r="D73" s="202"/>
      <c r="E73" s="202"/>
      <c r="F73" s="202"/>
      <c r="G73" s="202"/>
      <c r="H73" s="202"/>
      <c r="I73" s="202"/>
      <c r="J73" s="202"/>
      <c r="K73" s="202"/>
      <c r="L73" s="202"/>
      <c r="M73" s="202"/>
      <c r="O73" s="202"/>
      <c r="P73" s="202"/>
      <c r="Q73" s="202"/>
      <c r="R73" s="202"/>
      <c r="S73" s="202"/>
      <c r="T73" s="202"/>
      <c r="U73" s="202"/>
    </row>
    <row r="74" spans="1:21" s="201" customFormat="1" ht="34.5" customHeight="1" thickBot="1">
      <c r="A74" s="445" t="s">
        <v>436</v>
      </c>
      <c r="B74" s="458" t="s">
        <v>298</v>
      </c>
      <c r="C74" s="458" t="s">
        <v>416</v>
      </c>
      <c r="D74" s="458" t="s">
        <v>417</v>
      </c>
      <c r="E74" s="458" t="s">
        <v>115</v>
      </c>
      <c r="F74" s="458" t="s">
        <v>118</v>
      </c>
      <c r="G74" s="458" t="s">
        <v>418</v>
      </c>
      <c r="H74" s="458" t="s">
        <v>119</v>
      </c>
      <c r="I74" s="458" t="s">
        <v>120</v>
      </c>
      <c r="J74" s="458" t="s">
        <v>117</v>
      </c>
      <c r="K74" s="458" t="s">
        <v>122</v>
      </c>
      <c r="L74" s="458" t="s">
        <v>121</v>
      </c>
      <c r="M74" s="458" t="s">
        <v>123</v>
      </c>
      <c r="N74" s="451"/>
    </row>
    <row r="75" spans="1:21" s="201" customFormat="1" ht="17.25" customHeight="1" thickBot="1">
      <c r="A75" s="452">
        <v>25</v>
      </c>
      <c r="B75" s="455"/>
      <c r="C75" s="455"/>
      <c r="D75" s="455"/>
      <c r="E75" s="455" t="s">
        <v>457</v>
      </c>
      <c r="F75" s="455"/>
      <c r="G75" s="455"/>
      <c r="H75" s="455"/>
      <c r="I75" s="455"/>
      <c r="J75" s="455" t="s">
        <v>433</v>
      </c>
      <c r="K75" s="455"/>
      <c r="L75" s="455"/>
      <c r="M75" s="455"/>
      <c r="N75" s="451"/>
    </row>
    <row r="76" spans="1:21" ht="18" customHeight="1" thickBot="1">
      <c r="A76" s="447">
        <v>30</v>
      </c>
      <c r="B76" s="456" t="s">
        <v>438</v>
      </c>
      <c r="C76" s="456" t="s">
        <v>444</v>
      </c>
      <c r="D76" s="456" t="s">
        <v>442</v>
      </c>
      <c r="E76" s="456" t="s">
        <v>456</v>
      </c>
      <c r="F76" s="456" t="s">
        <v>464</v>
      </c>
      <c r="G76" s="456" t="s">
        <v>469</v>
      </c>
      <c r="H76" s="456" t="s">
        <v>476</v>
      </c>
      <c r="I76" s="456" t="s">
        <v>483</v>
      </c>
      <c r="J76" s="456" t="s">
        <v>492</v>
      </c>
      <c r="K76" s="456"/>
      <c r="L76" s="456"/>
      <c r="M76" s="456"/>
    </row>
    <row r="77" spans="1:21" ht="18.75" customHeight="1" thickBot="1">
      <c r="A77" s="452">
        <v>35</v>
      </c>
      <c r="B77" s="457" t="s">
        <v>439</v>
      </c>
      <c r="C77" s="457" t="s">
        <v>445</v>
      </c>
      <c r="D77" s="457" t="s">
        <v>450</v>
      </c>
      <c r="E77" s="457" t="s">
        <v>458</v>
      </c>
      <c r="F77" s="457" t="s">
        <v>459</v>
      </c>
      <c r="G77" s="457" t="s">
        <v>470</v>
      </c>
      <c r="H77" s="457" t="s">
        <v>477</v>
      </c>
      <c r="I77" s="457" t="s">
        <v>484</v>
      </c>
      <c r="J77" s="457" t="s">
        <v>493</v>
      </c>
      <c r="K77" s="457" t="s">
        <v>431</v>
      </c>
      <c r="L77" s="457"/>
      <c r="M77" s="457"/>
    </row>
    <row r="78" spans="1:21" ht="15.75" customHeight="1" thickBot="1">
      <c r="A78" s="447">
        <v>40</v>
      </c>
      <c r="B78" s="456" t="s">
        <v>440</v>
      </c>
      <c r="C78" s="456" t="s">
        <v>446</v>
      </c>
      <c r="D78" s="456" t="s">
        <v>451</v>
      </c>
      <c r="E78" s="456" t="s">
        <v>459</v>
      </c>
      <c r="F78" s="456" t="s">
        <v>465</v>
      </c>
      <c r="G78" s="456" t="s">
        <v>466</v>
      </c>
      <c r="H78" s="456" t="s">
        <v>446</v>
      </c>
      <c r="I78" s="456" t="s">
        <v>485</v>
      </c>
      <c r="J78" s="456" t="s">
        <v>494</v>
      </c>
      <c r="K78" s="456" t="s">
        <v>498</v>
      </c>
      <c r="L78" s="456" t="s">
        <v>503</v>
      </c>
      <c r="M78" s="456" t="s">
        <v>503</v>
      </c>
    </row>
    <row r="79" spans="1:21" ht="19.5" customHeight="1" thickBot="1">
      <c r="A79" s="452">
        <v>45</v>
      </c>
      <c r="B79" s="457" t="s">
        <v>441</v>
      </c>
      <c r="C79" s="457" t="s">
        <v>447</v>
      </c>
      <c r="D79" s="457" t="s">
        <v>452</v>
      </c>
      <c r="E79" s="457" t="s">
        <v>460</v>
      </c>
      <c r="F79" s="457" t="s">
        <v>466</v>
      </c>
      <c r="G79" s="457" t="s">
        <v>471</v>
      </c>
      <c r="H79" s="457" t="s">
        <v>478</v>
      </c>
      <c r="I79" s="457" t="s">
        <v>486</v>
      </c>
      <c r="J79" s="457" t="s">
        <v>495</v>
      </c>
      <c r="K79" s="457" t="s">
        <v>499</v>
      </c>
      <c r="L79" s="457" t="s">
        <v>504</v>
      </c>
      <c r="M79" s="457" t="s">
        <v>504</v>
      </c>
    </row>
    <row r="80" spans="1:21" ht="15" customHeight="1" thickBot="1">
      <c r="A80" s="447">
        <v>50</v>
      </c>
      <c r="B80" s="456" t="s">
        <v>442</v>
      </c>
      <c r="C80" s="456" t="s">
        <v>448</v>
      </c>
      <c r="D80" s="456" t="s">
        <v>453</v>
      </c>
      <c r="E80" s="456" t="s">
        <v>461</v>
      </c>
      <c r="F80" s="456" t="s">
        <v>450</v>
      </c>
      <c r="G80" s="456" t="s">
        <v>472</v>
      </c>
      <c r="H80" s="456" t="s">
        <v>479</v>
      </c>
      <c r="I80" s="456" t="s">
        <v>487</v>
      </c>
      <c r="J80" s="456" t="s">
        <v>496</v>
      </c>
      <c r="K80" s="456" t="s">
        <v>494</v>
      </c>
      <c r="L80" s="456" t="s">
        <v>505</v>
      </c>
      <c r="M80" s="456" t="s">
        <v>511</v>
      </c>
    </row>
    <row r="81" spans="1:13" ht="18.75" customHeight="1" thickBot="1">
      <c r="A81" s="452">
        <v>55</v>
      </c>
      <c r="B81" s="457" t="s">
        <v>443</v>
      </c>
      <c r="C81" s="457" t="s">
        <v>449</v>
      </c>
      <c r="D81" s="457" t="s">
        <v>454</v>
      </c>
      <c r="E81" s="457" t="s">
        <v>462</v>
      </c>
      <c r="F81" s="457" t="s">
        <v>467</v>
      </c>
      <c r="G81" s="457" t="s">
        <v>473</v>
      </c>
      <c r="H81" s="457" t="s">
        <v>480</v>
      </c>
      <c r="I81" s="457" t="s">
        <v>488</v>
      </c>
      <c r="J81" s="457" t="s">
        <v>497</v>
      </c>
      <c r="K81" s="457" t="s">
        <v>500</v>
      </c>
      <c r="L81" s="457" t="s">
        <v>506</v>
      </c>
      <c r="M81" s="457" t="s">
        <v>506</v>
      </c>
    </row>
    <row r="82" spans="1:13" ht="15" customHeight="1" thickBot="1">
      <c r="A82" s="447">
        <v>60</v>
      </c>
      <c r="B82" s="456"/>
      <c r="C82" s="456"/>
      <c r="D82" s="456" t="s">
        <v>455</v>
      </c>
      <c r="E82" s="456" t="s">
        <v>463</v>
      </c>
      <c r="F82" s="456" t="s">
        <v>468</v>
      </c>
      <c r="G82" s="456" t="s">
        <v>474</v>
      </c>
      <c r="H82" s="456" t="s">
        <v>481</v>
      </c>
      <c r="I82" s="456" t="s">
        <v>489</v>
      </c>
      <c r="J82" s="456" t="s">
        <v>485</v>
      </c>
      <c r="K82" s="456" t="s">
        <v>501</v>
      </c>
      <c r="L82" s="456" t="s">
        <v>507</v>
      </c>
      <c r="M82" s="456" t="s">
        <v>512</v>
      </c>
    </row>
    <row r="83" spans="1:13" ht="18" customHeight="1" thickBot="1">
      <c r="A83" s="452">
        <v>65</v>
      </c>
      <c r="B83" s="457"/>
      <c r="C83" s="457"/>
      <c r="D83" s="457"/>
      <c r="E83" s="457"/>
      <c r="F83" s="457"/>
      <c r="G83" s="457" t="s">
        <v>475</v>
      </c>
      <c r="H83" s="457" t="s">
        <v>482</v>
      </c>
      <c r="I83" s="457" t="s">
        <v>490</v>
      </c>
      <c r="J83" s="457" t="s">
        <v>486</v>
      </c>
      <c r="K83" s="457" t="s">
        <v>502</v>
      </c>
      <c r="L83" s="457" t="s">
        <v>508</v>
      </c>
      <c r="M83" s="457" t="s">
        <v>508</v>
      </c>
    </row>
    <row r="84" spans="1:13" ht="15" customHeight="1" thickBot="1">
      <c r="A84" s="447">
        <v>70</v>
      </c>
      <c r="B84" s="456"/>
      <c r="C84" s="456"/>
      <c r="D84" s="456"/>
      <c r="E84" s="456"/>
      <c r="F84" s="456"/>
      <c r="G84" s="456"/>
      <c r="H84" s="456"/>
      <c r="I84" s="456" t="s">
        <v>491</v>
      </c>
      <c r="J84" s="456"/>
      <c r="K84" s="456"/>
      <c r="L84" s="456" t="s">
        <v>509</v>
      </c>
      <c r="M84" s="456" t="s">
        <v>509</v>
      </c>
    </row>
    <row r="85" spans="1:13" ht="18.75" customHeight="1">
      <c r="A85" s="454">
        <v>75</v>
      </c>
      <c r="B85" s="459"/>
      <c r="C85" s="459"/>
      <c r="D85" s="459"/>
      <c r="E85" s="459"/>
      <c r="F85" s="459"/>
      <c r="G85" s="459"/>
      <c r="H85" s="459"/>
      <c r="I85" s="459"/>
      <c r="J85" s="459"/>
      <c r="K85" s="459"/>
      <c r="L85" s="459" t="s">
        <v>510</v>
      </c>
      <c r="M85" s="459" t="s">
        <v>510</v>
      </c>
    </row>
    <row r="87" spans="1:13" ht="15.75" thickBot="1"/>
    <row r="88" spans="1:13" ht="15.75" thickBot="1">
      <c r="A88" s="445" t="s">
        <v>513</v>
      </c>
      <c r="B88" s="448" t="s">
        <v>298</v>
      </c>
      <c r="C88" s="448" t="s">
        <v>416</v>
      </c>
      <c r="D88" s="448" t="s">
        <v>417</v>
      </c>
      <c r="E88" s="448" t="s">
        <v>115</v>
      </c>
      <c r="F88" s="448" t="s">
        <v>118</v>
      </c>
      <c r="G88" s="448" t="s">
        <v>418</v>
      </c>
      <c r="H88" s="448" t="s">
        <v>119</v>
      </c>
      <c r="I88" s="448" t="s">
        <v>120</v>
      </c>
      <c r="J88" s="448" t="s">
        <v>117</v>
      </c>
      <c r="K88" s="448" t="s">
        <v>122</v>
      </c>
      <c r="L88" s="448" t="s">
        <v>121</v>
      </c>
      <c r="M88" s="448" t="s">
        <v>123</v>
      </c>
    </row>
    <row r="89" spans="1:13" ht="15.75" thickBot="1">
      <c r="A89" s="452">
        <v>25</v>
      </c>
      <c r="B89" s="453"/>
      <c r="C89" s="453"/>
      <c r="D89" s="453"/>
      <c r="E89" s="453" t="s">
        <v>533</v>
      </c>
      <c r="F89" s="453"/>
      <c r="G89" s="453"/>
      <c r="H89" s="453"/>
      <c r="I89" s="453"/>
      <c r="J89" s="453" t="s">
        <v>571</v>
      </c>
      <c r="K89" s="453"/>
      <c r="L89" s="453"/>
      <c r="M89" s="453"/>
    </row>
    <row r="90" spans="1:13" ht="15.75" thickBot="1">
      <c r="A90" s="447">
        <v>30</v>
      </c>
      <c r="B90" s="447" t="s">
        <v>514</v>
      </c>
      <c r="C90" s="447" t="s">
        <v>520</v>
      </c>
      <c r="D90" s="447" t="s">
        <v>526</v>
      </c>
      <c r="E90" s="447" t="s">
        <v>534</v>
      </c>
      <c r="F90" s="447" t="s">
        <v>541</v>
      </c>
      <c r="G90" s="447" t="s">
        <v>547</v>
      </c>
      <c r="H90" s="447" t="s">
        <v>555</v>
      </c>
      <c r="I90" s="447" t="s">
        <v>562</v>
      </c>
      <c r="J90" s="447" t="s">
        <v>536</v>
      </c>
      <c r="K90" s="447"/>
      <c r="L90" s="447"/>
      <c r="M90" s="447"/>
    </row>
    <row r="91" spans="1:13" ht="15.75" thickBot="1">
      <c r="A91" s="452">
        <v>35</v>
      </c>
      <c r="B91" s="452" t="s">
        <v>515</v>
      </c>
      <c r="C91" s="452" t="s">
        <v>521</v>
      </c>
      <c r="D91" s="452" t="s">
        <v>527</v>
      </c>
      <c r="E91" s="452" t="s">
        <v>535</v>
      </c>
      <c r="F91" s="452" t="s">
        <v>542</v>
      </c>
      <c r="G91" s="452" t="s">
        <v>548</v>
      </c>
      <c r="H91" s="452" t="s">
        <v>556</v>
      </c>
      <c r="I91" s="452" t="s">
        <v>563</v>
      </c>
      <c r="J91" s="452" t="s">
        <v>572</v>
      </c>
      <c r="K91" s="452" t="s">
        <v>579</v>
      </c>
      <c r="L91" s="452"/>
      <c r="M91" s="452"/>
    </row>
    <row r="92" spans="1:13" ht="15.75" thickBot="1">
      <c r="A92" s="447">
        <v>40</v>
      </c>
      <c r="B92" s="447" t="s">
        <v>516</v>
      </c>
      <c r="C92" s="447" t="s">
        <v>522</v>
      </c>
      <c r="D92" s="447" t="s">
        <v>528</v>
      </c>
      <c r="E92" s="447" t="s">
        <v>536</v>
      </c>
      <c r="F92" s="447" t="s">
        <v>543</v>
      </c>
      <c r="G92" s="447" t="s">
        <v>549</v>
      </c>
      <c r="H92" s="447" t="s">
        <v>557</v>
      </c>
      <c r="I92" s="447" t="s">
        <v>564</v>
      </c>
      <c r="J92" s="447" t="s">
        <v>573</v>
      </c>
      <c r="K92" s="447" t="s">
        <v>580</v>
      </c>
      <c r="L92" s="447" t="s">
        <v>585</v>
      </c>
      <c r="M92" s="447" t="s">
        <v>591</v>
      </c>
    </row>
    <row r="93" spans="1:13" ht="15.75" thickBot="1">
      <c r="A93" s="452">
        <v>45</v>
      </c>
      <c r="B93" s="452" t="s">
        <v>517</v>
      </c>
      <c r="C93" s="452" t="s">
        <v>523</v>
      </c>
      <c r="D93" s="452" t="s">
        <v>529</v>
      </c>
      <c r="E93" s="452" t="s">
        <v>537</v>
      </c>
      <c r="F93" s="452" t="s">
        <v>544</v>
      </c>
      <c r="G93" s="452" t="s">
        <v>550</v>
      </c>
      <c r="H93" s="452" t="s">
        <v>559</v>
      </c>
      <c r="I93" s="452" t="s">
        <v>565</v>
      </c>
      <c r="J93" s="452" t="s">
        <v>574</v>
      </c>
      <c r="K93" s="452" t="s">
        <v>581</v>
      </c>
      <c r="L93" s="452" t="s">
        <v>545</v>
      </c>
      <c r="M93" s="452" t="s">
        <v>592</v>
      </c>
    </row>
    <row r="94" spans="1:13" ht="15.75" thickBot="1">
      <c r="A94" s="447">
        <v>50</v>
      </c>
      <c r="B94" s="447" t="s">
        <v>518</v>
      </c>
      <c r="C94" s="447" t="s">
        <v>524</v>
      </c>
      <c r="D94" s="447" t="s">
        <v>530</v>
      </c>
      <c r="E94" s="447" t="s">
        <v>538</v>
      </c>
      <c r="F94" s="447" t="s">
        <v>545</v>
      </c>
      <c r="G94" s="447" t="s">
        <v>551</v>
      </c>
      <c r="H94" s="447" t="s">
        <v>558</v>
      </c>
      <c r="I94" s="447" t="s">
        <v>566</v>
      </c>
      <c r="J94" s="447" t="s">
        <v>575</v>
      </c>
      <c r="K94" s="447" t="s">
        <v>582</v>
      </c>
      <c r="L94" s="447" t="s">
        <v>546</v>
      </c>
      <c r="M94" s="447" t="s">
        <v>593</v>
      </c>
    </row>
    <row r="95" spans="1:13" ht="15.75" thickBot="1">
      <c r="A95" s="452">
        <v>55</v>
      </c>
      <c r="B95" s="452" t="s">
        <v>519</v>
      </c>
      <c r="C95" s="452" t="s">
        <v>525</v>
      </c>
      <c r="D95" s="452" t="s">
        <v>531</v>
      </c>
      <c r="E95" s="452" t="s">
        <v>539</v>
      </c>
      <c r="F95" s="452" t="s">
        <v>546</v>
      </c>
      <c r="G95" s="452" t="s">
        <v>552</v>
      </c>
      <c r="H95" s="452" t="s">
        <v>546</v>
      </c>
      <c r="I95" s="452" t="s">
        <v>567</v>
      </c>
      <c r="J95" s="452" t="s">
        <v>576</v>
      </c>
      <c r="K95" s="452" t="s">
        <v>583</v>
      </c>
      <c r="L95" s="452" t="s">
        <v>586</v>
      </c>
      <c r="M95" s="452" t="s">
        <v>594</v>
      </c>
    </row>
    <row r="96" spans="1:13" ht="15.75" thickBot="1">
      <c r="A96" s="447">
        <v>60</v>
      </c>
      <c r="B96" s="447"/>
      <c r="C96" s="447"/>
      <c r="D96" s="447" t="s">
        <v>532</v>
      </c>
      <c r="E96" s="447" t="s">
        <v>540</v>
      </c>
      <c r="F96" s="447" t="s">
        <v>546</v>
      </c>
      <c r="G96" s="447" t="s">
        <v>553</v>
      </c>
      <c r="H96" s="447" t="s">
        <v>560</v>
      </c>
      <c r="I96" s="447" t="s">
        <v>568</v>
      </c>
      <c r="J96" s="447" t="s">
        <v>577</v>
      </c>
      <c r="K96" s="447" t="s">
        <v>546</v>
      </c>
      <c r="L96" s="447" t="s">
        <v>587</v>
      </c>
      <c r="M96" s="447" t="s">
        <v>595</v>
      </c>
    </row>
    <row r="97" spans="1:14" ht="15.75" thickBot="1">
      <c r="A97" s="452">
        <v>65</v>
      </c>
      <c r="B97" s="452"/>
      <c r="C97" s="452"/>
      <c r="D97" s="452"/>
      <c r="E97" s="452"/>
      <c r="F97" s="452"/>
      <c r="G97" s="452" t="s">
        <v>554</v>
      </c>
      <c r="H97" s="452" t="s">
        <v>561</v>
      </c>
      <c r="I97" s="452" t="s">
        <v>569</v>
      </c>
      <c r="J97" s="452" t="s">
        <v>578</v>
      </c>
      <c r="K97" s="452" t="s">
        <v>584</v>
      </c>
      <c r="L97" s="452" t="s">
        <v>588</v>
      </c>
      <c r="M97" s="452" t="s">
        <v>596</v>
      </c>
    </row>
    <row r="98" spans="1:14" ht="15.75" thickBot="1">
      <c r="A98" s="447">
        <v>70</v>
      </c>
      <c r="B98" s="447"/>
      <c r="C98" s="447"/>
      <c r="D98" s="447"/>
      <c r="E98" s="447"/>
      <c r="F98" s="447"/>
      <c r="G98" s="447"/>
      <c r="H98" s="447"/>
      <c r="I98" s="447" t="s">
        <v>570</v>
      </c>
      <c r="J98" s="447"/>
      <c r="K98" s="447"/>
      <c r="L98" s="447" t="s">
        <v>589</v>
      </c>
      <c r="M98" s="447" t="s">
        <v>597</v>
      </c>
    </row>
    <row r="99" spans="1:14" ht="15.75" thickBot="1">
      <c r="A99" s="452">
        <v>75</v>
      </c>
      <c r="B99" s="452"/>
      <c r="C99" s="452"/>
      <c r="D99" s="452"/>
      <c r="E99" s="452"/>
      <c r="F99" s="452"/>
      <c r="G99" s="452"/>
      <c r="H99" s="452"/>
      <c r="I99" s="452"/>
      <c r="J99" s="452"/>
      <c r="K99" s="452"/>
      <c r="L99" s="452" t="s">
        <v>590</v>
      </c>
      <c r="M99" s="452" t="s">
        <v>598</v>
      </c>
    </row>
    <row r="110" spans="1:14" ht="15.75" thickBot="1"/>
    <row r="111" spans="1:14" ht="15.75">
      <c r="A111" s="393"/>
      <c r="B111" s="394" t="s">
        <v>296</v>
      </c>
      <c r="C111" s="395"/>
      <c r="D111" s="396" t="s">
        <v>297</v>
      </c>
      <c r="E111" s="397"/>
      <c r="F111" s="397"/>
      <c r="G111" s="397"/>
      <c r="H111" s="397"/>
      <c r="I111" s="397"/>
      <c r="J111" s="397"/>
      <c r="K111" s="397"/>
      <c r="L111" s="397"/>
      <c r="M111" s="397"/>
      <c r="N111" s="398"/>
    </row>
    <row r="112" spans="1:14" ht="16.5" thickBot="1">
      <c r="A112" s="399"/>
      <c r="B112" s="400"/>
      <c r="C112" s="401"/>
      <c r="D112" s="402">
        <v>25</v>
      </c>
      <c r="E112" s="403">
        <v>30</v>
      </c>
      <c r="F112" s="403">
        <v>35</v>
      </c>
      <c r="G112" s="403">
        <v>40</v>
      </c>
      <c r="H112" s="403">
        <v>45</v>
      </c>
      <c r="I112" s="403">
        <v>50</v>
      </c>
      <c r="J112" s="403">
        <v>55</v>
      </c>
      <c r="K112" s="403">
        <v>60</v>
      </c>
      <c r="L112" s="403">
        <v>65</v>
      </c>
      <c r="M112" s="403">
        <v>70</v>
      </c>
      <c r="N112" s="404">
        <v>75</v>
      </c>
    </row>
    <row r="113" spans="1:14" ht="16.5" thickBot="1">
      <c r="A113" s="393"/>
      <c r="B113" s="405"/>
      <c r="C113" s="406"/>
      <c r="D113" s="407"/>
      <c r="E113" s="407"/>
      <c r="F113" s="407"/>
      <c r="G113" s="407"/>
      <c r="H113" s="407"/>
      <c r="I113" s="407"/>
      <c r="J113" s="407"/>
      <c r="K113" s="408"/>
      <c r="L113" s="408"/>
      <c r="M113" s="408"/>
      <c r="N113" s="409"/>
    </row>
    <row r="114" spans="1:14" ht="30">
      <c r="A114" s="410" t="s">
        <v>298</v>
      </c>
      <c r="B114" s="411" t="s">
        <v>299</v>
      </c>
      <c r="C114" s="412"/>
      <c r="D114" s="406"/>
      <c r="E114" s="413" t="s">
        <v>300</v>
      </c>
      <c r="F114" s="413" t="s">
        <v>301</v>
      </c>
      <c r="G114" s="413" t="s">
        <v>302</v>
      </c>
      <c r="H114" s="413" t="s">
        <v>303</v>
      </c>
      <c r="I114" s="413" t="s">
        <v>304</v>
      </c>
      <c r="J114" s="413" t="s">
        <v>305</v>
      </c>
      <c r="K114" s="414"/>
      <c r="L114" s="414"/>
      <c r="M114" s="414"/>
      <c r="N114" s="415"/>
    </row>
    <row r="115" spans="1:14" ht="15.75">
      <c r="A115" s="416"/>
      <c r="B115" s="417"/>
      <c r="C115" s="412"/>
      <c r="D115" s="418"/>
      <c r="E115" s="418"/>
      <c r="F115" s="418"/>
      <c r="G115" s="418"/>
      <c r="H115" s="418"/>
      <c r="I115" s="418"/>
      <c r="J115" s="418"/>
      <c r="K115" s="414"/>
      <c r="L115" s="414"/>
      <c r="M115" s="414"/>
      <c r="N115" s="415"/>
    </row>
    <row r="116" spans="1:14" ht="30">
      <c r="A116" s="419" t="s">
        <v>306</v>
      </c>
      <c r="B116" s="411" t="s">
        <v>307</v>
      </c>
      <c r="C116" s="412"/>
      <c r="D116" s="406"/>
      <c r="E116" s="413" t="s">
        <v>308</v>
      </c>
      <c r="F116" s="413" t="s">
        <v>309</v>
      </c>
      <c r="G116" s="413" t="s">
        <v>310</v>
      </c>
      <c r="H116" s="413" t="s">
        <v>311</v>
      </c>
      <c r="I116" s="413" t="s">
        <v>312</v>
      </c>
      <c r="J116" s="413" t="s">
        <v>313</v>
      </c>
      <c r="K116" s="414"/>
      <c r="L116" s="414"/>
      <c r="M116" s="414"/>
      <c r="N116" s="415"/>
    </row>
    <row r="117" spans="1:14" ht="30">
      <c r="A117" s="419" t="s">
        <v>314</v>
      </c>
      <c r="B117" s="411" t="s">
        <v>315</v>
      </c>
      <c r="C117" s="412"/>
      <c r="D117" s="406"/>
      <c r="E117" s="413" t="s">
        <v>316</v>
      </c>
      <c r="F117" s="413" t="s">
        <v>317</v>
      </c>
      <c r="G117" s="413" t="s">
        <v>318</v>
      </c>
      <c r="H117" s="413" t="s">
        <v>319</v>
      </c>
      <c r="I117" s="413" t="s">
        <v>320</v>
      </c>
      <c r="J117" s="413" t="s">
        <v>321</v>
      </c>
      <c r="K117" s="413" t="s">
        <v>322</v>
      </c>
      <c r="L117" s="414"/>
      <c r="M117" s="414"/>
      <c r="N117" s="415"/>
    </row>
    <row r="118" spans="1:14" ht="30">
      <c r="A118" s="419" t="s">
        <v>323</v>
      </c>
      <c r="B118" s="420" t="s">
        <v>324</v>
      </c>
      <c r="C118" s="421"/>
      <c r="D118" s="413" t="s">
        <v>325</v>
      </c>
      <c r="E118" s="413" t="s">
        <v>326</v>
      </c>
      <c r="F118" s="413" t="s">
        <v>327</v>
      </c>
      <c r="G118" s="413" t="s">
        <v>328</v>
      </c>
      <c r="H118" s="413" t="s">
        <v>329</v>
      </c>
      <c r="I118" s="413" t="s">
        <v>330</v>
      </c>
      <c r="J118" s="413" t="s">
        <v>331</v>
      </c>
      <c r="K118" s="413" t="s">
        <v>332</v>
      </c>
      <c r="L118" s="414"/>
      <c r="M118" s="414"/>
      <c r="N118" s="415"/>
    </row>
    <row r="119" spans="1:14" ht="15.75">
      <c r="A119" s="416"/>
      <c r="B119" s="417"/>
      <c r="C119" s="412"/>
      <c r="D119" s="422"/>
      <c r="E119" s="418"/>
      <c r="F119" s="418"/>
      <c r="G119" s="418"/>
      <c r="H119" s="418"/>
      <c r="I119" s="418"/>
      <c r="J119" s="418"/>
      <c r="K119" s="418"/>
      <c r="L119" s="414"/>
      <c r="M119" s="414"/>
      <c r="N119" s="415"/>
    </row>
    <row r="120" spans="1:14" ht="30">
      <c r="A120" s="419" t="s">
        <v>333</v>
      </c>
      <c r="B120" s="420" t="s">
        <v>334</v>
      </c>
      <c r="C120" s="421"/>
      <c r="D120" s="406"/>
      <c r="E120" s="413" t="s">
        <v>335</v>
      </c>
      <c r="F120" s="413" t="s">
        <v>336</v>
      </c>
      <c r="G120" s="413" t="s">
        <v>337</v>
      </c>
      <c r="H120" s="413" t="s">
        <v>338</v>
      </c>
      <c r="I120" s="413" t="s">
        <v>339</v>
      </c>
      <c r="J120" s="413" t="s">
        <v>340</v>
      </c>
      <c r="K120" s="413" t="s">
        <v>341</v>
      </c>
      <c r="L120" s="414"/>
      <c r="M120" s="414"/>
      <c r="N120" s="415"/>
    </row>
    <row r="121" spans="1:14" ht="30">
      <c r="A121" s="419" t="s">
        <v>342</v>
      </c>
      <c r="B121" s="420" t="s">
        <v>343</v>
      </c>
      <c r="C121" s="421"/>
      <c r="D121" s="406"/>
      <c r="E121" s="413" t="s">
        <v>344</v>
      </c>
      <c r="F121" s="413" t="s">
        <v>345</v>
      </c>
      <c r="G121" s="413" t="s">
        <v>346</v>
      </c>
      <c r="H121" s="413" t="s">
        <v>347</v>
      </c>
      <c r="I121" s="413" t="s">
        <v>348</v>
      </c>
      <c r="J121" s="413" t="s">
        <v>349</v>
      </c>
      <c r="K121" s="413" t="s">
        <v>350</v>
      </c>
      <c r="L121" s="413" t="s">
        <v>351</v>
      </c>
      <c r="M121" s="414"/>
      <c r="N121" s="415"/>
    </row>
    <row r="122" spans="1:14" ht="15.75">
      <c r="A122" s="416"/>
      <c r="B122" s="417"/>
      <c r="C122" s="412"/>
      <c r="D122" s="418"/>
      <c r="E122" s="418"/>
      <c r="F122" s="418"/>
      <c r="G122" s="418"/>
      <c r="H122" s="418"/>
      <c r="I122" s="418"/>
      <c r="J122" s="418"/>
      <c r="K122" s="418"/>
      <c r="L122" s="418"/>
      <c r="M122" s="414"/>
      <c r="N122" s="415"/>
    </row>
    <row r="123" spans="1:14" ht="30">
      <c r="A123" s="419" t="s">
        <v>352</v>
      </c>
      <c r="B123" s="420" t="s">
        <v>353</v>
      </c>
      <c r="C123" s="421"/>
      <c r="D123" s="406"/>
      <c r="E123" s="413" t="s">
        <v>354</v>
      </c>
      <c r="F123" s="413" t="s">
        <v>355</v>
      </c>
      <c r="G123" s="413" t="s">
        <v>356</v>
      </c>
      <c r="H123" s="413" t="s">
        <v>357</v>
      </c>
      <c r="I123" s="413" t="s">
        <v>358</v>
      </c>
      <c r="J123" s="413" t="s">
        <v>359</v>
      </c>
      <c r="K123" s="413" t="s">
        <v>360</v>
      </c>
      <c r="L123" s="413" t="s">
        <v>361</v>
      </c>
      <c r="M123" s="414"/>
      <c r="N123" s="415"/>
    </row>
    <row r="124" spans="1:14" ht="15.75">
      <c r="A124" s="416"/>
      <c r="B124" s="417"/>
      <c r="C124" s="412"/>
      <c r="D124" s="418"/>
      <c r="E124" s="418"/>
      <c r="F124" s="418"/>
      <c r="G124" s="418"/>
      <c r="H124" s="418"/>
      <c r="I124" s="418"/>
      <c r="J124" s="418"/>
      <c r="K124" s="418"/>
      <c r="L124" s="418"/>
      <c r="M124" s="414"/>
      <c r="N124" s="415"/>
    </row>
    <row r="125" spans="1:14" ht="30">
      <c r="A125" s="419" t="s">
        <v>362</v>
      </c>
      <c r="B125" s="420" t="s">
        <v>363</v>
      </c>
      <c r="C125" s="421"/>
      <c r="D125" s="406"/>
      <c r="E125" s="413" t="s">
        <v>364</v>
      </c>
      <c r="F125" s="413" t="s">
        <v>365</v>
      </c>
      <c r="G125" s="413" t="s">
        <v>366</v>
      </c>
      <c r="H125" s="413" t="s">
        <v>367</v>
      </c>
      <c r="I125" s="413" t="s">
        <v>368</v>
      </c>
      <c r="J125" s="413" t="s">
        <v>369</v>
      </c>
      <c r="K125" s="413" t="s">
        <v>370</v>
      </c>
      <c r="L125" s="413" t="s">
        <v>371</v>
      </c>
      <c r="M125" s="413" t="s">
        <v>372</v>
      </c>
      <c r="N125" s="415"/>
    </row>
    <row r="126" spans="1:14" ht="15.75">
      <c r="A126" s="416"/>
      <c r="B126" s="417"/>
      <c r="C126" s="412"/>
      <c r="D126" s="418"/>
      <c r="E126" s="418"/>
      <c r="F126" s="418"/>
      <c r="G126" s="418"/>
      <c r="H126" s="418"/>
      <c r="I126" s="418"/>
      <c r="J126" s="418"/>
      <c r="K126" s="418"/>
      <c r="L126" s="418"/>
      <c r="M126" s="414"/>
      <c r="N126" s="415"/>
    </row>
    <row r="127" spans="1:14" ht="30">
      <c r="A127" s="419" t="s">
        <v>373</v>
      </c>
      <c r="B127" s="420" t="s">
        <v>374</v>
      </c>
      <c r="C127" s="421"/>
      <c r="D127" s="413" t="s">
        <v>375</v>
      </c>
      <c r="E127" s="413" t="s">
        <v>376</v>
      </c>
      <c r="F127" s="413" t="s">
        <v>377</v>
      </c>
      <c r="G127" s="413" t="s">
        <v>378</v>
      </c>
      <c r="H127" s="413" t="s">
        <v>379</v>
      </c>
      <c r="I127" s="413" t="s">
        <v>380</v>
      </c>
      <c r="J127" s="413" t="s">
        <v>381</v>
      </c>
      <c r="K127" s="413" t="s">
        <v>382</v>
      </c>
      <c r="L127" s="413" t="s">
        <v>383</v>
      </c>
      <c r="M127" s="414"/>
      <c r="N127" s="415"/>
    </row>
    <row r="128" spans="1:14">
      <c r="A128" s="423"/>
      <c r="B128" s="424"/>
      <c r="C128" s="425"/>
      <c r="D128" s="406"/>
      <c r="E128" s="406"/>
      <c r="F128" s="406"/>
      <c r="G128" s="426"/>
      <c r="H128" s="426"/>
      <c r="I128" s="426"/>
      <c r="J128" s="426"/>
      <c r="K128" s="426"/>
      <c r="L128" s="426"/>
      <c r="M128" s="414"/>
      <c r="N128" s="415"/>
    </row>
    <row r="129" spans="1:14" ht="30">
      <c r="A129" s="419" t="s">
        <v>384</v>
      </c>
      <c r="B129" s="420" t="s">
        <v>385</v>
      </c>
      <c r="C129" s="421"/>
      <c r="D129" s="406"/>
      <c r="E129" s="406"/>
      <c r="F129" s="413" t="s">
        <v>386</v>
      </c>
      <c r="G129" s="413" t="s">
        <v>387</v>
      </c>
      <c r="H129" s="413" t="s">
        <v>388</v>
      </c>
      <c r="I129" s="413" t="s">
        <v>389</v>
      </c>
      <c r="J129" s="413" t="s">
        <v>390</v>
      </c>
      <c r="K129" s="413" t="s">
        <v>391</v>
      </c>
      <c r="L129" s="413" t="s">
        <v>392</v>
      </c>
      <c r="M129" s="414"/>
      <c r="N129" s="415"/>
    </row>
    <row r="130" spans="1:14" ht="15.75">
      <c r="A130" s="427"/>
      <c r="B130" s="417"/>
      <c r="C130" s="412"/>
      <c r="D130" s="418"/>
      <c r="E130" s="418"/>
      <c r="F130" s="418"/>
      <c r="G130" s="418"/>
      <c r="H130" s="418"/>
      <c r="I130" s="418"/>
      <c r="J130" s="418"/>
      <c r="K130" s="418"/>
      <c r="L130" s="418"/>
      <c r="M130" s="414"/>
      <c r="N130" s="415"/>
    </row>
    <row r="131" spans="1:14" ht="30">
      <c r="A131" s="428" t="s">
        <v>393</v>
      </c>
      <c r="B131" s="420" t="s">
        <v>394</v>
      </c>
      <c r="C131" s="421"/>
      <c r="D131" s="406"/>
      <c r="E131" s="406"/>
      <c r="F131" s="406"/>
      <c r="G131" s="413" t="s">
        <v>395</v>
      </c>
      <c r="H131" s="413" t="s">
        <v>396</v>
      </c>
      <c r="I131" s="413" t="s">
        <v>397</v>
      </c>
      <c r="J131" s="413" t="s">
        <v>398</v>
      </c>
      <c r="K131" s="413" t="s">
        <v>399</v>
      </c>
      <c r="L131" s="413" t="s">
        <v>400</v>
      </c>
      <c r="M131" s="413" t="s">
        <v>401</v>
      </c>
      <c r="N131" s="429" t="s">
        <v>402</v>
      </c>
    </row>
    <row r="132" spans="1:14" ht="15.75">
      <c r="A132" s="416"/>
      <c r="B132" s="417"/>
      <c r="C132" s="412"/>
      <c r="D132" s="418"/>
      <c r="E132" s="418"/>
      <c r="F132" s="418"/>
      <c r="G132" s="418"/>
      <c r="H132" s="418"/>
      <c r="I132" s="418"/>
      <c r="J132" s="418"/>
      <c r="K132" s="418"/>
      <c r="L132" s="418"/>
      <c r="M132" s="418"/>
      <c r="N132" s="430"/>
    </row>
    <row r="133" spans="1:14" ht="30.75" thickBot="1">
      <c r="A133" s="431" t="s">
        <v>403</v>
      </c>
      <c r="B133" s="432" t="s">
        <v>404</v>
      </c>
      <c r="C133" s="433"/>
      <c r="D133" s="434"/>
      <c r="E133" s="434"/>
      <c r="F133" s="434"/>
      <c r="G133" s="435" t="s">
        <v>405</v>
      </c>
      <c r="H133" s="435" t="s">
        <v>406</v>
      </c>
      <c r="I133" s="435" t="s">
        <v>407</v>
      </c>
      <c r="J133" s="435" t="s">
        <v>408</v>
      </c>
      <c r="K133" s="435" t="s">
        <v>409</v>
      </c>
      <c r="L133" s="435" t="s">
        <v>410</v>
      </c>
      <c r="M133" s="435" t="s">
        <v>411</v>
      </c>
      <c r="N133" s="436" t="s">
        <v>412</v>
      </c>
    </row>
    <row r="134" spans="1:14">
      <c r="L134" s="213"/>
      <c r="M134" s="213"/>
    </row>
    <row r="135" spans="1:14">
      <c r="L135" s="213"/>
      <c r="M135" s="213"/>
    </row>
    <row r="136" spans="1:14">
      <c r="L136" s="213"/>
      <c r="M136" s="213"/>
    </row>
    <row r="137" spans="1:14">
      <c r="L137" s="213"/>
      <c r="M137" s="213"/>
    </row>
    <row r="138" spans="1:14">
      <c r="L138" s="213"/>
      <c r="M138" s="213"/>
    </row>
    <row r="139" spans="1:14">
      <c r="L139" s="213"/>
      <c r="M139" s="213"/>
    </row>
    <row r="140" spans="1:14">
      <c r="L140" s="213"/>
      <c r="M140" s="213"/>
    </row>
    <row r="141" spans="1:14">
      <c r="L141" s="213"/>
      <c r="M141" s="213"/>
    </row>
    <row r="142" spans="1:14">
      <c r="L142" s="213"/>
      <c r="M142" s="213"/>
    </row>
  </sheetData>
  <mergeCells count="15">
    <mergeCell ref="L117:N120"/>
    <mergeCell ref="M121:N124"/>
    <mergeCell ref="N125:N130"/>
    <mergeCell ref="M126:M130"/>
    <mergeCell ref="L3:M5"/>
    <mergeCell ref="L6:M9"/>
    <mergeCell ref="L10:M14"/>
    <mergeCell ref="L15:M19"/>
    <mergeCell ref="B111:B112"/>
    <mergeCell ref="D111:N111"/>
    <mergeCell ref="K114:N116"/>
    <mergeCell ref="L25:M29"/>
    <mergeCell ref="L30:M34"/>
    <mergeCell ref="L35:M39"/>
    <mergeCell ref="L20:M24"/>
  </mergeCells>
  <pageMargins left="0.7" right="0.7" top="0.75" bottom="0.75" header="0.3" footer="0.3"/>
  <pageSetup paperSize="9" orientation="portrait" r:id="rId1"/>
  <drawing r:id="rId2"/>
  <tableParts count="2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TARIF GR MOB</vt:lpstr>
      <vt:lpstr>DATA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CL.GUILLOU</dc:creator>
  <cp:lastModifiedBy>STRUCTIS</cp:lastModifiedBy>
  <cp:lastPrinted>2015-06-24T09:17:13Z</cp:lastPrinted>
  <dcterms:created xsi:type="dcterms:W3CDTF">2015-05-20T13:59:44Z</dcterms:created>
  <dcterms:modified xsi:type="dcterms:W3CDTF">2015-06-25T11:37:38Z</dcterms:modified>
</cp:coreProperties>
</file>