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825" windowWidth="9660" windowHeight="9105" activeTab="2"/>
  </bookViews>
  <sheets>
    <sheet name="final monétaire" sheetId="13" r:id="rId1"/>
    <sheet name="Salaires" sheetId="14" r:id="rId2"/>
    <sheet name="forfaitaire assurances et 1.5%" sheetId="15" r:id="rId3"/>
  </sheets>
  <definedNames>
    <definedName name="_xlnm.Print_Area" localSheetId="1">Salaires!$A$2:$J$80</definedName>
  </definedNames>
  <calcPr calcId="145621"/>
</workbook>
</file>

<file path=xl/calcChain.xml><?xml version="1.0" encoding="utf-8"?>
<calcChain xmlns="http://schemas.openxmlformats.org/spreadsheetml/2006/main">
  <c r="I63" i="14" l="1"/>
  <c r="J65" i="14"/>
  <c r="I65" i="14"/>
  <c r="H65" i="14"/>
  <c r="G65" i="14"/>
  <c r="F65" i="14"/>
  <c r="D65" i="14"/>
  <c r="F11" i="14"/>
  <c r="D11" i="14"/>
  <c r="G14" i="14" l="1"/>
  <c r="F14" i="14"/>
  <c r="E41" i="14"/>
  <c r="E40" i="14"/>
  <c r="E39" i="14"/>
  <c r="E38" i="14"/>
  <c r="E37" i="14"/>
  <c r="J17" i="14" l="1"/>
  <c r="I17" i="14"/>
  <c r="H17" i="14"/>
  <c r="G17" i="14"/>
  <c r="H44" i="14"/>
  <c r="I44" i="14" s="1"/>
  <c r="J44" i="14" s="1"/>
  <c r="G44" i="14"/>
  <c r="G64" i="14" l="1"/>
  <c r="G9" i="14"/>
  <c r="G8" i="14"/>
  <c r="D10" i="14"/>
  <c r="D13" i="15" l="1"/>
  <c r="C52" i="15"/>
  <c r="B50" i="15"/>
  <c r="E52" i="15" s="1"/>
  <c r="G49" i="15"/>
  <c r="F49" i="15"/>
  <c r="F48" i="15"/>
  <c r="G48" i="15" s="1"/>
  <c r="G47" i="15"/>
  <c r="F47" i="15"/>
  <c r="F46" i="15"/>
  <c r="G46" i="15" s="1"/>
  <c r="G45" i="15"/>
  <c r="F45" i="15"/>
  <c r="F44" i="15"/>
  <c r="G44" i="15" s="1"/>
  <c r="G43" i="15"/>
  <c r="F43" i="15"/>
  <c r="F42" i="15"/>
  <c r="G42" i="15" s="1"/>
  <c r="G41" i="15"/>
  <c r="F41" i="15"/>
  <c r="F40" i="15"/>
  <c r="G40" i="15" s="1"/>
  <c r="G39" i="15"/>
  <c r="F39" i="15"/>
  <c r="F38" i="15"/>
  <c r="G38" i="15" s="1"/>
  <c r="G37" i="15"/>
  <c r="F37" i="15"/>
  <c r="F36" i="15"/>
  <c r="G36" i="15" s="1"/>
  <c r="G35" i="15"/>
  <c r="F35" i="15"/>
  <c r="F34" i="15"/>
  <c r="G34" i="15" s="1"/>
  <c r="G33" i="15"/>
  <c r="F33" i="15"/>
  <c r="F32" i="15"/>
  <c r="G32" i="15" s="1"/>
  <c r="G31" i="15"/>
  <c r="F31" i="15"/>
  <c r="F30" i="15"/>
  <c r="G30" i="15" s="1"/>
  <c r="G29" i="15"/>
  <c r="F29" i="15"/>
  <c r="F28" i="15"/>
  <c r="G28" i="15" s="1"/>
  <c r="G27" i="15"/>
  <c r="F27" i="15"/>
  <c r="F26" i="15"/>
  <c r="G26" i="15" s="1"/>
  <c r="G25" i="15"/>
  <c r="F25" i="15"/>
  <c r="F24" i="15"/>
  <c r="G24" i="15" s="1"/>
  <c r="G23" i="15"/>
  <c r="F23" i="15"/>
  <c r="F22" i="15"/>
  <c r="G22" i="15" s="1"/>
  <c r="G21" i="15"/>
  <c r="F21" i="15"/>
  <c r="E11" i="15"/>
  <c r="E10" i="15"/>
  <c r="F10" i="15" s="1"/>
  <c r="G10" i="15" s="1"/>
  <c r="E9" i="15"/>
  <c r="F9" i="15" s="1"/>
  <c r="G9" i="15" s="1"/>
  <c r="E8" i="15"/>
  <c r="F8" i="15" s="1"/>
  <c r="G8" i="15" s="1"/>
  <c r="E7" i="15"/>
  <c r="F7" i="15" s="1"/>
  <c r="G7" i="15" s="1"/>
  <c r="H7" i="15" s="1"/>
  <c r="B4" i="15"/>
  <c r="H8" i="15" l="1"/>
  <c r="H9" i="15" s="1"/>
  <c r="H10" i="15" s="1"/>
  <c r="D12" i="15"/>
  <c r="D14" i="15" s="1"/>
  <c r="F11" i="15"/>
  <c r="G11" i="15" s="1"/>
  <c r="E12" i="15"/>
  <c r="F12" i="15" s="1"/>
  <c r="G12" i="15" s="1"/>
  <c r="E14" i="15" l="1"/>
  <c r="F14" i="15" s="1"/>
  <c r="G14" i="15" s="1"/>
  <c r="D15" i="15"/>
  <c r="E13" i="15"/>
  <c r="F13" i="15" s="1"/>
  <c r="G13" i="15" s="1"/>
  <c r="H11" i="15"/>
  <c r="H12" i="15" s="1"/>
  <c r="H13" i="15" s="1"/>
  <c r="H14" i="15" l="1"/>
  <c r="D16" i="15"/>
  <c r="E15" i="15"/>
  <c r="F15" i="15" s="1"/>
  <c r="G15" i="15" s="1"/>
  <c r="D17" i="15" l="1"/>
  <c r="E16" i="15"/>
  <c r="F16" i="15" s="1"/>
  <c r="G16" i="15" s="1"/>
  <c r="H15" i="15"/>
  <c r="H16" i="15" s="1"/>
  <c r="D18" i="15" l="1"/>
  <c r="E17" i="15"/>
  <c r="F17" i="15" s="1"/>
  <c r="G17" i="15" s="1"/>
  <c r="H17" i="15" s="1"/>
  <c r="D80" i="14"/>
  <c r="G80" i="14" s="1"/>
  <c r="D77" i="14"/>
  <c r="G77" i="14" s="1"/>
  <c r="D78" i="14"/>
  <c r="D79" i="14"/>
  <c r="D76" i="14"/>
  <c r="D71" i="14"/>
  <c r="G71" i="14" s="1"/>
  <c r="D68" i="14"/>
  <c r="G68" i="14" s="1"/>
  <c r="D69" i="14"/>
  <c r="D67" i="14"/>
  <c r="G67" i="14" s="1"/>
  <c r="D61" i="14"/>
  <c r="D60" i="14"/>
  <c r="G60" i="14" s="1"/>
  <c r="D62" i="14"/>
  <c r="D63" i="14"/>
  <c r="D64" i="14"/>
  <c r="D59" i="14"/>
  <c r="G59" i="14" s="1"/>
  <c r="D55" i="14"/>
  <c r="D56" i="14"/>
  <c r="D57" i="14"/>
  <c r="G57" i="14" s="1"/>
  <c r="D54" i="14"/>
  <c r="G54" i="14" s="1"/>
  <c r="D49" i="14"/>
  <c r="G49" i="14" s="1"/>
  <c r="D50" i="14"/>
  <c r="D51" i="14"/>
  <c r="G51" i="14" s="1"/>
  <c r="D52" i="14"/>
  <c r="G52" i="14" s="1"/>
  <c r="D43" i="14"/>
  <c r="F43" i="14" s="1"/>
  <c r="D44" i="14"/>
  <c r="D40" i="14"/>
  <c r="G40" i="14" s="1"/>
  <c r="D41" i="14"/>
  <c r="D37" i="14"/>
  <c r="D39" i="14"/>
  <c r="D38" i="14"/>
  <c r="G38" i="14" s="1"/>
  <c r="D32" i="14"/>
  <c r="D33" i="14"/>
  <c r="D34" i="14"/>
  <c r="D35" i="14"/>
  <c r="D31" i="14"/>
  <c r="D27" i="14"/>
  <c r="E27" i="14" s="1"/>
  <c r="D28" i="14"/>
  <c r="D29" i="14"/>
  <c r="E29" i="14" s="1"/>
  <c r="D26" i="14"/>
  <c r="D24" i="14"/>
  <c r="E24" i="14" s="1"/>
  <c r="D23" i="14"/>
  <c r="D22" i="14"/>
  <c r="D16" i="14"/>
  <c r="D14" i="14"/>
  <c r="D12" i="14"/>
  <c r="G12" i="14" s="1"/>
  <c r="D8" i="14"/>
  <c r="F8" i="14" s="1"/>
  <c r="D9" i="14"/>
  <c r="F9" i="14" s="1"/>
  <c r="D7" i="14"/>
  <c r="F7" i="14" s="1"/>
  <c r="H54" i="14" l="1"/>
  <c r="F64" i="14"/>
  <c r="H64" i="14" s="1"/>
  <c r="G7" i="14"/>
  <c r="H59" i="14"/>
  <c r="H71" i="14"/>
  <c r="G10" i="14"/>
  <c r="H40" i="14"/>
  <c r="E22" i="14"/>
  <c r="G22" i="14" s="1"/>
  <c r="H49" i="14"/>
  <c r="H8" i="14"/>
  <c r="E31" i="14"/>
  <c r="G31" i="14" s="1"/>
  <c r="H77" i="14"/>
  <c r="H68" i="14"/>
  <c r="H57" i="14"/>
  <c r="H52" i="14"/>
  <c r="H38" i="14"/>
  <c r="H12" i="14"/>
  <c r="H60" i="14"/>
  <c r="D17" i="14"/>
  <c r="E35" i="14"/>
  <c r="H80" i="14"/>
  <c r="H67" i="14"/>
  <c r="H51" i="14"/>
  <c r="H18" i="15"/>
  <c r="D19" i="15"/>
  <c r="E18" i="15"/>
  <c r="F18" i="15" s="1"/>
  <c r="G18" i="15" s="1"/>
  <c r="G29" i="14"/>
  <c r="G16" i="14"/>
  <c r="E26" i="14"/>
  <c r="G26" i="14" s="1"/>
  <c r="E32" i="14"/>
  <c r="G32" i="14" s="1"/>
  <c r="G76" i="14"/>
  <c r="G39" i="14"/>
  <c r="G24" i="14"/>
  <c r="G27" i="14"/>
  <c r="G37" i="14"/>
  <c r="E23" i="14"/>
  <c r="E28" i="14"/>
  <c r="E34" i="14"/>
  <c r="G50" i="14"/>
  <c r="G63" i="14"/>
  <c r="G69" i="14"/>
  <c r="G79" i="14"/>
  <c r="E33" i="14"/>
  <c r="G62" i="14"/>
  <c r="G78" i="14"/>
  <c r="G56" i="14"/>
  <c r="G55" i="14"/>
  <c r="I54" i="14" l="1"/>
  <c r="J54" i="14" s="1"/>
  <c r="H7" i="14"/>
  <c r="H9" i="14"/>
  <c r="I80" i="14"/>
  <c r="J80" i="14" s="1"/>
  <c r="I77" i="14"/>
  <c r="J77" i="14" s="1"/>
  <c r="I52" i="14"/>
  <c r="J52" i="14" s="1"/>
  <c r="I49" i="14"/>
  <c r="J49" i="14" s="1"/>
  <c r="I57" i="14"/>
  <c r="J57" i="14" s="1"/>
  <c r="I64" i="14"/>
  <c r="J64" i="14" s="1"/>
  <c r="I71" i="14"/>
  <c r="J71" i="14" s="1"/>
  <c r="G35" i="14"/>
  <c r="I67" i="14"/>
  <c r="J67" i="14" s="1"/>
  <c r="I12" i="14"/>
  <c r="J12" i="14" s="1"/>
  <c r="I68" i="14"/>
  <c r="J68" i="14" s="1"/>
  <c r="I38" i="14"/>
  <c r="J38" i="14" s="1"/>
  <c r="I8" i="14"/>
  <c r="J8" i="14" s="1"/>
  <c r="I40" i="14"/>
  <c r="J40" i="14" s="1"/>
  <c r="H10" i="14"/>
  <c r="I60" i="14"/>
  <c r="J60" i="14" s="1"/>
  <c r="I59" i="14"/>
  <c r="J59" i="14" s="1"/>
  <c r="I51" i="14"/>
  <c r="J51" i="14" s="1"/>
  <c r="H56" i="14"/>
  <c r="H63" i="14"/>
  <c r="H37" i="14"/>
  <c r="H32" i="14"/>
  <c r="H50" i="14"/>
  <c r="H27" i="14"/>
  <c r="H26" i="14"/>
  <c r="H29" i="14"/>
  <c r="H55" i="14"/>
  <c r="H78" i="14"/>
  <c r="H79" i="14"/>
  <c r="H39" i="14"/>
  <c r="H76" i="14"/>
  <c r="H31" i="14"/>
  <c r="H62" i="14"/>
  <c r="H69" i="14"/>
  <c r="H24" i="14"/>
  <c r="H14" i="14"/>
  <c r="H16" i="14"/>
  <c r="H22" i="14"/>
  <c r="H19" i="15"/>
  <c r="D20" i="15"/>
  <c r="E19" i="15"/>
  <c r="F19" i="15" s="1"/>
  <c r="G19" i="15" s="1"/>
  <c r="G41" i="14"/>
  <c r="G34" i="14"/>
  <c r="G23" i="14"/>
  <c r="G33" i="14"/>
  <c r="G28" i="14"/>
  <c r="I10" i="14" l="1"/>
  <c r="J10" i="14" s="1"/>
  <c r="I9" i="14"/>
  <c r="J9" i="14" s="1"/>
  <c r="H35" i="14"/>
  <c r="I35" i="14" s="1"/>
  <c r="J35" i="14" s="1"/>
  <c r="I7" i="14"/>
  <c r="J7" i="14" s="1"/>
  <c r="I24" i="14"/>
  <c r="J24" i="14" s="1"/>
  <c r="I62" i="14"/>
  <c r="J62" i="14" s="1"/>
  <c r="I39" i="14"/>
  <c r="J39" i="14" s="1"/>
  <c r="I29" i="14"/>
  <c r="J29" i="14" s="1"/>
  <c r="I32" i="14"/>
  <c r="J32" i="14" s="1"/>
  <c r="I22" i="14"/>
  <c r="J22" i="14" s="1"/>
  <c r="I16" i="14"/>
  <c r="J16" i="14" s="1"/>
  <c r="I69" i="14"/>
  <c r="J69" i="14" s="1"/>
  <c r="I31" i="14"/>
  <c r="J31" i="14" s="1"/>
  <c r="I79" i="14"/>
  <c r="J79" i="14" s="1"/>
  <c r="I55" i="14"/>
  <c r="J55" i="14" s="1"/>
  <c r="I50" i="14"/>
  <c r="J50" i="14" s="1"/>
  <c r="I78" i="14"/>
  <c r="J78" i="14" s="1"/>
  <c r="I27" i="14"/>
  <c r="J27" i="14" s="1"/>
  <c r="J63" i="14"/>
  <c r="I14" i="14"/>
  <c r="J14" i="14" s="1"/>
  <c r="I76" i="14"/>
  <c r="J76" i="14" s="1"/>
  <c r="I26" i="14"/>
  <c r="J26" i="14" s="1"/>
  <c r="I37" i="14"/>
  <c r="J37" i="14" s="1"/>
  <c r="I56" i="14"/>
  <c r="J56" i="14" s="1"/>
  <c r="H23" i="14"/>
  <c r="H41" i="14"/>
  <c r="H33" i="14"/>
  <c r="H34" i="14"/>
  <c r="H28" i="14"/>
  <c r="H20" i="15"/>
  <c r="D21" i="15"/>
  <c r="D22" i="15" s="1"/>
  <c r="D23" i="15" s="1"/>
  <c r="D24" i="15" s="1"/>
  <c r="D25" i="15" s="1"/>
  <c r="D26" i="15" s="1"/>
  <c r="D27" i="15" s="1"/>
  <c r="D28" i="15" s="1"/>
  <c r="D29" i="15" s="1"/>
  <c r="D30" i="15" s="1"/>
  <c r="D31" i="15" s="1"/>
  <c r="D32" i="15" s="1"/>
  <c r="D33" i="15" s="1"/>
  <c r="D34" i="15" s="1"/>
  <c r="D35" i="15" s="1"/>
  <c r="D36" i="15" s="1"/>
  <c r="D37" i="15" s="1"/>
  <c r="D38" i="15" s="1"/>
  <c r="D39" i="15" s="1"/>
  <c r="D40" i="15" s="1"/>
  <c r="D41" i="15" s="1"/>
  <c r="D42" i="15" s="1"/>
  <c r="D43" i="15" s="1"/>
  <c r="D44" i="15" s="1"/>
  <c r="D45" i="15" s="1"/>
  <c r="D46" i="15" s="1"/>
  <c r="D47" i="15" s="1"/>
  <c r="D48" i="15" s="1"/>
  <c r="D49" i="15" s="1"/>
  <c r="E20" i="15"/>
  <c r="F20" i="15" s="1"/>
  <c r="G20" i="15" s="1"/>
  <c r="I34" i="14" l="1"/>
  <c r="J34" i="14" s="1"/>
  <c r="I41" i="14"/>
  <c r="J41" i="14" s="1"/>
  <c r="I33" i="14"/>
  <c r="J33" i="14" s="1"/>
  <c r="I23" i="14"/>
  <c r="J23" i="14" s="1"/>
  <c r="I28" i="14"/>
  <c r="J28" i="14" s="1"/>
  <c r="G43" i="14" l="1"/>
  <c r="H43" i="14" s="1"/>
  <c r="I43" i="14" l="1"/>
  <c r="J43" i="14" s="1"/>
</calcChain>
</file>

<file path=xl/sharedStrings.xml><?xml version="1.0" encoding="utf-8"?>
<sst xmlns="http://schemas.openxmlformats.org/spreadsheetml/2006/main" count="173" uniqueCount="145">
  <si>
    <t>CHARIOT DE SERVICE</t>
  </si>
  <si>
    <t>SECTEUR SERVICE &amp; EMBALLAGE</t>
  </si>
  <si>
    <t>FONCTIONS</t>
  </si>
  <si>
    <t>Conducteur de chariot</t>
  </si>
  <si>
    <t>Chef expéditeur</t>
  </si>
  <si>
    <t>MANDRINS</t>
  </si>
  <si>
    <t>Préposé aux mandrins</t>
  </si>
  <si>
    <t>Journalier, réserve, relève intégrée</t>
  </si>
  <si>
    <t>SECTEUR ENTRETIEN</t>
  </si>
  <si>
    <t>ATELIER DE RÉPARATION</t>
  </si>
  <si>
    <t>Mécanicien bâtiment «A»</t>
  </si>
  <si>
    <t>Mécanicien bâtiment «B»</t>
  </si>
  <si>
    <t>Mécanicien bâtiment «C»</t>
  </si>
  <si>
    <t>ÉLECTROTECHNIQUE</t>
  </si>
  <si>
    <t>Technicien en électrotechnique «A»</t>
  </si>
  <si>
    <t>Technicien en électrotechnique «B»</t>
  </si>
  <si>
    <t>Technicien en électrotechnique «C»</t>
  </si>
  <si>
    <t>Technicien en électrotechnique aide «A»</t>
  </si>
  <si>
    <t>MÉCANIQUE INDUSTRIELLE</t>
  </si>
  <si>
    <t>Mécanicien industriel «A»</t>
  </si>
  <si>
    <t>Mécanicien industriel «B»</t>
  </si>
  <si>
    <t>Mécanicien industriel «C»</t>
  </si>
  <si>
    <t>Mécanicien industriel aide «A»</t>
  </si>
  <si>
    <t>Mécanicien industriel aide «B»</t>
  </si>
  <si>
    <t>CENTRALE THERMIQUE</t>
  </si>
  <si>
    <t xml:space="preserve">Assignation temporaire ou permanente au poste de coordonnateur </t>
  </si>
  <si>
    <r>
      <t>1</t>
    </r>
    <r>
      <rPr>
        <vertAlign val="superscript"/>
        <sz val="8"/>
        <color theme="1"/>
        <rFont val="Arial"/>
        <family val="2"/>
      </rPr>
      <t>er</t>
    </r>
    <r>
      <rPr>
        <sz val="8"/>
        <color theme="1"/>
        <rFont val="Arial"/>
        <family val="2"/>
      </rPr>
      <t xml:space="preserve"> mécanicien machines fixes – 2</t>
    </r>
    <r>
      <rPr>
        <vertAlign val="superscript"/>
        <sz val="8"/>
        <color theme="1"/>
        <rFont val="Arial"/>
        <family val="2"/>
      </rPr>
      <t>e</t>
    </r>
    <r>
      <rPr>
        <sz val="8"/>
        <color theme="1"/>
        <rFont val="Arial"/>
        <family val="2"/>
      </rPr>
      <t xml:space="preserve"> classe</t>
    </r>
  </si>
  <si>
    <r>
      <t>2</t>
    </r>
    <r>
      <rPr>
        <vertAlign val="superscript"/>
        <sz val="8"/>
        <color theme="1"/>
        <rFont val="Arial"/>
        <family val="2"/>
      </rPr>
      <t>e</t>
    </r>
    <r>
      <rPr>
        <sz val="8"/>
        <color theme="1"/>
        <rFont val="Arial"/>
        <family val="2"/>
      </rPr>
      <t xml:space="preserve"> mécanicien machines fixes – 2</t>
    </r>
    <r>
      <rPr>
        <vertAlign val="superscript"/>
        <sz val="8"/>
        <color theme="1"/>
        <rFont val="Arial"/>
        <family val="2"/>
      </rPr>
      <t>e</t>
    </r>
    <r>
      <rPr>
        <sz val="8"/>
        <color theme="1"/>
        <rFont val="Arial"/>
        <family val="2"/>
      </rPr>
      <t xml:space="preserve"> classe</t>
    </r>
  </si>
  <si>
    <t>Aide-mécanicien machines fixes</t>
  </si>
  <si>
    <t>SECTEUR PRODUCTION</t>
  </si>
  <si>
    <r>
      <t>MACHINE À PAPIER N</t>
    </r>
    <r>
      <rPr>
        <b/>
        <vertAlign val="superscript"/>
        <sz val="8"/>
        <color theme="1"/>
        <rFont val="Arial"/>
        <family val="2"/>
      </rPr>
      <t>o</t>
    </r>
    <r>
      <rPr>
        <b/>
        <sz val="8"/>
        <color theme="1"/>
        <rFont val="Arial"/>
        <family val="2"/>
      </rPr>
      <t xml:space="preserve"> 7</t>
    </r>
  </si>
  <si>
    <t>Conducteur</t>
  </si>
  <si>
    <t>Aide-conducteur</t>
  </si>
  <si>
    <r>
      <t>3</t>
    </r>
    <r>
      <rPr>
        <vertAlign val="superscript"/>
        <sz val="8"/>
        <color theme="1"/>
        <rFont val="Arial"/>
        <family val="2"/>
      </rPr>
      <t>e</t>
    </r>
    <r>
      <rPr>
        <sz val="8"/>
        <color theme="1"/>
        <rFont val="Arial"/>
        <family val="2"/>
      </rPr>
      <t xml:space="preserve"> main</t>
    </r>
  </si>
  <si>
    <r>
      <t>4</t>
    </r>
    <r>
      <rPr>
        <vertAlign val="superscript"/>
        <sz val="8"/>
        <color theme="1"/>
        <rFont val="Arial"/>
        <family val="2"/>
      </rPr>
      <t>e</t>
    </r>
    <r>
      <rPr>
        <sz val="8"/>
        <color theme="1"/>
        <rFont val="Arial"/>
        <family val="2"/>
      </rPr>
      <t xml:space="preserve"> main</t>
    </r>
  </si>
  <si>
    <r>
      <t>MACHINE À PAPIER N</t>
    </r>
    <r>
      <rPr>
        <b/>
        <vertAlign val="superscript"/>
        <sz val="8"/>
        <color theme="1"/>
        <rFont val="Arial"/>
        <family val="2"/>
      </rPr>
      <t xml:space="preserve">o </t>
    </r>
    <r>
      <rPr>
        <b/>
        <sz val="8"/>
        <color theme="1"/>
        <rFont val="Arial"/>
        <family val="2"/>
      </rPr>
      <t xml:space="preserve"> 8</t>
    </r>
  </si>
  <si>
    <t>PILES RAFFINEUSES</t>
  </si>
  <si>
    <r>
      <t>MACHINE À PAPIER N</t>
    </r>
    <r>
      <rPr>
        <b/>
        <vertAlign val="superscript"/>
        <sz val="8"/>
        <color theme="1"/>
        <rFont val="Arial"/>
        <family val="2"/>
      </rPr>
      <t>o</t>
    </r>
    <r>
      <rPr>
        <b/>
        <sz val="8"/>
        <color theme="1"/>
        <rFont val="Arial"/>
        <family val="2"/>
      </rPr>
      <t xml:space="preserve"> 6</t>
    </r>
  </si>
  <si>
    <t xml:space="preserve">Conducteur </t>
  </si>
  <si>
    <t>Journalier / relève intégrée / réserve générale</t>
  </si>
  <si>
    <t>SECTEUR TESTS</t>
  </si>
  <si>
    <t>Inspecteur d’usine</t>
  </si>
  <si>
    <t>Testeur tests spéciaux/développement</t>
  </si>
  <si>
    <t xml:space="preserve">Testeur qualité </t>
  </si>
  <si>
    <t>Testeur procédés</t>
  </si>
  <si>
    <t>Relève intégrée Qualité-procédés</t>
  </si>
  <si>
    <t>Gouverneur 6</t>
  </si>
  <si>
    <t>Chargeur 8</t>
  </si>
  <si>
    <t>Chargeur 7</t>
  </si>
  <si>
    <t>N/A</t>
  </si>
  <si>
    <t>Coordonnateur de la cour</t>
  </si>
  <si>
    <t>COUR</t>
  </si>
  <si>
    <t>Journaliers</t>
  </si>
  <si>
    <r>
      <t>1</t>
    </r>
    <r>
      <rPr>
        <b/>
        <vertAlign val="superscript"/>
        <sz val="8"/>
        <color theme="1"/>
        <rFont val="Arial"/>
        <family val="2"/>
      </rPr>
      <t>er</t>
    </r>
    <r>
      <rPr>
        <b/>
        <sz val="8"/>
        <color theme="1"/>
        <rFont val="Arial"/>
        <family val="2"/>
      </rPr>
      <t xml:space="preserve"> mécanicien machines fixes – 1er</t>
    </r>
    <r>
      <rPr>
        <b/>
        <sz val="8"/>
        <color theme="1"/>
        <rFont val="Arial"/>
        <family val="2"/>
      </rPr>
      <t xml:space="preserve"> classe</t>
    </r>
  </si>
  <si>
    <t>EXPÉDITION/EMBALLAGE</t>
  </si>
  <si>
    <t>Gouverneur 7-8</t>
  </si>
  <si>
    <t>Conducteur chariot mécanique</t>
  </si>
  <si>
    <t>Gouverneur 1-2</t>
  </si>
  <si>
    <t>MACHINES À PAPIER, PILES RAFFINEUSES et ENTRETIEN</t>
  </si>
  <si>
    <t>Opérateur rebobineuse</t>
  </si>
  <si>
    <t>Conducteur chariot vérificateur</t>
  </si>
  <si>
    <t>ENVELOPPE 4 ANS</t>
  </si>
  <si>
    <t>Augmentation de salaire</t>
  </si>
  <si>
    <t xml:space="preserve">Effectif le: </t>
  </si>
  <si>
    <t>Élimination de l'assurance à la retraite - RAMQ</t>
  </si>
  <si>
    <t>Maintien de l'assurance vie de 30 000$ entre 58 et 65 ans et 6 000$ à partir de 65 ans.</t>
  </si>
  <si>
    <t>A compter de la signature de la convention</t>
  </si>
  <si>
    <t>Boni de signature de 1000$ par employé</t>
  </si>
  <si>
    <t>A la signature de la convention</t>
  </si>
  <si>
    <t xml:space="preserve">Bonification du fond de pension de 0,05%, assumée à part égale 50%/50% entre la Compagnie et les employés. </t>
  </si>
  <si>
    <t>Début le lundi 4 janvier 2016</t>
  </si>
  <si>
    <t xml:space="preserve">     - Local 174 - passe de 1,40 à 1,45% et la part de l'employé augmente de 6,5% à 6,71%.</t>
  </si>
  <si>
    <t>Remis à la retraite et indexé selon l'inflation</t>
  </si>
  <si>
    <t>62 ans</t>
  </si>
  <si>
    <t>55 ans</t>
  </si>
  <si>
    <t>61 ans</t>
  </si>
  <si>
    <t>54 ans</t>
  </si>
  <si>
    <t>60 ans</t>
  </si>
  <si>
    <t>53 ans</t>
  </si>
  <si>
    <t>59 ans</t>
  </si>
  <si>
    <t>52 ans</t>
  </si>
  <si>
    <t>58 ans</t>
  </si>
  <si>
    <t>51 ans</t>
  </si>
  <si>
    <t>57 ans</t>
  </si>
  <si>
    <t>50 ans</t>
  </si>
  <si>
    <t>56 ans</t>
  </si>
  <si>
    <t>49 ans</t>
  </si>
  <si>
    <t>Commentaires</t>
  </si>
  <si>
    <t>Ajustements divers</t>
  </si>
  <si>
    <t>Effectif le:</t>
  </si>
  <si>
    <t>Prime de nuit</t>
  </si>
  <si>
    <t>Augmente de 0,77$ à 1,00$ par heure</t>
  </si>
  <si>
    <t>Repas indexés</t>
  </si>
  <si>
    <t>Augmente de 10$ à 11$ en tout temps</t>
  </si>
  <si>
    <t>Souliers de sécurité</t>
  </si>
  <si>
    <t>Augmente de 125$ à 160$/année</t>
  </si>
  <si>
    <t>Vue</t>
  </si>
  <si>
    <t>Prime de garde fin de semaine ***</t>
  </si>
  <si>
    <t>Augmente de 80$ à 125$</t>
  </si>
  <si>
    <t>Ajustement salaires entretien et MMF</t>
  </si>
  <si>
    <t>1,75$ d'ajustement</t>
  </si>
  <si>
    <t>Nouveaux taux négociés pour l'expédition / emballage, coordonnateur de la cour, gouverneur 1-2, et conducteur chariot mécanique</t>
  </si>
  <si>
    <t>A compter du 1er octobre 2014</t>
  </si>
  <si>
    <t>*** Le tuyauteur ou plombier est enlevé et non requis sur l'équipe de garde ou lors de partance</t>
  </si>
  <si>
    <t>Augmentation de 1.50 % du salaire moyen équivalent à  0,44$ / heure.</t>
  </si>
  <si>
    <t>Forfaitaire selon l'âge à la retraite (en fonction de la photo en date de la ratification) tel:</t>
  </si>
  <si>
    <t>Prime de soir</t>
  </si>
  <si>
    <t>Applicable au 1er novembre 2015</t>
  </si>
  <si>
    <t>Augmente de 150$ à 160$/2 ans</t>
  </si>
  <si>
    <t>A compter du 6 mai 2014</t>
  </si>
  <si>
    <t>Augmente de 0.50$ à 0.55$ par heure</t>
  </si>
  <si>
    <t>Taux CC</t>
  </si>
  <si>
    <t>Nouveau tx négocié</t>
  </si>
  <si>
    <t>6 mai 2013
au
4 mai 2014</t>
  </si>
  <si>
    <t>REBOBINEUSE</t>
  </si>
  <si>
    <t>Taux CC négocié</t>
  </si>
  <si>
    <t>1.75$/heure</t>
  </si>
  <si>
    <t xml:space="preserve">     - Tests - passe de 1,65%/2% à 1,70%/2% et la contribution maximale de l'employé passe de 2500 à 2 665$</t>
  </si>
  <si>
    <t>Montant à combler</t>
  </si>
  <si>
    <t>Âge</t>
  </si>
  <si>
    <t>Nombre</t>
  </si>
  <si>
    <t>à combler (1220$/an entre 58 et 65)</t>
  </si>
  <si>
    <t>le 1.5% vaut</t>
  </si>
  <si>
    <t>en 2015</t>
  </si>
  <si>
    <t>Montant cumulatif forfaitaire</t>
  </si>
  <si>
    <t>Montant total forfaitaire à verser/année s'il y a lieu</t>
  </si>
  <si>
    <t>Nombre années jusqu'à 65 ans</t>
  </si>
  <si>
    <t>Total:</t>
  </si>
  <si>
    <r>
      <rPr>
        <b/>
        <i/>
        <u/>
        <sz val="11"/>
        <color theme="1"/>
        <rFont val="Calibri"/>
        <family val="2"/>
        <scheme val="minor"/>
      </rPr>
      <t>$ Forfaitaire</t>
    </r>
    <r>
      <rPr>
        <b/>
        <i/>
        <sz val="11"/>
        <color theme="1"/>
        <rFont val="Calibri"/>
        <family val="2"/>
        <scheme val="minor"/>
      </rPr>
      <t xml:space="preserve"> par employé en fonction de l'âge actuel</t>
    </r>
  </si>
  <si>
    <t>Salaire annuel</t>
  </si>
  <si>
    <t>1er mai 2017</t>
  </si>
  <si>
    <r>
      <t xml:space="preserve">Valeur du </t>
    </r>
    <r>
      <rPr>
        <b/>
        <i/>
        <u/>
        <sz val="11"/>
        <color theme="1"/>
        <rFont val="Calibri"/>
        <family val="2"/>
        <scheme val="minor"/>
      </rPr>
      <t>1.5%</t>
    </r>
    <r>
      <rPr>
        <b/>
        <i/>
        <sz val="11"/>
        <color theme="1"/>
        <rFont val="Calibri"/>
        <family val="2"/>
        <scheme val="minor"/>
      </rPr>
      <t xml:space="preserve"> par année précédent la retraite à 58 ans </t>
    </r>
  </si>
  <si>
    <t>Exemples</t>
  </si>
  <si>
    <t>Un employé qui a 48 ans aujourd'hui n'aura droit à aucun forfaitaire au moment de la retraite</t>
  </si>
  <si>
    <t>Les montants forfaitaires seront indéxés selon l'inflation (maximum 2%/année non-cumulable) et remis lors de la prise de retraite.</t>
  </si>
  <si>
    <t>Un employé qui a 55 ans aujourd'hui et qui prend sa retraite à 57 ans aura droit à forfaitaire au moment de la retraite de 5 876$ + indexation inflation (maximum 2%/année non-cumulable)</t>
  </si>
  <si>
    <r>
      <t>Un employé qui a 54 ans aujourd'hui et qui prend sa retraite à</t>
    </r>
    <r>
      <rPr>
        <b/>
        <sz val="9"/>
        <color theme="1"/>
        <rFont val="Calibri"/>
        <family val="2"/>
        <scheme val="minor"/>
      </rPr>
      <t xml:space="preserve"> 59</t>
    </r>
    <r>
      <rPr>
        <sz val="9"/>
        <color theme="1"/>
        <rFont val="Calibri"/>
        <family val="2"/>
        <scheme val="minor"/>
      </rPr>
      <t xml:space="preserve"> ans partira avec (4 988-888) soit 4 100$ + indexation inflation (maximum 2%/année non-cumulable)</t>
    </r>
  </si>
  <si>
    <r>
      <t>Un employé qui a 54 ans aujourd'hui et qui prend sa retraite à</t>
    </r>
    <r>
      <rPr>
        <b/>
        <sz val="9"/>
        <color theme="1"/>
        <rFont val="Calibri"/>
        <family val="2"/>
        <scheme val="minor"/>
      </rPr>
      <t xml:space="preserve"> 58</t>
    </r>
    <r>
      <rPr>
        <sz val="9"/>
        <color theme="1"/>
        <rFont val="Calibri"/>
        <family val="2"/>
        <scheme val="minor"/>
      </rPr>
      <t xml:space="preserve"> ans partira avec 4 988$ + indexation inflation (maximum 2%/année non-cumulable)</t>
    </r>
  </si>
  <si>
    <t>Produits chimiques</t>
  </si>
  <si>
    <r>
      <rPr>
        <b/>
        <sz val="11"/>
        <color theme="1"/>
        <rFont val="Calibri"/>
        <family val="2"/>
        <scheme val="minor"/>
      </rPr>
      <t>Commentaires:</t>
    </r>
    <r>
      <rPr>
        <sz val="11"/>
        <color theme="1"/>
        <rFont val="Calibri"/>
        <family val="2"/>
        <scheme val="minor"/>
      </rPr>
      <t xml:space="preserve"> Les montants forfaitaires seront indéxés selon l'inflation (maximum 2%/année non-cumulable) et remis lors de la prise de retraite.</t>
    </r>
  </si>
  <si>
    <t>date ratification nouvelle CC 2014-2017
(Assurances)</t>
  </si>
  <si>
    <t xml:space="preserve">2014-05-06
</t>
  </si>
  <si>
    <t>version Marc-Antoine</t>
  </si>
  <si>
    <r>
      <t xml:space="preserve">Conducteur chariot emballage </t>
    </r>
    <r>
      <rPr>
        <b/>
        <sz val="8"/>
        <color theme="1"/>
        <rFont val="Arial"/>
        <family val="2"/>
      </rPr>
      <t>(ancien 1ère main)</t>
    </r>
  </si>
  <si>
    <r>
      <t xml:space="preserve">Opérateur emballage </t>
    </r>
    <r>
      <rPr>
        <b/>
        <sz val="8"/>
        <color theme="1"/>
        <rFont val="Arial"/>
        <family val="2"/>
      </rPr>
      <t>(ancien conducteur chariot)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</si>
</sst>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$&quot;_);\(#,##0.00\ &quot;$&quot;\)"/>
    <numFmt numFmtId="8" formatCode="#,##0.00\ &quot;$&quot;_);[Red]\(#,##0.00\ &quot;$&quot;\)"/>
    <numFmt numFmtId="44" formatCode="_ * #,##0.00_)\ &quot;$&quot;_ ;_ * \(#,##0.00\)\ &quot;$&quot;_ ;_ * &quot;-&quot;??_)\ &quot;$&quot;_ ;_ @_ "/>
    <numFmt numFmtId="164" formatCode="_ * #,##0_)\ &quot;$&quot;_ ;_ * \(#,##0\)\ &quot;$&quot;_ ;_ * &quot;-&quot;??_)\ &quot;$&quot;_ ;_ @_ "/>
    <numFmt numFmtId="165" formatCode="0.0%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b/>
      <vertAlign val="superscript"/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ck">
        <color auto="1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ck">
        <color auto="1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4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10" fontId="9" fillId="0" borderId="8" xfId="2" applyNumberFormat="1" applyFont="1" applyBorder="1" applyAlignment="1">
      <alignment horizontal="center" vertical="center" wrapText="1"/>
    </xf>
    <xf numFmtId="7" fontId="9" fillId="0" borderId="8" xfId="1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14" fontId="9" fillId="0" borderId="6" xfId="2" applyNumberFormat="1" applyFont="1" applyBorder="1" applyAlignment="1">
      <alignment horizontal="center" vertical="top" wrapText="1"/>
    </xf>
    <xf numFmtId="14" fontId="9" fillId="0" borderId="3" xfId="2" applyNumberFormat="1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center" vertical="top" wrapText="1"/>
    </xf>
    <xf numFmtId="164" fontId="0" fillId="0" borderId="14" xfId="1" applyNumberFormat="1" applyFont="1" applyBorder="1" applyAlignment="1">
      <alignment horizontal="center" vertical="top" wrapText="1"/>
    </xf>
    <xf numFmtId="164" fontId="0" fillId="0" borderId="15" xfId="1" applyNumberFormat="1" applyFont="1" applyBorder="1" applyAlignment="1">
      <alignment horizontal="center" vertical="top" wrapText="1"/>
    </xf>
    <xf numFmtId="0" fontId="0" fillId="0" borderId="14" xfId="0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15" fontId="3" fillId="0" borderId="19" xfId="0" applyNumberFormat="1" applyFont="1" applyBorder="1" applyAlignment="1">
      <alignment horizontal="center" vertical="center" wrapText="1"/>
    </xf>
    <xf numFmtId="15" fontId="3" fillId="3" borderId="0" xfId="0" applyNumberFormat="1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8" fontId="3" fillId="0" borderId="19" xfId="0" applyNumberFormat="1" applyFont="1" applyBorder="1" applyAlignment="1">
      <alignment horizontal="center" vertical="center"/>
    </xf>
    <xf numFmtId="8" fontId="3" fillId="3" borderId="0" xfId="0" applyNumberFormat="1" applyFont="1" applyFill="1" applyBorder="1" applyAlignment="1">
      <alignment horizontal="center" vertical="center"/>
    </xf>
    <xf numFmtId="8" fontId="3" fillId="0" borderId="20" xfId="0" applyNumberFormat="1" applyFont="1" applyBorder="1" applyAlignment="1">
      <alignment horizontal="center" vertical="center"/>
    </xf>
    <xf numFmtId="8" fontId="3" fillId="3" borderId="6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3" fillId="0" borderId="21" xfId="0" applyNumberFormat="1" applyFont="1" applyBorder="1" applyAlignment="1">
      <alignment horizontal="center" vertical="center"/>
    </xf>
    <xf numFmtId="8" fontId="3" fillId="3" borderId="5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0" borderId="8" xfId="0" applyBorder="1"/>
    <xf numFmtId="0" fontId="0" fillId="3" borderId="8" xfId="0" applyFill="1" applyBorder="1"/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/>
    <xf numFmtId="8" fontId="2" fillId="3" borderId="0" xfId="0" applyNumberFormat="1" applyFont="1" applyFill="1" applyBorder="1" applyAlignment="1">
      <alignment horizontal="center" vertical="center"/>
    </xf>
    <xf numFmtId="8" fontId="3" fillId="0" borderId="18" xfId="0" applyNumberFormat="1" applyFont="1" applyBorder="1" applyAlignment="1">
      <alignment horizontal="center" vertical="center"/>
    </xf>
    <xf numFmtId="8" fontId="3" fillId="3" borderId="8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3" borderId="0" xfId="0" applyFill="1" applyAlignment="1">
      <alignment horizontal="center"/>
    </xf>
    <xf numFmtId="8" fontId="3" fillId="0" borderId="24" xfId="0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44" fontId="0" fillId="2" borderId="0" xfId="1" applyFont="1" applyFill="1" applyBorder="1"/>
    <xf numFmtId="44" fontId="0" fillId="0" borderId="0" xfId="1" applyFont="1" applyAlignment="1">
      <alignment horizontal="center"/>
    </xf>
    <xf numFmtId="0" fontId="0" fillId="3" borderId="0" xfId="0" applyFill="1"/>
    <xf numFmtId="165" fontId="0" fillId="0" borderId="0" xfId="0" applyNumberFormat="1" applyAlignment="1">
      <alignment horizontal="center"/>
    </xf>
    <xf numFmtId="164" fontId="0" fillId="0" borderId="0" xfId="0" applyNumberFormat="1"/>
    <xf numFmtId="44" fontId="0" fillId="0" borderId="0" xfId="0" applyNumberFormat="1"/>
    <xf numFmtId="0" fontId="1" fillId="0" borderId="25" xfId="0" applyFont="1" applyBorder="1" applyAlignment="1">
      <alignment horizontal="center"/>
    </xf>
    <xf numFmtId="0" fontId="1" fillId="0" borderId="25" xfId="0" applyFont="1" applyBorder="1" applyAlignment="1">
      <alignment horizontal="center" wrapText="1"/>
    </xf>
    <xf numFmtId="0" fontId="13" fillId="3" borderId="25" xfId="0" applyFont="1" applyFill="1" applyBorder="1" applyAlignment="1">
      <alignment horizontal="center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4" fontId="0" fillId="0" borderId="33" xfId="1" applyNumberFormat="1" applyFont="1" applyBorder="1" applyAlignment="1">
      <alignment horizontal="center"/>
    </xf>
    <xf numFmtId="164" fontId="0" fillId="0" borderId="34" xfId="1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0" fillId="0" borderId="36" xfId="1" applyNumberFormat="1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164" fontId="0" fillId="0" borderId="38" xfId="1" applyNumberFormat="1" applyFont="1" applyBorder="1" applyAlignment="1">
      <alignment horizontal="center"/>
    </xf>
    <xf numFmtId="164" fontId="0" fillId="0" borderId="39" xfId="1" applyNumberFormat="1" applyFont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1" applyNumberFormat="1" applyFont="1" applyFill="1" applyBorder="1" applyAlignment="1">
      <alignment horizontal="center"/>
    </xf>
    <xf numFmtId="164" fontId="0" fillId="5" borderId="38" xfId="1" applyNumberFormat="1" applyFont="1" applyFill="1" applyBorder="1" applyAlignment="1">
      <alignment horizontal="center"/>
    </xf>
    <xf numFmtId="164" fontId="0" fillId="5" borderId="33" xfId="0" applyNumberFormat="1" applyFill="1" applyBorder="1"/>
    <xf numFmtId="164" fontId="0" fillId="5" borderId="1" xfId="0" applyNumberFormat="1" applyFill="1" applyBorder="1"/>
    <xf numFmtId="164" fontId="0" fillId="5" borderId="38" xfId="0" applyNumberFormat="1" applyFill="1" applyBorder="1"/>
    <xf numFmtId="164" fontId="1" fillId="0" borderId="36" xfId="1" applyNumberFormat="1" applyFont="1" applyBorder="1" applyAlignment="1">
      <alignment horizontal="center"/>
    </xf>
    <xf numFmtId="8" fontId="3" fillId="0" borderId="40" xfId="0" applyNumberFormat="1" applyFont="1" applyBorder="1" applyAlignment="1">
      <alignment horizontal="center" vertical="center"/>
    </xf>
    <xf numFmtId="8" fontId="3" fillId="3" borderId="14" xfId="0" applyNumberFormat="1" applyFont="1" applyFill="1" applyBorder="1" applyAlignment="1">
      <alignment horizontal="center" vertical="center"/>
    </xf>
    <xf numFmtId="8" fontId="3" fillId="0" borderId="42" xfId="0" applyNumberFormat="1" applyFont="1" applyBorder="1" applyAlignment="1">
      <alignment horizontal="center" vertical="center"/>
    </xf>
    <xf numFmtId="8" fontId="3" fillId="3" borderId="16" xfId="0" applyNumberFormat="1" applyFont="1" applyFill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0" fillId="3" borderId="14" xfId="0" applyFill="1" applyBorder="1"/>
    <xf numFmtId="8" fontId="2" fillId="3" borderId="14" xfId="0" applyNumberFormat="1" applyFont="1" applyFill="1" applyBorder="1" applyAlignment="1">
      <alignment horizontal="center" vertical="center"/>
    </xf>
    <xf numFmtId="8" fontId="3" fillId="0" borderId="41" xfId="0" applyNumberFormat="1" applyFont="1" applyBorder="1" applyAlignment="1">
      <alignment horizontal="center" vertical="center"/>
    </xf>
    <xf numFmtId="8" fontId="3" fillId="0" borderId="40" xfId="0" applyNumberFormat="1" applyFont="1" applyFill="1" applyBorder="1" applyAlignment="1">
      <alignment horizontal="center" vertical="center"/>
    </xf>
    <xf numFmtId="0" fontId="0" fillId="0" borderId="26" xfId="0" applyBorder="1"/>
    <xf numFmtId="0" fontId="2" fillId="0" borderId="28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2" fillId="0" borderId="47" xfId="0" applyFont="1" applyFill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0" fontId="2" fillId="0" borderId="49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2" fillId="0" borderId="31" xfId="0" applyFont="1" applyFill="1" applyBorder="1" applyAlignment="1">
      <alignment vertical="center"/>
    </xf>
    <xf numFmtId="0" fontId="3" fillId="0" borderId="31" xfId="0" applyFont="1" applyFill="1" applyBorder="1" applyAlignment="1">
      <alignment vertical="center"/>
    </xf>
    <xf numFmtId="0" fontId="2" fillId="0" borderId="28" xfId="0" applyFont="1" applyFill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0" fillId="0" borderId="46" xfId="0" applyBorder="1"/>
    <xf numFmtId="0" fontId="3" fillId="0" borderId="29" xfId="0" applyFont="1" applyBorder="1" applyAlignment="1">
      <alignment vertical="center"/>
    </xf>
    <xf numFmtId="8" fontId="3" fillId="0" borderId="51" xfId="0" applyNumberFormat="1" applyFont="1" applyBorder="1" applyAlignment="1">
      <alignment horizontal="center" vertical="center"/>
    </xf>
    <xf numFmtId="8" fontId="3" fillId="3" borderId="3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7" fontId="9" fillId="0" borderId="1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164" fontId="1" fillId="0" borderId="0" xfId="1" applyNumberFormat="1" applyFont="1" applyAlignment="1">
      <alignment horizontal="center"/>
    </xf>
    <xf numFmtId="8" fontId="3" fillId="3" borderId="54" xfId="0" applyNumberFormat="1" applyFont="1" applyFill="1" applyBorder="1" applyAlignment="1">
      <alignment horizontal="center" vertical="center"/>
    </xf>
    <xf numFmtId="0" fontId="3" fillId="0" borderId="55" xfId="0" applyFont="1" applyBorder="1" applyAlignment="1">
      <alignment vertical="center"/>
    </xf>
    <xf numFmtId="8" fontId="3" fillId="0" borderId="5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top" wrapText="1"/>
    </xf>
    <xf numFmtId="164" fontId="0" fillId="0" borderId="0" xfId="1" applyNumberFormat="1" applyFont="1" applyBorder="1" applyAlignment="1">
      <alignment horizontal="center" vertical="top" wrapText="1"/>
    </xf>
    <xf numFmtId="164" fontId="0" fillId="0" borderId="2" xfId="1" applyNumberFormat="1" applyFont="1" applyBorder="1" applyAlignment="1">
      <alignment horizontal="center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8" fontId="3" fillId="4" borderId="6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58" xfId="0" applyFill="1" applyBorder="1" applyAlignment="1">
      <alignment horizontal="center"/>
    </xf>
    <xf numFmtId="15" fontId="3" fillId="0" borderId="19" xfId="0" applyNumberFormat="1" applyFont="1" applyFill="1" applyBorder="1" applyAlignment="1">
      <alignment horizontal="center" vertical="center" wrapText="1"/>
    </xf>
    <xf numFmtId="15" fontId="3" fillId="0" borderId="58" xfId="0" applyNumberFormat="1" applyFont="1" applyFill="1" applyBorder="1" applyAlignment="1">
      <alignment horizontal="center" vertical="center" wrapText="1"/>
    </xf>
    <xf numFmtId="15" fontId="3" fillId="0" borderId="0" xfId="0" applyNumberFormat="1" applyFont="1" applyFill="1" applyBorder="1" applyAlignment="1">
      <alignment horizontal="center" vertical="center" wrapText="1"/>
    </xf>
    <xf numFmtId="9" fontId="3" fillId="0" borderId="20" xfId="0" applyNumberFormat="1" applyFont="1" applyFill="1" applyBorder="1" applyAlignment="1">
      <alignment horizontal="center" vertical="center"/>
    </xf>
    <xf numFmtId="9" fontId="3" fillId="0" borderId="57" xfId="0" applyNumberFormat="1" applyFont="1" applyFill="1" applyBorder="1" applyAlignment="1">
      <alignment horizontal="center" vertical="center"/>
    </xf>
    <xf numFmtId="8" fontId="3" fillId="0" borderId="57" xfId="0" applyNumberFormat="1" applyFont="1" applyFill="1" applyBorder="1" applyAlignment="1">
      <alignment horizontal="center" vertical="center"/>
    </xf>
    <xf numFmtId="8" fontId="3" fillId="0" borderId="6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3" fillId="0" borderId="5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41" xfId="0" applyFill="1" applyBorder="1"/>
    <xf numFmtId="8" fontId="3" fillId="0" borderId="59" xfId="0" applyNumberFormat="1" applyFont="1" applyFill="1" applyBorder="1" applyAlignment="1">
      <alignment horizontal="center" vertical="center"/>
    </xf>
    <xf numFmtId="8" fontId="3" fillId="0" borderId="14" xfId="0" applyNumberFormat="1" applyFont="1" applyFill="1" applyBorder="1" applyAlignment="1">
      <alignment horizontal="center" vertical="center"/>
    </xf>
    <xf numFmtId="8" fontId="3" fillId="0" borderId="20" xfId="0" applyNumberFormat="1" applyFont="1" applyFill="1" applyBorder="1" applyAlignment="1">
      <alignment horizontal="center" vertical="center"/>
    </xf>
    <xf numFmtId="0" fontId="0" fillId="0" borderId="24" xfId="0" applyFill="1" applyBorder="1"/>
    <xf numFmtId="8" fontId="3" fillId="0" borderId="60" xfId="0" applyNumberFormat="1" applyFont="1" applyFill="1" applyBorder="1" applyAlignment="1">
      <alignment horizontal="center" vertical="center"/>
    </xf>
    <xf numFmtId="8" fontId="3" fillId="0" borderId="16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8" fontId="3" fillId="0" borderId="0" xfId="0" applyNumberFormat="1" applyFont="1" applyFill="1" applyBorder="1" applyAlignment="1">
      <alignment horizontal="center" vertical="center"/>
    </xf>
    <xf numFmtId="8" fontId="3" fillId="0" borderId="52" xfId="0" applyNumberFormat="1" applyFont="1" applyFill="1" applyBorder="1" applyAlignment="1">
      <alignment horizontal="center" vertical="center"/>
    </xf>
    <xf numFmtId="8" fontId="3" fillId="0" borderId="42" xfId="0" applyNumberFormat="1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/>
    </xf>
    <xf numFmtId="8" fontId="3" fillId="0" borderId="61" xfId="0" applyNumberFormat="1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0" fillId="0" borderId="44" xfId="0" applyFill="1" applyBorder="1" applyAlignment="1">
      <alignment horizontal="center"/>
    </xf>
    <xf numFmtId="0" fontId="3" fillId="0" borderId="67" xfId="0" applyFont="1" applyFill="1" applyBorder="1" applyAlignment="1">
      <alignment horizontal="center" vertical="center"/>
    </xf>
    <xf numFmtId="8" fontId="3" fillId="0" borderId="43" xfId="0" applyNumberFormat="1" applyFont="1" applyFill="1" applyBorder="1" applyAlignment="1">
      <alignment horizontal="center" vertical="center"/>
    </xf>
    <xf numFmtId="8" fontId="3" fillId="0" borderId="19" xfId="0" applyNumberFormat="1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/>
    </xf>
    <xf numFmtId="8" fontId="3" fillId="0" borderId="21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/>
    </xf>
    <xf numFmtId="8" fontId="3" fillId="0" borderId="62" xfId="0" applyNumberFormat="1" applyFont="1" applyFill="1" applyBorder="1" applyAlignment="1">
      <alignment horizontal="center" vertical="center"/>
    </xf>
    <xf numFmtId="8" fontId="3" fillId="0" borderId="5" xfId="0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8" fontId="3" fillId="0" borderId="58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0" fillId="0" borderId="22" xfId="0" applyFill="1" applyBorder="1"/>
    <xf numFmtId="0" fontId="0" fillId="0" borderId="58" xfId="0" applyFill="1" applyBorder="1"/>
    <xf numFmtId="0" fontId="0" fillId="0" borderId="64" xfId="0" applyFill="1" applyBorder="1"/>
    <xf numFmtId="8" fontId="3" fillId="0" borderId="41" xfId="0" applyNumberFormat="1" applyFont="1" applyFill="1" applyBorder="1" applyAlignment="1">
      <alignment horizontal="center" vertical="center"/>
    </xf>
    <xf numFmtId="10" fontId="3" fillId="0" borderId="59" xfId="0" applyNumberFormat="1" applyFont="1" applyFill="1" applyBorder="1" applyAlignment="1">
      <alignment horizontal="center" vertical="center"/>
    </xf>
    <xf numFmtId="8" fontId="3" fillId="0" borderId="63" xfId="0" applyNumberFormat="1" applyFont="1" applyFill="1" applyBorder="1" applyAlignment="1">
      <alignment horizontal="center" vertical="center"/>
    </xf>
    <xf numFmtId="8" fontId="3" fillId="0" borderId="23" xfId="0" applyNumberFormat="1" applyFont="1" applyFill="1" applyBorder="1" applyAlignment="1">
      <alignment horizontal="center" vertical="center"/>
    </xf>
    <xf numFmtId="10" fontId="3" fillId="0" borderId="57" xfId="0" applyNumberFormat="1" applyFont="1" applyFill="1" applyBorder="1" applyAlignment="1">
      <alignment horizontal="center" vertical="center"/>
    </xf>
    <xf numFmtId="8" fontId="3" fillId="0" borderId="18" xfId="0" applyNumberFormat="1" applyFont="1" applyFill="1" applyBorder="1" applyAlignment="1">
      <alignment horizontal="center" vertical="center"/>
    </xf>
    <xf numFmtId="0" fontId="0" fillId="0" borderId="59" xfId="0" applyFill="1" applyBorder="1" applyAlignment="1">
      <alignment horizontal="center"/>
    </xf>
    <xf numFmtId="0" fontId="0" fillId="0" borderId="57" xfId="0" applyFill="1" applyBorder="1" applyAlignment="1">
      <alignment horizontal="center"/>
    </xf>
    <xf numFmtId="0" fontId="2" fillId="0" borderId="18" xfId="0" applyFont="1" applyFill="1" applyBorder="1" applyAlignment="1">
      <alignment horizontal="center" vertical="center"/>
    </xf>
    <xf numFmtId="8" fontId="3" fillId="0" borderId="64" xfId="0" applyNumberFormat="1" applyFont="1" applyFill="1" applyBorder="1" applyAlignment="1">
      <alignment horizontal="center" vertical="center"/>
    </xf>
    <xf numFmtId="8" fontId="3" fillId="0" borderId="8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/>
    </xf>
    <xf numFmtId="8" fontId="3" fillId="0" borderId="9" xfId="0" applyNumberFormat="1" applyFont="1" applyFill="1" applyBorder="1" applyAlignment="1">
      <alignment horizontal="center" vertical="center"/>
    </xf>
    <xf numFmtId="8" fontId="3" fillId="0" borderId="53" xfId="0" applyNumberFormat="1" applyFont="1" applyFill="1" applyBorder="1" applyAlignment="1">
      <alignment horizontal="center" vertical="center"/>
    </xf>
    <xf numFmtId="0" fontId="0" fillId="0" borderId="53" xfId="0" applyFill="1" applyBorder="1" applyAlignment="1">
      <alignment horizontal="center"/>
    </xf>
    <xf numFmtId="8" fontId="3" fillId="0" borderId="65" xfId="0" applyNumberFormat="1" applyFont="1" applyFill="1" applyBorder="1" applyAlignment="1">
      <alignment horizontal="center" vertical="center"/>
    </xf>
    <xf numFmtId="8" fontId="3" fillId="0" borderId="54" xfId="0" applyNumberFormat="1" applyFont="1" applyFill="1" applyBorder="1" applyAlignment="1">
      <alignment horizontal="center" vertical="center"/>
    </xf>
    <xf numFmtId="0" fontId="0" fillId="0" borderId="64" xfId="0" applyFill="1" applyBorder="1" applyAlignment="1">
      <alignment horizontal="center"/>
    </xf>
    <xf numFmtId="8" fontId="3" fillId="0" borderId="51" xfId="0" applyNumberFormat="1" applyFont="1" applyFill="1" applyBorder="1" applyAlignment="1">
      <alignment horizontal="center" vertical="center"/>
    </xf>
    <xf numFmtId="0" fontId="0" fillId="0" borderId="68" xfId="0" applyFill="1" applyBorder="1" applyAlignment="1">
      <alignment horizontal="center"/>
    </xf>
    <xf numFmtId="8" fontId="3" fillId="0" borderId="68" xfId="0" applyNumberFormat="1" applyFont="1" applyFill="1" applyBorder="1" applyAlignment="1">
      <alignment horizontal="center" vertical="center"/>
    </xf>
    <xf numFmtId="8" fontId="3" fillId="0" borderId="30" xfId="0" applyNumberFormat="1" applyFont="1" applyFill="1" applyBorder="1" applyAlignment="1">
      <alignment horizontal="center" vertical="center"/>
    </xf>
    <xf numFmtId="10" fontId="0" fillId="0" borderId="0" xfId="0" applyNumberFormat="1" applyFill="1" applyAlignment="1">
      <alignment horizontal="center"/>
    </xf>
    <xf numFmtId="8" fontId="2" fillId="0" borderId="40" xfId="0" applyNumberFormat="1" applyFont="1" applyBorder="1" applyAlignment="1">
      <alignment horizontal="center" vertical="center"/>
    </xf>
    <xf numFmtId="8" fontId="2" fillId="0" borderId="20" xfId="0" applyNumberFormat="1" applyFont="1" applyBorder="1" applyAlignment="1">
      <alignment horizontal="center" vertical="center"/>
    </xf>
    <xf numFmtId="8" fontId="15" fillId="3" borderId="59" xfId="0" applyNumberFormat="1" applyFont="1" applyFill="1" applyBorder="1" applyAlignment="1">
      <alignment horizontal="center" vertical="center"/>
    </xf>
    <xf numFmtId="8" fontId="15" fillId="3" borderId="1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0" fillId="0" borderId="5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17" fontId="11" fillId="0" borderId="8" xfId="0" applyNumberFormat="1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right" vertical="top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/>
    </xf>
    <xf numFmtId="0" fontId="2" fillId="0" borderId="45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66" xfId="0" applyFont="1" applyFill="1" applyBorder="1" applyAlignment="1">
      <alignment horizontal="center" vertical="center" wrapText="1"/>
    </xf>
    <xf numFmtId="0" fontId="2" fillId="0" borderId="58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44" fontId="1" fillId="0" borderId="0" xfId="1" applyFont="1" applyAlignment="1">
      <alignment horizontal="center"/>
    </xf>
    <xf numFmtId="0" fontId="0" fillId="0" borderId="0" xfId="0" applyAlignment="1">
      <alignment horizontal="right"/>
    </xf>
    <xf numFmtId="164" fontId="0" fillId="0" borderId="0" xfId="1" applyNumberFormat="1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34"/>
  <sheetViews>
    <sheetView zoomScale="75" zoomScaleNormal="75" workbookViewId="0">
      <selection activeCell="D8" sqref="D8"/>
    </sheetView>
  </sheetViews>
  <sheetFormatPr baseColWidth="10" defaultColWidth="10.85546875" defaultRowHeight="15" x14ac:dyDescent="0.25"/>
  <cols>
    <col min="1" max="1" width="13.85546875" style="8" customWidth="1"/>
    <col min="2" max="2" width="25.140625" style="8" customWidth="1"/>
    <col min="3" max="3" width="15.7109375" style="9" customWidth="1"/>
    <col min="4" max="4" width="63.85546875" style="9" customWidth="1"/>
    <col min="5" max="5" width="15.7109375" style="9" customWidth="1"/>
    <col min="6" max="6" width="22.7109375" style="9" customWidth="1"/>
    <col min="7" max="16384" width="10.85546875" style="1"/>
  </cols>
  <sheetData>
    <row r="1" spans="1:6" ht="18.600000000000001" customHeight="1" x14ac:dyDescent="0.35">
      <c r="A1" s="223" t="s">
        <v>61</v>
      </c>
      <c r="B1" s="223"/>
      <c r="C1" s="6"/>
      <c r="D1" s="6"/>
      <c r="E1" s="6"/>
      <c r="F1" s="6"/>
    </row>
    <row r="2" spans="1:6" ht="18.600000000000001" x14ac:dyDescent="0.35">
      <c r="A2" s="7"/>
      <c r="B2" s="7"/>
      <c r="C2" s="6"/>
      <c r="D2" s="6"/>
      <c r="E2" s="6"/>
      <c r="F2" s="6"/>
    </row>
    <row r="3" spans="1:6" ht="14.45" x14ac:dyDescent="0.35">
      <c r="A3" s="224"/>
      <c r="B3" s="224"/>
      <c r="C3" s="224"/>
      <c r="D3" s="224"/>
      <c r="E3" s="224"/>
      <c r="F3" s="224"/>
    </row>
    <row r="4" spans="1:6" thickBot="1" x14ac:dyDescent="0.4"/>
    <row r="5" spans="1:6" ht="29.1" x14ac:dyDescent="0.35">
      <c r="A5" s="10" t="s">
        <v>62</v>
      </c>
      <c r="B5" s="11"/>
      <c r="C5" s="12">
        <v>0.02</v>
      </c>
      <c r="D5" s="13">
        <v>0.62</v>
      </c>
      <c r="E5" s="12">
        <v>0.02</v>
      </c>
      <c r="F5" s="115">
        <v>0.65</v>
      </c>
    </row>
    <row r="6" spans="1:6" ht="15.95" thickBot="1" x14ac:dyDescent="0.4">
      <c r="A6" s="14"/>
      <c r="B6" s="15" t="s">
        <v>63</v>
      </c>
      <c r="C6" s="16">
        <v>41764</v>
      </c>
      <c r="D6" s="16">
        <v>42128</v>
      </c>
      <c r="E6" s="16">
        <v>42492</v>
      </c>
      <c r="F6" s="17">
        <v>42856</v>
      </c>
    </row>
    <row r="7" spans="1:6" thickBot="1" x14ac:dyDescent="0.4"/>
    <row r="8" spans="1:6" ht="60.75" thickBot="1" x14ac:dyDescent="0.3">
      <c r="A8" s="10" t="s">
        <v>64</v>
      </c>
      <c r="B8" s="11"/>
      <c r="C8" s="18"/>
      <c r="D8" s="18"/>
      <c r="E8" s="225" t="s">
        <v>89</v>
      </c>
      <c r="F8" s="226"/>
    </row>
    <row r="9" spans="1:6" ht="15.75" thickBot="1" x14ac:dyDescent="0.3">
      <c r="A9" s="19"/>
      <c r="B9" s="227" t="s">
        <v>65</v>
      </c>
      <c r="C9" s="228"/>
      <c r="D9" s="228"/>
      <c r="E9" s="219" t="s">
        <v>66</v>
      </c>
      <c r="F9" s="220"/>
    </row>
    <row r="10" spans="1:6" ht="15.75" thickBot="1" x14ac:dyDescent="0.3">
      <c r="A10" s="19"/>
      <c r="B10" s="217" t="s">
        <v>104</v>
      </c>
      <c r="C10" s="218"/>
      <c r="D10" s="218"/>
      <c r="E10" s="219" t="s">
        <v>66</v>
      </c>
      <c r="F10" s="220"/>
    </row>
    <row r="11" spans="1:6" ht="15.75" thickBot="1" x14ac:dyDescent="0.3">
      <c r="A11" s="19"/>
      <c r="B11" s="209" t="s">
        <v>67</v>
      </c>
      <c r="C11" s="210"/>
      <c r="D11" s="210"/>
      <c r="E11" s="211" t="s">
        <v>68</v>
      </c>
      <c r="F11" s="212"/>
    </row>
    <row r="12" spans="1:6" x14ac:dyDescent="0.25">
      <c r="A12" s="19"/>
      <c r="B12" s="209" t="s">
        <v>69</v>
      </c>
      <c r="C12" s="210"/>
      <c r="D12" s="210"/>
      <c r="E12" s="221" t="s">
        <v>70</v>
      </c>
      <c r="F12" s="222"/>
    </row>
    <row r="13" spans="1:6" x14ac:dyDescent="0.25">
      <c r="A13" s="19"/>
      <c r="B13" s="206" t="s">
        <v>71</v>
      </c>
      <c r="C13" s="207"/>
      <c r="D13" s="207"/>
      <c r="E13" s="207"/>
      <c r="F13" s="208"/>
    </row>
    <row r="14" spans="1:6" ht="15.75" thickBot="1" x14ac:dyDescent="0.3">
      <c r="A14" s="19"/>
      <c r="B14" s="206" t="s">
        <v>117</v>
      </c>
      <c r="C14" s="207"/>
      <c r="D14" s="207"/>
      <c r="E14" s="207"/>
      <c r="F14" s="208"/>
    </row>
    <row r="15" spans="1:6" x14ac:dyDescent="0.25">
      <c r="A15" s="19"/>
      <c r="B15" s="209" t="s">
        <v>105</v>
      </c>
      <c r="C15" s="210"/>
      <c r="D15" s="210"/>
      <c r="E15" s="211" t="s">
        <v>72</v>
      </c>
      <c r="F15" s="212"/>
    </row>
    <row r="16" spans="1:6" ht="14.45" x14ac:dyDescent="0.35">
      <c r="A16" s="19"/>
      <c r="B16" s="19"/>
      <c r="C16" s="20" t="s">
        <v>73</v>
      </c>
      <c r="D16" s="21">
        <v>3660</v>
      </c>
      <c r="E16" s="20" t="s">
        <v>74</v>
      </c>
      <c r="F16" s="22">
        <v>5876</v>
      </c>
    </row>
    <row r="17" spans="1:6" ht="14.45" x14ac:dyDescent="0.35">
      <c r="A17" s="19"/>
      <c r="B17" s="19"/>
      <c r="C17" s="20" t="s">
        <v>75</v>
      </c>
      <c r="D17" s="21">
        <v>4880</v>
      </c>
      <c r="E17" s="20" t="s">
        <v>76</v>
      </c>
      <c r="F17" s="22">
        <v>4988</v>
      </c>
    </row>
    <row r="18" spans="1:6" ht="14.45" x14ac:dyDescent="0.35">
      <c r="A18" s="19"/>
      <c r="B18" s="19"/>
      <c r="C18" s="20" t="s">
        <v>77</v>
      </c>
      <c r="D18" s="21">
        <v>6100</v>
      </c>
      <c r="E18" s="20" t="s">
        <v>78</v>
      </c>
      <c r="F18" s="22">
        <v>4100</v>
      </c>
    </row>
    <row r="19" spans="1:6" ht="14.45" x14ac:dyDescent="0.35">
      <c r="A19" s="19"/>
      <c r="B19" s="19"/>
      <c r="C19" s="20" t="s">
        <v>79</v>
      </c>
      <c r="D19" s="21">
        <v>7320</v>
      </c>
      <c r="E19" s="20" t="s">
        <v>80</v>
      </c>
      <c r="F19" s="22">
        <v>3212</v>
      </c>
    </row>
    <row r="20" spans="1:6" ht="14.45" x14ac:dyDescent="0.35">
      <c r="A20" s="19"/>
      <c r="B20" s="19"/>
      <c r="C20" s="20" t="s">
        <v>81</v>
      </c>
      <c r="D20" s="21">
        <v>8540</v>
      </c>
      <c r="E20" s="20" t="s">
        <v>82</v>
      </c>
      <c r="F20" s="22">
        <v>2324</v>
      </c>
    </row>
    <row r="21" spans="1:6" ht="14.45" x14ac:dyDescent="0.35">
      <c r="A21" s="19"/>
      <c r="B21" s="19"/>
      <c r="C21" s="20" t="s">
        <v>83</v>
      </c>
      <c r="D21" s="21">
        <v>7652</v>
      </c>
      <c r="E21" s="20" t="s">
        <v>84</v>
      </c>
      <c r="F21" s="22">
        <v>1436</v>
      </c>
    </row>
    <row r="22" spans="1:6" ht="14.45" x14ac:dyDescent="0.35">
      <c r="A22" s="19"/>
      <c r="B22" s="19"/>
      <c r="C22" s="121" t="s">
        <v>85</v>
      </c>
      <c r="D22" s="122">
        <v>6764</v>
      </c>
      <c r="E22" s="121" t="s">
        <v>86</v>
      </c>
      <c r="F22" s="123">
        <v>548</v>
      </c>
    </row>
    <row r="23" spans="1:6" ht="18" customHeight="1" thickBot="1" x14ac:dyDescent="0.3">
      <c r="A23" s="124"/>
      <c r="B23" s="215" t="s">
        <v>139</v>
      </c>
      <c r="C23" s="202"/>
      <c r="D23" s="202"/>
      <c r="E23" s="202"/>
      <c r="F23" s="216"/>
    </row>
    <row r="24" spans="1:6" thickBot="1" x14ac:dyDescent="0.4">
      <c r="A24" s="125"/>
      <c r="B24" s="116"/>
      <c r="C24" s="116"/>
      <c r="D24" s="116"/>
      <c r="E24" s="116"/>
      <c r="F24" s="116"/>
    </row>
    <row r="25" spans="1:6" ht="29.1" x14ac:dyDescent="0.35">
      <c r="A25" s="10" t="s">
        <v>88</v>
      </c>
      <c r="B25" s="11"/>
      <c r="C25" s="213" t="s">
        <v>87</v>
      </c>
      <c r="D25" s="213"/>
      <c r="E25" s="213" t="s">
        <v>89</v>
      </c>
      <c r="F25" s="214"/>
    </row>
    <row r="26" spans="1:6" ht="15.6" customHeight="1" x14ac:dyDescent="0.25">
      <c r="A26" s="19"/>
      <c r="B26" s="23" t="s">
        <v>90</v>
      </c>
      <c r="C26" s="200" t="s">
        <v>91</v>
      </c>
      <c r="D26" s="200"/>
      <c r="E26" s="200" t="s">
        <v>68</v>
      </c>
      <c r="F26" s="201"/>
    </row>
    <row r="27" spans="1:6" ht="15.6" customHeight="1" x14ac:dyDescent="0.25">
      <c r="A27" s="19"/>
      <c r="B27" s="23" t="s">
        <v>106</v>
      </c>
      <c r="C27" s="205" t="s">
        <v>110</v>
      </c>
      <c r="D27" s="205"/>
      <c r="E27" s="200" t="s">
        <v>68</v>
      </c>
      <c r="F27" s="201"/>
    </row>
    <row r="28" spans="1:6" x14ac:dyDescent="0.25">
      <c r="A28" s="19"/>
      <c r="B28" s="23" t="s">
        <v>92</v>
      </c>
      <c r="C28" s="200" t="s">
        <v>93</v>
      </c>
      <c r="D28" s="200"/>
      <c r="E28" s="200" t="s">
        <v>68</v>
      </c>
      <c r="F28" s="201"/>
    </row>
    <row r="29" spans="1:6" x14ac:dyDescent="0.25">
      <c r="A29" s="19"/>
      <c r="B29" s="24" t="s">
        <v>94</v>
      </c>
      <c r="C29" s="205" t="s">
        <v>95</v>
      </c>
      <c r="D29" s="205"/>
      <c r="E29" s="200" t="s">
        <v>107</v>
      </c>
      <c r="F29" s="201"/>
    </row>
    <row r="30" spans="1:6" x14ac:dyDescent="0.25">
      <c r="A30" s="19"/>
      <c r="B30" s="24" t="s">
        <v>96</v>
      </c>
      <c r="C30" s="200" t="s">
        <v>108</v>
      </c>
      <c r="D30" s="200"/>
      <c r="E30" s="200" t="s">
        <v>68</v>
      </c>
      <c r="F30" s="201"/>
    </row>
    <row r="31" spans="1:6" ht="30" x14ac:dyDescent="0.25">
      <c r="A31" s="19"/>
      <c r="B31" s="23" t="s">
        <v>97</v>
      </c>
      <c r="C31" s="200" t="s">
        <v>98</v>
      </c>
      <c r="D31" s="200"/>
      <c r="E31" s="200" t="s">
        <v>68</v>
      </c>
      <c r="F31" s="201"/>
    </row>
    <row r="32" spans="1:6" ht="30" x14ac:dyDescent="0.25">
      <c r="A32" s="19"/>
      <c r="B32" s="23" t="s">
        <v>99</v>
      </c>
      <c r="C32" s="200" t="s">
        <v>100</v>
      </c>
      <c r="D32" s="200"/>
      <c r="E32" s="200" t="s">
        <v>109</v>
      </c>
      <c r="F32" s="201"/>
    </row>
    <row r="33" spans="1:6" ht="15.75" thickBot="1" x14ac:dyDescent="0.3">
      <c r="A33" s="14"/>
      <c r="B33" s="202" t="s">
        <v>101</v>
      </c>
      <c r="C33" s="202"/>
      <c r="D33" s="202"/>
      <c r="E33" s="203" t="s">
        <v>102</v>
      </c>
      <c r="F33" s="204"/>
    </row>
    <row r="34" spans="1:6" x14ac:dyDescent="0.25">
      <c r="A34" s="199" t="s">
        <v>103</v>
      </c>
      <c r="B34" s="199"/>
      <c r="C34" s="199"/>
      <c r="D34" s="199"/>
      <c r="E34" s="199"/>
      <c r="F34" s="199"/>
    </row>
  </sheetData>
  <mergeCells count="35">
    <mergeCell ref="A1:B1"/>
    <mergeCell ref="A3:F3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F13"/>
    <mergeCell ref="B14:F14"/>
    <mergeCell ref="B15:D15"/>
    <mergeCell ref="E15:F15"/>
    <mergeCell ref="C25:D25"/>
    <mergeCell ref="E25:F25"/>
    <mergeCell ref="B23:F23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A34:F34"/>
    <mergeCell ref="E32:F32"/>
    <mergeCell ref="C32:D32"/>
    <mergeCell ref="B33:D33"/>
    <mergeCell ref="E33:F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3"/>
  <sheetViews>
    <sheetView topLeftCell="A49" workbookViewId="0">
      <pane xSplit="1" topLeftCell="B1" activePane="topRight" state="frozen"/>
      <selection activeCell="A3" sqref="A3"/>
      <selection pane="topRight" activeCell="A64" sqref="A64"/>
    </sheetView>
  </sheetViews>
  <sheetFormatPr baseColWidth="10" defaultColWidth="11.5703125" defaultRowHeight="15" x14ac:dyDescent="0.25"/>
  <cols>
    <col min="1" max="1" width="43.28515625" style="1" customWidth="1"/>
    <col min="2" max="2" width="9.28515625" style="2" customWidth="1"/>
    <col min="3" max="3" width="9.85546875" style="53" customWidth="1"/>
    <col min="4" max="4" width="9.28515625" style="127" customWidth="1"/>
    <col min="5" max="5" width="10" style="127" customWidth="1"/>
    <col min="6" max="6" width="11.42578125" style="128" customWidth="1"/>
    <col min="7" max="7" width="9.5703125" style="128" customWidth="1"/>
    <col min="8" max="8" width="12.140625" style="127" customWidth="1"/>
    <col min="9" max="9" width="8.28515625" style="127" customWidth="1"/>
    <col min="10" max="10" width="7.7109375" style="127" customWidth="1"/>
    <col min="11" max="16384" width="11.5703125" style="1"/>
  </cols>
  <sheetData>
    <row r="1" spans="1:10" thickBot="1" x14ac:dyDescent="0.4">
      <c r="A1" s="1" t="s">
        <v>142</v>
      </c>
    </row>
    <row r="2" spans="1:10" ht="14.45" customHeight="1" thickTop="1" x14ac:dyDescent="0.25">
      <c r="A2" s="95"/>
      <c r="B2" s="236" t="s">
        <v>111</v>
      </c>
      <c r="C2" s="238" t="s">
        <v>112</v>
      </c>
      <c r="D2" s="230" t="s">
        <v>115</v>
      </c>
      <c r="E2" s="230" t="s">
        <v>112</v>
      </c>
      <c r="F2" s="232" t="s">
        <v>112</v>
      </c>
      <c r="G2" s="232" t="s">
        <v>115</v>
      </c>
      <c r="H2" s="234" t="s">
        <v>112</v>
      </c>
      <c r="I2" s="230" t="s">
        <v>115</v>
      </c>
      <c r="J2" s="230" t="s">
        <v>115</v>
      </c>
    </row>
    <row r="3" spans="1:10" x14ac:dyDescent="0.25">
      <c r="A3" s="96" t="s">
        <v>1</v>
      </c>
      <c r="B3" s="237" t="s">
        <v>111</v>
      </c>
      <c r="C3" s="239"/>
      <c r="D3" s="231" t="s">
        <v>111</v>
      </c>
      <c r="E3" s="231"/>
      <c r="F3" s="233"/>
      <c r="G3" s="233" t="s">
        <v>111</v>
      </c>
      <c r="H3" s="235"/>
      <c r="I3" s="231" t="s">
        <v>111</v>
      </c>
      <c r="J3" s="231" t="s">
        <v>111</v>
      </c>
    </row>
    <row r="4" spans="1:10" ht="41.45" customHeight="1" x14ac:dyDescent="0.35">
      <c r="A4" s="96" t="s">
        <v>2</v>
      </c>
      <c r="B4" s="25" t="s">
        <v>113</v>
      </c>
      <c r="C4" s="26" t="s">
        <v>113</v>
      </c>
      <c r="D4" s="129">
        <v>41764</v>
      </c>
      <c r="E4" s="129" t="s">
        <v>141</v>
      </c>
      <c r="F4" s="130">
        <v>41913</v>
      </c>
      <c r="G4" s="130">
        <v>42128</v>
      </c>
      <c r="H4" s="131" t="s">
        <v>140</v>
      </c>
      <c r="I4" s="129">
        <v>42492</v>
      </c>
      <c r="J4" s="129" t="s">
        <v>130</v>
      </c>
    </row>
    <row r="5" spans="1:10" ht="21" customHeight="1" thickBot="1" x14ac:dyDescent="0.4">
      <c r="A5" s="97"/>
      <c r="B5" s="27"/>
      <c r="C5" s="43"/>
      <c r="D5" s="132">
        <v>0.02</v>
      </c>
      <c r="E5" s="132" t="s">
        <v>116</v>
      </c>
      <c r="F5" s="133"/>
      <c r="G5" s="134">
        <v>0.62</v>
      </c>
      <c r="H5" s="135">
        <v>0.44</v>
      </c>
      <c r="I5" s="133">
        <v>0.02</v>
      </c>
      <c r="J5" s="135">
        <v>0.65</v>
      </c>
    </row>
    <row r="6" spans="1:10" x14ac:dyDescent="0.25">
      <c r="A6" s="98" t="s">
        <v>54</v>
      </c>
      <c r="B6" s="29"/>
      <c r="C6" s="30"/>
      <c r="D6" s="136"/>
      <c r="E6" s="137"/>
      <c r="F6" s="138"/>
      <c r="G6" s="138"/>
      <c r="H6" s="139"/>
      <c r="I6" s="138"/>
      <c r="J6" s="139"/>
    </row>
    <row r="7" spans="1:10" x14ac:dyDescent="0.25">
      <c r="A7" s="99" t="s">
        <v>4</v>
      </c>
      <c r="B7" s="85">
        <v>26.08</v>
      </c>
      <c r="C7" s="86">
        <v>26.33</v>
      </c>
      <c r="D7" s="94">
        <f>C7*1.02</f>
        <v>26.8566</v>
      </c>
      <c r="E7" s="140"/>
      <c r="F7" s="141">
        <f>D7+(26.93-26.33)</f>
        <v>27.456600000000002</v>
      </c>
      <c r="G7" s="141">
        <f>F7+$G$5</f>
        <v>28.076600000000003</v>
      </c>
      <c r="H7" s="142">
        <f>G7+$H$5</f>
        <v>28.516600000000004</v>
      </c>
      <c r="I7" s="141">
        <f>H7*1.02</f>
        <v>29.086932000000004</v>
      </c>
      <c r="J7" s="142">
        <f>I7+$J$5</f>
        <v>29.736932000000003</v>
      </c>
    </row>
    <row r="8" spans="1:10" x14ac:dyDescent="0.25">
      <c r="A8" s="99" t="s">
        <v>60</v>
      </c>
      <c r="B8" s="85">
        <v>23.99</v>
      </c>
      <c r="C8" s="86">
        <v>24.73</v>
      </c>
      <c r="D8" s="94">
        <f>C8*1.02</f>
        <v>25.224600000000002</v>
      </c>
      <c r="E8" s="140"/>
      <c r="F8" s="141">
        <f>D8+(26.33-24.73)</f>
        <v>26.8246</v>
      </c>
      <c r="G8" s="141">
        <f>F8+$G$5+0.04</f>
        <v>27.4846</v>
      </c>
      <c r="H8" s="142">
        <f>G8+$H$5</f>
        <v>27.924600000000002</v>
      </c>
      <c r="I8" s="141">
        <f>H8*1.02</f>
        <v>28.483092000000003</v>
      </c>
      <c r="J8" s="142">
        <f t="shared" ref="J8:J71" si="0">I8+$J$5</f>
        <v>29.133092000000001</v>
      </c>
    </row>
    <row r="9" spans="1:10" x14ac:dyDescent="0.25">
      <c r="A9" s="99" t="s">
        <v>143</v>
      </c>
      <c r="B9" s="195">
        <v>25.84</v>
      </c>
      <c r="C9" s="86">
        <v>24.73</v>
      </c>
      <c r="D9" s="94">
        <f>C9*1.02</f>
        <v>25.224600000000002</v>
      </c>
      <c r="E9" s="140"/>
      <c r="F9" s="141">
        <f>D9+(26.33-24.73)</f>
        <v>26.8246</v>
      </c>
      <c r="G9" s="141">
        <f>F9+$G$5+0.04</f>
        <v>27.4846</v>
      </c>
      <c r="H9" s="142">
        <f>G9+$H$5</f>
        <v>27.924600000000002</v>
      </c>
      <c r="I9" s="141">
        <f>H9*1.02</f>
        <v>28.483092000000003</v>
      </c>
      <c r="J9" s="142">
        <f t="shared" si="0"/>
        <v>29.133092000000001</v>
      </c>
    </row>
    <row r="10" spans="1:10" ht="15.75" thickBot="1" x14ac:dyDescent="0.3">
      <c r="A10" s="100" t="s">
        <v>144</v>
      </c>
      <c r="B10" s="196">
        <v>24.73</v>
      </c>
      <c r="C10" s="126">
        <v>25.53</v>
      </c>
      <c r="D10" s="143">
        <f>25.53*1.02</f>
        <v>26.040600000000001</v>
      </c>
      <c r="E10" s="144"/>
      <c r="F10" s="134">
        <v>26.04</v>
      </c>
      <c r="G10" s="134">
        <f>F10+$G$5</f>
        <v>26.66</v>
      </c>
      <c r="H10" s="135">
        <f>G10+$H$5</f>
        <v>27.1</v>
      </c>
      <c r="I10" s="145">
        <f>H10*1.02</f>
        <v>27.642000000000003</v>
      </c>
      <c r="J10" s="146">
        <f t="shared" si="0"/>
        <v>28.292000000000002</v>
      </c>
    </row>
    <row r="11" spans="1:10" ht="14.45" x14ac:dyDescent="0.35">
      <c r="A11" s="96" t="s">
        <v>114</v>
      </c>
      <c r="B11" s="35"/>
      <c r="C11" s="36">
        <v>25.84</v>
      </c>
      <c r="D11" s="147">
        <f>C11*1.02</f>
        <v>26.3568</v>
      </c>
      <c r="E11" s="148"/>
      <c r="F11" s="138">
        <f>25.53</f>
        <v>25.53</v>
      </c>
      <c r="G11" s="138"/>
      <c r="H11" s="149"/>
      <c r="I11" s="141"/>
      <c r="J11" s="150"/>
    </row>
    <row r="12" spans="1:10" ht="15.75" thickBot="1" x14ac:dyDescent="0.3">
      <c r="A12" s="101" t="s">
        <v>59</v>
      </c>
      <c r="B12" s="87">
        <v>26.27</v>
      </c>
      <c r="C12" s="88">
        <v>26.51</v>
      </c>
      <c r="D12" s="151">
        <f>C12*1.02</f>
        <v>27.040200000000002</v>
      </c>
      <c r="E12" s="152"/>
      <c r="F12" s="145"/>
      <c r="G12" s="145">
        <f>D12+G5</f>
        <v>27.660200000000003</v>
      </c>
      <c r="H12" s="146">
        <f>G12+$H$5</f>
        <v>28.100200000000005</v>
      </c>
      <c r="I12" s="145">
        <f>H12*1.02</f>
        <v>28.662204000000006</v>
      </c>
      <c r="J12" s="146">
        <f t="shared" si="0"/>
        <v>29.312204000000005</v>
      </c>
    </row>
    <row r="13" spans="1:10" ht="14.45" x14ac:dyDescent="0.35">
      <c r="A13" s="102" t="s">
        <v>0</v>
      </c>
      <c r="B13" s="29"/>
      <c r="C13" s="30"/>
      <c r="D13" s="136"/>
      <c r="E13" s="148"/>
      <c r="F13" s="138"/>
      <c r="G13" s="138"/>
      <c r="H13" s="149"/>
      <c r="I13" s="153"/>
      <c r="J13" s="150"/>
    </row>
    <row r="14" spans="1:10" thickBot="1" x14ac:dyDescent="0.4">
      <c r="A14" s="101" t="s">
        <v>3</v>
      </c>
      <c r="B14" s="87">
        <v>23.73</v>
      </c>
      <c r="C14" s="88">
        <v>24.73</v>
      </c>
      <c r="D14" s="151">
        <f>C14*1.02</f>
        <v>25.224600000000002</v>
      </c>
      <c r="E14" s="152"/>
      <c r="F14" s="141">
        <f>D14+(26.33-24.73)</f>
        <v>26.8246</v>
      </c>
      <c r="G14" s="145">
        <f>F14+G5+0.04</f>
        <v>27.4846</v>
      </c>
      <c r="H14" s="146">
        <f>G14+$H$5</f>
        <v>27.924600000000002</v>
      </c>
      <c r="I14" s="145">
        <f>H14*1.02</f>
        <v>28.483092000000003</v>
      </c>
      <c r="J14" s="146">
        <f t="shared" si="0"/>
        <v>29.133092000000001</v>
      </c>
    </row>
    <row r="15" spans="1:10" ht="14.45" x14ac:dyDescent="0.35">
      <c r="A15" s="103" t="s">
        <v>5</v>
      </c>
      <c r="B15" s="89"/>
      <c r="C15" s="90"/>
      <c r="D15" s="154"/>
      <c r="E15" s="155"/>
      <c r="F15" s="156"/>
      <c r="G15" s="156"/>
      <c r="H15" s="157"/>
      <c r="I15" s="141"/>
      <c r="J15" s="150"/>
    </row>
    <row r="16" spans="1:10" ht="15.75" thickBot="1" x14ac:dyDescent="0.3">
      <c r="A16" s="104" t="s">
        <v>6</v>
      </c>
      <c r="B16" s="31">
        <v>23.73</v>
      </c>
      <c r="C16" s="32">
        <v>24.38</v>
      </c>
      <c r="D16" s="158">
        <f>C16*1.02</f>
        <v>24.867599999999999</v>
      </c>
      <c r="E16" s="159"/>
      <c r="F16" s="134"/>
      <c r="G16" s="134">
        <f>D16+G5</f>
        <v>25.4876</v>
      </c>
      <c r="H16" s="135">
        <f>G16+$H$5</f>
        <v>25.927600000000002</v>
      </c>
      <c r="I16" s="145">
        <f>H16*1.02</f>
        <v>26.446152000000001</v>
      </c>
      <c r="J16" s="146">
        <f t="shared" si="0"/>
        <v>27.096152</v>
      </c>
    </row>
    <row r="17" spans="1:10" ht="15.75" thickBot="1" x14ac:dyDescent="0.3">
      <c r="A17" s="105" t="s">
        <v>7</v>
      </c>
      <c r="B17" s="37"/>
      <c r="C17" s="38"/>
      <c r="D17" s="160">
        <f>D44</f>
        <v>24.184200000000001</v>
      </c>
      <c r="E17" s="161"/>
      <c r="F17" s="134"/>
      <c r="G17" s="134">
        <f>G44</f>
        <v>24.804200000000002</v>
      </c>
      <c r="H17" s="135">
        <f>H44</f>
        <v>25.244200000000003</v>
      </c>
      <c r="I17" s="162">
        <f>I44</f>
        <v>25.749084000000003</v>
      </c>
      <c r="J17" s="163">
        <f>J44</f>
        <v>26.399084000000002</v>
      </c>
    </row>
    <row r="18" spans="1:10" ht="21" customHeight="1" x14ac:dyDescent="0.35">
      <c r="A18" s="96" t="s">
        <v>8</v>
      </c>
      <c r="B18" s="39"/>
      <c r="C18" s="40"/>
      <c r="D18" s="164"/>
      <c r="E18" s="164"/>
      <c r="F18" s="165"/>
      <c r="G18" s="165"/>
      <c r="H18" s="149"/>
      <c r="I18" s="166"/>
      <c r="J18" s="149"/>
    </row>
    <row r="19" spans="1:10" ht="10.5" customHeight="1" x14ac:dyDescent="0.35">
      <c r="A19" s="96" t="s">
        <v>2</v>
      </c>
      <c r="B19" s="35"/>
      <c r="C19" s="36"/>
      <c r="D19" s="147"/>
      <c r="E19" s="147"/>
      <c r="F19" s="138"/>
      <c r="G19" s="138"/>
      <c r="H19" s="149"/>
      <c r="I19" s="166"/>
      <c r="J19" s="149"/>
    </row>
    <row r="20" spans="1:10" ht="3" customHeight="1" thickBot="1" x14ac:dyDescent="0.4">
      <c r="A20" s="97"/>
      <c r="B20" s="27"/>
      <c r="C20" s="28"/>
      <c r="D20" s="167"/>
      <c r="E20" s="159"/>
      <c r="F20" s="168"/>
      <c r="G20" s="168"/>
      <c r="H20" s="135"/>
      <c r="I20" s="134"/>
      <c r="J20" s="135"/>
    </row>
    <row r="21" spans="1:10" x14ac:dyDescent="0.25">
      <c r="A21" s="102" t="s">
        <v>9</v>
      </c>
      <c r="B21" s="41"/>
      <c r="C21" s="42"/>
      <c r="D21" s="169"/>
      <c r="E21" s="169"/>
      <c r="F21" s="170"/>
      <c r="G21" s="171"/>
      <c r="H21" s="149"/>
      <c r="I21" s="153"/>
      <c r="J21" s="150"/>
    </row>
    <row r="22" spans="1:10" x14ac:dyDescent="0.25">
      <c r="A22" s="99" t="s">
        <v>10</v>
      </c>
      <c r="B22" s="93">
        <v>29.98</v>
      </c>
      <c r="C22" s="91"/>
      <c r="D22" s="172">
        <f>B22*1.02</f>
        <v>30.579599999999999</v>
      </c>
      <c r="E22" s="94">
        <f>D22+1.75</f>
        <v>32.329599999999999</v>
      </c>
      <c r="F22" s="173"/>
      <c r="G22" s="141">
        <f>E22+$G$5</f>
        <v>32.949599999999997</v>
      </c>
      <c r="H22" s="142">
        <f>G22+$H$5</f>
        <v>33.389599999999994</v>
      </c>
      <c r="I22" s="174">
        <f>H22*1.02</f>
        <v>34.057391999999993</v>
      </c>
      <c r="J22" s="142">
        <f t="shared" si="0"/>
        <v>34.707391999999992</v>
      </c>
    </row>
    <row r="23" spans="1:10" x14ac:dyDescent="0.25">
      <c r="A23" s="99" t="s">
        <v>11</v>
      </c>
      <c r="B23" s="93">
        <v>26.57</v>
      </c>
      <c r="C23" s="91"/>
      <c r="D23" s="172">
        <f>B23*1.02</f>
        <v>27.101400000000002</v>
      </c>
      <c r="E23" s="94">
        <f>D23+1.75</f>
        <v>28.851400000000002</v>
      </c>
      <c r="F23" s="173"/>
      <c r="G23" s="141">
        <f>E23+$G$5</f>
        <v>29.471400000000003</v>
      </c>
      <c r="H23" s="142">
        <f>G23+$H$5</f>
        <v>29.911400000000004</v>
      </c>
      <c r="I23" s="141">
        <f>H23*1.02</f>
        <v>30.509628000000003</v>
      </c>
      <c r="J23" s="142">
        <f t="shared" si="0"/>
        <v>31.159628000000001</v>
      </c>
    </row>
    <row r="24" spans="1:10" ht="15.75" thickBot="1" x14ac:dyDescent="0.3">
      <c r="A24" s="104" t="s">
        <v>12</v>
      </c>
      <c r="B24" s="54">
        <v>25.58</v>
      </c>
      <c r="C24" s="45"/>
      <c r="D24" s="175">
        <f>B24*1.02</f>
        <v>26.0916</v>
      </c>
      <c r="E24" s="143">
        <f>D24+1.75</f>
        <v>27.8416</v>
      </c>
      <c r="F24" s="176"/>
      <c r="G24" s="134">
        <f>E24+$G$5</f>
        <v>28.461600000000001</v>
      </c>
      <c r="H24" s="135">
        <f>G24+$H$5</f>
        <v>28.901600000000002</v>
      </c>
      <c r="I24" s="145">
        <f>H24*1.02</f>
        <v>29.479632000000002</v>
      </c>
      <c r="J24" s="146">
        <f t="shared" si="0"/>
        <v>30.129632000000001</v>
      </c>
    </row>
    <row r="25" spans="1:10" x14ac:dyDescent="0.25">
      <c r="A25" s="102" t="s">
        <v>13</v>
      </c>
      <c r="B25" s="29"/>
      <c r="C25" s="30"/>
      <c r="D25" s="136"/>
      <c r="E25" s="148"/>
      <c r="F25" s="138"/>
      <c r="G25" s="138"/>
      <c r="H25" s="149"/>
      <c r="I25" s="153"/>
      <c r="J25" s="150"/>
    </row>
    <row r="26" spans="1:10" x14ac:dyDescent="0.25">
      <c r="A26" s="99" t="s">
        <v>14</v>
      </c>
      <c r="B26" s="85">
        <v>29.98</v>
      </c>
      <c r="C26" s="86"/>
      <c r="D26" s="94">
        <f>B26*1.02</f>
        <v>30.579599999999999</v>
      </c>
      <c r="E26" s="94">
        <f>D26+1.75</f>
        <v>32.329599999999999</v>
      </c>
      <c r="F26" s="173"/>
      <c r="G26" s="141">
        <f>E26+$G$5</f>
        <v>32.949599999999997</v>
      </c>
      <c r="H26" s="142">
        <f>G26+$H$5</f>
        <v>33.389599999999994</v>
      </c>
      <c r="I26" s="141">
        <f>H26*1.02</f>
        <v>34.057391999999993</v>
      </c>
      <c r="J26" s="142">
        <f t="shared" si="0"/>
        <v>34.707391999999992</v>
      </c>
    </row>
    <row r="27" spans="1:10" x14ac:dyDescent="0.25">
      <c r="A27" s="99" t="s">
        <v>15</v>
      </c>
      <c r="B27" s="85">
        <v>26.57</v>
      </c>
      <c r="C27" s="86"/>
      <c r="D27" s="94">
        <f>B27*1.02</f>
        <v>27.101400000000002</v>
      </c>
      <c r="E27" s="94">
        <f>D27+1.75</f>
        <v>28.851400000000002</v>
      </c>
      <c r="F27" s="173"/>
      <c r="G27" s="141">
        <f>E27+$G$5</f>
        <v>29.471400000000003</v>
      </c>
      <c r="H27" s="142">
        <f>G27+$H$5</f>
        <v>29.911400000000004</v>
      </c>
      <c r="I27" s="153">
        <f>H27*1.02</f>
        <v>30.509628000000003</v>
      </c>
      <c r="J27" s="142">
        <f t="shared" si="0"/>
        <v>31.159628000000001</v>
      </c>
    </row>
    <row r="28" spans="1:10" x14ac:dyDescent="0.25">
      <c r="A28" s="99" t="s">
        <v>16</v>
      </c>
      <c r="B28" s="85">
        <v>25.58</v>
      </c>
      <c r="C28" s="86"/>
      <c r="D28" s="94">
        <f>B28*1.02</f>
        <v>26.0916</v>
      </c>
      <c r="E28" s="94">
        <f>D28+1.75</f>
        <v>27.8416</v>
      </c>
      <c r="F28" s="173"/>
      <c r="G28" s="141">
        <f>E28+$G$5</f>
        <v>28.461600000000001</v>
      </c>
      <c r="H28" s="142">
        <f>G28+$H$5</f>
        <v>28.901600000000002</v>
      </c>
      <c r="I28" s="141">
        <f>H28*1.02</f>
        <v>29.479632000000002</v>
      </c>
      <c r="J28" s="142">
        <f t="shared" si="0"/>
        <v>30.129632000000001</v>
      </c>
    </row>
    <row r="29" spans="1:10" ht="15.75" thickBot="1" x14ac:dyDescent="0.3">
      <c r="A29" s="104" t="s">
        <v>17</v>
      </c>
      <c r="B29" s="31">
        <v>24.843</v>
      </c>
      <c r="C29" s="32"/>
      <c r="D29" s="158">
        <f>B29*1.02</f>
        <v>25.339860000000002</v>
      </c>
      <c r="E29" s="143">
        <f>D29+1.75</f>
        <v>27.089860000000002</v>
      </c>
      <c r="F29" s="176"/>
      <c r="G29" s="134">
        <f>E29+$G$5</f>
        <v>27.709860000000003</v>
      </c>
      <c r="H29" s="135">
        <f>G29+$H$5</f>
        <v>28.149860000000004</v>
      </c>
      <c r="I29" s="145">
        <f>H29*1.02</f>
        <v>28.712857200000006</v>
      </c>
      <c r="J29" s="146">
        <f t="shared" si="0"/>
        <v>29.362857200000004</v>
      </c>
    </row>
    <row r="30" spans="1:10" x14ac:dyDescent="0.25">
      <c r="A30" s="102" t="s">
        <v>18</v>
      </c>
      <c r="B30" s="29"/>
      <c r="C30" s="30"/>
      <c r="D30" s="136"/>
      <c r="E30" s="148"/>
      <c r="F30" s="138"/>
      <c r="G30" s="138"/>
      <c r="H30" s="149"/>
      <c r="I30" s="153"/>
      <c r="J30" s="150"/>
    </row>
    <row r="31" spans="1:10" x14ac:dyDescent="0.25">
      <c r="A31" s="99" t="s">
        <v>19</v>
      </c>
      <c r="B31" s="85">
        <v>29.98</v>
      </c>
      <c r="C31" s="86"/>
      <c r="D31" s="94">
        <f>B31*1.02</f>
        <v>30.579599999999999</v>
      </c>
      <c r="E31" s="94">
        <f>D31+1.75</f>
        <v>32.329599999999999</v>
      </c>
      <c r="F31" s="173"/>
      <c r="G31" s="141">
        <f>E31+$G$5</f>
        <v>32.949599999999997</v>
      </c>
      <c r="H31" s="142">
        <f>G31+$H$5</f>
        <v>33.389599999999994</v>
      </c>
      <c r="I31" s="153">
        <f>H31*1.02</f>
        <v>34.057391999999993</v>
      </c>
      <c r="J31" s="142">
        <f t="shared" si="0"/>
        <v>34.707391999999992</v>
      </c>
    </row>
    <row r="32" spans="1:10" x14ac:dyDescent="0.25">
      <c r="A32" s="99" t="s">
        <v>20</v>
      </c>
      <c r="B32" s="85">
        <v>26.57</v>
      </c>
      <c r="C32" s="86"/>
      <c r="D32" s="94">
        <f>B32*1.02</f>
        <v>27.101400000000002</v>
      </c>
      <c r="E32" s="94">
        <f>D32+1.75</f>
        <v>28.851400000000002</v>
      </c>
      <c r="F32" s="173"/>
      <c r="G32" s="141">
        <f>E32+$G$5</f>
        <v>29.471400000000003</v>
      </c>
      <c r="H32" s="142">
        <f>G32+$H$5</f>
        <v>29.911400000000004</v>
      </c>
      <c r="I32" s="141">
        <f>H32*1.02</f>
        <v>30.509628000000003</v>
      </c>
      <c r="J32" s="142">
        <f t="shared" si="0"/>
        <v>31.159628000000001</v>
      </c>
    </row>
    <row r="33" spans="1:10" x14ac:dyDescent="0.25">
      <c r="A33" s="99" t="s">
        <v>21</v>
      </c>
      <c r="B33" s="85">
        <v>25.58</v>
      </c>
      <c r="C33" s="86"/>
      <c r="D33" s="94">
        <f>B33*1.02</f>
        <v>26.0916</v>
      </c>
      <c r="E33" s="94">
        <f>D33+1.75</f>
        <v>27.8416</v>
      </c>
      <c r="F33" s="173"/>
      <c r="G33" s="141">
        <f>E33+$G$5</f>
        <v>28.461600000000001</v>
      </c>
      <c r="H33" s="142">
        <f>G33+$H$5</f>
        <v>28.901600000000002</v>
      </c>
      <c r="I33" s="141">
        <f>H33*1.02</f>
        <v>29.479632000000002</v>
      </c>
      <c r="J33" s="142">
        <f t="shared" si="0"/>
        <v>30.129632000000001</v>
      </c>
    </row>
    <row r="34" spans="1:10" x14ac:dyDescent="0.25">
      <c r="A34" s="99" t="s">
        <v>22</v>
      </c>
      <c r="B34" s="85">
        <v>24.84</v>
      </c>
      <c r="C34" s="86"/>
      <c r="D34" s="94">
        <f>B34*1.02</f>
        <v>25.3368</v>
      </c>
      <c r="E34" s="94">
        <f>D34+1.75</f>
        <v>27.0868</v>
      </c>
      <c r="F34" s="173"/>
      <c r="G34" s="141">
        <f>E34+$G$5</f>
        <v>27.706800000000001</v>
      </c>
      <c r="H34" s="142">
        <f>G34+$H$5</f>
        <v>28.146800000000002</v>
      </c>
      <c r="I34" s="141">
        <f>H34*1.02</f>
        <v>28.709736000000003</v>
      </c>
      <c r="J34" s="142">
        <f t="shared" si="0"/>
        <v>29.359736000000002</v>
      </c>
    </row>
    <row r="35" spans="1:10" ht="15.75" thickBot="1" x14ac:dyDescent="0.3">
      <c r="A35" s="104" t="s">
        <v>23</v>
      </c>
      <c r="B35" s="31">
        <v>24.6</v>
      </c>
      <c r="C35" s="32"/>
      <c r="D35" s="158">
        <f>B35*1.02</f>
        <v>25.092000000000002</v>
      </c>
      <c r="E35" s="143">
        <f>D35+1.75</f>
        <v>26.842000000000002</v>
      </c>
      <c r="F35" s="176"/>
      <c r="G35" s="134">
        <f>E35+$G$5</f>
        <v>27.462000000000003</v>
      </c>
      <c r="H35" s="135">
        <f>G35+$H$5</f>
        <v>27.902000000000005</v>
      </c>
      <c r="I35" s="145">
        <f>H35*1.02</f>
        <v>28.460040000000006</v>
      </c>
      <c r="J35" s="146">
        <f t="shared" si="0"/>
        <v>29.110040000000005</v>
      </c>
    </row>
    <row r="36" spans="1:10" ht="14.45" x14ac:dyDescent="0.35">
      <c r="A36" s="102" t="s">
        <v>24</v>
      </c>
      <c r="B36" s="29"/>
      <c r="C36" s="30"/>
      <c r="D36" s="136"/>
      <c r="E36" s="148"/>
      <c r="F36" s="138"/>
      <c r="G36" s="138"/>
      <c r="H36" s="149"/>
      <c r="I36" s="153"/>
      <c r="J36" s="150"/>
    </row>
    <row r="37" spans="1:10" ht="14.45" x14ac:dyDescent="0.35">
      <c r="A37" s="99" t="s">
        <v>25</v>
      </c>
      <c r="B37" s="85">
        <v>30.75</v>
      </c>
      <c r="C37" s="92">
        <v>31.01</v>
      </c>
      <c r="D37" s="94">
        <f>C37*1.02</f>
        <v>31.630200000000002</v>
      </c>
      <c r="E37" s="94">
        <f>D37+1.75-0.35</f>
        <v>33.030200000000001</v>
      </c>
      <c r="F37" s="141"/>
      <c r="G37" s="141">
        <f>E37+$G$5</f>
        <v>33.650199999999998</v>
      </c>
      <c r="H37" s="142">
        <f>G37+$H$5</f>
        <v>34.090199999999996</v>
      </c>
      <c r="I37" s="141">
        <f>H37*1.02</f>
        <v>34.772003999999995</v>
      </c>
      <c r="J37" s="142">
        <f t="shared" si="0"/>
        <v>35.422003999999994</v>
      </c>
    </row>
    <row r="38" spans="1:10" x14ac:dyDescent="0.25">
      <c r="A38" s="106" t="s">
        <v>53</v>
      </c>
      <c r="B38" s="94" t="s">
        <v>49</v>
      </c>
      <c r="C38" s="92">
        <v>30.33</v>
      </c>
      <c r="D38" s="94">
        <f>C38*1.02</f>
        <v>30.936599999999999</v>
      </c>
      <c r="E38" s="94">
        <f>D38+1.75-0.35</f>
        <v>32.336599999999997</v>
      </c>
      <c r="F38" s="141"/>
      <c r="G38" s="141">
        <f>E38+$G$5</f>
        <v>32.956599999999995</v>
      </c>
      <c r="H38" s="142">
        <f>G38+$H$5</f>
        <v>33.396599999999992</v>
      </c>
      <c r="I38" s="141">
        <f>H38*1.02</f>
        <v>34.064531999999993</v>
      </c>
      <c r="J38" s="142">
        <f t="shared" si="0"/>
        <v>34.714531999999991</v>
      </c>
    </row>
    <row r="39" spans="1:10" x14ac:dyDescent="0.25">
      <c r="A39" s="99" t="s">
        <v>26</v>
      </c>
      <c r="B39" s="85">
        <v>30.07</v>
      </c>
      <c r="C39" s="92"/>
      <c r="D39" s="94">
        <f>B39*1.02</f>
        <v>30.671400000000002</v>
      </c>
      <c r="E39" s="94">
        <f>D39+1.75-0.35</f>
        <v>32.071400000000004</v>
      </c>
      <c r="F39" s="141"/>
      <c r="G39" s="141">
        <f>E39+$G$5</f>
        <v>32.691400000000002</v>
      </c>
      <c r="H39" s="142">
        <f>G39+$H$5</f>
        <v>33.131399999999999</v>
      </c>
      <c r="I39" s="153">
        <f>H39*1.02</f>
        <v>33.794027999999997</v>
      </c>
      <c r="J39" s="142">
        <f t="shared" si="0"/>
        <v>34.444027999999996</v>
      </c>
    </row>
    <row r="40" spans="1:10" x14ac:dyDescent="0.25">
      <c r="A40" s="99" t="s">
        <v>27</v>
      </c>
      <c r="B40" s="85">
        <v>26.93</v>
      </c>
      <c r="C40" s="92"/>
      <c r="D40" s="94">
        <f>B40*1.02</f>
        <v>27.468599999999999</v>
      </c>
      <c r="E40" s="94">
        <f>D40+1.75-0.35</f>
        <v>28.868599999999997</v>
      </c>
      <c r="F40" s="141"/>
      <c r="G40" s="141">
        <f>E40+$G$5</f>
        <v>29.488599999999998</v>
      </c>
      <c r="H40" s="142">
        <f>G40+$H$5</f>
        <v>29.928599999999999</v>
      </c>
      <c r="I40" s="141">
        <f>H40*1.02</f>
        <v>30.527172</v>
      </c>
      <c r="J40" s="142">
        <f t="shared" si="0"/>
        <v>31.177171999999999</v>
      </c>
    </row>
    <row r="41" spans="1:10" ht="15.75" thickBot="1" x14ac:dyDescent="0.3">
      <c r="A41" s="104" t="s">
        <v>28</v>
      </c>
      <c r="B41" s="31">
        <v>24.4</v>
      </c>
      <c r="C41" s="46"/>
      <c r="D41" s="158">
        <f>B41*1.02</f>
        <v>24.887999999999998</v>
      </c>
      <c r="E41" s="143">
        <f>D41+1.75-0.35</f>
        <v>26.287999999999997</v>
      </c>
      <c r="F41" s="134"/>
      <c r="G41" s="134">
        <f>E41+$G$5</f>
        <v>26.907999999999998</v>
      </c>
      <c r="H41" s="135">
        <f>G41+$H$5</f>
        <v>27.347999999999999</v>
      </c>
      <c r="I41" s="145">
        <f>H41*1.02</f>
        <v>27.894960000000001</v>
      </c>
      <c r="J41" s="146">
        <f t="shared" si="0"/>
        <v>28.54496</v>
      </c>
    </row>
    <row r="42" spans="1:10" ht="14.45" x14ac:dyDescent="0.35">
      <c r="A42" s="98" t="s">
        <v>51</v>
      </c>
      <c r="B42" s="47"/>
      <c r="C42" s="48"/>
      <c r="D42" s="177"/>
      <c r="E42" s="148"/>
      <c r="F42" s="166"/>
      <c r="G42" s="166"/>
      <c r="H42" s="149"/>
      <c r="I42" s="153"/>
      <c r="J42" s="150"/>
    </row>
    <row r="43" spans="1:10" ht="14.45" x14ac:dyDescent="0.35">
      <c r="A43" s="107" t="s">
        <v>50</v>
      </c>
      <c r="B43" s="85">
        <v>25.74</v>
      </c>
      <c r="C43" s="86"/>
      <c r="D43" s="94">
        <f>B43*1.02</f>
        <v>26.254799999999999</v>
      </c>
      <c r="E43" s="178"/>
      <c r="F43" s="141">
        <f>D43+(26.93-25.74)</f>
        <v>27.444800000000001</v>
      </c>
      <c r="G43" s="141">
        <f>F43+G5</f>
        <v>28.064800000000002</v>
      </c>
      <c r="H43" s="142">
        <f>G43+$H$5</f>
        <v>28.504800000000003</v>
      </c>
      <c r="I43" s="153">
        <f>H43*1.02</f>
        <v>29.074896000000003</v>
      </c>
      <c r="J43" s="142">
        <f t="shared" si="0"/>
        <v>29.724896000000001</v>
      </c>
    </row>
    <row r="44" spans="1:10" ht="18" customHeight="1" thickBot="1" x14ac:dyDescent="0.4">
      <c r="A44" s="108" t="s">
        <v>52</v>
      </c>
      <c r="B44" s="49"/>
      <c r="C44" s="32"/>
      <c r="D44" s="158">
        <f>23.71*1.02</f>
        <v>24.184200000000001</v>
      </c>
      <c r="E44" s="159"/>
      <c r="F44" s="179"/>
      <c r="G44" s="134">
        <f>D44+G5</f>
        <v>24.804200000000002</v>
      </c>
      <c r="H44" s="135">
        <f>G44+H5</f>
        <v>25.244200000000003</v>
      </c>
      <c r="I44" s="145">
        <f>H44*1.02</f>
        <v>25.749084000000003</v>
      </c>
      <c r="J44" s="146">
        <f t="shared" si="0"/>
        <v>26.399084000000002</v>
      </c>
    </row>
    <row r="45" spans="1:10" ht="14.45" x14ac:dyDescent="0.35">
      <c r="A45" s="102" t="s">
        <v>29</v>
      </c>
      <c r="B45" s="50"/>
      <c r="C45" s="51"/>
      <c r="D45" s="180"/>
      <c r="E45" s="180"/>
      <c r="F45" s="165"/>
      <c r="G45" s="165"/>
      <c r="H45" s="149"/>
      <c r="I45" s="181"/>
      <c r="J45" s="182"/>
    </row>
    <row r="46" spans="1:10" ht="14.45" x14ac:dyDescent="0.35">
      <c r="A46" s="96" t="s">
        <v>2</v>
      </c>
      <c r="B46" s="35"/>
      <c r="C46" s="36"/>
      <c r="D46" s="147"/>
      <c r="E46" s="147"/>
      <c r="F46" s="138"/>
      <c r="G46" s="138"/>
      <c r="H46" s="149"/>
      <c r="I46" s="166"/>
      <c r="J46" s="149"/>
    </row>
    <row r="47" spans="1:10" ht="4.5" customHeight="1" thickBot="1" x14ac:dyDescent="0.4">
      <c r="A47" s="97"/>
      <c r="B47" s="27"/>
      <c r="C47" s="28"/>
      <c r="D47" s="167"/>
      <c r="E47" s="159"/>
      <c r="F47" s="168"/>
      <c r="G47" s="168"/>
      <c r="H47" s="135"/>
      <c r="I47" s="134"/>
      <c r="J47" s="135"/>
    </row>
    <row r="48" spans="1:10" x14ac:dyDescent="0.25">
      <c r="A48" s="96" t="s">
        <v>30</v>
      </c>
      <c r="B48" s="35"/>
      <c r="C48" s="36"/>
      <c r="D48" s="147"/>
      <c r="E48" s="148"/>
      <c r="F48" s="138"/>
      <c r="G48" s="138"/>
      <c r="H48" s="149"/>
      <c r="I48" s="153"/>
      <c r="J48" s="150"/>
    </row>
    <row r="49" spans="1:11" ht="14.45" x14ac:dyDescent="0.35">
      <c r="A49" s="99" t="s">
        <v>31</v>
      </c>
      <c r="B49" s="85">
        <v>30.1</v>
      </c>
      <c r="C49" s="86">
        <v>31.5</v>
      </c>
      <c r="D49" s="94">
        <f>C49*1.02</f>
        <v>32.130000000000003</v>
      </c>
      <c r="E49" s="183"/>
      <c r="F49" s="141"/>
      <c r="G49" s="141">
        <f>D49+$G$5</f>
        <v>32.75</v>
      </c>
      <c r="H49" s="142">
        <f>G49+$H$5</f>
        <v>33.19</v>
      </c>
      <c r="I49" s="141">
        <f>H49*1.02</f>
        <v>33.8538</v>
      </c>
      <c r="J49" s="142">
        <f t="shared" si="0"/>
        <v>34.503799999999998</v>
      </c>
      <c r="K49" s="3"/>
    </row>
    <row r="50" spans="1:11" ht="14.45" x14ac:dyDescent="0.35">
      <c r="A50" s="99" t="s">
        <v>32</v>
      </c>
      <c r="B50" s="85">
        <v>28.48</v>
      </c>
      <c r="C50" s="86">
        <v>30</v>
      </c>
      <c r="D50" s="94">
        <f>C50*1.02</f>
        <v>30.6</v>
      </c>
      <c r="E50" s="183"/>
      <c r="F50" s="141"/>
      <c r="G50" s="141">
        <f>D50+$G$5</f>
        <v>31.220000000000002</v>
      </c>
      <c r="H50" s="142">
        <f>G50+$H$5</f>
        <v>31.660000000000004</v>
      </c>
      <c r="I50" s="141">
        <f>H50*1.02</f>
        <v>32.293200000000006</v>
      </c>
      <c r="J50" s="142">
        <f t="shared" si="0"/>
        <v>32.943200000000004</v>
      </c>
      <c r="K50" s="3"/>
    </row>
    <row r="51" spans="1:11" ht="14.45" x14ac:dyDescent="0.35">
      <c r="A51" s="99" t="s">
        <v>33</v>
      </c>
      <c r="B51" s="85">
        <v>27.53</v>
      </c>
      <c r="C51" s="86">
        <v>28.5</v>
      </c>
      <c r="D51" s="94">
        <f>C51*1.02</f>
        <v>29.07</v>
      </c>
      <c r="E51" s="183"/>
      <c r="F51" s="141"/>
      <c r="G51" s="141">
        <f>D51+$G$5</f>
        <v>29.69</v>
      </c>
      <c r="H51" s="142">
        <f>G51+$H$5</f>
        <v>30.130000000000003</v>
      </c>
      <c r="I51" s="153">
        <f>H51*1.02</f>
        <v>30.732600000000001</v>
      </c>
      <c r="J51" s="142">
        <f t="shared" si="0"/>
        <v>31.3826</v>
      </c>
      <c r="K51" s="3"/>
    </row>
    <row r="52" spans="1:11" thickBot="1" x14ac:dyDescent="0.4">
      <c r="A52" s="100" t="s">
        <v>34</v>
      </c>
      <c r="B52" s="33">
        <v>26.65</v>
      </c>
      <c r="C52" s="34">
        <v>27.56</v>
      </c>
      <c r="D52" s="143">
        <f>C52*1.02</f>
        <v>28.1112</v>
      </c>
      <c r="E52" s="159"/>
      <c r="F52" s="134"/>
      <c r="G52" s="134">
        <f>D52+$G$5</f>
        <v>28.731200000000001</v>
      </c>
      <c r="H52" s="135">
        <f>G52+$H$5</f>
        <v>29.171200000000002</v>
      </c>
      <c r="I52" s="145">
        <f>H52*1.02</f>
        <v>29.754624000000003</v>
      </c>
      <c r="J52" s="146">
        <f t="shared" si="0"/>
        <v>30.404624000000002</v>
      </c>
      <c r="K52" s="4"/>
    </row>
    <row r="53" spans="1:11" x14ac:dyDescent="0.25">
      <c r="A53" s="96" t="s">
        <v>35</v>
      </c>
      <c r="B53" s="35"/>
      <c r="C53" s="36"/>
      <c r="D53" s="147"/>
      <c r="E53" s="148"/>
      <c r="F53" s="138"/>
      <c r="G53" s="166"/>
      <c r="H53" s="149"/>
      <c r="I53" s="153"/>
      <c r="J53" s="150"/>
    </row>
    <row r="54" spans="1:11" ht="14.45" x14ac:dyDescent="0.35">
      <c r="A54" s="99" t="s">
        <v>31</v>
      </c>
      <c r="B54" s="85">
        <v>31.15</v>
      </c>
      <c r="C54" s="86">
        <v>31.96</v>
      </c>
      <c r="D54" s="94">
        <f>C54*1.02</f>
        <v>32.599200000000003</v>
      </c>
      <c r="E54" s="183"/>
      <c r="F54" s="141"/>
      <c r="G54" s="141">
        <f>D54+$G$5</f>
        <v>33.219200000000001</v>
      </c>
      <c r="H54" s="142">
        <f>G54+$H$5</f>
        <v>33.659199999999998</v>
      </c>
      <c r="I54" s="141">
        <f>H54*1.02</f>
        <v>34.332383999999998</v>
      </c>
      <c r="J54" s="142">
        <f t="shared" si="0"/>
        <v>34.982383999999996</v>
      </c>
      <c r="K54" s="3"/>
    </row>
    <row r="55" spans="1:11" ht="14.45" x14ac:dyDescent="0.35">
      <c r="A55" s="99" t="s">
        <v>32</v>
      </c>
      <c r="B55" s="85">
        <v>29.73</v>
      </c>
      <c r="C55" s="86">
        <v>30.51</v>
      </c>
      <c r="D55" s="94">
        <f>C55*1.02</f>
        <v>31.120200000000001</v>
      </c>
      <c r="E55" s="183"/>
      <c r="F55" s="141"/>
      <c r="G55" s="141">
        <f>D55+$G$5</f>
        <v>31.740200000000002</v>
      </c>
      <c r="H55" s="142">
        <f>G55+$H$5</f>
        <v>32.180199999999999</v>
      </c>
      <c r="I55" s="153">
        <f>H55*1.02</f>
        <v>32.823804000000003</v>
      </c>
      <c r="J55" s="142">
        <f t="shared" si="0"/>
        <v>33.473804000000001</v>
      </c>
      <c r="K55" s="3"/>
    </row>
    <row r="56" spans="1:11" ht="14.45" x14ac:dyDescent="0.35">
      <c r="A56" s="99" t="s">
        <v>33</v>
      </c>
      <c r="B56" s="85">
        <v>28.16</v>
      </c>
      <c r="C56" s="86">
        <v>28.9</v>
      </c>
      <c r="D56" s="94">
        <f>C56*1.02</f>
        <v>29.477999999999998</v>
      </c>
      <c r="E56" s="183"/>
      <c r="F56" s="141"/>
      <c r="G56" s="141">
        <f>D56+$G$5</f>
        <v>30.097999999999999</v>
      </c>
      <c r="H56" s="142">
        <f>G56+$H$5</f>
        <v>30.538</v>
      </c>
      <c r="I56" s="141">
        <f>H56*1.02</f>
        <v>31.148759999999999</v>
      </c>
      <c r="J56" s="142">
        <f t="shared" si="0"/>
        <v>31.798759999999998</v>
      </c>
      <c r="K56" s="3"/>
    </row>
    <row r="57" spans="1:11" thickBot="1" x14ac:dyDescent="0.4">
      <c r="A57" s="104" t="s">
        <v>34</v>
      </c>
      <c r="B57" s="31">
        <v>27.15</v>
      </c>
      <c r="C57" s="32">
        <v>27.86</v>
      </c>
      <c r="D57" s="143">
        <f>C57*1.02</f>
        <v>28.417200000000001</v>
      </c>
      <c r="E57" s="159"/>
      <c r="F57" s="134"/>
      <c r="G57" s="134">
        <f>D57+$G$5</f>
        <v>29.037200000000002</v>
      </c>
      <c r="H57" s="135">
        <f>G57+$H$5</f>
        <v>29.477200000000003</v>
      </c>
      <c r="I57" s="145">
        <f>H57*1.02</f>
        <v>30.066744000000003</v>
      </c>
      <c r="J57" s="146">
        <f t="shared" si="0"/>
        <v>30.716744000000002</v>
      </c>
      <c r="K57" s="3"/>
    </row>
    <row r="58" spans="1:11" ht="14.45" x14ac:dyDescent="0.35">
      <c r="A58" s="102" t="s">
        <v>36</v>
      </c>
      <c r="B58" s="29"/>
      <c r="C58" s="30"/>
      <c r="D58" s="147"/>
      <c r="E58" s="148"/>
      <c r="F58" s="138"/>
      <c r="G58" s="138"/>
      <c r="H58" s="149"/>
      <c r="I58" s="153"/>
      <c r="J58" s="150"/>
    </row>
    <row r="59" spans="1:11" ht="14.45" x14ac:dyDescent="0.35">
      <c r="A59" s="99" t="s">
        <v>55</v>
      </c>
      <c r="B59" s="85">
        <v>27.89</v>
      </c>
      <c r="C59" s="86">
        <v>28.73</v>
      </c>
      <c r="D59" s="94">
        <f>C59*1.02</f>
        <v>29.304600000000001</v>
      </c>
      <c r="E59" s="183"/>
      <c r="F59" s="141"/>
      <c r="G59" s="141">
        <f>D59+$G$5</f>
        <v>29.924600000000002</v>
      </c>
      <c r="H59" s="142">
        <f t="shared" ref="H59:H64" si="1">G59+$H$5</f>
        <v>30.364600000000003</v>
      </c>
      <c r="I59" s="153">
        <f t="shared" ref="I59:I64" si="2">H59*1.02</f>
        <v>30.971892000000004</v>
      </c>
      <c r="J59" s="142">
        <f t="shared" si="0"/>
        <v>31.621892000000003</v>
      </c>
      <c r="K59" s="3"/>
    </row>
    <row r="60" spans="1:11" ht="14.45" x14ac:dyDescent="0.35">
      <c r="A60" s="99" t="s">
        <v>46</v>
      </c>
      <c r="B60" s="85">
        <v>27.38</v>
      </c>
      <c r="C60" s="86">
        <v>28.13</v>
      </c>
      <c r="D60" s="94">
        <f>C60*1.02</f>
        <v>28.692599999999999</v>
      </c>
      <c r="E60" s="183"/>
      <c r="F60" s="141"/>
      <c r="G60" s="141">
        <f>D60+$G$5</f>
        <v>29.3126</v>
      </c>
      <c r="H60" s="142">
        <f t="shared" si="1"/>
        <v>29.752600000000001</v>
      </c>
      <c r="I60" s="141">
        <f t="shared" si="2"/>
        <v>30.347652</v>
      </c>
      <c r="J60" s="142">
        <f t="shared" si="0"/>
        <v>30.997651999999999</v>
      </c>
      <c r="K60" s="3"/>
    </row>
    <row r="61" spans="1:11" ht="14.45" x14ac:dyDescent="0.35">
      <c r="A61" s="109" t="s">
        <v>57</v>
      </c>
      <c r="B61" s="85">
        <v>25.77</v>
      </c>
      <c r="C61" s="86"/>
      <c r="D61" s="94">
        <f>B61*1.02</f>
        <v>26.285399999999999</v>
      </c>
      <c r="E61" s="178"/>
      <c r="F61" s="197">
        <v>28.692599999999999</v>
      </c>
      <c r="G61" s="197">
        <v>29.3126</v>
      </c>
      <c r="H61" s="198">
        <v>29.752600000000001</v>
      </c>
      <c r="I61" s="197">
        <v>30.347652</v>
      </c>
      <c r="J61" s="198">
        <v>30.997651999999999</v>
      </c>
    </row>
    <row r="62" spans="1:11" ht="14.45" x14ac:dyDescent="0.35">
      <c r="A62" s="99" t="s">
        <v>47</v>
      </c>
      <c r="B62" s="85">
        <v>25.93</v>
      </c>
      <c r="C62" s="86">
        <v>26.61</v>
      </c>
      <c r="D62" s="94">
        <f>C62*1.02</f>
        <v>27.142199999999999</v>
      </c>
      <c r="E62" s="183"/>
      <c r="F62" s="141"/>
      <c r="G62" s="141">
        <f>D62+$G$5</f>
        <v>27.7622</v>
      </c>
      <c r="H62" s="142">
        <f t="shared" si="1"/>
        <v>28.202200000000001</v>
      </c>
      <c r="I62" s="141">
        <f t="shared" si="2"/>
        <v>28.766244</v>
      </c>
      <c r="J62" s="142">
        <f t="shared" si="0"/>
        <v>29.416243999999999</v>
      </c>
      <c r="K62" s="3"/>
    </row>
    <row r="63" spans="1:11" ht="14.45" x14ac:dyDescent="0.35">
      <c r="A63" s="99" t="s">
        <v>48</v>
      </c>
      <c r="B63" s="85">
        <v>25.51</v>
      </c>
      <c r="C63" s="86">
        <v>26.33</v>
      </c>
      <c r="D63" s="94">
        <f>C63*1.02</f>
        <v>26.8566</v>
      </c>
      <c r="E63" s="183"/>
      <c r="F63" s="141"/>
      <c r="G63" s="141">
        <f>D63+$G$5</f>
        <v>27.476600000000001</v>
      </c>
      <c r="H63" s="142">
        <f t="shared" si="1"/>
        <v>27.916600000000003</v>
      </c>
      <c r="I63" s="153">
        <f>H63*1.02+0.01</f>
        <v>28.484932000000004</v>
      </c>
      <c r="J63" s="142">
        <f t="shared" si="0"/>
        <v>29.134932000000003</v>
      </c>
      <c r="K63" s="3"/>
    </row>
    <row r="64" spans="1:11" x14ac:dyDescent="0.25">
      <c r="A64" s="104" t="s">
        <v>56</v>
      </c>
      <c r="B64" s="31">
        <v>24.53</v>
      </c>
      <c r="C64" s="32">
        <v>24.73</v>
      </c>
      <c r="D64" s="158">
        <f>C64*1.02</f>
        <v>25.224600000000002</v>
      </c>
      <c r="E64" s="148"/>
      <c r="F64" s="166">
        <f>D64+(26.33-24.73)</f>
        <v>26.8246</v>
      </c>
      <c r="G64" s="166">
        <f>F64+$G$5+0.04</f>
        <v>27.4846</v>
      </c>
      <c r="H64" s="149">
        <f t="shared" si="1"/>
        <v>27.924600000000002</v>
      </c>
      <c r="I64" s="174">
        <f t="shared" si="2"/>
        <v>28.483092000000003</v>
      </c>
      <c r="J64" s="184">
        <f t="shared" si="0"/>
        <v>29.133092000000001</v>
      </c>
    </row>
    <row r="65" spans="1:17" thickBot="1" x14ac:dyDescent="0.4">
      <c r="A65" s="119" t="s">
        <v>138</v>
      </c>
      <c r="B65" s="120">
        <v>25.06</v>
      </c>
      <c r="C65" s="118"/>
      <c r="D65" s="185">
        <f>B65*1.02</f>
        <v>25.561199999999999</v>
      </c>
      <c r="E65" s="186"/>
      <c r="F65" s="187">
        <f>F64</f>
        <v>26.8246</v>
      </c>
      <c r="G65" s="187">
        <f>G64</f>
        <v>27.4846</v>
      </c>
      <c r="H65" s="188">
        <f>H64</f>
        <v>27.924600000000002</v>
      </c>
      <c r="I65" s="187">
        <f>I64</f>
        <v>28.483092000000003</v>
      </c>
      <c r="J65" s="188">
        <f>J64</f>
        <v>29.133092000000001</v>
      </c>
    </row>
    <row r="66" spans="1:17" ht="15.75" thickTop="1" x14ac:dyDescent="0.25">
      <c r="A66" s="96" t="s">
        <v>37</v>
      </c>
      <c r="B66" s="35"/>
      <c r="C66" s="36"/>
      <c r="D66" s="147"/>
      <c r="E66" s="148"/>
      <c r="F66" s="138"/>
      <c r="G66" s="138"/>
      <c r="H66" s="149"/>
      <c r="I66" s="153"/>
      <c r="J66" s="150"/>
    </row>
    <row r="67" spans="1:17" ht="14.45" x14ac:dyDescent="0.35">
      <c r="A67" s="99" t="s">
        <v>38</v>
      </c>
      <c r="B67" s="85">
        <v>28.2</v>
      </c>
      <c r="C67" s="86">
        <v>28.95</v>
      </c>
      <c r="D67" s="94">
        <f>C67*1.02</f>
        <v>29.529</v>
      </c>
      <c r="E67" s="183"/>
      <c r="F67" s="178"/>
      <c r="G67" s="141">
        <f>D67+$G$5</f>
        <v>30.149000000000001</v>
      </c>
      <c r="H67" s="142">
        <f>G67+$H$5</f>
        <v>30.589000000000002</v>
      </c>
      <c r="I67" s="141">
        <f>H67*1.02</f>
        <v>31.200780000000002</v>
      </c>
      <c r="J67" s="142">
        <f t="shared" si="0"/>
        <v>31.85078</v>
      </c>
      <c r="L67" s="229"/>
      <c r="M67" s="229"/>
      <c r="N67" s="229"/>
      <c r="O67" s="229"/>
      <c r="P67" s="229"/>
      <c r="Q67" s="229"/>
    </row>
    <row r="68" spans="1:17" ht="14.45" x14ac:dyDescent="0.35">
      <c r="A68" s="99" t="s">
        <v>32</v>
      </c>
      <c r="B68" s="85">
        <v>26.71</v>
      </c>
      <c r="C68" s="86">
        <v>27.61</v>
      </c>
      <c r="D68" s="94">
        <f>C68*1.02</f>
        <v>28.162199999999999</v>
      </c>
      <c r="E68" s="183"/>
      <c r="F68" s="178"/>
      <c r="G68" s="141">
        <f>D68+$G$5</f>
        <v>28.7822</v>
      </c>
      <c r="H68" s="142">
        <f>G68+$H$5</f>
        <v>29.222200000000001</v>
      </c>
      <c r="I68" s="153">
        <f>H68*1.02</f>
        <v>29.806644000000002</v>
      </c>
      <c r="J68" s="142">
        <f t="shared" si="0"/>
        <v>30.456644000000001</v>
      </c>
      <c r="L68" s="229"/>
      <c r="M68" s="229"/>
      <c r="N68" s="229"/>
      <c r="O68" s="229"/>
      <c r="P68" s="229"/>
      <c r="Q68" s="229"/>
    </row>
    <row r="69" spans="1:17" thickBot="1" x14ac:dyDescent="0.4">
      <c r="A69" s="104" t="s">
        <v>33</v>
      </c>
      <c r="B69" s="31">
        <v>26</v>
      </c>
      <c r="C69" s="32">
        <v>26.8</v>
      </c>
      <c r="D69" s="158">
        <f>C69*1.02</f>
        <v>27.336000000000002</v>
      </c>
      <c r="E69" s="159"/>
      <c r="F69" s="179"/>
      <c r="G69" s="134">
        <f>D69+$G$5</f>
        <v>27.956000000000003</v>
      </c>
      <c r="H69" s="135">
        <f>G69+$H$5</f>
        <v>28.396000000000004</v>
      </c>
      <c r="I69" s="145">
        <f>H69*1.02</f>
        <v>28.963920000000005</v>
      </c>
      <c r="J69" s="146">
        <f t="shared" si="0"/>
        <v>29.613920000000004</v>
      </c>
      <c r="L69" s="229"/>
      <c r="M69" s="229"/>
      <c r="N69" s="229"/>
      <c r="O69" s="229"/>
      <c r="P69" s="229"/>
      <c r="Q69" s="229"/>
    </row>
    <row r="70" spans="1:17" x14ac:dyDescent="0.25">
      <c r="A70" s="98" t="s">
        <v>58</v>
      </c>
      <c r="B70" s="29"/>
      <c r="C70" s="30"/>
      <c r="D70" s="136"/>
      <c r="E70" s="148"/>
      <c r="F70" s="138"/>
      <c r="G70" s="138"/>
      <c r="H70" s="149"/>
      <c r="I70" s="153"/>
      <c r="J70" s="150"/>
    </row>
    <row r="71" spans="1:17" ht="15.75" thickBot="1" x14ac:dyDescent="0.3">
      <c r="A71" s="101" t="s">
        <v>39</v>
      </c>
      <c r="B71" s="87">
        <v>23.71</v>
      </c>
      <c r="C71" s="88"/>
      <c r="D71" s="151">
        <f>B71*1.02</f>
        <v>24.184200000000001</v>
      </c>
      <c r="E71" s="152"/>
      <c r="F71" s="145"/>
      <c r="G71" s="145">
        <f>D71+G5</f>
        <v>24.804200000000002</v>
      </c>
      <c r="H71" s="146">
        <f>G71+$H$5</f>
        <v>25.244200000000003</v>
      </c>
      <c r="I71" s="145">
        <f>H71*1.02</f>
        <v>25.749084000000003</v>
      </c>
      <c r="J71" s="146">
        <f t="shared" si="0"/>
        <v>26.399084000000002</v>
      </c>
    </row>
    <row r="72" spans="1:17" ht="14.25" customHeight="1" thickBot="1" x14ac:dyDescent="0.4">
      <c r="A72" s="110"/>
      <c r="B72" s="52"/>
      <c r="C72" s="44"/>
      <c r="D72" s="159"/>
      <c r="E72" s="148"/>
      <c r="F72" s="179"/>
      <c r="G72" s="179"/>
      <c r="H72" s="135"/>
      <c r="I72" s="145"/>
      <c r="J72" s="135"/>
    </row>
    <row r="73" spans="1:17" ht="14.45" x14ac:dyDescent="0.35">
      <c r="A73" s="96" t="s">
        <v>40</v>
      </c>
      <c r="B73" s="39"/>
      <c r="C73" s="40"/>
      <c r="D73" s="164"/>
      <c r="E73" s="180"/>
      <c r="F73" s="165"/>
      <c r="G73" s="165"/>
      <c r="H73" s="149"/>
      <c r="I73" s="166"/>
      <c r="J73" s="149"/>
    </row>
    <row r="74" spans="1:17" ht="14.45" x14ac:dyDescent="0.35">
      <c r="A74" s="96" t="s">
        <v>2</v>
      </c>
      <c r="B74" s="35"/>
      <c r="C74" s="36"/>
      <c r="D74" s="147"/>
      <c r="E74" s="147"/>
      <c r="F74" s="138"/>
      <c r="G74" s="138"/>
      <c r="H74" s="149"/>
      <c r="I74" s="166"/>
      <c r="J74" s="149"/>
    </row>
    <row r="75" spans="1:17" ht="3.75" customHeight="1" thickBot="1" x14ac:dyDescent="0.4">
      <c r="A75" s="100"/>
      <c r="B75" s="27"/>
      <c r="C75" s="28"/>
      <c r="D75" s="167"/>
      <c r="E75" s="159"/>
      <c r="F75" s="168"/>
      <c r="G75" s="168"/>
      <c r="H75" s="135"/>
      <c r="I75" s="134"/>
      <c r="J75" s="135"/>
    </row>
    <row r="76" spans="1:17" x14ac:dyDescent="0.25">
      <c r="A76" s="104" t="s">
        <v>41</v>
      </c>
      <c r="B76" s="31">
        <v>29.01</v>
      </c>
      <c r="C76" s="32">
        <v>29.81</v>
      </c>
      <c r="D76" s="158">
        <f>C76*1.02</f>
        <v>30.406199999999998</v>
      </c>
      <c r="E76" s="189"/>
      <c r="F76" s="166"/>
      <c r="G76" s="166">
        <f>D76+$G$5</f>
        <v>31.026199999999999</v>
      </c>
      <c r="H76" s="149">
        <f>G76+$H$5</f>
        <v>31.466200000000001</v>
      </c>
      <c r="I76" s="141">
        <f>H76*1.02</f>
        <v>32.095524000000005</v>
      </c>
      <c r="J76" s="150">
        <f t="shared" ref="J76:J80" si="3">I76+$J$5</f>
        <v>32.745524000000003</v>
      </c>
      <c r="K76" s="4"/>
    </row>
    <row r="77" spans="1:17" x14ac:dyDescent="0.25">
      <c r="A77" s="99" t="s">
        <v>42</v>
      </c>
      <c r="B77" s="85">
        <v>29.01</v>
      </c>
      <c r="C77" s="86">
        <v>29.81</v>
      </c>
      <c r="D77" s="94">
        <f>C77*1.02</f>
        <v>30.406199999999998</v>
      </c>
      <c r="E77" s="178"/>
      <c r="F77" s="141"/>
      <c r="G77" s="141">
        <f>D77+$G$5</f>
        <v>31.026199999999999</v>
      </c>
      <c r="H77" s="142">
        <f>G77+$H$5</f>
        <v>31.466200000000001</v>
      </c>
      <c r="I77" s="141">
        <f>H77*1.02</f>
        <v>32.095524000000005</v>
      </c>
      <c r="J77" s="142">
        <f t="shared" si="3"/>
        <v>32.745524000000003</v>
      </c>
      <c r="K77" s="4"/>
    </row>
    <row r="78" spans="1:17" x14ac:dyDescent="0.25">
      <c r="A78" s="99" t="s">
        <v>43</v>
      </c>
      <c r="B78" s="85">
        <v>29.01</v>
      </c>
      <c r="C78" s="86">
        <v>30.41</v>
      </c>
      <c r="D78" s="94">
        <f>C78*1.02</f>
        <v>31.0182</v>
      </c>
      <c r="E78" s="178"/>
      <c r="F78" s="141"/>
      <c r="G78" s="141">
        <f>D78+$G$5</f>
        <v>31.638200000000001</v>
      </c>
      <c r="H78" s="142">
        <f>G78+$H$5</f>
        <v>32.078200000000002</v>
      </c>
      <c r="I78" s="141">
        <f>H78*1.02</f>
        <v>32.719764000000005</v>
      </c>
      <c r="J78" s="142">
        <f t="shared" si="3"/>
        <v>33.369764000000004</v>
      </c>
      <c r="K78" s="4"/>
    </row>
    <row r="79" spans="1:17" x14ac:dyDescent="0.25">
      <c r="A79" s="99" t="s">
        <v>44</v>
      </c>
      <c r="B79" s="85">
        <v>28.26</v>
      </c>
      <c r="C79" s="86">
        <v>29.66</v>
      </c>
      <c r="D79" s="94">
        <f>C79*1.02</f>
        <v>30.2532</v>
      </c>
      <c r="E79" s="178"/>
      <c r="F79" s="141"/>
      <c r="G79" s="141">
        <f>D79+$G$5</f>
        <v>30.873200000000001</v>
      </c>
      <c r="H79" s="142">
        <f>G79+$H$5</f>
        <v>31.313200000000002</v>
      </c>
      <c r="I79" s="174">
        <f>H79*1.02</f>
        <v>31.939464000000001</v>
      </c>
      <c r="J79" s="142">
        <f t="shared" si="3"/>
        <v>32.589464</v>
      </c>
      <c r="K79" s="4"/>
    </row>
    <row r="80" spans="1:17" ht="15.75" thickBot="1" x14ac:dyDescent="0.3">
      <c r="A80" s="111" t="s">
        <v>45</v>
      </c>
      <c r="B80" s="112">
        <v>26.94</v>
      </c>
      <c r="C80" s="113"/>
      <c r="D80" s="190">
        <f>B80*1.02</f>
        <v>27.478800000000003</v>
      </c>
      <c r="E80" s="191"/>
      <c r="F80" s="192"/>
      <c r="G80" s="192">
        <f>D80+$G$5</f>
        <v>28.098800000000004</v>
      </c>
      <c r="H80" s="193">
        <f>G80+$H$5</f>
        <v>28.538800000000005</v>
      </c>
      <c r="I80" s="145">
        <f>H80*1.02</f>
        <v>29.109576000000008</v>
      </c>
      <c r="J80" s="146">
        <f t="shared" si="3"/>
        <v>29.759576000000006</v>
      </c>
      <c r="K80" s="3"/>
    </row>
    <row r="81" spans="1:10" ht="15.75" thickTop="1" x14ac:dyDescent="0.25">
      <c r="I81" s="194"/>
      <c r="J81" s="194"/>
    </row>
    <row r="82" spans="1:10" x14ac:dyDescent="0.25">
      <c r="A82" s="114"/>
    </row>
    <row r="83" spans="1:10" x14ac:dyDescent="0.25">
      <c r="A83" s="114"/>
    </row>
  </sheetData>
  <mergeCells count="12">
    <mergeCell ref="B2:B3"/>
    <mergeCell ref="C2:C3"/>
    <mergeCell ref="E2:E3"/>
    <mergeCell ref="L67:Q67"/>
    <mergeCell ref="L68:Q68"/>
    <mergeCell ref="L69:Q69"/>
    <mergeCell ref="D2:D3"/>
    <mergeCell ref="F2:F3"/>
    <mergeCell ref="H2:H3"/>
    <mergeCell ref="G2:G3"/>
    <mergeCell ref="I2:I3"/>
    <mergeCell ref="J2:J3"/>
  </mergeCells>
  <pageMargins left="0.25" right="0.25" top="0.75" bottom="0.75" header="0.3" footer="0.3"/>
  <pageSetup scale="58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58"/>
  <sheetViews>
    <sheetView tabSelected="1" workbookViewId="0">
      <selection activeCell="O7" sqref="O7"/>
    </sheetView>
  </sheetViews>
  <sheetFormatPr baseColWidth="10" defaultColWidth="10.85546875" defaultRowHeight="15" x14ac:dyDescent="0.25"/>
  <cols>
    <col min="1" max="1" width="12.28515625" style="2" customWidth="1"/>
    <col min="2" max="2" width="8" style="2" customWidth="1"/>
    <col min="3" max="3" width="10.85546875" style="1" customWidth="1"/>
    <col min="4" max="4" width="12.42578125" style="1" customWidth="1"/>
    <col min="5" max="5" width="13.140625" style="1" customWidth="1"/>
    <col min="6" max="6" width="11.7109375" style="1" customWidth="1"/>
    <col min="7" max="7" width="12.28515625" style="1" customWidth="1"/>
    <col min="8" max="8" width="21" style="2" customWidth="1"/>
    <col min="9" max="16384" width="10.85546875" style="1"/>
  </cols>
  <sheetData>
    <row r="1" spans="1:10" ht="14.45" x14ac:dyDescent="0.35">
      <c r="A1" s="3"/>
      <c r="B1" s="3"/>
      <c r="C1" s="3"/>
      <c r="D1" s="3"/>
      <c r="E1" s="3"/>
      <c r="F1" s="3"/>
    </row>
    <row r="3" spans="1:10" x14ac:dyDescent="0.25">
      <c r="A3" s="2" t="s">
        <v>129</v>
      </c>
      <c r="B3" s="59">
        <v>1.4999999999999999E-2</v>
      </c>
      <c r="C3" s="61"/>
      <c r="D3" s="244" t="s">
        <v>118</v>
      </c>
      <c r="E3" s="244"/>
      <c r="F3" s="244"/>
    </row>
    <row r="4" spans="1:10" ht="14.45" x14ac:dyDescent="0.35">
      <c r="A4" s="55">
        <v>59200</v>
      </c>
      <c r="B4" s="117">
        <f>B$3*A$4</f>
        <v>888</v>
      </c>
      <c r="C4" s="61"/>
      <c r="D4" s="245">
        <v>8545</v>
      </c>
      <c r="E4" s="245"/>
      <c r="F4" s="245"/>
      <c r="H4" s="55"/>
    </row>
    <row r="5" spans="1:10" ht="21.6" customHeight="1" thickBot="1" x14ac:dyDescent="0.4">
      <c r="C5" s="2"/>
      <c r="D5" s="2"/>
      <c r="E5" s="2"/>
      <c r="G5" s="2"/>
    </row>
    <row r="6" spans="1:10" ht="93.75" customHeight="1" thickTop="1" thickBot="1" x14ac:dyDescent="0.3">
      <c r="A6" s="62" t="s">
        <v>119</v>
      </c>
      <c r="B6" s="62" t="s">
        <v>120</v>
      </c>
      <c r="C6" s="63" t="s">
        <v>126</v>
      </c>
      <c r="D6" s="64" t="s">
        <v>131</v>
      </c>
      <c r="E6" s="63" t="s">
        <v>121</v>
      </c>
      <c r="F6" s="64" t="s">
        <v>128</v>
      </c>
      <c r="G6" s="63" t="s">
        <v>125</v>
      </c>
      <c r="H6" s="63" t="s">
        <v>124</v>
      </c>
    </row>
    <row r="7" spans="1:10" thickTop="1" x14ac:dyDescent="0.35">
      <c r="A7" s="65">
        <v>62</v>
      </c>
      <c r="B7" s="66">
        <v>2</v>
      </c>
      <c r="C7" s="66">
        <v>3</v>
      </c>
      <c r="D7" s="77"/>
      <c r="E7" s="67">
        <f>1220*C7</f>
        <v>3660</v>
      </c>
      <c r="F7" s="81">
        <f t="shared" ref="F7:F25" si="0">E7*1</f>
        <v>3660</v>
      </c>
      <c r="G7" s="67">
        <f t="shared" ref="G7:G49" si="1">F7*B7</f>
        <v>7320</v>
      </c>
      <c r="H7" s="68">
        <f>G7</f>
        <v>7320</v>
      </c>
    </row>
    <row r="8" spans="1:10" ht="14.45" x14ac:dyDescent="0.35">
      <c r="A8" s="69">
        <v>61</v>
      </c>
      <c r="B8" s="70">
        <v>1</v>
      </c>
      <c r="C8" s="70">
        <v>4</v>
      </c>
      <c r="D8" s="78"/>
      <c r="E8" s="71">
        <f>1220*C8</f>
        <v>4880</v>
      </c>
      <c r="F8" s="82">
        <f t="shared" si="0"/>
        <v>4880</v>
      </c>
      <c r="G8" s="71">
        <f t="shared" si="1"/>
        <v>4880</v>
      </c>
      <c r="H8" s="72">
        <f>H7+G8</f>
        <v>12200</v>
      </c>
    </row>
    <row r="9" spans="1:10" ht="14.45" x14ac:dyDescent="0.35">
      <c r="A9" s="69">
        <v>60</v>
      </c>
      <c r="B9" s="70">
        <v>0</v>
      </c>
      <c r="C9" s="70">
        <v>5</v>
      </c>
      <c r="D9" s="78"/>
      <c r="E9" s="71">
        <f>1220*C9</f>
        <v>6100</v>
      </c>
      <c r="F9" s="82">
        <f t="shared" si="0"/>
        <v>6100</v>
      </c>
      <c r="G9" s="71">
        <f t="shared" si="1"/>
        <v>0</v>
      </c>
      <c r="H9" s="72">
        <f t="shared" ref="H9:H20" si="2">H8+G9</f>
        <v>12200</v>
      </c>
    </row>
    <row r="10" spans="1:10" ht="14.45" x14ac:dyDescent="0.35">
      <c r="A10" s="69">
        <v>59</v>
      </c>
      <c r="B10" s="70">
        <v>3</v>
      </c>
      <c r="C10" s="70">
        <v>6</v>
      </c>
      <c r="D10" s="78"/>
      <c r="E10" s="71">
        <f>1220*C10</f>
        <v>7320</v>
      </c>
      <c r="F10" s="82">
        <f t="shared" si="0"/>
        <v>7320</v>
      </c>
      <c r="G10" s="71">
        <f t="shared" si="1"/>
        <v>21960</v>
      </c>
      <c r="H10" s="72">
        <f t="shared" si="2"/>
        <v>34160</v>
      </c>
    </row>
    <row r="11" spans="1:10" ht="14.45" x14ac:dyDescent="0.35">
      <c r="A11" s="69">
        <v>58</v>
      </c>
      <c r="B11" s="70">
        <v>5</v>
      </c>
      <c r="C11" s="70">
        <v>7</v>
      </c>
      <c r="D11" s="78"/>
      <c r="E11" s="71">
        <f>1220*C11</f>
        <v>8540</v>
      </c>
      <c r="F11" s="82">
        <f t="shared" si="0"/>
        <v>8540</v>
      </c>
      <c r="G11" s="71">
        <f t="shared" si="1"/>
        <v>42700</v>
      </c>
      <c r="H11" s="72">
        <f t="shared" si="2"/>
        <v>76860</v>
      </c>
    </row>
    <row r="12" spans="1:10" ht="14.45" x14ac:dyDescent="0.35">
      <c r="A12" s="69">
        <v>57</v>
      </c>
      <c r="B12" s="70">
        <v>5</v>
      </c>
      <c r="C12" s="70">
        <v>8</v>
      </c>
      <c r="D12" s="79">
        <f>B4</f>
        <v>888</v>
      </c>
      <c r="E12" s="71">
        <f t="shared" ref="E12:E20" si="3">E$11-D12</f>
        <v>7652</v>
      </c>
      <c r="F12" s="82">
        <f t="shared" si="0"/>
        <v>7652</v>
      </c>
      <c r="G12" s="71">
        <f t="shared" si="1"/>
        <v>38260</v>
      </c>
      <c r="H12" s="72">
        <f t="shared" si="2"/>
        <v>115120</v>
      </c>
    </row>
    <row r="13" spans="1:10" ht="14.45" x14ac:dyDescent="0.35">
      <c r="A13" s="69">
        <v>56</v>
      </c>
      <c r="B13" s="70">
        <v>3</v>
      </c>
      <c r="C13" s="70">
        <v>9</v>
      </c>
      <c r="D13" s="79">
        <f>D12+B$4</f>
        <v>1776</v>
      </c>
      <c r="E13" s="71">
        <f t="shared" si="3"/>
        <v>6764</v>
      </c>
      <c r="F13" s="82">
        <f t="shared" si="0"/>
        <v>6764</v>
      </c>
      <c r="G13" s="71">
        <f t="shared" si="1"/>
        <v>20292</v>
      </c>
      <c r="H13" s="72">
        <f t="shared" si="2"/>
        <v>135412</v>
      </c>
    </row>
    <row r="14" spans="1:10" ht="14.45" x14ac:dyDescent="0.35">
      <c r="A14" s="69">
        <v>55</v>
      </c>
      <c r="B14" s="70">
        <v>4</v>
      </c>
      <c r="C14" s="70">
        <v>10</v>
      </c>
      <c r="D14" s="79">
        <f t="shared" ref="D14:D49" si="4">D13+B$4</f>
        <v>2664</v>
      </c>
      <c r="E14" s="71">
        <f t="shared" si="3"/>
        <v>5876</v>
      </c>
      <c r="F14" s="82">
        <f t="shared" si="0"/>
        <v>5876</v>
      </c>
      <c r="G14" s="71">
        <f t="shared" si="1"/>
        <v>23504</v>
      </c>
      <c r="H14" s="72">
        <f t="shared" si="2"/>
        <v>158916</v>
      </c>
      <c r="J14" s="60"/>
    </row>
    <row r="15" spans="1:10" ht="14.45" x14ac:dyDescent="0.35">
      <c r="A15" s="69">
        <v>54</v>
      </c>
      <c r="B15" s="70">
        <v>11</v>
      </c>
      <c r="C15" s="70">
        <v>11</v>
      </c>
      <c r="D15" s="79">
        <f t="shared" si="4"/>
        <v>3552</v>
      </c>
      <c r="E15" s="71">
        <f t="shared" si="3"/>
        <v>4988</v>
      </c>
      <c r="F15" s="82">
        <f t="shared" si="0"/>
        <v>4988</v>
      </c>
      <c r="G15" s="71">
        <f t="shared" si="1"/>
        <v>54868</v>
      </c>
      <c r="H15" s="72">
        <f t="shared" si="2"/>
        <v>213784</v>
      </c>
    </row>
    <row r="16" spans="1:10" ht="14.45" x14ac:dyDescent="0.35">
      <c r="A16" s="69">
        <v>53</v>
      </c>
      <c r="B16" s="70">
        <v>7</v>
      </c>
      <c r="C16" s="70">
        <v>12</v>
      </c>
      <c r="D16" s="79">
        <f t="shared" si="4"/>
        <v>4440</v>
      </c>
      <c r="E16" s="71">
        <f t="shared" si="3"/>
        <v>4100</v>
      </c>
      <c r="F16" s="82">
        <f t="shared" si="0"/>
        <v>4100</v>
      </c>
      <c r="G16" s="71">
        <f t="shared" si="1"/>
        <v>28700</v>
      </c>
      <c r="H16" s="72">
        <f t="shared" si="2"/>
        <v>242484</v>
      </c>
    </row>
    <row r="17" spans="1:8" ht="14.45" x14ac:dyDescent="0.35">
      <c r="A17" s="69">
        <v>52</v>
      </c>
      <c r="B17" s="70">
        <v>10</v>
      </c>
      <c r="C17" s="70">
        <v>13</v>
      </c>
      <c r="D17" s="79">
        <f t="shared" si="4"/>
        <v>5328</v>
      </c>
      <c r="E17" s="71">
        <f t="shared" si="3"/>
        <v>3212</v>
      </c>
      <c r="F17" s="82">
        <f t="shared" si="0"/>
        <v>3212</v>
      </c>
      <c r="G17" s="71">
        <f t="shared" si="1"/>
        <v>32120</v>
      </c>
      <c r="H17" s="72">
        <f t="shared" si="2"/>
        <v>274604</v>
      </c>
    </row>
    <row r="18" spans="1:8" ht="14.45" x14ac:dyDescent="0.35">
      <c r="A18" s="69">
        <v>51</v>
      </c>
      <c r="B18" s="70">
        <v>4</v>
      </c>
      <c r="C18" s="70">
        <v>14</v>
      </c>
      <c r="D18" s="79">
        <f t="shared" si="4"/>
        <v>6216</v>
      </c>
      <c r="E18" s="71">
        <f t="shared" si="3"/>
        <v>2324</v>
      </c>
      <c r="F18" s="82">
        <f t="shared" si="0"/>
        <v>2324</v>
      </c>
      <c r="G18" s="71">
        <f t="shared" si="1"/>
        <v>9296</v>
      </c>
      <c r="H18" s="72">
        <f t="shared" si="2"/>
        <v>283900</v>
      </c>
    </row>
    <row r="19" spans="1:8" ht="14.45" x14ac:dyDescent="0.35">
      <c r="A19" s="69">
        <v>50</v>
      </c>
      <c r="B19" s="70">
        <v>2</v>
      </c>
      <c r="C19" s="70">
        <v>15</v>
      </c>
      <c r="D19" s="79">
        <f t="shared" si="4"/>
        <v>7104</v>
      </c>
      <c r="E19" s="71">
        <f t="shared" si="3"/>
        <v>1436</v>
      </c>
      <c r="F19" s="82">
        <f t="shared" si="0"/>
        <v>1436</v>
      </c>
      <c r="G19" s="71">
        <f t="shared" si="1"/>
        <v>2872</v>
      </c>
      <c r="H19" s="72">
        <f t="shared" si="2"/>
        <v>286772</v>
      </c>
    </row>
    <row r="20" spans="1:8" ht="14.45" x14ac:dyDescent="0.35">
      <c r="A20" s="69">
        <v>49</v>
      </c>
      <c r="B20" s="70">
        <v>6</v>
      </c>
      <c r="C20" s="70">
        <v>16</v>
      </c>
      <c r="D20" s="79">
        <f t="shared" si="4"/>
        <v>7992</v>
      </c>
      <c r="E20" s="71">
        <f t="shared" si="3"/>
        <v>548</v>
      </c>
      <c r="F20" s="82">
        <f t="shared" si="0"/>
        <v>548</v>
      </c>
      <c r="G20" s="71">
        <f t="shared" si="1"/>
        <v>3288</v>
      </c>
      <c r="H20" s="84">
        <f t="shared" si="2"/>
        <v>290060</v>
      </c>
    </row>
    <row r="21" spans="1:8" ht="14.45" x14ac:dyDescent="0.35">
      <c r="A21" s="69">
        <v>48</v>
      </c>
      <c r="B21" s="70">
        <v>5</v>
      </c>
      <c r="C21" s="70">
        <v>17</v>
      </c>
      <c r="D21" s="79">
        <f t="shared" si="4"/>
        <v>8880</v>
      </c>
      <c r="E21" s="71"/>
      <c r="F21" s="82">
        <f t="shared" si="0"/>
        <v>0</v>
      </c>
      <c r="G21" s="71">
        <f t="shared" si="1"/>
        <v>0</v>
      </c>
      <c r="H21" s="72">
        <v>0</v>
      </c>
    </row>
    <row r="22" spans="1:8" ht="14.45" x14ac:dyDescent="0.35">
      <c r="A22" s="69">
        <v>47</v>
      </c>
      <c r="B22" s="70">
        <v>4</v>
      </c>
      <c r="C22" s="70">
        <v>18</v>
      </c>
      <c r="D22" s="79">
        <f t="shared" si="4"/>
        <v>9768</v>
      </c>
      <c r="E22" s="71"/>
      <c r="F22" s="82">
        <f t="shared" si="0"/>
        <v>0</v>
      </c>
      <c r="G22" s="71">
        <f t="shared" si="1"/>
        <v>0</v>
      </c>
      <c r="H22" s="72">
        <v>0</v>
      </c>
    </row>
    <row r="23" spans="1:8" x14ac:dyDescent="0.25">
      <c r="A23" s="69">
        <v>46</v>
      </c>
      <c r="B23" s="70">
        <v>3</v>
      </c>
      <c r="C23" s="70">
        <v>19</v>
      </c>
      <c r="D23" s="79">
        <f t="shared" si="4"/>
        <v>10656</v>
      </c>
      <c r="E23" s="71"/>
      <c r="F23" s="82">
        <f t="shared" si="0"/>
        <v>0</v>
      </c>
      <c r="G23" s="71">
        <f t="shared" si="1"/>
        <v>0</v>
      </c>
      <c r="H23" s="72">
        <v>0</v>
      </c>
    </row>
    <row r="24" spans="1:8" x14ac:dyDescent="0.25">
      <c r="A24" s="69">
        <v>45</v>
      </c>
      <c r="B24" s="70">
        <v>4</v>
      </c>
      <c r="C24" s="70">
        <v>20</v>
      </c>
      <c r="D24" s="79">
        <f t="shared" si="4"/>
        <v>11544</v>
      </c>
      <c r="E24" s="71"/>
      <c r="F24" s="82">
        <f t="shared" si="0"/>
        <v>0</v>
      </c>
      <c r="G24" s="71">
        <f t="shared" si="1"/>
        <v>0</v>
      </c>
      <c r="H24" s="72">
        <v>0</v>
      </c>
    </row>
    <row r="25" spans="1:8" x14ac:dyDescent="0.25">
      <c r="A25" s="69">
        <v>44</v>
      </c>
      <c r="B25" s="70">
        <v>7</v>
      </c>
      <c r="C25" s="70">
        <v>21</v>
      </c>
      <c r="D25" s="79">
        <f t="shared" si="4"/>
        <v>12432</v>
      </c>
      <c r="E25" s="71"/>
      <c r="F25" s="82">
        <f t="shared" si="0"/>
        <v>0</v>
      </c>
      <c r="G25" s="71">
        <f t="shared" si="1"/>
        <v>0</v>
      </c>
      <c r="H25" s="72">
        <v>0</v>
      </c>
    </row>
    <row r="26" spans="1:8" x14ac:dyDescent="0.25">
      <c r="A26" s="69">
        <v>43</v>
      </c>
      <c r="B26" s="70">
        <v>6</v>
      </c>
      <c r="C26" s="70">
        <v>22</v>
      </c>
      <c r="D26" s="79">
        <f t="shared" si="4"/>
        <v>13320</v>
      </c>
      <c r="E26" s="71"/>
      <c r="F26" s="82">
        <f t="shared" ref="F26:F49" si="5">E26*75%</f>
        <v>0</v>
      </c>
      <c r="G26" s="71">
        <f t="shared" si="1"/>
        <v>0</v>
      </c>
      <c r="H26" s="72">
        <v>0</v>
      </c>
    </row>
    <row r="27" spans="1:8" x14ac:dyDescent="0.25">
      <c r="A27" s="69">
        <v>42</v>
      </c>
      <c r="B27" s="70">
        <v>3</v>
      </c>
      <c r="C27" s="70">
        <v>23</v>
      </c>
      <c r="D27" s="79">
        <f t="shared" si="4"/>
        <v>14208</v>
      </c>
      <c r="E27" s="71"/>
      <c r="F27" s="82">
        <f t="shared" si="5"/>
        <v>0</v>
      </c>
      <c r="G27" s="71">
        <f t="shared" si="1"/>
        <v>0</v>
      </c>
      <c r="H27" s="72">
        <v>0</v>
      </c>
    </row>
    <row r="28" spans="1:8" x14ac:dyDescent="0.25">
      <c r="A28" s="69">
        <v>41</v>
      </c>
      <c r="B28" s="70">
        <v>2</v>
      </c>
      <c r="C28" s="70">
        <v>24</v>
      </c>
      <c r="D28" s="79">
        <f t="shared" si="4"/>
        <v>15096</v>
      </c>
      <c r="E28" s="71"/>
      <c r="F28" s="82">
        <f t="shared" si="5"/>
        <v>0</v>
      </c>
      <c r="G28" s="71">
        <f t="shared" si="1"/>
        <v>0</v>
      </c>
      <c r="H28" s="72">
        <v>0</v>
      </c>
    </row>
    <row r="29" spans="1:8" x14ac:dyDescent="0.25">
      <c r="A29" s="69">
        <v>40</v>
      </c>
      <c r="B29" s="70">
        <v>5</v>
      </c>
      <c r="C29" s="70">
        <v>25</v>
      </c>
      <c r="D29" s="79">
        <f t="shared" si="4"/>
        <v>15984</v>
      </c>
      <c r="E29" s="71"/>
      <c r="F29" s="82">
        <f t="shared" si="5"/>
        <v>0</v>
      </c>
      <c r="G29" s="71">
        <f t="shared" si="1"/>
        <v>0</v>
      </c>
      <c r="H29" s="72">
        <v>0</v>
      </c>
    </row>
    <row r="30" spans="1:8" x14ac:dyDescent="0.25">
      <c r="A30" s="69">
        <v>39</v>
      </c>
      <c r="B30" s="70">
        <v>8</v>
      </c>
      <c r="C30" s="70">
        <v>26</v>
      </c>
      <c r="D30" s="79">
        <f t="shared" si="4"/>
        <v>16872</v>
      </c>
      <c r="E30" s="71"/>
      <c r="F30" s="82">
        <f t="shared" si="5"/>
        <v>0</v>
      </c>
      <c r="G30" s="71">
        <f t="shared" si="1"/>
        <v>0</v>
      </c>
      <c r="H30" s="72">
        <v>0</v>
      </c>
    </row>
    <row r="31" spans="1:8" x14ac:dyDescent="0.25">
      <c r="A31" s="69">
        <v>38</v>
      </c>
      <c r="B31" s="70">
        <v>11</v>
      </c>
      <c r="C31" s="70">
        <v>27</v>
      </c>
      <c r="D31" s="79">
        <f t="shared" si="4"/>
        <v>17760</v>
      </c>
      <c r="E31" s="71"/>
      <c r="F31" s="82">
        <f t="shared" si="5"/>
        <v>0</v>
      </c>
      <c r="G31" s="71">
        <f t="shared" si="1"/>
        <v>0</v>
      </c>
      <c r="H31" s="72">
        <v>0</v>
      </c>
    </row>
    <row r="32" spans="1:8" x14ac:dyDescent="0.25">
      <c r="A32" s="69">
        <v>37</v>
      </c>
      <c r="B32" s="70">
        <v>6</v>
      </c>
      <c r="C32" s="70">
        <v>28</v>
      </c>
      <c r="D32" s="79">
        <f t="shared" si="4"/>
        <v>18648</v>
      </c>
      <c r="E32" s="71"/>
      <c r="F32" s="82">
        <f t="shared" si="5"/>
        <v>0</v>
      </c>
      <c r="G32" s="71">
        <f t="shared" si="1"/>
        <v>0</v>
      </c>
      <c r="H32" s="72">
        <v>0</v>
      </c>
    </row>
    <row r="33" spans="1:8" x14ac:dyDescent="0.25">
      <c r="A33" s="69">
        <v>36</v>
      </c>
      <c r="B33" s="70">
        <v>4</v>
      </c>
      <c r="C33" s="70">
        <v>29</v>
      </c>
      <c r="D33" s="79">
        <f t="shared" si="4"/>
        <v>19536</v>
      </c>
      <c r="E33" s="71"/>
      <c r="F33" s="82">
        <f t="shared" si="5"/>
        <v>0</v>
      </c>
      <c r="G33" s="71">
        <f t="shared" si="1"/>
        <v>0</v>
      </c>
      <c r="H33" s="72">
        <v>0</v>
      </c>
    </row>
    <row r="34" spans="1:8" x14ac:dyDescent="0.25">
      <c r="A34" s="69">
        <v>35</v>
      </c>
      <c r="B34" s="70">
        <v>4</v>
      </c>
      <c r="C34" s="70">
        <v>30</v>
      </c>
      <c r="D34" s="79">
        <f t="shared" si="4"/>
        <v>20424</v>
      </c>
      <c r="E34" s="71"/>
      <c r="F34" s="82">
        <f t="shared" si="5"/>
        <v>0</v>
      </c>
      <c r="G34" s="71">
        <f t="shared" si="1"/>
        <v>0</v>
      </c>
      <c r="H34" s="72">
        <v>0</v>
      </c>
    </row>
    <row r="35" spans="1:8" x14ac:dyDescent="0.25">
      <c r="A35" s="69">
        <v>34</v>
      </c>
      <c r="B35" s="70">
        <v>6</v>
      </c>
      <c r="C35" s="70">
        <v>31</v>
      </c>
      <c r="D35" s="79">
        <f t="shared" si="4"/>
        <v>21312</v>
      </c>
      <c r="E35" s="71"/>
      <c r="F35" s="82">
        <f t="shared" si="5"/>
        <v>0</v>
      </c>
      <c r="G35" s="71">
        <f t="shared" si="1"/>
        <v>0</v>
      </c>
      <c r="H35" s="72">
        <v>0</v>
      </c>
    </row>
    <row r="36" spans="1:8" x14ac:dyDescent="0.25">
      <c r="A36" s="69">
        <v>33</v>
      </c>
      <c r="B36" s="70">
        <v>5</v>
      </c>
      <c r="C36" s="70">
        <v>32</v>
      </c>
      <c r="D36" s="79">
        <f t="shared" si="4"/>
        <v>22200</v>
      </c>
      <c r="E36" s="71"/>
      <c r="F36" s="82">
        <f t="shared" si="5"/>
        <v>0</v>
      </c>
      <c r="G36" s="71">
        <f t="shared" si="1"/>
        <v>0</v>
      </c>
      <c r="H36" s="72">
        <v>0</v>
      </c>
    </row>
    <row r="37" spans="1:8" x14ac:dyDescent="0.25">
      <c r="A37" s="69">
        <v>32</v>
      </c>
      <c r="B37" s="70">
        <v>1</v>
      </c>
      <c r="C37" s="70">
        <v>33</v>
      </c>
      <c r="D37" s="79">
        <f t="shared" si="4"/>
        <v>23088</v>
      </c>
      <c r="E37" s="71"/>
      <c r="F37" s="82">
        <f t="shared" si="5"/>
        <v>0</v>
      </c>
      <c r="G37" s="71">
        <f t="shared" si="1"/>
        <v>0</v>
      </c>
      <c r="H37" s="72">
        <v>0</v>
      </c>
    </row>
    <row r="38" spans="1:8" x14ac:dyDescent="0.25">
      <c r="A38" s="69">
        <v>31</v>
      </c>
      <c r="B38" s="70">
        <v>6</v>
      </c>
      <c r="C38" s="70">
        <v>34</v>
      </c>
      <c r="D38" s="79">
        <f t="shared" si="4"/>
        <v>23976</v>
      </c>
      <c r="E38" s="71"/>
      <c r="F38" s="82">
        <f t="shared" si="5"/>
        <v>0</v>
      </c>
      <c r="G38" s="71">
        <f t="shared" si="1"/>
        <v>0</v>
      </c>
      <c r="H38" s="72">
        <v>0</v>
      </c>
    </row>
    <row r="39" spans="1:8" x14ac:dyDescent="0.25">
      <c r="A39" s="69">
        <v>30</v>
      </c>
      <c r="B39" s="70">
        <v>1</v>
      </c>
      <c r="C39" s="70">
        <v>35</v>
      </c>
      <c r="D39" s="79">
        <f t="shared" si="4"/>
        <v>24864</v>
      </c>
      <c r="E39" s="71"/>
      <c r="F39" s="82">
        <f t="shared" si="5"/>
        <v>0</v>
      </c>
      <c r="G39" s="71">
        <f t="shared" si="1"/>
        <v>0</v>
      </c>
      <c r="H39" s="72">
        <v>0</v>
      </c>
    </row>
    <row r="40" spans="1:8" x14ac:dyDescent="0.25">
      <c r="A40" s="69">
        <v>29</v>
      </c>
      <c r="B40" s="70">
        <v>2</v>
      </c>
      <c r="C40" s="70">
        <v>36</v>
      </c>
      <c r="D40" s="79">
        <f t="shared" si="4"/>
        <v>25752</v>
      </c>
      <c r="E40" s="71"/>
      <c r="F40" s="82">
        <f t="shared" si="5"/>
        <v>0</v>
      </c>
      <c r="G40" s="71">
        <f t="shared" si="1"/>
        <v>0</v>
      </c>
      <c r="H40" s="72">
        <v>0</v>
      </c>
    </row>
    <row r="41" spans="1:8" x14ac:dyDescent="0.25">
      <c r="A41" s="69">
        <v>28</v>
      </c>
      <c r="B41" s="70">
        <v>2</v>
      </c>
      <c r="C41" s="70">
        <v>37</v>
      </c>
      <c r="D41" s="79">
        <f t="shared" si="4"/>
        <v>26640</v>
      </c>
      <c r="E41" s="71"/>
      <c r="F41" s="82">
        <f t="shared" si="5"/>
        <v>0</v>
      </c>
      <c r="G41" s="71">
        <f t="shared" si="1"/>
        <v>0</v>
      </c>
      <c r="H41" s="72">
        <v>0</v>
      </c>
    </row>
    <row r="42" spans="1:8" x14ac:dyDescent="0.25">
      <c r="A42" s="69">
        <v>27</v>
      </c>
      <c r="B42" s="70">
        <v>2</v>
      </c>
      <c r="C42" s="70">
        <v>38</v>
      </c>
      <c r="D42" s="79">
        <f t="shared" si="4"/>
        <v>27528</v>
      </c>
      <c r="E42" s="71"/>
      <c r="F42" s="82">
        <f t="shared" si="5"/>
        <v>0</v>
      </c>
      <c r="G42" s="71">
        <f t="shared" si="1"/>
        <v>0</v>
      </c>
      <c r="H42" s="72">
        <v>0</v>
      </c>
    </row>
    <row r="43" spans="1:8" x14ac:dyDescent="0.25">
      <c r="A43" s="69">
        <v>26</v>
      </c>
      <c r="B43" s="70">
        <v>5</v>
      </c>
      <c r="C43" s="70">
        <v>39</v>
      </c>
      <c r="D43" s="79">
        <f t="shared" si="4"/>
        <v>28416</v>
      </c>
      <c r="E43" s="71"/>
      <c r="F43" s="82">
        <f t="shared" si="5"/>
        <v>0</v>
      </c>
      <c r="G43" s="71">
        <f t="shared" si="1"/>
        <v>0</v>
      </c>
      <c r="H43" s="72">
        <v>0</v>
      </c>
    </row>
    <row r="44" spans="1:8" x14ac:dyDescent="0.25">
      <c r="A44" s="69">
        <v>25</v>
      </c>
      <c r="B44" s="70">
        <v>2</v>
      </c>
      <c r="C44" s="70">
        <v>40</v>
      </c>
      <c r="D44" s="79">
        <f t="shared" si="4"/>
        <v>29304</v>
      </c>
      <c r="E44" s="71"/>
      <c r="F44" s="82">
        <f t="shared" si="5"/>
        <v>0</v>
      </c>
      <c r="G44" s="71">
        <f t="shared" si="1"/>
        <v>0</v>
      </c>
      <c r="H44" s="72">
        <v>0</v>
      </c>
    </row>
    <row r="45" spans="1:8" x14ac:dyDescent="0.25">
      <c r="A45" s="69">
        <v>24</v>
      </c>
      <c r="B45" s="70">
        <v>3</v>
      </c>
      <c r="C45" s="70">
        <v>41</v>
      </c>
      <c r="D45" s="79">
        <f t="shared" si="4"/>
        <v>30192</v>
      </c>
      <c r="E45" s="71"/>
      <c r="F45" s="82">
        <f t="shared" si="5"/>
        <v>0</v>
      </c>
      <c r="G45" s="71">
        <f t="shared" si="1"/>
        <v>0</v>
      </c>
      <c r="H45" s="72">
        <v>0</v>
      </c>
    </row>
    <row r="46" spans="1:8" x14ac:dyDescent="0.25">
      <c r="A46" s="69">
        <v>23</v>
      </c>
      <c r="B46" s="70">
        <v>0</v>
      </c>
      <c r="C46" s="70">
        <v>42</v>
      </c>
      <c r="D46" s="79">
        <f t="shared" si="4"/>
        <v>31080</v>
      </c>
      <c r="E46" s="71"/>
      <c r="F46" s="82">
        <f t="shared" si="5"/>
        <v>0</v>
      </c>
      <c r="G46" s="71">
        <f t="shared" si="1"/>
        <v>0</v>
      </c>
      <c r="H46" s="72">
        <v>0</v>
      </c>
    </row>
    <row r="47" spans="1:8" x14ac:dyDescent="0.25">
      <c r="A47" s="69">
        <v>22</v>
      </c>
      <c r="B47" s="70">
        <v>1</v>
      </c>
      <c r="C47" s="70">
        <v>43</v>
      </c>
      <c r="D47" s="79">
        <f t="shared" si="4"/>
        <v>31968</v>
      </c>
      <c r="E47" s="71"/>
      <c r="F47" s="82">
        <f t="shared" si="5"/>
        <v>0</v>
      </c>
      <c r="G47" s="71">
        <f t="shared" si="1"/>
        <v>0</v>
      </c>
      <c r="H47" s="72">
        <v>0</v>
      </c>
    </row>
    <row r="48" spans="1:8" x14ac:dyDescent="0.25">
      <c r="A48" s="69">
        <v>21</v>
      </c>
      <c r="B48" s="70">
        <v>1</v>
      </c>
      <c r="C48" s="70">
        <v>44</v>
      </c>
      <c r="D48" s="79">
        <f t="shared" si="4"/>
        <v>32856</v>
      </c>
      <c r="E48" s="71"/>
      <c r="F48" s="82">
        <f t="shared" si="5"/>
        <v>0</v>
      </c>
      <c r="G48" s="71">
        <f t="shared" si="1"/>
        <v>0</v>
      </c>
      <c r="H48" s="72">
        <v>0</v>
      </c>
    </row>
    <row r="49" spans="1:8" ht="15.75" thickBot="1" x14ac:dyDescent="0.3">
      <c r="A49" s="73">
        <v>20</v>
      </c>
      <c r="B49" s="74">
        <v>1</v>
      </c>
      <c r="C49" s="74">
        <v>45</v>
      </c>
      <c r="D49" s="80">
        <f t="shared" si="4"/>
        <v>33744</v>
      </c>
      <c r="E49" s="75"/>
      <c r="F49" s="83">
        <f t="shared" si="5"/>
        <v>0</v>
      </c>
      <c r="G49" s="75">
        <f t="shared" si="1"/>
        <v>0</v>
      </c>
      <c r="H49" s="76">
        <v>0</v>
      </c>
    </row>
    <row r="50" spans="1:8" ht="15.75" thickTop="1" x14ac:dyDescent="0.25">
      <c r="A50" s="5" t="s">
        <v>127</v>
      </c>
      <c r="B50" s="2">
        <f>SUM(B7:B49)</f>
        <v>173</v>
      </c>
      <c r="C50" s="2"/>
      <c r="D50" s="2"/>
      <c r="E50" s="2"/>
      <c r="F50" s="56"/>
    </row>
    <row r="51" spans="1:8" x14ac:dyDescent="0.25">
      <c r="C51" s="2"/>
      <c r="D51" s="2"/>
      <c r="E51" s="2"/>
    </row>
    <row r="52" spans="1:8" x14ac:dyDescent="0.25">
      <c r="A52" s="2" t="s">
        <v>122</v>
      </c>
      <c r="C52" s="243">
        <f>B50*B4</f>
        <v>153624</v>
      </c>
      <c r="D52" s="243"/>
      <c r="E52" s="57">
        <f>B50*B4</f>
        <v>153624</v>
      </c>
      <c r="F52" s="58" t="s">
        <v>123</v>
      </c>
    </row>
    <row r="53" spans="1:8" ht="36.950000000000003" customHeight="1" x14ac:dyDescent="0.25">
      <c r="A53" s="242" t="s">
        <v>134</v>
      </c>
      <c r="B53" s="242"/>
      <c r="C53" s="242"/>
      <c r="D53" s="242"/>
      <c r="E53" s="242"/>
      <c r="F53" s="242"/>
      <c r="G53" s="242"/>
      <c r="H53" s="242"/>
    </row>
    <row r="54" spans="1:8" x14ac:dyDescent="0.25">
      <c r="A54" s="5" t="s">
        <v>132</v>
      </c>
      <c r="B54" s="5"/>
    </row>
    <row r="55" spans="1:8" ht="24.95" customHeight="1" x14ac:dyDescent="0.25">
      <c r="A55" s="241" t="s">
        <v>137</v>
      </c>
      <c r="B55" s="241"/>
      <c r="C55" s="241"/>
      <c r="D55" s="241"/>
      <c r="E55" s="241"/>
      <c r="F55" s="241"/>
      <c r="G55" s="241"/>
      <c r="H55" s="241"/>
    </row>
    <row r="56" spans="1:8" ht="25.5" customHeight="1" x14ac:dyDescent="0.25">
      <c r="A56" s="241" t="s">
        <v>136</v>
      </c>
      <c r="B56" s="241"/>
      <c r="C56" s="241"/>
      <c r="D56" s="241"/>
      <c r="E56" s="241"/>
      <c r="F56" s="241"/>
      <c r="G56" s="241"/>
      <c r="H56" s="241"/>
    </row>
    <row r="57" spans="1:8" x14ac:dyDescent="0.25">
      <c r="A57" s="240" t="s">
        <v>133</v>
      </c>
      <c r="B57" s="240"/>
      <c r="C57" s="240"/>
      <c r="D57" s="240"/>
      <c r="E57" s="240"/>
      <c r="F57" s="240"/>
      <c r="G57" s="240"/>
      <c r="H57" s="240"/>
    </row>
    <row r="58" spans="1:8" ht="27.95" customHeight="1" x14ac:dyDescent="0.25">
      <c r="A58" s="241" t="s">
        <v>135</v>
      </c>
      <c r="B58" s="241"/>
      <c r="C58" s="241"/>
      <c r="D58" s="241"/>
      <c r="E58" s="241"/>
      <c r="F58" s="241"/>
      <c r="G58" s="241"/>
      <c r="H58" s="241"/>
    </row>
  </sheetData>
  <mergeCells count="8">
    <mergeCell ref="A57:H57"/>
    <mergeCell ref="A58:H58"/>
    <mergeCell ref="A53:H53"/>
    <mergeCell ref="C52:D52"/>
    <mergeCell ref="D3:F3"/>
    <mergeCell ref="D4:F4"/>
    <mergeCell ref="A55:H55"/>
    <mergeCell ref="A56:H5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final monétaire</vt:lpstr>
      <vt:lpstr>Salaires</vt:lpstr>
      <vt:lpstr>forfaitaire assurances et 1.5%</vt:lpstr>
      <vt:lpstr>Salaires!Zone_d_impression</vt:lpstr>
    </vt:vector>
  </TitlesOfParts>
  <Company>Cascades GPS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U059PBER</dc:creator>
  <cp:lastModifiedBy>Priscilla Bertrand</cp:lastModifiedBy>
  <cp:lastPrinted>2015-06-12T18:53:20Z</cp:lastPrinted>
  <dcterms:created xsi:type="dcterms:W3CDTF">2014-02-12T21:38:05Z</dcterms:created>
  <dcterms:modified xsi:type="dcterms:W3CDTF">2015-06-19T19:47:39Z</dcterms:modified>
</cp:coreProperties>
</file>