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Z:\BUME\Moutier-Prod\01_STATUTS_DES_MACHINES_PRODUCTION\00_TERMINAL\00_DEC_CN\"/>
    </mc:Choice>
  </mc:AlternateContent>
  <bookViews>
    <workbookView xWindow="0" yWindow="0" windowWidth="23040" windowHeight="8955" tabRatio="720"/>
  </bookViews>
  <sheets>
    <sheet name="Terminal" sheetId="63" r:id="rId1"/>
    <sheet name="MODEL" sheetId="58" r:id="rId2"/>
    <sheet name="Archives" sheetId="56" r:id="rId3"/>
    <sheet name="DATA" sheetId="54" r:id="rId4"/>
    <sheet name="O" sheetId="55" r:id="rId5"/>
  </sheets>
  <definedNames>
    <definedName name="_xlnm._FilterDatabase" localSheetId="2" hidden="1">Archives!$A$1:$T$78</definedName>
    <definedName name="CONFIRME_H" localSheetId="0">Terminal!$D$6</definedName>
    <definedName name="JOURSEM" localSheetId="0">Terminal!$D$7</definedName>
    <definedName name="OBJECTIF_H" localSheetId="0">Terminal!$D$5</definedName>
    <definedName name="SAISIE_COMP" localSheetId="0">Terminal!$D$19</definedName>
    <definedName name="SAISIE_DATE" localSheetId="0">Terminal!$D$12</definedName>
    <definedName name="SAISIE_ITEM" localSheetId="0">Terminal!$D$13</definedName>
    <definedName name="SAISIE_MACH" localSheetId="0">Terminal!$D$11</definedName>
    <definedName name="SAISIE_MAINT" localSheetId="0">Terminal!$D$20</definedName>
    <definedName name="SAISIE_MET" localSheetId="0">Terminal!$D$18</definedName>
    <definedName name="SAISIE_OP" localSheetId="0">Terminal!$D$14</definedName>
    <definedName name="SAISIE_PANNE" localSheetId="0">Terminal!$D$22</definedName>
    <definedName name="SAISIE_PROD" localSheetId="0">Terminal!$D$15</definedName>
    <definedName name="SAISIE_QUALITE" localSheetId="0">Terminal!$D$16</definedName>
    <definedName name="SAISIE_REGLAGE" localSheetId="0">Terminal!$D$17</definedName>
    <definedName name="SAISIE_RH" localSheetId="0">Terminal!$D$21</definedName>
    <definedName name="SAISIE_SECTEUR" localSheetId="0">Terminal!$D$10</definedName>
    <definedName name="SAISIE_ZONE" localSheetId="0">Terminal!$D$15:$D$22</definedName>
    <definedName name="SAISIE_ZONE01" localSheetId="0">Terminal!$D$12:$D$14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W2" i="58" l="1"/>
  <c r="CW8" i="58"/>
  <c r="CW14" i="58"/>
  <c r="CW20" i="58"/>
  <c r="CW26" i="58"/>
  <c r="CW32" i="58"/>
  <c r="D7" i="63" l="1"/>
  <c r="W3" i="58" l="1"/>
  <c r="L3" i="58"/>
  <c r="L39" i="58" s="1"/>
  <c r="B3" i="58"/>
  <c r="B15" i="58" s="1"/>
  <c r="AE3" i="58" l="1"/>
  <c r="D6" i="63"/>
  <c r="DD6" i="58"/>
  <c r="DC6" i="58"/>
  <c r="DB6" i="58"/>
  <c r="DA6" i="58"/>
  <c r="CW5" i="58"/>
  <c r="CZ6" i="58"/>
  <c r="CY6" i="58"/>
  <c r="CX6" i="58"/>
  <c r="AM3" i="58"/>
  <c r="BJ3" i="58" s="1"/>
  <c r="B21" i="58"/>
  <c r="B27" i="58"/>
  <c r="B33" i="58"/>
  <c r="B39" i="58"/>
  <c r="L27" i="58"/>
  <c r="L9" i="58"/>
  <c r="L15" i="58"/>
  <c r="L21" i="58"/>
  <c r="L33" i="58"/>
  <c r="B9" i="58"/>
  <c r="W15" i="58"/>
  <c r="AE15" i="58" s="1"/>
  <c r="W33" i="58"/>
  <c r="W9" i="58"/>
  <c r="W21" i="58"/>
  <c r="W27" i="58"/>
  <c r="W39" i="58"/>
  <c r="AE33" i="58" l="1"/>
  <c r="AE27" i="58"/>
  <c r="AE9" i="58"/>
  <c r="AE21" i="58"/>
  <c r="DD36" i="58"/>
  <c r="DC36" i="58"/>
  <c r="DB36" i="58"/>
  <c r="CX36" i="58"/>
  <c r="DA36" i="58"/>
  <c r="CZ36" i="58"/>
  <c r="CY36" i="58"/>
  <c r="CW35" i="58"/>
  <c r="D4" i="58"/>
  <c r="H4" i="58" s="1"/>
  <c r="DB18" i="58"/>
  <c r="DC18" i="58"/>
  <c r="DA18" i="58"/>
  <c r="CZ18" i="58"/>
  <c r="CW17" i="58"/>
  <c r="AM15" i="58"/>
  <c r="CY18" i="58"/>
  <c r="DD18" i="58"/>
  <c r="CX18" i="58"/>
  <c r="CX24" i="58"/>
  <c r="AM21" i="58"/>
  <c r="DD24" i="58"/>
  <c r="DA24" i="58"/>
  <c r="DC24" i="58"/>
  <c r="CW23" i="58"/>
  <c r="DB24" i="58"/>
  <c r="CZ24" i="58"/>
  <c r="CY24" i="58"/>
  <c r="AM33" i="58"/>
  <c r="DD12" i="58"/>
  <c r="CZ12" i="58"/>
  <c r="CY12" i="58"/>
  <c r="CX12" i="58"/>
  <c r="AM9" i="58"/>
  <c r="CW11" i="58"/>
  <c r="DC12" i="58"/>
  <c r="DB12" i="58"/>
  <c r="DA12" i="58"/>
  <c r="CY30" i="58"/>
  <c r="DD30" i="58"/>
  <c r="CZ30" i="58"/>
  <c r="AM27" i="58"/>
  <c r="CX30" i="58"/>
  <c r="CW29" i="58"/>
  <c r="DC30" i="58"/>
  <c r="DB30" i="58"/>
  <c r="DA30" i="58"/>
  <c r="BT8" i="58"/>
  <c r="BT26" i="58"/>
  <c r="BT14" i="58"/>
  <c r="BT20" i="58"/>
  <c r="BT2" i="58"/>
  <c r="CW41" i="58" l="1"/>
  <c r="BT32" i="58"/>
  <c r="AE39" i="58"/>
  <c r="AM39" i="58"/>
  <c r="BJ39" i="58" s="1"/>
  <c r="BT39" i="58" s="1"/>
  <c r="BT3" i="58"/>
  <c r="CY42" i="58"/>
  <c r="BJ27" i="58"/>
  <c r="CY29" i="58" s="1"/>
  <c r="BJ21" i="58"/>
  <c r="CY23" i="58" s="1"/>
  <c r="BJ33" i="58"/>
  <c r="CY35" i="58" s="1"/>
  <c r="BJ9" i="58"/>
  <c r="BJ15" i="58"/>
  <c r="CY17" i="58" s="1"/>
  <c r="BT9" i="58" l="1"/>
  <c r="CY11" i="58"/>
  <c r="D41" i="58"/>
  <c r="E41" i="58"/>
  <c r="CS41" i="58"/>
  <c r="B41" i="58"/>
  <c r="C41" i="58"/>
  <c r="CX5" i="58"/>
  <c r="CY5" i="58"/>
  <c r="DD35" i="58"/>
  <c r="DD42" i="58"/>
  <c r="DD11" i="58"/>
  <c r="BT33" i="58"/>
  <c r="DC35" i="58"/>
  <c r="BT21" i="58"/>
  <c r="DD23" i="58"/>
  <c r="DB23" i="58"/>
  <c r="BT27" i="58"/>
  <c r="DD29" i="58"/>
  <c r="BT15" i="58"/>
  <c r="DD17" i="58"/>
  <c r="DD5" i="58"/>
  <c r="DC5" i="58"/>
  <c r="DE6" i="58"/>
  <c r="DB11" i="58"/>
  <c r="DC11" i="58"/>
  <c r="CX11" i="58"/>
  <c r="CZ11" i="58"/>
  <c r="DA11" i="58"/>
  <c r="CZ35" i="58"/>
  <c r="DA35" i="58"/>
  <c r="DB35" i="58"/>
  <c r="CX35" i="58"/>
  <c r="DB29" i="58"/>
  <c r="CX29" i="58"/>
  <c r="CZ29" i="58"/>
  <c r="DA29" i="58"/>
  <c r="DC29" i="58"/>
  <c r="CZ23" i="58"/>
  <c r="CX23" i="58"/>
  <c r="DA23" i="58"/>
  <c r="DC23" i="58"/>
  <c r="CX17" i="58"/>
  <c r="DA17" i="58"/>
  <c r="DC17" i="58"/>
  <c r="CZ17" i="58"/>
  <c r="DB17" i="58"/>
  <c r="DB5" i="58"/>
  <c r="CZ5" i="58"/>
  <c r="DA5" i="58"/>
  <c r="DE36" i="58"/>
  <c r="DE30" i="58"/>
  <c r="DE18" i="58"/>
  <c r="DE24" i="58"/>
  <c r="DE12" i="58"/>
  <c r="D10" i="58"/>
  <c r="H10" i="58" s="1"/>
  <c r="L10" i="58" s="1"/>
  <c r="J11" i="58" s="1"/>
  <c r="D16" i="58"/>
  <c r="D17" i="58" s="1"/>
  <c r="D22" i="58"/>
  <c r="D34" i="58"/>
  <c r="D28" i="58"/>
  <c r="CZ42" i="58"/>
  <c r="DB42" i="58"/>
  <c r="DC42" i="58"/>
  <c r="CX42" i="58"/>
  <c r="DA42" i="58"/>
  <c r="DA41" i="58" l="1"/>
  <c r="CY41" i="58"/>
  <c r="DD41" i="58"/>
  <c r="H28" i="58"/>
  <c r="B29" i="58"/>
  <c r="C29" i="58"/>
  <c r="D29" i="58"/>
  <c r="E29" i="58"/>
  <c r="H34" i="58"/>
  <c r="B35" i="58"/>
  <c r="C35" i="58"/>
  <c r="D35" i="58"/>
  <c r="E35" i="58"/>
  <c r="H22" i="58"/>
  <c r="B23" i="58"/>
  <c r="C23" i="58"/>
  <c r="D23" i="58"/>
  <c r="E23" i="58"/>
  <c r="N41" i="58"/>
  <c r="Z41" i="58"/>
  <c r="AL41" i="58"/>
  <c r="AX41" i="58"/>
  <c r="BJ41" i="58"/>
  <c r="BV41" i="58"/>
  <c r="CH41" i="58"/>
  <c r="AB41" i="58"/>
  <c r="AZ41" i="58"/>
  <c r="BX41" i="58"/>
  <c r="T41" i="58"/>
  <c r="BP41" i="58"/>
  <c r="CC41" i="58"/>
  <c r="AT41" i="58"/>
  <c r="CP41" i="58"/>
  <c r="CQ41" i="58"/>
  <c r="AV41" i="58"/>
  <c r="CF41" i="58"/>
  <c r="BI41" i="58"/>
  <c r="O41" i="58"/>
  <c r="AA41" i="58"/>
  <c r="AM41" i="58"/>
  <c r="AY41" i="58"/>
  <c r="BK41" i="58"/>
  <c r="BW41" i="58"/>
  <c r="CI41" i="58"/>
  <c r="P41" i="58"/>
  <c r="AN41" i="58"/>
  <c r="BL41" i="58"/>
  <c r="CJ41" i="58"/>
  <c r="AF41" i="58"/>
  <c r="CN41" i="58"/>
  <c r="AG41" i="58"/>
  <c r="BQ41" i="58"/>
  <c r="AH41" i="58"/>
  <c r="BR41" i="58"/>
  <c r="AI41" i="58"/>
  <c r="CE41" i="58"/>
  <c r="BH41" i="58"/>
  <c r="Y41" i="58"/>
  <c r="CG41" i="58"/>
  <c r="K41" i="58"/>
  <c r="M41" i="58"/>
  <c r="Q41" i="58"/>
  <c r="AC41" i="58"/>
  <c r="AO41" i="58"/>
  <c r="BA41" i="58"/>
  <c r="BM41" i="58"/>
  <c r="BY41" i="58"/>
  <c r="CK41" i="58"/>
  <c r="AE41" i="58"/>
  <c r="BC41" i="58"/>
  <c r="CA41" i="58"/>
  <c r="H41" i="58"/>
  <c r="BD41" i="58"/>
  <c r="I41" i="58"/>
  <c r="AS41" i="58"/>
  <c r="CO41" i="58"/>
  <c r="BF41" i="58"/>
  <c r="CD41" i="58"/>
  <c r="AU41" i="58"/>
  <c r="L41" i="58"/>
  <c r="CR41" i="58"/>
  <c r="BU41" i="58"/>
  <c r="F41" i="58"/>
  <c r="R41" i="58"/>
  <c r="AD41" i="58"/>
  <c r="AP41" i="58"/>
  <c r="BB41" i="58"/>
  <c r="BN41" i="58"/>
  <c r="BZ41" i="58"/>
  <c r="CL41" i="58"/>
  <c r="S41" i="58"/>
  <c r="AQ41" i="58"/>
  <c r="BO41" i="58"/>
  <c r="CM41" i="58"/>
  <c r="AR41" i="58"/>
  <c r="CB41" i="58"/>
  <c r="U41" i="58"/>
  <c r="BE41" i="58"/>
  <c r="V41" i="58"/>
  <c r="W41" i="58"/>
  <c r="BS41" i="58"/>
  <c r="AJ41" i="58"/>
  <c r="BT41" i="58"/>
  <c r="AK41" i="58"/>
  <c r="G41" i="58"/>
  <c r="J41" i="58"/>
  <c r="BG41" i="58"/>
  <c r="X41" i="58"/>
  <c r="AW41" i="58"/>
  <c r="CX41" i="58"/>
  <c r="L4" i="58"/>
  <c r="B5" i="58"/>
  <c r="DE42" i="58"/>
  <c r="H16" i="58"/>
  <c r="L16" i="58" s="1"/>
  <c r="P16" i="58" s="1"/>
  <c r="T16" i="58" s="1"/>
  <c r="X16" i="58" s="1"/>
  <c r="AB16" i="58" s="1"/>
  <c r="AF16" i="58" s="1"/>
  <c r="AJ16" i="58" s="1"/>
  <c r="AN16" i="58" s="1"/>
  <c r="AR16" i="58" s="1"/>
  <c r="AV16" i="58" s="1"/>
  <c r="AZ16" i="58" s="1"/>
  <c r="BD16" i="58" s="1"/>
  <c r="BH16" i="58" s="1"/>
  <c r="BL16" i="58" s="1"/>
  <c r="BP16" i="58" s="1"/>
  <c r="BT16" i="58" s="1"/>
  <c r="BX16" i="58" s="1"/>
  <c r="CB16" i="58" s="1"/>
  <c r="CF16" i="58" s="1"/>
  <c r="CJ16" i="58" s="1"/>
  <c r="CN16" i="58" s="1"/>
  <c r="CR16" i="58" s="1"/>
  <c r="CQ17" i="58" s="1"/>
  <c r="I11" i="58"/>
  <c r="E11" i="58"/>
  <c r="P10" i="58"/>
  <c r="T10" i="58" s="1"/>
  <c r="X10" i="58" s="1"/>
  <c r="AB10" i="58" s="1"/>
  <c r="AF10" i="58" s="1"/>
  <c r="AJ10" i="58" s="1"/>
  <c r="AN10" i="58" s="1"/>
  <c r="C11" i="58"/>
  <c r="D11" i="58"/>
  <c r="L11" i="58"/>
  <c r="M11" i="58"/>
  <c r="B11" i="58"/>
  <c r="K11" i="58"/>
  <c r="DE35" i="58"/>
  <c r="F11" i="58"/>
  <c r="G11" i="58"/>
  <c r="H11" i="58"/>
  <c r="DB41" i="58"/>
  <c r="CZ41" i="58"/>
  <c r="DE5" i="58"/>
  <c r="DC41" i="58"/>
  <c r="DE23" i="58"/>
  <c r="DE29" i="58"/>
  <c r="DE11" i="58"/>
  <c r="DE17" i="58"/>
  <c r="E17" i="58"/>
  <c r="B17" i="58"/>
  <c r="C5" i="58"/>
  <c r="D5" i="58"/>
  <c r="E5" i="58"/>
  <c r="C17" i="58"/>
  <c r="L34" i="58" l="1"/>
  <c r="F35" i="58"/>
  <c r="G35" i="58"/>
  <c r="H35" i="58"/>
  <c r="I35" i="58"/>
  <c r="L22" i="58"/>
  <c r="F23" i="58"/>
  <c r="H23" i="58"/>
  <c r="I23" i="58"/>
  <c r="G23" i="58"/>
  <c r="L28" i="58"/>
  <c r="H29" i="58"/>
  <c r="I29" i="58"/>
  <c r="F29" i="58"/>
  <c r="G29" i="58"/>
  <c r="K17" i="58"/>
  <c r="DE41" i="58"/>
  <c r="G17" i="58"/>
  <c r="F17" i="58"/>
  <c r="L17" i="58"/>
  <c r="M17" i="58"/>
  <c r="H17" i="58"/>
  <c r="AB17" i="58"/>
  <c r="AO17" i="58"/>
  <c r="AN17" i="58"/>
  <c r="S17" i="58"/>
  <c r="J17" i="58"/>
  <c r="U17" i="58"/>
  <c r="T17" i="58"/>
  <c r="V17" i="58"/>
  <c r="AF17" i="58"/>
  <c r="AE17" i="58"/>
  <c r="AD17" i="58"/>
  <c r="R17" i="58"/>
  <c r="AS17" i="58"/>
  <c r="N17" i="58"/>
  <c r="Q17" i="58"/>
  <c r="O17" i="58"/>
  <c r="P17" i="58"/>
  <c r="AW17" i="58"/>
  <c r="I17" i="58"/>
  <c r="L5" i="58"/>
  <c r="J5" i="58"/>
  <c r="K5" i="58"/>
  <c r="M5" i="58"/>
  <c r="Z17" i="58"/>
  <c r="F5" i="58"/>
  <c r="G5" i="58"/>
  <c r="H5" i="58"/>
  <c r="I5" i="58"/>
  <c r="Y17" i="58"/>
  <c r="X17" i="58"/>
  <c r="AA17" i="58"/>
  <c r="AG17" i="58"/>
  <c r="AC17" i="58"/>
  <c r="BC17" i="58"/>
  <c r="BB17" i="58"/>
  <c r="W17" i="58"/>
  <c r="AK17" i="58"/>
  <c r="BP17" i="58"/>
  <c r="AI17" i="58"/>
  <c r="AH17" i="58"/>
  <c r="AJ17" i="58"/>
  <c r="AV17" i="58"/>
  <c r="BE17" i="58"/>
  <c r="BA17" i="58"/>
  <c r="AQ17" i="58"/>
  <c r="BH17" i="58"/>
  <c r="BS17" i="58"/>
  <c r="BK17" i="58"/>
  <c r="BU17" i="58"/>
  <c r="BJ17" i="58"/>
  <c r="BI17" i="58"/>
  <c r="AU17" i="58"/>
  <c r="AM17" i="58"/>
  <c r="AZ17" i="58"/>
  <c r="AL17" i="58"/>
  <c r="AT17" i="58"/>
  <c r="BN17" i="58"/>
  <c r="AR17" i="58"/>
  <c r="CR17" i="58"/>
  <c r="BR17" i="58"/>
  <c r="AX17" i="58"/>
  <c r="CS17" i="58"/>
  <c r="CL17" i="58"/>
  <c r="BG17" i="58"/>
  <c r="CM17" i="58"/>
  <c r="BO17" i="58"/>
  <c r="BZ17" i="58"/>
  <c r="AP17" i="58"/>
  <c r="CP17" i="58"/>
  <c r="BM17" i="58"/>
  <c r="AY17" i="58"/>
  <c r="BW17" i="58"/>
  <c r="CK17" i="58"/>
  <c r="BV17" i="58"/>
  <c r="BD17" i="58"/>
  <c r="CN17" i="58"/>
  <c r="CI17" i="58"/>
  <c r="CD17" i="58"/>
  <c r="CJ17" i="58"/>
  <c r="CH17" i="58"/>
  <c r="BL17" i="58"/>
  <c r="CB17" i="58"/>
  <c r="CG17" i="58"/>
  <c r="CF17" i="58"/>
  <c r="CA17" i="58"/>
  <c r="BX17" i="58"/>
  <c r="CC17" i="58"/>
  <c r="BT17" i="58"/>
  <c r="BF17" i="58"/>
  <c r="BY17" i="58"/>
  <c r="CO17" i="58"/>
  <c r="CE17" i="58"/>
  <c r="BQ17" i="58"/>
  <c r="AR10" i="58"/>
  <c r="AV10" i="58" s="1"/>
  <c r="AK11" i="58"/>
  <c r="AJ11" i="58"/>
  <c r="O11" i="58"/>
  <c r="Y11" i="58"/>
  <c r="Q11" i="58"/>
  <c r="W11" i="58"/>
  <c r="X11" i="58"/>
  <c r="P11" i="58"/>
  <c r="AI11" i="58"/>
  <c r="AM11" i="58"/>
  <c r="V11" i="58"/>
  <c r="N11" i="58"/>
  <c r="AH11" i="58"/>
  <c r="AN11" i="58"/>
  <c r="AG11" i="58"/>
  <c r="AB11" i="58"/>
  <c r="AO11" i="58"/>
  <c r="AF11" i="58"/>
  <c r="AA11" i="58"/>
  <c r="AL11" i="58"/>
  <c r="AE11" i="58"/>
  <c r="U11" i="58"/>
  <c r="AC11" i="58"/>
  <c r="AD11" i="58"/>
  <c r="T11" i="58"/>
  <c r="Z11" i="58"/>
  <c r="S11" i="58"/>
  <c r="R11" i="58"/>
  <c r="P4" i="58"/>
  <c r="K29" i="58" l="1"/>
  <c r="L29" i="58"/>
  <c r="J29" i="58"/>
  <c r="M29" i="58"/>
  <c r="P28" i="58"/>
  <c r="P22" i="58"/>
  <c r="L23" i="58"/>
  <c r="M23" i="58"/>
  <c r="K23" i="58"/>
  <c r="J23" i="58"/>
  <c r="P34" i="58"/>
  <c r="J35" i="58"/>
  <c r="M35" i="58"/>
  <c r="K35" i="58"/>
  <c r="L35" i="58"/>
  <c r="Q5" i="58"/>
  <c r="P5" i="58"/>
  <c r="O5" i="58"/>
  <c r="N5" i="58"/>
  <c r="AS11" i="58"/>
  <c r="AQ11" i="58"/>
  <c r="AR11" i="58"/>
  <c r="AP11" i="58"/>
  <c r="AZ10" i="58"/>
  <c r="AU11" i="58"/>
  <c r="AW11" i="58"/>
  <c r="AT11" i="58"/>
  <c r="AV11" i="58"/>
  <c r="T4" i="58"/>
  <c r="T22" i="58" l="1"/>
  <c r="N23" i="58"/>
  <c r="O23" i="58"/>
  <c r="P23" i="58"/>
  <c r="Q23" i="58"/>
  <c r="T34" i="58"/>
  <c r="N35" i="58"/>
  <c r="O35" i="58"/>
  <c r="P35" i="58"/>
  <c r="Q35" i="58"/>
  <c r="N29" i="58"/>
  <c r="O29" i="58"/>
  <c r="P29" i="58"/>
  <c r="Q29" i="58"/>
  <c r="T28" i="58"/>
  <c r="R5" i="58"/>
  <c r="S5" i="58"/>
  <c r="T5" i="58"/>
  <c r="U5" i="58"/>
  <c r="BD10" i="58"/>
  <c r="AY11" i="58"/>
  <c r="AZ11" i="58"/>
  <c r="BA11" i="58"/>
  <c r="AX11" i="58"/>
  <c r="X4" i="58"/>
  <c r="X34" i="58" l="1"/>
  <c r="R35" i="58"/>
  <c r="T35" i="58"/>
  <c r="S35" i="58"/>
  <c r="U35" i="58"/>
  <c r="R29" i="58"/>
  <c r="T29" i="58"/>
  <c r="S29" i="58"/>
  <c r="U29" i="58"/>
  <c r="X28" i="58"/>
  <c r="X22" i="58"/>
  <c r="U23" i="58"/>
  <c r="R23" i="58"/>
  <c r="S23" i="58"/>
  <c r="T23" i="58"/>
  <c r="W5" i="58"/>
  <c r="X5" i="58"/>
  <c r="V5" i="58"/>
  <c r="Y5" i="58"/>
  <c r="BE11" i="58"/>
  <c r="BD11" i="58"/>
  <c r="BC11" i="58"/>
  <c r="BB11" i="58"/>
  <c r="BH10" i="58"/>
  <c r="AB4" i="58"/>
  <c r="AB22" i="58" l="1"/>
  <c r="W23" i="58"/>
  <c r="V23" i="58"/>
  <c r="X23" i="58"/>
  <c r="Y23" i="58"/>
  <c r="Y29" i="58"/>
  <c r="X29" i="58"/>
  <c r="V29" i="58"/>
  <c r="W29" i="58"/>
  <c r="AB28" i="58"/>
  <c r="AB34" i="58"/>
  <c r="W35" i="58"/>
  <c r="Y35" i="58"/>
  <c r="V35" i="58"/>
  <c r="X35" i="58"/>
  <c r="Z5" i="58"/>
  <c r="AA5" i="58"/>
  <c r="AB5" i="58"/>
  <c r="AC5" i="58"/>
  <c r="BL10" i="58"/>
  <c r="BI11" i="58"/>
  <c r="BF11" i="58"/>
  <c r="BH11" i="58"/>
  <c r="BG11" i="58"/>
  <c r="AF4" i="58"/>
  <c r="AF34" i="58" l="1"/>
  <c r="Z35" i="58"/>
  <c r="AA35" i="58"/>
  <c r="AB35" i="58"/>
  <c r="AC35" i="58"/>
  <c r="Z29" i="58"/>
  <c r="AA29" i="58"/>
  <c r="AB29" i="58"/>
  <c r="AC29" i="58"/>
  <c r="AF28" i="58"/>
  <c r="AF22" i="58"/>
  <c r="Z23" i="58"/>
  <c r="AA23" i="58"/>
  <c r="AB23" i="58"/>
  <c r="AC23" i="58"/>
  <c r="AD5" i="58"/>
  <c r="AE5" i="58"/>
  <c r="AF5" i="58"/>
  <c r="AG5" i="58"/>
  <c r="BP10" i="58"/>
  <c r="BM11" i="58"/>
  <c r="BL11" i="58"/>
  <c r="BJ11" i="58"/>
  <c r="BK11" i="58"/>
  <c r="AJ4" i="58"/>
  <c r="AG29" i="58" l="1"/>
  <c r="AD29" i="58"/>
  <c r="AE29" i="58"/>
  <c r="AF29" i="58"/>
  <c r="AJ28" i="58"/>
  <c r="AJ22" i="58"/>
  <c r="AF23" i="58"/>
  <c r="AD23" i="58"/>
  <c r="AE23" i="58"/>
  <c r="AG23" i="58"/>
  <c r="AJ34" i="58"/>
  <c r="AD35" i="58"/>
  <c r="AE35" i="58"/>
  <c r="AF35" i="58"/>
  <c r="AG35" i="58"/>
  <c r="AH5" i="58"/>
  <c r="AI5" i="58"/>
  <c r="AJ5" i="58"/>
  <c r="AK5" i="58"/>
  <c r="BT10" i="58"/>
  <c r="BO11" i="58"/>
  <c r="BN11" i="58"/>
  <c r="BQ11" i="58"/>
  <c r="BP11" i="58"/>
  <c r="AN4" i="58"/>
  <c r="AH29" i="58" l="1"/>
  <c r="AK29" i="58"/>
  <c r="AI29" i="58"/>
  <c r="AJ29" i="58"/>
  <c r="AN28" i="58"/>
  <c r="AN34" i="58"/>
  <c r="AH35" i="58"/>
  <c r="AK35" i="58"/>
  <c r="AI35" i="58"/>
  <c r="AJ35" i="58"/>
  <c r="AN22" i="58"/>
  <c r="AK23" i="58"/>
  <c r="AJ23" i="58"/>
  <c r="AH23" i="58"/>
  <c r="AI23" i="58"/>
  <c r="AL5" i="58"/>
  <c r="AM5" i="58"/>
  <c r="AO5" i="58"/>
  <c r="AN5" i="58"/>
  <c r="BX10" i="58"/>
  <c r="BS11" i="58"/>
  <c r="BR11" i="58"/>
  <c r="BU11" i="58"/>
  <c r="BT11" i="58"/>
  <c r="AR4" i="58"/>
  <c r="AR22" i="58" l="1"/>
  <c r="AL23" i="58"/>
  <c r="AM23" i="58"/>
  <c r="AN23" i="58"/>
  <c r="AO23" i="58"/>
  <c r="AL29" i="58"/>
  <c r="AM29" i="58"/>
  <c r="AN29" i="58"/>
  <c r="AO29" i="58"/>
  <c r="AR28" i="58"/>
  <c r="AR34" i="58"/>
  <c r="AL35" i="58"/>
  <c r="AM35" i="58"/>
  <c r="AN35" i="58"/>
  <c r="AO35" i="58"/>
  <c r="AP5" i="58"/>
  <c r="AQ5" i="58"/>
  <c r="AR5" i="58"/>
  <c r="AS5" i="58"/>
  <c r="CB10" i="58"/>
  <c r="BW11" i="58"/>
  <c r="BX11" i="58"/>
  <c r="BV11" i="58"/>
  <c r="BY11" i="58"/>
  <c r="AV4" i="58"/>
  <c r="AV34" i="58" l="1"/>
  <c r="AR35" i="58"/>
  <c r="AP35" i="58"/>
  <c r="AS35" i="58"/>
  <c r="AQ35" i="58"/>
  <c r="AR29" i="58"/>
  <c r="AP29" i="58"/>
  <c r="AS29" i="58"/>
  <c r="AQ29" i="58"/>
  <c r="AV28" i="58"/>
  <c r="AV22" i="58"/>
  <c r="AR23" i="58"/>
  <c r="AP23" i="58"/>
  <c r="AS23" i="58"/>
  <c r="AQ23" i="58"/>
  <c r="AV5" i="58"/>
  <c r="AT5" i="58"/>
  <c r="AU5" i="58"/>
  <c r="AW5" i="58"/>
  <c r="CA11" i="58"/>
  <c r="CC11" i="58"/>
  <c r="CB11" i="58"/>
  <c r="BZ11" i="58"/>
  <c r="CF10" i="58"/>
  <c r="AZ4" i="58"/>
  <c r="AZ22" i="58" l="1"/>
  <c r="AT23" i="58"/>
  <c r="AW23" i="58"/>
  <c r="AU23" i="58"/>
  <c r="AV23" i="58"/>
  <c r="AT29" i="58"/>
  <c r="AU29" i="58"/>
  <c r="AV29" i="58"/>
  <c r="AW29" i="58"/>
  <c r="AZ28" i="58"/>
  <c r="AZ34" i="58"/>
  <c r="AU35" i="58"/>
  <c r="AT35" i="58"/>
  <c r="AW35" i="58"/>
  <c r="AV35" i="58"/>
  <c r="AY5" i="58"/>
  <c r="BA5" i="58"/>
  <c r="AX5" i="58"/>
  <c r="AZ5" i="58"/>
  <c r="CE11" i="58"/>
  <c r="CD11" i="58"/>
  <c r="CF11" i="58"/>
  <c r="CG11" i="58"/>
  <c r="CJ10" i="58"/>
  <c r="BD4" i="58"/>
  <c r="AX29" i="58" l="1"/>
  <c r="AY29" i="58"/>
  <c r="AZ29" i="58"/>
  <c r="BA29" i="58"/>
  <c r="BD28" i="58"/>
  <c r="BD34" i="58"/>
  <c r="AX35" i="58"/>
  <c r="AY35" i="58"/>
  <c r="AZ35" i="58"/>
  <c r="BA35" i="58"/>
  <c r="BD22" i="58"/>
  <c r="AX23" i="58"/>
  <c r="AY23" i="58"/>
  <c r="AZ23" i="58"/>
  <c r="BA23" i="58"/>
  <c r="BB5" i="58"/>
  <c r="BC5" i="58"/>
  <c r="BD5" i="58"/>
  <c r="BE5" i="58"/>
  <c r="CI11" i="58"/>
  <c r="CJ11" i="58"/>
  <c r="CH11" i="58"/>
  <c r="CN10" i="58"/>
  <c r="CK11" i="58"/>
  <c r="BH4" i="58"/>
  <c r="BH22" i="58" l="1"/>
  <c r="BC23" i="58"/>
  <c r="BB23" i="58"/>
  <c r="BD23" i="58"/>
  <c r="BE23" i="58"/>
  <c r="BH34" i="58"/>
  <c r="BE35" i="58"/>
  <c r="BB35" i="58"/>
  <c r="BD35" i="58"/>
  <c r="BC35" i="58"/>
  <c r="BB29" i="58"/>
  <c r="BD29" i="58"/>
  <c r="BC29" i="58"/>
  <c r="BE29" i="58"/>
  <c r="BH28" i="58"/>
  <c r="BH5" i="58"/>
  <c r="BF5" i="58"/>
  <c r="BG5" i="58"/>
  <c r="BI5" i="58"/>
  <c r="CL11" i="58"/>
  <c r="CM11" i="58"/>
  <c r="CO11" i="58"/>
  <c r="CN11" i="58"/>
  <c r="CR10" i="58"/>
  <c r="BL4" i="58"/>
  <c r="BF29" i="58" l="1"/>
  <c r="BG29" i="58"/>
  <c r="BH29" i="58"/>
  <c r="BI29" i="58"/>
  <c r="BL28" i="58"/>
  <c r="BL34" i="58"/>
  <c r="BF35" i="58"/>
  <c r="BG35" i="58"/>
  <c r="BH35" i="58"/>
  <c r="BI35" i="58"/>
  <c r="BL22" i="58"/>
  <c r="BH23" i="58"/>
  <c r="BG23" i="58"/>
  <c r="BF23" i="58"/>
  <c r="BI23" i="58"/>
  <c r="BM5" i="58"/>
  <c r="BL5" i="58"/>
  <c r="BK5" i="58"/>
  <c r="BJ5" i="58"/>
  <c r="CP11" i="58"/>
  <c r="CS11" i="58"/>
  <c r="CR11" i="58"/>
  <c r="CQ11" i="58"/>
  <c r="BP4" i="58"/>
  <c r="BP34" i="58" l="1"/>
  <c r="BJ35" i="58"/>
  <c r="BK35" i="58"/>
  <c r="BL35" i="58"/>
  <c r="BM35" i="58"/>
  <c r="BJ29" i="58"/>
  <c r="BK29" i="58"/>
  <c r="BL29" i="58"/>
  <c r="BM29" i="58"/>
  <c r="BP28" i="58"/>
  <c r="BP22" i="58"/>
  <c r="BJ23" i="58"/>
  <c r="BK23" i="58"/>
  <c r="BL23" i="58"/>
  <c r="BM23" i="58"/>
  <c r="BN5" i="58"/>
  <c r="BO5" i="58"/>
  <c r="BP5" i="58"/>
  <c r="BQ5" i="58"/>
  <c r="BT4" i="58"/>
  <c r="BT22" i="58" l="1"/>
  <c r="BQ23" i="58"/>
  <c r="BN23" i="58"/>
  <c r="BO23" i="58"/>
  <c r="BP23" i="58"/>
  <c r="BN29" i="58"/>
  <c r="BO29" i="58"/>
  <c r="BP29" i="58"/>
  <c r="BQ29" i="58"/>
  <c r="BT28" i="58"/>
  <c r="BT34" i="58"/>
  <c r="BN35" i="58"/>
  <c r="BO35" i="58"/>
  <c r="BP35" i="58"/>
  <c r="BQ35" i="58"/>
  <c r="BR5" i="58"/>
  <c r="BS5" i="58"/>
  <c r="BU5" i="58"/>
  <c r="BT5" i="58"/>
  <c r="BX4" i="58"/>
  <c r="BX34" i="58" l="1"/>
  <c r="BR35" i="58"/>
  <c r="BU35" i="58"/>
  <c r="BS35" i="58"/>
  <c r="BT35" i="58"/>
  <c r="BR29" i="58"/>
  <c r="BT29" i="58"/>
  <c r="BU29" i="58"/>
  <c r="BS29" i="58"/>
  <c r="BX28" i="58"/>
  <c r="BX22" i="58"/>
  <c r="BS23" i="58"/>
  <c r="BR23" i="58"/>
  <c r="BU23" i="58"/>
  <c r="BT23" i="58"/>
  <c r="BV5" i="58"/>
  <c r="BX5" i="58"/>
  <c r="BY5" i="58"/>
  <c r="BW5" i="58"/>
  <c r="CB4" i="58"/>
  <c r="CB22" i="58" l="1"/>
  <c r="BV23" i="58"/>
  <c r="BW23" i="58"/>
  <c r="BX23" i="58"/>
  <c r="BY23" i="58"/>
  <c r="BV29" i="58"/>
  <c r="BW29" i="58"/>
  <c r="BX29" i="58"/>
  <c r="BY29" i="58"/>
  <c r="CB28" i="58"/>
  <c r="CB34" i="58"/>
  <c r="BV35" i="58"/>
  <c r="BW35" i="58"/>
  <c r="BX35" i="58"/>
  <c r="BY35" i="58"/>
  <c r="BZ5" i="58"/>
  <c r="CA5" i="58"/>
  <c r="CB5" i="58"/>
  <c r="CC5" i="58"/>
  <c r="CF4" i="58"/>
  <c r="CC29" i="58" l="1"/>
  <c r="BZ29" i="58"/>
  <c r="CA29" i="58"/>
  <c r="CB29" i="58"/>
  <c r="CF28" i="58"/>
  <c r="CF34" i="58"/>
  <c r="BZ35" i="58"/>
  <c r="CC35" i="58"/>
  <c r="CA35" i="58"/>
  <c r="CB35" i="58"/>
  <c r="CF22" i="58"/>
  <c r="CB23" i="58"/>
  <c r="CC23" i="58"/>
  <c r="BZ23" i="58"/>
  <c r="CA23" i="58"/>
  <c r="CG5" i="58"/>
  <c r="CD5" i="58"/>
  <c r="CE5" i="58"/>
  <c r="CF5" i="58"/>
  <c r="CJ4" i="58"/>
  <c r="CJ22" i="58" l="1"/>
  <c r="CF23" i="58"/>
  <c r="CE23" i="58"/>
  <c r="CG23" i="58"/>
  <c r="CD23" i="58"/>
  <c r="CJ34" i="58"/>
  <c r="CG35" i="58"/>
  <c r="CD35" i="58"/>
  <c r="CE35" i="58"/>
  <c r="CF35" i="58"/>
  <c r="CG29" i="58"/>
  <c r="CE29" i="58"/>
  <c r="CF29" i="58"/>
  <c r="CD29" i="58"/>
  <c r="CJ28" i="58"/>
  <c r="CI5" i="58"/>
  <c r="CH5" i="58"/>
  <c r="CK5" i="58"/>
  <c r="CJ5" i="58"/>
  <c r="CN4" i="58"/>
  <c r="CN34" i="58" l="1"/>
  <c r="CH35" i="58"/>
  <c r="CI35" i="58"/>
  <c r="CJ35" i="58"/>
  <c r="CK35" i="58"/>
  <c r="CH29" i="58"/>
  <c r="CI29" i="58"/>
  <c r="CJ29" i="58"/>
  <c r="CK29" i="58"/>
  <c r="CN28" i="58"/>
  <c r="CN22" i="58"/>
  <c r="CH23" i="58"/>
  <c r="CI23" i="58"/>
  <c r="CJ23" i="58"/>
  <c r="CK23" i="58"/>
  <c r="CL5" i="58"/>
  <c r="CM5" i="58"/>
  <c r="CO5" i="58"/>
  <c r="CN5" i="58"/>
  <c r="CR4" i="58"/>
  <c r="CO29" i="58" l="1"/>
  <c r="CN29" i="58"/>
  <c r="CL29" i="58"/>
  <c r="CM29" i="58"/>
  <c r="CR28" i="58"/>
  <c r="CR22" i="58"/>
  <c r="CL23" i="58"/>
  <c r="CM23" i="58"/>
  <c r="CN23" i="58"/>
  <c r="CO23" i="58"/>
  <c r="CR34" i="58"/>
  <c r="CN35" i="58"/>
  <c r="CL35" i="58"/>
  <c r="CM35" i="58"/>
  <c r="CO35" i="58"/>
  <c r="CR5" i="58"/>
  <c r="CS5" i="58"/>
  <c r="CP5" i="58"/>
  <c r="CQ5" i="58"/>
  <c r="CP35" i="58" l="1"/>
  <c r="CQ35" i="58"/>
  <c r="CS35" i="58"/>
  <c r="CR35" i="58"/>
  <c r="CP23" i="58"/>
  <c r="CQ23" i="58"/>
  <c r="CR23" i="58"/>
  <c r="CS23" i="58"/>
  <c r="CP29" i="58"/>
  <c r="CQ29" i="58"/>
  <c r="CR29" i="58"/>
  <c r="CS29" i="58"/>
</calcChain>
</file>

<file path=xl/sharedStrings.xml><?xml version="1.0" encoding="utf-8"?>
<sst xmlns="http://schemas.openxmlformats.org/spreadsheetml/2006/main" count="4114" uniqueCount="2023">
  <si>
    <t>N° machine:</t>
  </si>
  <si>
    <t>Secteur:</t>
  </si>
  <si>
    <t>Semaine:</t>
  </si>
  <si>
    <t>Item:</t>
  </si>
  <si>
    <t xml:space="preserve">Cycle machine: </t>
  </si>
  <si>
    <t>Quantité H:</t>
  </si>
  <si>
    <t>Qualité</t>
  </si>
  <si>
    <t>MET</t>
  </si>
  <si>
    <t>Pignon Entr. Rochet</t>
  </si>
  <si>
    <t>Hs32</t>
  </si>
  <si>
    <t>Pignon seconde H2</t>
  </si>
  <si>
    <t>Hs 33</t>
  </si>
  <si>
    <t>Hs 30</t>
  </si>
  <si>
    <t>Hs30</t>
  </si>
  <si>
    <t>Pignon minuterie</t>
  </si>
  <si>
    <t>Pignon interm quant</t>
  </si>
  <si>
    <t>Pignon moyenne</t>
  </si>
  <si>
    <t>Pignon remontoir</t>
  </si>
  <si>
    <t>St 30 SPS</t>
  </si>
  <si>
    <t>HS 31</t>
  </si>
  <si>
    <t>Correcteur Quantième</t>
  </si>
  <si>
    <t>Pignon Intermédiaire</t>
  </si>
  <si>
    <t>Roue Heure H2</t>
  </si>
  <si>
    <t>L. 109</t>
  </si>
  <si>
    <t>Pignon coulant Breguet</t>
  </si>
  <si>
    <t>Pignon remontoir Breguet</t>
  </si>
  <si>
    <t>Pignon entre rochet</t>
  </si>
  <si>
    <t>Chaussée H2</t>
  </si>
  <si>
    <t>HS 32</t>
  </si>
  <si>
    <t>ST 30</t>
  </si>
  <si>
    <t>Pignon centre</t>
  </si>
  <si>
    <t>Pignon roue reduction</t>
  </si>
  <si>
    <t>Pignon Renvoi</t>
  </si>
  <si>
    <t>Roue intermediaire</t>
  </si>
  <si>
    <t>Pignon transmission</t>
  </si>
  <si>
    <t>RPA 30 SPS</t>
  </si>
  <si>
    <t>Planche roue seconde</t>
  </si>
  <si>
    <t>Planche roue entraineuse</t>
  </si>
  <si>
    <t>Hs 32 RPA</t>
  </si>
  <si>
    <t>planche roue heures supp</t>
  </si>
  <si>
    <t>Planche roue correct jours</t>
  </si>
  <si>
    <t>Whali 92</t>
  </si>
  <si>
    <t>ITEM</t>
  </si>
  <si>
    <t>TDC</t>
  </si>
  <si>
    <t>Greub EC1.5-B</t>
  </si>
  <si>
    <t>UNIMEC</t>
  </si>
  <si>
    <t>Chaussee libre H1</t>
  </si>
  <si>
    <t>N°</t>
  </si>
  <si>
    <t>TYPE MACHINE</t>
  </si>
  <si>
    <t>DESIG.</t>
  </si>
  <si>
    <t>Kunz, Alain</t>
  </si>
  <si>
    <t>Mevljudin, Sabani</t>
  </si>
  <si>
    <t>Tran, Alexandre</t>
  </si>
  <si>
    <t>Lema, Sergio</t>
  </si>
  <si>
    <t>Pierre, David</t>
  </si>
  <si>
    <t>Hamzaj, Yllnor</t>
  </si>
  <si>
    <t>HS 30 RPA</t>
  </si>
  <si>
    <t>Roue heures</t>
  </si>
  <si>
    <t>Pignon grande moyenne</t>
  </si>
  <si>
    <t>Pignon coulant renvoi</t>
  </si>
  <si>
    <t>Pignon intermédiaire quantième</t>
  </si>
  <si>
    <t>ST 119 SPS</t>
  </si>
  <si>
    <t>Planche roue entre chaussee</t>
  </si>
  <si>
    <t>Planche roue interm</t>
  </si>
  <si>
    <t>Santos, José</t>
  </si>
  <si>
    <t>SEMAINE</t>
  </si>
  <si>
    <t>Planche Roue sec.</t>
  </si>
  <si>
    <t>Pignon seconde</t>
  </si>
  <si>
    <t>Hs 35</t>
  </si>
  <si>
    <t>123 SPS</t>
  </si>
  <si>
    <t>Fabbricatore, Kevin</t>
  </si>
  <si>
    <t>Chaussees</t>
  </si>
  <si>
    <t>Correcteur Jours</t>
  </si>
  <si>
    <t>Chausse</t>
  </si>
  <si>
    <t>1860-B</t>
  </si>
  <si>
    <t>Planche roue trnsmission</t>
  </si>
  <si>
    <t>122688-B</t>
  </si>
  <si>
    <t>Pignon inversion</t>
  </si>
  <si>
    <t>471579-R</t>
  </si>
  <si>
    <t>471579-B</t>
  </si>
  <si>
    <t>Robert Anthony</t>
  </si>
  <si>
    <t>121 SPS</t>
  </si>
  <si>
    <t>Pignon interm</t>
  </si>
  <si>
    <t>Planche Roue Moyenne</t>
  </si>
  <si>
    <t>Cador</t>
  </si>
  <si>
    <t>Roue heure H3</t>
  </si>
  <si>
    <t>Roue heure</t>
  </si>
  <si>
    <t>Planche roue interm. Quant.</t>
  </si>
  <si>
    <t>Planche roue entr.rochet</t>
  </si>
  <si>
    <t>655323-R</t>
  </si>
  <si>
    <t>686211-B</t>
  </si>
  <si>
    <t>revision</t>
  </si>
  <si>
    <t>Planche roue reduction</t>
  </si>
  <si>
    <t>Planche</t>
  </si>
  <si>
    <t>Chaussée H3</t>
  </si>
  <si>
    <t>Pignon seconde H3</t>
  </si>
  <si>
    <t>Chaussee</t>
  </si>
  <si>
    <t>Chaussee L2 150</t>
  </si>
  <si>
    <t>Johnny, Ziad</t>
  </si>
  <si>
    <t>Rochet</t>
  </si>
  <si>
    <t>Pignon entraineur rochet</t>
  </si>
  <si>
    <t>122 SPS</t>
  </si>
  <si>
    <t>Pignon seconde H4</t>
  </si>
  <si>
    <t>Chaussee H3</t>
  </si>
  <si>
    <t>Met</t>
  </si>
  <si>
    <t>RH</t>
  </si>
  <si>
    <t>1 h</t>
  </si>
  <si>
    <t>2 h</t>
  </si>
  <si>
    <t>3 h</t>
  </si>
  <si>
    <t>4 h</t>
  </si>
  <si>
    <t>5 h</t>
  </si>
  <si>
    <t>6 h</t>
  </si>
  <si>
    <t>7 h</t>
  </si>
  <si>
    <t>8 h</t>
  </si>
  <si>
    <t>9 h</t>
  </si>
  <si>
    <t>10 h</t>
  </si>
  <si>
    <t>11 h</t>
  </si>
  <si>
    <t>12 h</t>
  </si>
  <si>
    <t>13 h</t>
  </si>
  <si>
    <t>14 h</t>
  </si>
  <si>
    <t>15 h</t>
  </si>
  <si>
    <t>16 h</t>
  </si>
  <si>
    <t>17 h</t>
  </si>
  <si>
    <t>18 h</t>
  </si>
  <si>
    <t>19 h</t>
  </si>
  <si>
    <t>20 h</t>
  </si>
  <si>
    <t>21 h</t>
  </si>
  <si>
    <t>22 h</t>
  </si>
  <si>
    <t>23 h</t>
  </si>
  <si>
    <t>24 h</t>
  </si>
  <si>
    <t>103</t>
  </si>
  <si>
    <t>MS7DC</t>
  </si>
  <si>
    <t>405301</t>
  </si>
  <si>
    <t>ROUE COURONNE</t>
  </si>
  <si>
    <t>30</t>
  </si>
  <si>
    <t>Zanatta, Fabio</t>
  </si>
  <si>
    <t>105</t>
  </si>
  <si>
    <t>1859</t>
  </si>
  <si>
    <t>PIG.REM.</t>
  </si>
  <si>
    <t>23</t>
  </si>
  <si>
    <t>Müller, Axel</t>
  </si>
  <si>
    <t>106</t>
  </si>
  <si>
    <t>107</t>
  </si>
  <si>
    <t>4635</t>
  </si>
  <si>
    <t>PIG.MINUTERIE</t>
  </si>
  <si>
    <t>13</t>
  </si>
  <si>
    <t>Monnier, Fabien</t>
  </si>
  <si>
    <t>108</t>
  </si>
  <si>
    <t>485441</t>
  </si>
  <si>
    <t>PIED-VIS</t>
  </si>
  <si>
    <t>25</t>
  </si>
  <si>
    <t>Celikbilek, Gurkan</t>
  </si>
  <si>
    <t>109</t>
  </si>
  <si>
    <t>1860</t>
  </si>
  <si>
    <t>Luanga, Manu</t>
  </si>
  <si>
    <t>110</t>
  </si>
  <si>
    <t>PRT322</t>
  </si>
  <si>
    <t>PROTO_322_PIG. INTERM. QUANT. FINEMAC</t>
  </si>
  <si>
    <t>12</t>
  </si>
  <si>
    <t>Salihu, Mubekir</t>
  </si>
  <si>
    <t>111</t>
  </si>
  <si>
    <t>Ellenberger, Théodore</t>
  </si>
  <si>
    <t>112</t>
  </si>
  <si>
    <t>758003</t>
  </si>
  <si>
    <t>CHAUSSEE L2.130</t>
  </si>
  <si>
    <t>Clévenot, Marcel</t>
  </si>
  <si>
    <t>113</t>
  </si>
  <si>
    <t>115</t>
  </si>
  <si>
    <t>4049</t>
  </si>
  <si>
    <t>RONDELLE</t>
  </si>
  <si>
    <t>18</t>
  </si>
  <si>
    <t>Musumeci, Francesco</t>
  </si>
  <si>
    <t>116</t>
  </si>
  <si>
    <t>760384</t>
  </si>
  <si>
    <t>AXE ROUE INVERSION</t>
  </si>
  <si>
    <t>117</t>
  </si>
  <si>
    <t>4684</t>
  </si>
  <si>
    <t>PIG.ROCHET INTERM.</t>
  </si>
  <si>
    <t>14</t>
  </si>
  <si>
    <t>118</t>
  </si>
  <si>
    <t>4184</t>
  </si>
  <si>
    <t>PIG.INTERM.</t>
  </si>
  <si>
    <t>119</t>
  </si>
  <si>
    <t>116173</t>
  </si>
  <si>
    <t>120</t>
  </si>
  <si>
    <t>569542</t>
  </si>
  <si>
    <t>Brancato, Giuseppe</t>
  </si>
  <si>
    <t>121</t>
  </si>
  <si>
    <t>324159</t>
  </si>
  <si>
    <t>PIG.SEC. L4.790</t>
  </si>
  <si>
    <t>122</t>
  </si>
  <si>
    <t>4181</t>
  </si>
  <si>
    <t>22</t>
  </si>
  <si>
    <t>123</t>
  </si>
  <si>
    <t>124</t>
  </si>
  <si>
    <t>116127</t>
  </si>
  <si>
    <t>PIG.MOYENNE</t>
  </si>
  <si>
    <t>Di Bello, Rocco</t>
  </si>
  <si>
    <t>125</t>
  </si>
  <si>
    <t>21</t>
  </si>
  <si>
    <t>126</t>
  </si>
  <si>
    <t>4182</t>
  </si>
  <si>
    <t>127</t>
  </si>
  <si>
    <t>128</t>
  </si>
  <si>
    <t>129</t>
  </si>
  <si>
    <t>102126</t>
  </si>
  <si>
    <t>15</t>
  </si>
  <si>
    <t>Maeder, Nicolas</t>
  </si>
  <si>
    <t>130</t>
  </si>
  <si>
    <t>131</t>
  </si>
  <si>
    <t>3645</t>
  </si>
  <si>
    <t>MOYEU</t>
  </si>
  <si>
    <t>132</t>
  </si>
  <si>
    <t>324161</t>
  </si>
  <si>
    <t>PIG.SEC. L5.040</t>
  </si>
  <si>
    <t>133</t>
  </si>
  <si>
    <t>16</t>
  </si>
  <si>
    <t>134</t>
  </si>
  <si>
    <t>4671</t>
  </si>
  <si>
    <t>PIG.TRANSMIS.</t>
  </si>
  <si>
    <t>11</t>
  </si>
  <si>
    <t>135</t>
  </si>
  <si>
    <t>736106</t>
  </si>
  <si>
    <t>Salihu, Halil</t>
  </si>
  <si>
    <t>136</t>
  </si>
  <si>
    <t>137</t>
  </si>
  <si>
    <t>712893</t>
  </si>
  <si>
    <t>209</t>
  </si>
  <si>
    <t>728493</t>
  </si>
  <si>
    <t>CHAUSSEE L2.200</t>
  </si>
  <si>
    <t>210</t>
  </si>
  <si>
    <t>4762</t>
  </si>
  <si>
    <t>CORRECTEUR QUANT.</t>
  </si>
  <si>
    <t>211</t>
  </si>
  <si>
    <t>4733</t>
  </si>
  <si>
    <t>PIG.ROUE INTERMED.QUANT.</t>
  </si>
  <si>
    <t>212</t>
  </si>
  <si>
    <t>703457</t>
  </si>
  <si>
    <t>CHAUSSEE L2.700</t>
  </si>
  <si>
    <t>35</t>
  </si>
  <si>
    <t>213</t>
  </si>
  <si>
    <t>491429</t>
  </si>
  <si>
    <t>RENVOI</t>
  </si>
  <si>
    <t>Duval, Laurent</t>
  </si>
  <si>
    <t>214</t>
  </si>
  <si>
    <t>215</t>
  </si>
  <si>
    <t>751744</t>
  </si>
  <si>
    <t>BAGUE ROUE INVERSION</t>
  </si>
  <si>
    <t>217</t>
  </si>
  <si>
    <t>705253</t>
  </si>
  <si>
    <t>CHAUSSEE L2.150</t>
  </si>
  <si>
    <t>218</t>
  </si>
  <si>
    <t>276333</t>
  </si>
  <si>
    <t>219</t>
  </si>
  <si>
    <t>4679</t>
  </si>
  <si>
    <t>PIG.ENTR.ROCHET</t>
  </si>
  <si>
    <t>17</t>
  </si>
  <si>
    <t>220</t>
  </si>
  <si>
    <t>4680</t>
  </si>
  <si>
    <t>221</t>
  </si>
  <si>
    <t>4634</t>
  </si>
  <si>
    <t>224</t>
  </si>
  <si>
    <t>4729</t>
  </si>
  <si>
    <t>225</t>
  </si>
  <si>
    <t>226</t>
  </si>
  <si>
    <t>4718</t>
  </si>
  <si>
    <t>PIG.INVERSION</t>
  </si>
  <si>
    <t>227</t>
  </si>
  <si>
    <t>228</t>
  </si>
  <si>
    <t>4637</t>
  </si>
  <si>
    <t>516</t>
  </si>
  <si>
    <t>4227</t>
  </si>
  <si>
    <t>Ahmeti, Rahman</t>
  </si>
  <si>
    <t>518</t>
  </si>
  <si>
    <t>696684</t>
  </si>
  <si>
    <t>Merghoub, Mohamed</t>
  </si>
  <si>
    <t>520</t>
  </si>
  <si>
    <t>521</t>
  </si>
  <si>
    <t>703456</t>
  </si>
  <si>
    <t>CHAUSSEE L2.450</t>
  </si>
  <si>
    <t>Schaer, André</t>
  </si>
  <si>
    <t>522</t>
  </si>
  <si>
    <t>20</t>
  </si>
  <si>
    <t>523</t>
  </si>
  <si>
    <t>525</t>
  </si>
  <si>
    <t>Constantin, Jean-Marie</t>
  </si>
  <si>
    <t>526</t>
  </si>
  <si>
    <t>407010</t>
  </si>
  <si>
    <t>TUBE CENTRE L2.200</t>
  </si>
  <si>
    <t>527</t>
  </si>
  <si>
    <t>324162</t>
  </si>
  <si>
    <t>528</t>
  </si>
  <si>
    <t>118779</t>
  </si>
  <si>
    <t>MOYEU ROUE ENTR.IND.QUANT.</t>
  </si>
  <si>
    <t>529</t>
  </si>
  <si>
    <t>PRT303</t>
  </si>
  <si>
    <t>Stuber, Steven</t>
  </si>
  <si>
    <t>530</t>
  </si>
  <si>
    <t>531</t>
  </si>
  <si>
    <t>707693</t>
  </si>
  <si>
    <t>PIG.SEC. L4.810</t>
  </si>
  <si>
    <t>532</t>
  </si>
  <si>
    <t>3515</t>
  </si>
  <si>
    <t>CONE SUPER.</t>
  </si>
  <si>
    <t>101</t>
  </si>
  <si>
    <t>MS7DC+T</t>
  </si>
  <si>
    <t>397605</t>
  </si>
  <si>
    <t>PIG.COULANT</t>
  </si>
  <si>
    <t>102</t>
  </si>
  <si>
    <t>301070</t>
  </si>
  <si>
    <t>104</t>
  </si>
  <si>
    <t>114</t>
  </si>
  <si>
    <t>MS7 VNSA</t>
  </si>
  <si>
    <t>261483</t>
  </si>
  <si>
    <t>138</t>
  </si>
  <si>
    <t>MS7ST</t>
  </si>
  <si>
    <t/>
  </si>
  <si>
    <t>201</t>
  </si>
  <si>
    <t>542564</t>
  </si>
  <si>
    <t>202</t>
  </si>
  <si>
    <t>203</t>
  </si>
  <si>
    <t>749634</t>
  </si>
  <si>
    <t>204</t>
  </si>
  <si>
    <t>205</t>
  </si>
  <si>
    <t>755365</t>
  </si>
  <si>
    <t>206</t>
  </si>
  <si>
    <t>751746</t>
  </si>
  <si>
    <t>207</t>
  </si>
  <si>
    <t>732484</t>
  </si>
  <si>
    <t>208</t>
  </si>
  <si>
    <t>122688</t>
  </si>
  <si>
    <t>222</t>
  </si>
  <si>
    <t>705252</t>
  </si>
  <si>
    <t>CHAUSSEE L1.900</t>
  </si>
  <si>
    <t>223</t>
  </si>
  <si>
    <t>2029</t>
  </si>
  <si>
    <t>301</t>
  </si>
  <si>
    <t>MS7 Vermot</t>
  </si>
  <si>
    <t>732761</t>
  </si>
  <si>
    <t>PITON A TETE</t>
  </si>
  <si>
    <t>302</t>
  </si>
  <si>
    <t>303</t>
  </si>
  <si>
    <t>304</t>
  </si>
  <si>
    <t>723100</t>
  </si>
  <si>
    <t>VIS TETE CON. C 43 C 00 A</t>
  </si>
  <si>
    <t>Migliore, Lorenzo</t>
  </si>
  <si>
    <t>305</t>
  </si>
  <si>
    <t>306</t>
  </si>
  <si>
    <t>33</t>
  </si>
  <si>
    <t>307</t>
  </si>
  <si>
    <t>297028</t>
  </si>
  <si>
    <t>VIS TETE CON. SEMI/EBAV A 44 C 00 A</t>
  </si>
  <si>
    <t>308</t>
  </si>
  <si>
    <t>103048</t>
  </si>
  <si>
    <t>VIS COLL. C 43 C 00 A</t>
  </si>
  <si>
    <t>Bensedira, Safi</t>
  </si>
  <si>
    <t>309</t>
  </si>
  <si>
    <t>310</t>
  </si>
  <si>
    <t>311</t>
  </si>
  <si>
    <t>738793</t>
  </si>
  <si>
    <t>VIS TETE CYL. C 02 C 00 A</t>
  </si>
  <si>
    <t>312</t>
  </si>
  <si>
    <t>313</t>
  </si>
  <si>
    <t>665869</t>
  </si>
  <si>
    <t>VIS TETE CYL. C 02 A 00 A</t>
  </si>
  <si>
    <t>314</t>
  </si>
  <si>
    <t>619410</t>
  </si>
  <si>
    <t>VIS COLL. C 42 C 00 A</t>
  </si>
  <si>
    <t>315</t>
  </si>
  <si>
    <t>316</t>
  </si>
  <si>
    <t>768897</t>
  </si>
  <si>
    <t>VIS TETE CON. SE-I C 03 C 00 A</t>
  </si>
  <si>
    <t>317</t>
  </si>
  <si>
    <t>318</t>
  </si>
  <si>
    <t>3063</t>
  </si>
  <si>
    <t>VIS COLL. E 42 C 10 A</t>
  </si>
  <si>
    <t>29</t>
  </si>
  <si>
    <t>319</t>
  </si>
  <si>
    <t>320</t>
  </si>
  <si>
    <t>628558</t>
  </si>
  <si>
    <t>28</t>
  </si>
  <si>
    <t>321</t>
  </si>
  <si>
    <t>322</t>
  </si>
  <si>
    <t>323</t>
  </si>
  <si>
    <t>R10</t>
  </si>
  <si>
    <t>66519</t>
  </si>
  <si>
    <t>ROUE HEURES L1.500</t>
  </si>
  <si>
    <t>324</t>
  </si>
  <si>
    <t>536767</t>
  </si>
  <si>
    <t>ROUE HEURES L1.750</t>
  </si>
  <si>
    <t>325</t>
  </si>
  <si>
    <t>R10 R&amp;S</t>
  </si>
  <si>
    <t>66513</t>
  </si>
  <si>
    <t>ROUE HEURES L1.310</t>
  </si>
  <si>
    <t>10</t>
  </si>
  <si>
    <t>326</t>
  </si>
  <si>
    <t>327</t>
  </si>
  <si>
    <t>R10 VNSA</t>
  </si>
  <si>
    <t>328</t>
  </si>
  <si>
    <t>697219</t>
  </si>
  <si>
    <t>401</t>
  </si>
  <si>
    <t>PRT210</t>
  </si>
  <si>
    <t>SATURNE_2_TENON_TETE_CUNI15SN8</t>
  </si>
  <si>
    <t>402</t>
  </si>
  <si>
    <t>M7</t>
  </si>
  <si>
    <t>403</t>
  </si>
  <si>
    <t>Déco10+</t>
  </si>
  <si>
    <t>Zuber, Frédéric</t>
  </si>
  <si>
    <t>404</t>
  </si>
  <si>
    <t>60</t>
  </si>
  <si>
    <t>Junod, Nicolas</t>
  </si>
  <si>
    <t>405</t>
  </si>
  <si>
    <t>45</t>
  </si>
  <si>
    <t>Hêche, Frédéric</t>
  </si>
  <si>
    <t>406</t>
  </si>
  <si>
    <t>50</t>
  </si>
  <si>
    <t>407</t>
  </si>
  <si>
    <t>42</t>
  </si>
  <si>
    <t>408</t>
  </si>
  <si>
    <t>719941</t>
  </si>
  <si>
    <t>TIGE TRAV.AV.COUR.MONOBLOC</t>
  </si>
  <si>
    <t>95</t>
  </si>
  <si>
    <t>Hêche, Dylan</t>
  </si>
  <si>
    <t>409</t>
  </si>
  <si>
    <t>410</t>
  </si>
  <si>
    <t>675436</t>
  </si>
  <si>
    <t>EXCENTRIQUE</t>
  </si>
  <si>
    <t>411</t>
  </si>
  <si>
    <t>412</t>
  </si>
  <si>
    <t>71</t>
  </si>
  <si>
    <t>Marques, Kévin</t>
  </si>
  <si>
    <t>413</t>
  </si>
  <si>
    <t>55</t>
  </si>
  <si>
    <t>414</t>
  </si>
  <si>
    <t>Micro 8+</t>
  </si>
  <si>
    <t>3038</t>
  </si>
  <si>
    <t>VIS COLL. E 43 C 10 A</t>
  </si>
  <si>
    <t>46</t>
  </si>
  <si>
    <t>Blanc, Gilbert</t>
  </si>
  <si>
    <t>415</t>
  </si>
  <si>
    <t>416</t>
  </si>
  <si>
    <t>STAR SR-10J+</t>
  </si>
  <si>
    <t>417</t>
  </si>
  <si>
    <t>587562</t>
  </si>
  <si>
    <t>VERROU</t>
  </si>
  <si>
    <t>Rashoev, Muraz</t>
  </si>
  <si>
    <t>418</t>
  </si>
  <si>
    <t>150</t>
  </si>
  <si>
    <t>419</t>
  </si>
  <si>
    <t>420</t>
  </si>
  <si>
    <t>658930</t>
  </si>
  <si>
    <t>CONE SUPER. SEMI/REVENUE</t>
  </si>
  <si>
    <t>72</t>
  </si>
  <si>
    <t>421</t>
  </si>
  <si>
    <t>422</t>
  </si>
  <si>
    <t>501</t>
  </si>
  <si>
    <t>MTH</t>
  </si>
  <si>
    <t>146280</t>
  </si>
  <si>
    <t>TIGE REMONTOIR S0.90 20.00</t>
  </si>
  <si>
    <t>Bohrer, Georg</t>
  </si>
  <si>
    <t>502</t>
  </si>
  <si>
    <t>65944</t>
  </si>
  <si>
    <t>TIGE REMONTOIR S0.90 19.00</t>
  </si>
  <si>
    <t>503</t>
  </si>
  <si>
    <t>146279</t>
  </si>
  <si>
    <t>TIGE REMONTOIR S0.90 16.00</t>
  </si>
  <si>
    <t>504</t>
  </si>
  <si>
    <t>505</t>
  </si>
  <si>
    <t>1741</t>
  </si>
  <si>
    <t>TIGE MISE HEURE S0.90 24.50</t>
  </si>
  <si>
    <t>506</t>
  </si>
  <si>
    <t>400583</t>
  </si>
  <si>
    <t>TIGE REMONTOIR S0.90 18.85</t>
  </si>
  <si>
    <t>507</t>
  </si>
  <si>
    <t>192273</t>
  </si>
  <si>
    <t>TIGE REMONTOIR S0.90 18.70</t>
  </si>
  <si>
    <t>508</t>
  </si>
  <si>
    <t>509</t>
  </si>
  <si>
    <t>510</t>
  </si>
  <si>
    <t>511</t>
  </si>
  <si>
    <t>512</t>
  </si>
  <si>
    <t>513</t>
  </si>
  <si>
    <t>201282</t>
  </si>
  <si>
    <t>TIGE REMONTOIR S0.90 17.70</t>
  </si>
  <si>
    <t>514</t>
  </si>
  <si>
    <t>515</t>
  </si>
  <si>
    <t>517</t>
  </si>
  <si>
    <t>1566</t>
  </si>
  <si>
    <t>TUBE CENTRE L2.500</t>
  </si>
  <si>
    <t>519</t>
  </si>
  <si>
    <t>524</t>
  </si>
  <si>
    <t>601</t>
  </si>
  <si>
    <t>TSUG.B074+</t>
  </si>
  <si>
    <t>732113</t>
  </si>
  <si>
    <t>CHAUSSEE L3.340</t>
  </si>
  <si>
    <t>Ruisi, Giuseppe</t>
  </si>
  <si>
    <t>602</t>
  </si>
  <si>
    <t>CLEF RAQUETTE</t>
  </si>
  <si>
    <t>Correia Rosa, Pedro Miguel</t>
  </si>
  <si>
    <t>603</t>
  </si>
  <si>
    <t>PITON</t>
  </si>
  <si>
    <t>604</t>
  </si>
  <si>
    <t>605</t>
  </si>
  <si>
    <t>648552</t>
  </si>
  <si>
    <t>40</t>
  </si>
  <si>
    <t>Roesti, Laurent</t>
  </si>
  <si>
    <t>606</t>
  </si>
  <si>
    <t>TSUG.B074</t>
  </si>
  <si>
    <t>470858</t>
  </si>
  <si>
    <t>607</t>
  </si>
  <si>
    <t>686211</t>
  </si>
  <si>
    <t>Jeger, Hieronymus</t>
  </si>
  <si>
    <t>608</t>
  </si>
  <si>
    <t>504400</t>
  </si>
  <si>
    <t>609</t>
  </si>
  <si>
    <t>PRT325</t>
  </si>
  <si>
    <t>PROTO_325_PIG. COULANT V2</t>
  </si>
  <si>
    <t>610</t>
  </si>
  <si>
    <t>PRT319</t>
  </si>
  <si>
    <t>PROTO_319_PIG. ENTR. BARILLET FINEMAC</t>
  </si>
  <si>
    <t>84671</t>
  </si>
  <si>
    <t>611</t>
  </si>
  <si>
    <t>TSUG.P034+</t>
  </si>
  <si>
    <t>732762</t>
  </si>
  <si>
    <t>612</t>
  </si>
  <si>
    <t>613</t>
  </si>
  <si>
    <t>671290</t>
  </si>
  <si>
    <t>614</t>
  </si>
  <si>
    <t>615</t>
  </si>
  <si>
    <t>TSUG.B073</t>
  </si>
  <si>
    <t>565912</t>
  </si>
  <si>
    <t>PIG.GRD.MOYENNE</t>
  </si>
  <si>
    <t>616</t>
  </si>
  <si>
    <t>TSUG.B075</t>
  </si>
  <si>
    <t>319517</t>
  </si>
  <si>
    <t>618</t>
  </si>
  <si>
    <t>732768</t>
  </si>
  <si>
    <t>53</t>
  </si>
  <si>
    <t>619</t>
  </si>
  <si>
    <t>PRT318</t>
  </si>
  <si>
    <t>620</t>
  </si>
  <si>
    <t>220098</t>
  </si>
  <si>
    <t>621</t>
  </si>
  <si>
    <t>488713</t>
  </si>
  <si>
    <t>CORRECTEUR QUANT. SEMI/DEC</t>
  </si>
  <si>
    <t>622</t>
  </si>
  <si>
    <t>754710</t>
  </si>
  <si>
    <t>624</t>
  </si>
  <si>
    <t>625</t>
  </si>
  <si>
    <t>122419</t>
  </si>
  <si>
    <t>TUBE CENTRE</t>
  </si>
  <si>
    <t>626</t>
  </si>
  <si>
    <t>403398</t>
  </si>
  <si>
    <t>32</t>
  </si>
  <si>
    <t>627</t>
  </si>
  <si>
    <t>39</t>
  </si>
  <si>
    <t>Kunz Savoldelli, Alain</t>
  </si>
  <si>
    <t>628</t>
  </si>
  <si>
    <t>629</t>
  </si>
  <si>
    <t>630</t>
  </si>
  <si>
    <t>631</t>
  </si>
  <si>
    <t>632</t>
  </si>
  <si>
    <t>279995</t>
  </si>
  <si>
    <t>RIVET NI</t>
  </si>
  <si>
    <t>633</t>
  </si>
  <si>
    <t>754707</t>
  </si>
  <si>
    <t>634</t>
  </si>
  <si>
    <t>635</t>
  </si>
  <si>
    <t>636</t>
  </si>
  <si>
    <t>637</t>
  </si>
  <si>
    <t>638</t>
  </si>
  <si>
    <t>4765</t>
  </si>
  <si>
    <t>639</t>
  </si>
  <si>
    <t>640</t>
  </si>
  <si>
    <t>641</t>
  </si>
  <si>
    <t>739261</t>
  </si>
  <si>
    <t>VIS TETE CYL. C 42 C 00 A</t>
  </si>
  <si>
    <t>642</t>
  </si>
  <si>
    <t>643</t>
  </si>
  <si>
    <t>38</t>
  </si>
  <si>
    <t>644</t>
  </si>
  <si>
    <t>TSUG. BS12+</t>
  </si>
  <si>
    <t>3738</t>
  </si>
  <si>
    <t>645</t>
  </si>
  <si>
    <t>13001</t>
  </si>
  <si>
    <t>Citizen M32+</t>
  </si>
  <si>
    <t>Azorin, Blaise</t>
  </si>
  <si>
    <t>13002</t>
  </si>
  <si>
    <t>Saâdouni, Hedi</t>
  </si>
  <si>
    <t>13009</t>
  </si>
  <si>
    <t>Citizen K16+</t>
  </si>
  <si>
    <t>TAMBOUR BARILLET SEMI/DEC</t>
  </si>
  <si>
    <t>Goekdemir, Ali</t>
  </si>
  <si>
    <t>13010</t>
  </si>
  <si>
    <t>13011</t>
  </si>
  <si>
    <t>90</t>
  </si>
  <si>
    <t>13012</t>
  </si>
  <si>
    <t>COUVERCLE BARILLET SEMI/DEC</t>
  </si>
  <si>
    <t>18001</t>
  </si>
  <si>
    <t>TSUG.BO125</t>
  </si>
  <si>
    <t>18002</t>
  </si>
  <si>
    <t>TSUG.BS18</t>
  </si>
  <si>
    <t>18003</t>
  </si>
  <si>
    <t>709150</t>
  </si>
  <si>
    <t>18004</t>
  </si>
  <si>
    <t>32001</t>
  </si>
  <si>
    <t>Multideco</t>
  </si>
  <si>
    <t>9</t>
  </si>
  <si>
    <t>Berberat, Jérémy</t>
  </si>
  <si>
    <t>32002</t>
  </si>
  <si>
    <t>32003</t>
  </si>
  <si>
    <t>MultiSwiss</t>
  </si>
  <si>
    <t>32004</t>
  </si>
  <si>
    <t>32005</t>
  </si>
  <si>
    <t>32006</t>
  </si>
  <si>
    <t>709156</t>
  </si>
  <si>
    <t>32007</t>
  </si>
  <si>
    <t>0</t>
  </si>
  <si>
    <t>2</t>
  </si>
  <si>
    <t>3</t>
  </si>
  <si>
    <t>4</t>
  </si>
  <si>
    <t>427822</t>
  </si>
  <si>
    <t>5</t>
  </si>
  <si>
    <t>6</t>
  </si>
  <si>
    <t>7</t>
  </si>
  <si>
    <t>8</t>
  </si>
  <si>
    <t>66518</t>
  </si>
  <si>
    <t>31</t>
  </si>
  <si>
    <t>655323</t>
  </si>
  <si>
    <t>36</t>
  </si>
  <si>
    <t>37</t>
  </si>
  <si>
    <t>425168</t>
  </si>
  <si>
    <t>41</t>
  </si>
  <si>
    <t>43</t>
  </si>
  <si>
    <t>44</t>
  </si>
  <si>
    <t>540584</t>
  </si>
  <si>
    <t>47</t>
  </si>
  <si>
    <t>49</t>
  </si>
  <si>
    <t>51</t>
  </si>
  <si>
    <t>54</t>
  </si>
  <si>
    <t>58</t>
  </si>
  <si>
    <t>59</t>
  </si>
  <si>
    <t>4731</t>
  </si>
  <si>
    <t>62</t>
  </si>
  <si>
    <t>98</t>
  </si>
  <si>
    <t>64</t>
  </si>
  <si>
    <t>57</t>
  </si>
  <si>
    <t>65</t>
  </si>
  <si>
    <t>66</t>
  </si>
  <si>
    <t>63</t>
  </si>
  <si>
    <t>73</t>
  </si>
  <si>
    <t>52</t>
  </si>
  <si>
    <t>61</t>
  </si>
  <si>
    <t>754700</t>
  </si>
  <si>
    <t>83</t>
  </si>
  <si>
    <t>74</t>
  </si>
  <si>
    <t>754715</t>
  </si>
  <si>
    <t>76</t>
  </si>
  <si>
    <t>84</t>
  </si>
  <si>
    <t>Roue heures H2</t>
  </si>
  <si>
    <t>86</t>
  </si>
  <si>
    <t>144</t>
  </si>
  <si>
    <t>89</t>
  </si>
  <si>
    <t>146</t>
  </si>
  <si>
    <t>4670</t>
  </si>
  <si>
    <t>75</t>
  </si>
  <si>
    <t>92</t>
  </si>
  <si>
    <t>754720</t>
  </si>
  <si>
    <t>94</t>
  </si>
  <si>
    <t>645197</t>
  </si>
  <si>
    <t>628033</t>
  </si>
  <si>
    <t>96</t>
  </si>
  <si>
    <t>754704</t>
  </si>
  <si>
    <t>Pignon Intermediaire</t>
  </si>
  <si>
    <t>85</t>
  </si>
  <si>
    <t>145</t>
  </si>
  <si>
    <t>Renvoi correcteur</t>
  </si>
  <si>
    <t>99</t>
  </si>
  <si>
    <t>2097</t>
  </si>
  <si>
    <t>704606</t>
  </si>
  <si>
    <t>2075</t>
  </si>
  <si>
    <t>3474</t>
  </si>
  <si>
    <t>3469</t>
  </si>
  <si>
    <t>3305</t>
  </si>
  <si>
    <t>696685</t>
  </si>
  <si>
    <t>3237</t>
  </si>
  <si>
    <t>522432</t>
  </si>
  <si>
    <t>139</t>
  </si>
  <si>
    <t>96110</t>
  </si>
  <si>
    <t>140</t>
  </si>
  <si>
    <t>3468</t>
  </si>
  <si>
    <t>91</t>
  </si>
  <si>
    <t>653653</t>
  </si>
  <si>
    <t>97</t>
  </si>
  <si>
    <t>142</t>
  </si>
  <si>
    <t>522455</t>
  </si>
  <si>
    <t>152</t>
  </si>
  <si>
    <t>522075</t>
  </si>
  <si>
    <t>160</t>
  </si>
  <si>
    <t>762212</t>
  </si>
  <si>
    <t>143</t>
  </si>
  <si>
    <t>88</t>
  </si>
  <si>
    <t>149</t>
  </si>
  <si>
    <t>148</t>
  </si>
  <si>
    <t>4284</t>
  </si>
  <si>
    <t>147</t>
  </si>
  <si>
    <t>84675</t>
  </si>
  <si>
    <t>151</t>
  </si>
  <si>
    <t>153</t>
  </si>
  <si>
    <t>4678</t>
  </si>
  <si>
    <t>100</t>
  </si>
  <si>
    <t>762106</t>
  </si>
  <si>
    <t>4778</t>
  </si>
  <si>
    <t>3308</t>
  </si>
  <si>
    <t>4763</t>
  </si>
  <si>
    <t>DEPARTEMENT</t>
  </si>
  <si>
    <t>ROULAGE</t>
  </si>
  <si>
    <t>DECOUPAGE</t>
  </si>
  <si>
    <t>NDEPARTEMENT</t>
  </si>
  <si>
    <t>SECTEUR</t>
  </si>
  <si>
    <t>JOUR</t>
  </si>
  <si>
    <t>C</t>
  </si>
  <si>
    <t>M</t>
  </si>
  <si>
    <t>PSC PRODUITE</t>
  </si>
  <si>
    <t>QUALITE</t>
  </si>
  <si>
    <t>COMPOSANT</t>
  </si>
  <si>
    <t>TERMINAL</t>
  </si>
  <si>
    <t>TOTAL</t>
  </si>
  <si>
    <t>Machine</t>
  </si>
  <si>
    <t>MACHINE</t>
  </si>
  <si>
    <t>DATE</t>
  </si>
  <si>
    <t>DATE SAISIE</t>
  </si>
  <si>
    <t>LUNDI</t>
  </si>
  <si>
    <t>MARDI</t>
  </si>
  <si>
    <t>MERCREDI</t>
  </si>
  <si>
    <t>JEUDI</t>
  </si>
  <si>
    <t>VENDREDI</t>
  </si>
  <si>
    <t>EQUIPE</t>
  </si>
  <si>
    <t>WEEKEND</t>
  </si>
  <si>
    <t>MAINTENANCE</t>
  </si>
  <si>
    <t>PRODUCTION</t>
  </si>
  <si>
    <t>MachineSEMjour</t>
  </si>
  <si>
    <t>OPERATEUR</t>
  </si>
  <si>
    <t>ItemDepart</t>
  </si>
  <si>
    <t>26 h</t>
  </si>
  <si>
    <t>28 h</t>
  </si>
  <si>
    <t>30 h</t>
  </si>
  <si>
    <t>32 h</t>
  </si>
  <si>
    <t>34 h</t>
  </si>
  <si>
    <t>36 h</t>
  </si>
  <si>
    <t>38 h</t>
  </si>
  <si>
    <t>40 h</t>
  </si>
  <si>
    <t>42 h</t>
  </si>
  <si>
    <t>44 h</t>
  </si>
  <si>
    <t>46 h</t>
  </si>
  <si>
    <t>48 h</t>
  </si>
  <si>
    <t>599485</t>
  </si>
  <si>
    <t>IND.QUANT.BRUT SEMI</t>
  </si>
  <si>
    <t>NBR MACHINE</t>
  </si>
  <si>
    <t>105360</t>
  </si>
  <si>
    <t>AXE TIRETTE</t>
  </si>
  <si>
    <t>Bärtschi, Daniel</t>
  </si>
  <si>
    <t>Bord, Yann</t>
  </si>
  <si>
    <t>Cicciu, Giuseppe</t>
  </si>
  <si>
    <t>Dagnino, Eric</t>
  </si>
  <si>
    <t>Di Meo, Giovanna</t>
  </si>
  <si>
    <t>Ferrari, Samuel</t>
  </si>
  <si>
    <t>Goezel, Hüseyin</t>
  </si>
  <si>
    <t>Grunenwald, Steve</t>
  </si>
  <si>
    <t>Manzoni, Serge</t>
  </si>
  <si>
    <t>Merçay, Steve</t>
  </si>
  <si>
    <t>Muccigrosso, Michele</t>
  </si>
  <si>
    <t>Schneiter, Tristan</t>
  </si>
  <si>
    <t>Nom OPERATEUR</t>
  </si>
  <si>
    <t>Deiser, Sacha</t>
  </si>
  <si>
    <t>Demirci, Haydar</t>
  </si>
  <si>
    <t>Inverizzi, Fabiola</t>
  </si>
  <si>
    <t>Jarlaud, Mathieu</t>
  </si>
  <si>
    <t>Johnny, Mathieu, Jose</t>
  </si>
  <si>
    <t>Lamrabet, Ziad</t>
  </si>
  <si>
    <t>Mehmetaj, Ardit</t>
  </si>
  <si>
    <t>Merçay, Johnny</t>
  </si>
  <si>
    <t>Pellegrino, Mimino</t>
  </si>
  <si>
    <t>Cardoso Filipe</t>
  </si>
  <si>
    <t>Dos Santos, Fatima</t>
  </si>
  <si>
    <t>Objectif</t>
  </si>
  <si>
    <t>CDF</t>
  </si>
  <si>
    <t>CAME</t>
  </si>
  <si>
    <t>CNC</t>
  </si>
  <si>
    <t>VIS</t>
  </si>
  <si>
    <t>MONO</t>
  </si>
  <si>
    <t>MULTI</t>
  </si>
  <si>
    <t>303VIS</t>
  </si>
  <si>
    <t>304VIS</t>
  </si>
  <si>
    <t>723100VIS</t>
  </si>
  <si>
    <t>306VIS</t>
  </si>
  <si>
    <t>307VIS</t>
  </si>
  <si>
    <t>308VIS</t>
  </si>
  <si>
    <t>103048VIS</t>
  </si>
  <si>
    <t>309VIS</t>
  </si>
  <si>
    <t>310VIS</t>
  </si>
  <si>
    <t>311VIS</t>
  </si>
  <si>
    <t>738793VIS</t>
  </si>
  <si>
    <t>312VIS</t>
  </si>
  <si>
    <t>313VIS</t>
  </si>
  <si>
    <t>665869VIS</t>
  </si>
  <si>
    <t>314VIS</t>
  </si>
  <si>
    <t>619410VIS</t>
  </si>
  <si>
    <t>315VIS</t>
  </si>
  <si>
    <t>316VIS</t>
  </si>
  <si>
    <t>768897VIS</t>
  </si>
  <si>
    <t>317VIS</t>
  </si>
  <si>
    <t>318VIS</t>
  </si>
  <si>
    <t>3063VIS</t>
  </si>
  <si>
    <t>319VIS</t>
  </si>
  <si>
    <t>320VIS</t>
  </si>
  <si>
    <t>628558VIS</t>
  </si>
  <si>
    <t>321VIS</t>
  </si>
  <si>
    <t>322VIS</t>
  </si>
  <si>
    <t>403CNC</t>
  </si>
  <si>
    <t>404CNC</t>
  </si>
  <si>
    <t>405CNC</t>
  </si>
  <si>
    <t>406CNC</t>
  </si>
  <si>
    <t>407CNC</t>
  </si>
  <si>
    <t>408CNC</t>
  </si>
  <si>
    <t>719941CNC</t>
  </si>
  <si>
    <t>409CNC</t>
  </si>
  <si>
    <t>410CNC</t>
  </si>
  <si>
    <t>675436CNC</t>
  </si>
  <si>
    <t>411CNC</t>
  </si>
  <si>
    <t>412CNC</t>
  </si>
  <si>
    <t>413CNC</t>
  </si>
  <si>
    <t>414CNC</t>
  </si>
  <si>
    <t>3038CNC</t>
  </si>
  <si>
    <t>415CNC</t>
  </si>
  <si>
    <t>416CNC</t>
  </si>
  <si>
    <t>417CNC</t>
  </si>
  <si>
    <t>587562CNC</t>
  </si>
  <si>
    <t>418CNC</t>
  </si>
  <si>
    <t>419CNC</t>
  </si>
  <si>
    <t>420CNC</t>
  </si>
  <si>
    <t>658930CNC</t>
  </si>
  <si>
    <t>421CNC</t>
  </si>
  <si>
    <t>422CNC</t>
  </si>
  <si>
    <t>601CNC</t>
  </si>
  <si>
    <t>732113CNC</t>
  </si>
  <si>
    <t>602CNC</t>
  </si>
  <si>
    <t>603CNC</t>
  </si>
  <si>
    <t>604CNC</t>
  </si>
  <si>
    <t>605CNC</t>
  </si>
  <si>
    <t>648552CNC</t>
  </si>
  <si>
    <t>606CNC</t>
  </si>
  <si>
    <t>607CNC</t>
  </si>
  <si>
    <t>686211CNC</t>
  </si>
  <si>
    <t>608CNC</t>
  </si>
  <si>
    <t>504400CNC</t>
  </si>
  <si>
    <t>609CNC</t>
  </si>
  <si>
    <t>PRT325CNC</t>
  </si>
  <si>
    <t>610CNC</t>
  </si>
  <si>
    <t>PRT319CNC</t>
  </si>
  <si>
    <t>611CNC</t>
  </si>
  <si>
    <t>732762CNC</t>
  </si>
  <si>
    <t>612CNC</t>
  </si>
  <si>
    <t>613CNC</t>
  </si>
  <si>
    <t>671290CNC</t>
  </si>
  <si>
    <t>614CNC</t>
  </si>
  <si>
    <t>405301CNC</t>
  </si>
  <si>
    <t>615CNC</t>
  </si>
  <si>
    <t>565912CNC</t>
  </si>
  <si>
    <t>616CNC</t>
  </si>
  <si>
    <t>319517CNC</t>
  </si>
  <si>
    <t>618CNC</t>
  </si>
  <si>
    <t>732768CNC</t>
  </si>
  <si>
    <t>619CNC</t>
  </si>
  <si>
    <t>PRT318CNC</t>
  </si>
  <si>
    <t>620CNC</t>
  </si>
  <si>
    <t>621CNC</t>
  </si>
  <si>
    <t>488713CNC</t>
  </si>
  <si>
    <t>622CNC</t>
  </si>
  <si>
    <t>624CNC</t>
  </si>
  <si>
    <t>732761CNC</t>
  </si>
  <si>
    <t>625CNC</t>
  </si>
  <si>
    <t>122419CNC</t>
  </si>
  <si>
    <t>626CNC</t>
  </si>
  <si>
    <t>627CNC</t>
  </si>
  <si>
    <t>732484CNC</t>
  </si>
  <si>
    <t>628CNC</t>
  </si>
  <si>
    <t>629CNC</t>
  </si>
  <si>
    <t>630CNC</t>
  </si>
  <si>
    <t>631CNC</t>
  </si>
  <si>
    <t>632CNC</t>
  </si>
  <si>
    <t>279995CNC</t>
  </si>
  <si>
    <t>633CNC</t>
  </si>
  <si>
    <t>634CNC</t>
  </si>
  <si>
    <t>635CNC</t>
  </si>
  <si>
    <t>636CNC</t>
  </si>
  <si>
    <t>637CNC</t>
  </si>
  <si>
    <t>638CNC</t>
  </si>
  <si>
    <t>4765CNC</t>
  </si>
  <si>
    <t>639CNC</t>
  </si>
  <si>
    <t>640CNC</t>
  </si>
  <si>
    <t>297028CNC</t>
  </si>
  <si>
    <t>641CNC</t>
  </si>
  <si>
    <t>739261CNC</t>
  </si>
  <si>
    <t>642CNC</t>
  </si>
  <si>
    <t>643CNC</t>
  </si>
  <si>
    <t>628558CNC</t>
  </si>
  <si>
    <t>644CNC</t>
  </si>
  <si>
    <t>3738CNC</t>
  </si>
  <si>
    <t>645CNC</t>
  </si>
  <si>
    <t>13001MONO</t>
  </si>
  <si>
    <t>599485MONO</t>
  </si>
  <si>
    <t>13002MONO</t>
  </si>
  <si>
    <t>13009MONO</t>
  </si>
  <si>
    <t>13010MONO</t>
  </si>
  <si>
    <t>13011MONO</t>
  </si>
  <si>
    <t>13012MONO</t>
  </si>
  <si>
    <t>18001MONO</t>
  </si>
  <si>
    <t>18002MONO</t>
  </si>
  <si>
    <t>18003MONO</t>
  </si>
  <si>
    <t>709150MONO</t>
  </si>
  <si>
    <t>18004MONO</t>
  </si>
  <si>
    <t>32001MULTI</t>
  </si>
  <si>
    <t>32002MULTI</t>
  </si>
  <si>
    <t>32003MULTI</t>
  </si>
  <si>
    <t>32004MULTI</t>
  </si>
  <si>
    <t>32005MULTI</t>
  </si>
  <si>
    <t>3038MULTI</t>
  </si>
  <si>
    <t>32006MULTI</t>
  </si>
  <si>
    <t>709156MULTI</t>
  </si>
  <si>
    <t>32007MULTI</t>
  </si>
  <si>
    <t>101CAME</t>
  </si>
  <si>
    <t>397605CAME</t>
  </si>
  <si>
    <t>102CAME</t>
  </si>
  <si>
    <t>104CAME</t>
  </si>
  <si>
    <t>114CAME</t>
  </si>
  <si>
    <t>261483CAME</t>
  </si>
  <si>
    <t>138CAME</t>
  </si>
  <si>
    <t>201CAME</t>
  </si>
  <si>
    <t>542564CAME</t>
  </si>
  <si>
    <t>202CAME</t>
  </si>
  <si>
    <t>203CAME</t>
  </si>
  <si>
    <t>749634CAME</t>
  </si>
  <si>
    <t>204CAME</t>
  </si>
  <si>
    <t>3515CAME</t>
  </si>
  <si>
    <t>205CAME</t>
  </si>
  <si>
    <t>755365CAME</t>
  </si>
  <si>
    <t>206CAME</t>
  </si>
  <si>
    <t>751746CAME</t>
  </si>
  <si>
    <t>207CAME</t>
  </si>
  <si>
    <t>208CAME</t>
  </si>
  <si>
    <t>122688CAME</t>
  </si>
  <si>
    <t>222CAME</t>
  </si>
  <si>
    <t>705252CAME</t>
  </si>
  <si>
    <t>223CAME</t>
  </si>
  <si>
    <t>2029CAME</t>
  </si>
  <si>
    <t>301CAME</t>
  </si>
  <si>
    <t>732761CAME</t>
  </si>
  <si>
    <t>302CAME</t>
  </si>
  <si>
    <t>305CAME</t>
  </si>
  <si>
    <t>323CAME</t>
  </si>
  <si>
    <t>66519CAME</t>
  </si>
  <si>
    <t>324CAME</t>
  </si>
  <si>
    <t>536767CAME</t>
  </si>
  <si>
    <t>325CAME</t>
  </si>
  <si>
    <t>66513CAME</t>
  </si>
  <si>
    <t>326CAME</t>
  </si>
  <si>
    <t>327CAME</t>
  </si>
  <si>
    <t>328CAME</t>
  </si>
  <si>
    <t>401CAME</t>
  </si>
  <si>
    <t>PRT210CAME</t>
  </si>
  <si>
    <t>402CAME</t>
  </si>
  <si>
    <t>501CAME</t>
  </si>
  <si>
    <t>146280CAME</t>
  </si>
  <si>
    <t>502CAME</t>
  </si>
  <si>
    <t>65944CAME</t>
  </si>
  <si>
    <t>503CAME</t>
  </si>
  <si>
    <t>146279CAME</t>
  </si>
  <si>
    <t>504CAME</t>
  </si>
  <si>
    <t>505CAME</t>
  </si>
  <si>
    <t>1741CAME</t>
  </si>
  <si>
    <t>506CAME</t>
  </si>
  <si>
    <t>400583CAME</t>
  </si>
  <si>
    <t>507CAME</t>
  </si>
  <si>
    <t>192273CAME</t>
  </si>
  <si>
    <t>508CAME</t>
  </si>
  <si>
    <t>509CAME</t>
  </si>
  <si>
    <t>510CAME</t>
  </si>
  <si>
    <t>511CAME</t>
  </si>
  <si>
    <t>512CAME</t>
  </si>
  <si>
    <t>513CAME</t>
  </si>
  <si>
    <t>201282CAME</t>
  </si>
  <si>
    <t>514CAME</t>
  </si>
  <si>
    <t>515CAME</t>
  </si>
  <si>
    <t>517CAME</t>
  </si>
  <si>
    <t>1566CAME</t>
  </si>
  <si>
    <t>519CAME</t>
  </si>
  <si>
    <t>524CAME</t>
  </si>
  <si>
    <t>103CAME</t>
  </si>
  <si>
    <t>405301CAME</t>
  </si>
  <si>
    <t>105CAME</t>
  </si>
  <si>
    <t>1859CAME</t>
  </si>
  <si>
    <t>106CAME</t>
  </si>
  <si>
    <t>107CAME</t>
  </si>
  <si>
    <t>4635CAME</t>
  </si>
  <si>
    <t>108CAME</t>
  </si>
  <si>
    <t>485441CAME</t>
  </si>
  <si>
    <t>109CAME</t>
  </si>
  <si>
    <t>1860CAME</t>
  </si>
  <si>
    <t>110CAME</t>
  </si>
  <si>
    <t>PRT322CAME</t>
  </si>
  <si>
    <t>111CAME</t>
  </si>
  <si>
    <t>112CAME</t>
  </si>
  <si>
    <t>758003CAME</t>
  </si>
  <si>
    <t>113CAME</t>
  </si>
  <si>
    <t>115CAME</t>
  </si>
  <si>
    <t>4049CAME</t>
  </si>
  <si>
    <t>116CAME</t>
  </si>
  <si>
    <t>760384CAME</t>
  </si>
  <si>
    <t>117CAME</t>
  </si>
  <si>
    <t>4684CAME</t>
  </si>
  <si>
    <t>118CAME</t>
  </si>
  <si>
    <t>4184CAME</t>
  </si>
  <si>
    <t>119CAME</t>
  </si>
  <si>
    <t>116173CAME</t>
  </si>
  <si>
    <t>120CAME</t>
  </si>
  <si>
    <t>569542CAME</t>
  </si>
  <si>
    <t>121CAME</t>
  </si>
  <si>
    <t>324159CAME</t>
  </si>
  <si>
    <t>122CAME</t>
  </si>
  <si>
    <t>4181CAME</t>
  </si>
  <si>
    <t>123CAME</t>
  </si>
  <si>
    <t>124CAME</t>
  </si>
  <si>
    <t>116127CAME</t>
  </si>
  <si>
    <t>125CAME</t>
  </si>
  <si>
    <t>126CAME</t>
  </si>
  <si>
    <t>4182CAME</t>
  </si>
  <si>
    <t>127CAME</t>
  </si>
  <si>
    <t>128CAME</t>
  </si>
  <si>
    <t>129CAME</t>
  </si>
  <si>
    <t>102126CAME</t>
  </si>
  <si>
    <t>130CAME</t>
  </si>
  <si>
    <t>131CAME</t>
  </si>
  <si>
    <t>3645CAME</t>
  </si>
  <si>
    <t>132CAME</t>
  </si>
  <si>
    <t>324161CAME</t>
  </si>
  <si>
    <t>133CAME</t>
  </si>
  <si>
    <t>105360CAME</t>
  </si>
  <si>
    <t>134CAME</t>
  </si>
  <si>
    <t>4671CAME</t>
  </si>
  <si>
    <t>135CAME</t>
  </si>
  <si>
    <t>736106CAME</t>
  </si>
  <si>
    <t>136CAME</t>
  </si>
  <si>
    <t>137CAME</t>
  </si>
  <si>
    <t>209CAME</t>
  </si>
  <si>
    <t>728493CAME</t>
  </si>
  <si>
    <t>210CAME</t>
  </si>
  <si>
    <t>211CAME</t>
  </si>
  <si>
    <t>4733CAME</t>
  </si>
  <si>
    <t>212CAME</t>
  </si>
  <si>
    <t>703457CAME</t>
  </si>
  <si>
    <t>213CAME</t>
  </si>
  <si>
    <t>491429CAME</t>
  </si>
  <si>
    <t>214CAME</t>
  </si>
  <si>
    <t>215CAME</t>
  </si>
  <si>
    <t>751744CAME</t>
  </si>
  <si>
    <t>217CAME</t>
  </si>
  <si>
    <t>705253CAME</t>
  </si>
  <si>
    <t>218CAME</t>
  </si>
  <si>
    <t>219CAME</t>
  </si>
  <si>
    <t>4679CAME</t>
  </si>
  <si>
    <t>220CAME</t>
  </si>
  <si>
    <t>4680CAME</t>
  </si>
  <si>
    <t>221CAME</t>
  </si>
  <si>
    <t>4634CAME</t>
  </si>
  <si>
    <t>224CAME</t>
  </si>
  <si>
    <t>225CAME</t>
  </si>
  <si>
    <t>226CAME</t>
  </si>
  <si>
    <t>4718CAME</t>
  </si>
  <si>
    <t>227CAME</t>
  </si>
  <si>
    <t>228CAME</t>
  </si>
  <si>
    <t>4637CAME</t>
  </si>
  <si>
    <t>516CAME</t>
  </si>
  <si>
    <t>4227CAME</t>
  </si>
  <si>
    <t>518CAME</t>
  </si>
  <si>
    <t>696684CAME</t>
  </si>
  <si>
    <t>520CAME</t>
  </si>
  <si>
    <t>521CAME</t>
  </si>
  <si>
    <t>703456CAME</t>
  </si>
  <si>
    <t>522CAME</t>
  </si>
  <si>
    <t>523CAME</t>
  </si>
  <si>
    <t>525CAME</t>
  </si>
  <si>
    <t>526CAME</t>
  </si>
  <si>
    <t>407010CAME</t>
  </si>
  <si>
    <t>527CAME</t>
  </si>
  <si>
    <t>528CAME</t>
  </si>
  <si>
    <t>118779CAME</t>
  </si>
  <si>
    <t>529CAME</t>
  </si>
  <si>
    <t>PRT303CAME</t>
  </si>
  <si>
    <t>530CAME</t>
  </si>
  <si>
    <t>531CAME</t>
  </si>
  <si>
    <t>707693CAME</t>
  </si>
  <si>
    <t>532CAME</t>
  </si>
  <si>
    <t>24</t>
  </si>
  <si>
    <t>19</t>
  </si>
  <si>
    <t>26</t>
  </si>
  <si>
    <t>2.05</t>
  </si>
  <si>
    <t>4.615384615</t>
  </si>
  <si>
    <t>1.705882353</t>
  </si>
  <si>
    <t>2.166666667</t>
  </si>
  <si>
    <t>1.84</t>
  </si>
  <si>
    <t>2.7</t>
  </si>
  <si>
    <t>1.8</t>
  </si>
  <si>
    <t>1.659574468</t>
  </si>
  <si>
    <t>0.56</t>
  </si>
  <si>
    <t>1.571428571</t>
  </si>
  <si>
    <t>100ROULAGE</t>
  </si>
  <si>
    <t>101ROULAGE</t>
  </si>
  <si>
    <t>102ROULAGE</t>
  </si>
  <si>
    <t>103ROULAGE</t>
  </si>
  <si>
    <t>104ROULAGE</t>
  </si>
  <si>
    <t>105ROULAGE</t>
  </si>
  <si>
    <t>106ROULAGE</t>
  </si>
  <si>
    <t>107ROULAGE</t>
  </si>
  <si>
    <t>108ROULAGE</t>
  </si>
  <si>
    <t>109ROULAGE</t>
  </si>
  <si>
    <t>110ROULAGE</t>
  </si>
  <si>
    <t>111ROULAGE</t>
  </si>
  <si>
    <t>112ROULAGE</t>
  </si>
  <si>
    <t>113ROULAGE</t>
  </si>
  <si>
    <t>115ROULAGE</t>
  </si>
  <si>
    <t>116ROULAGE</t>
  </si>
  <si>
    <t>117ROULAGE</t>
  </si>
  <si>
    <t>119ROULAGE</t>
  </si>
  <si>
    <t>120ROULAGE</t>
  </si>
  <si>
    <t>121DECOUPAGE</t>
  </si>
  <si>
    <t>122ROULAGE</t>
  </si>
  <si>
    <t>125ROULAGE</t>
  </si>
  <si>
    <t>124ROULAGE</t>
  </si>
  <si>
    <t>126ROULAGE</t>
  </si>
  <si>
    <t>128ROULAGE</t>
  </si>
  <si>
    <t>123ROULAGE</t>
  </si>
  <si>
    <t>120DECOUPAGE</t>
  </si>
  <si>
    <t>122DECOUPAGE</t>
  </si>
  <si>
    <t>123DECOUPAGE</t>
  </si>
  <si>
    <t>125DECOUPAGE</t>
  </si>
  <si>
    <t>126DECOUPAGE</t>
  </si>
  <si>
    <t>80</t>
  </si>
  <si>
    <t>34</t>
  </si>
  <si>
    <t>48</t>
  </si>
  <si>
    <t>196</t>
  </si>
  <si>
    <t>127ROULAGE</t>
  </si>
  <si>
    <t>124DECOUPAGE</t>
  </si>
  <si>
    <t>27</t>
  </si>
  <si>
    <t>4671ROULAGE</t>
  </si>
  <si>
    <t>707693ROULAGE</t>
  </si>
  <si>
    <t>754715ROULAGE</t>
  </si>
  <si>
    <t>4227ROULAGE</t>
  </si>
  <si>
    <t>324161ROULAGE</t>
  </si>
  <si>
    <t>754704ROULAGE</t>
  </si>
  <si>
    <t>4182ROULAGE</t>
  </si>
  <si>
    <t>4670ROULAGE</t>
  </si>
  <si>
    <t>324162ROULAGE</t>
  </si>
  <si>
    <t>736106ROULAGE</t>
  </si>
  <si>
    <t>116127ROULAGE</t>
  </si>
  <si>
    <t>4184ROULAGE</t>
  </si>
  <si>
    <t>628033ROULAGE</t>
  </si>
  <si>
    <t>754707ROULAGE</t>
  </si>
  <si>
    <t>705253ROULAGE</t>
  </si>
  <si>
    <t>4181ROULAGE</t>
  </si>
  <si>
    <t>84675ROULAGE</t>
  </si>
  <si>
    <t>403398ROULAGE</t>
  </si>
  <si>
    <t>96110DECOUPAGE</t>
  </si>
  <si>
    <t>4762DECOUPAGE</t>
  </si>
  <si>
    <t>4778DECOUPAGE</t>
  </si>
  <si>
    <t>3308DECOUPAGE</t>
  </si>
  <si>
    <t>3305DECOUPAGE</t>
  </si>
  <si>
    <t>4763DECOUPAGE</t>
  </si>
  <si>
    <t>FRONTAL</t>
  </si>
  <si>
    <t>PIGNON</t>
  </si>
  <si>
    <t>PLANCHE</t>
  </si>
  <si>
    <t>0PIGNON</t>
  </si>
  <si>
    <t>4679PIGNON</t>
  </si>
  <si>
    <t>2PIGNON</t>
  </si>
  <si>
    <t>3PIGNON</t>
  </si>
  <si>
    <t>736106PIGNON</t>
  </si>
  <si>
    <t>4PIGNON</t>
  </si>
  <si>
    <t>5PIGNON</t>
  </si>
  <si>
    <t>6PIGNON</t>
  </si>
  <si>
    <t>703457PIGNON</t>
  </si>
  <si>
    <t>7PIGNON</t>
  </si>
  <si>
    <t>84671PIGNON</t>
  </si>
  <si>
    <t>8PIGNON</t>
  </si>
  <si>
    <t>4729PIGNON</t>
  </si>
  <si>
    <t>10PIGNON</t>
  </si>
  <si>
    <t>4227PIGNON</t>
  </si>
  <si>
    <t>11PIGNON</t>
  </si>
  <si>
    <t>1859PIGNON</t>
  </si>
  <si>
    <t>12PIGNON</t>
  </si>
  <si>
    <t>712893PIGNON</t>
  </si>
  <si>
    <t>13PIGNON</t>
  </si>
  <si>
    <t>4634PIGNON</t>
  </si>
  <si>
    <t>9PIGNON</t>
  </si>
  <si>
    <t>15PIGNON</t>
  </si>
  <si>
    <t>4671PIGNON</t>
  </si>
  <si>
    <t>16PIGNON</t>
  </si>
  <si>
    <t>4635PIGNON</t>
  </si>
  <si>
    <t>17PIGNON</t>
  </si>
  <si>
    <t>122688PIGNON</t>
  </si>
  <si>
    <t>18PIGNON</t>
  </si>
  <si>
    <t>491429PIGNON</t>
  </si>
  <si>
    <t>21PIGNON</t>
  </si>
  <si>
    <t>705252PIGNON</t>
  </si>
  <si>
    <t>22PIGNON</t>
  </si>
  <si>
    <t>4182PIGNON</t>
  </si>
  <si>
    <t>23PIGNON</t>
  </si>
  <si>
    <t>66518PIGNON</t>
  </si>
  <si>
    <t>25PIGNON</t>
  </si>
  <si>
    <t>2029PIGNON</t>
  </si>
  <si>
    <t>28PIGNON</t>
  </si>
  <si>
    <t>66519PIGNON</t>
  </si>
  <si>
    <t>49PIGNON</t>
  </si>
  <si>
    <t>324161PIGNON</t>
  </si>
  <si>
    <t>50PIGNON</t>
  </si>
  <si>
    <t>732113PIGNON</t>
  </si>
  <si>
    <t>51PIGNON</t>
  </si>
  <si>
    <t>696684PIGNON</t>
  </si>
  <si>
    <t>54PIGNON</t>
  </si>
  <si>
    <t>1860PIGNON</t>
  </si>
  <si>
    <t>55PIGNON</t>
  </si>
  <si>
    <t>4733PIGNON</t>
  </si>
  <si>
    <t>58PIGNON</t>
  </si>
  <si>
    <t>4684PIGNON</t>
  </si>
  <si>
    <t>59PIGNON</t>
  </si>
  <si>
    <t>4731PIGNON</t>
  </si>
  <si>
    <t>60PIGNON</t>
  </si>
  <si>
    <t>53PIGNON</t>
  </si>
  <si>
    <t>62PIGNON</t>
  </si>
  <si>
    <t>405301PIGNON</t>
  </si>
  <si>
    <t>98PIGNON</t>
  </si>
  <si>
    <t>276333PIGNON</t>
  </si>
  <si>
    <t>64PIGNON</t>
  </si>
  <si>
    <t>4181PIGNON</t>
  </si>
  <si>
    <t>57PIGNON</t>
  </si>
  <si>
    <t>4680PIGNON</t>
  </si>
  <si>
    <t>20PIGNON</t>
  </si>
  <si>
    <t>65PIGNON</t>
  </si>
  <si>
    <t>66PIGNON</t>
  </si>
  <si>
    <t>63PIGNON</t>
  </si>
  <si>
    <t>116127PIGNON</t>
  </si>
  <si>
    <t>73PIGNON</t>
  </si>
  <si>
    <t>705253PIGNON</t>
  </si>
  <si>
    <t>72PIGNON</t>
  </si>
  <si>
    <t>52PIGNON</t>
  </si>
  <si>
    <t>61PIGNON</t>
  </si>
  <si>
    <t>754700PIGNON</t>
  </si>
  <si>
    <t>83PIGNON</t>
  </si>
  <si>
    <t>324159PIGNON</t>
  </si>
  <si>
    <t>74PIGNON</t>
  </si>
  <si>
    <t>76PIGNON</t>
  </si>
  <si>
    <t>758003PIGNON</t>
  </si>
  <si>
    <t>84PIGNON</t>
  </si>
  <si>
    <t>86PIGNON</t>
  </si>
  <si>
    <t>144PIGNON</t>
  </si>
  <si>
    <t>89PIGNON</t>
  </si>
  <si>
    <t>146PIGNON</t>
  </si>
  <si>
    <t>4670PIGNON</t>
  </si>
  <si>
    <t>75PIGNON</t>
  </si>
  <si>
    <t>92PIGNON</t>
  </si>
  <si>
    <t>4637PIGNON</t>
  </si>
  <si>
    <t>90PIGNON</t>
  </si>
  <si>
    <t>754720PIGNON</t>
  </si>
  <si>
    <t>94PIGNON</t>
  </si>
  <si>
    <t>645197PIGNON</t>
  </si>
  <si>
    <t>95PIGNON</t>
  </si>
  <si>
    <t>628033PIGNON</t>
  </si>
  <si>
    <t>96PIGNON</t>
  </si>
  <si>
    <t>754704PIGNON</t>
  </si>
  <si>
    <t>85PIGNON</t>
  </si>
  <si>
    <t>703456PIGNON</t>
  </si>
  <si>
    <t>145PIGNON</t>
  </si>
  <si>
    <t>4765PIGNON</t>
  </si>
  <si>
    <t>99PIGNON</t>
  </si>
  <si>
    <t>4184PIGNON</t>
  </si>
  <si>
    <t>97PIGNON</t>
  </si>
  <si>
    <t>127PIGNON</t>
  </si>
  <si>
    <t>4718PIGNON</t>
  </si>
  <si>
    <t>142PIGNON</t>
  </si>
  <si>
    <t>129PIGNON</t>
  </si>
  <si>
    <t>762212PIGNON</t>
  </si>
  <si>
    <t>143PIGNON</t>
  </si>
  <si>
    <t>88PIGNON</t>
  </si>
  <si>
    <t>66513PIGNON</t>
  </si>
  <si>
    <t>128PIGNON</t>
  </si>
  <si>
    <t>754710PIGNON</t>
  </si>
  <si>
    <t>149PIGNON</t>
  </si>
  <si>
    <t>14PIGNON</t>
  </si>
  <si>
    <t>148PIGNON</t>
  </si>
  <si>
    <t>4284PIGNON</t>
  </si>
  <si>
    <t>147PIGNON</t>
  </si>
  <si>
    <t>84675PIGNON</t>
  </si>
  <si>
    <t>151PIGNON</t>
  </si>
  <si>
    <t>470858PIGNON</t>
  </si>
  <si>
    <t>153PIGNON</t>
  </si>
  <si>
    <t>71PIGNON</t>
  </si>
  <si>
    <t>4678PIGNON</t>
  </si>
  <si>
    <t>29FRONTAL</t>
  </si>
  <si>
    <t>471579-RFRONTAL</t>
  </si>
  <si>
    <t>30FRONTAL</t>
  </si>
  <si>
    <t>542564FRONTAL</t>
  </si>
  <si>
    <t>31FRONTAL</t>
  </si>
  <si>
    <t>749634FRONTAL</t>
  </si>
  <si>
    <t>32FRONTAL</t>
  </si>
  <si>
    <t>33FRONTAL</t>
  </si>
  <si>
    <t>504400FRONTAL</t>
  </si>
  <si>
    <t>35FRONTAL</t>
  </si>
  <si>
    <t>655323FRONTAL</t>
  </si>
  <si>
    <t>36FRONTAL</t>
  </si>
  <si>
    <t>397605FRONTAL</t>
  </si>
  <si>
    <t>37FRONTAL</t>
  </si>
  <si>
    <t>38FRONTAL</t>
  </si>
  <si>
    <t>39FRONTAL</t>
  </si>
  <si>
    <t>425168FRONTAL</t>
  </si>
  <si>
    <t>40FRONTAL</t>
  </si>
  <si>
    <t>1859FRONTAL</t>
  </si>
  <si>
    <t>41FRONTAL</t>
  </si>
  <si>
    <t>42FRONTAL</t>
  </si>
  <si>
    <t>1860-BFRONTAL</t>
  </si>
  <si>
    <t>43FRONTAL</t>
  </si>
  <si>
    <t>44FRONTAL</t>
  </si>
  <si>
    <t>122688-BFRONTAL</t>
  </si>
  <si>
    <t>45FRONTAL</t>
  </si>
  <si>
    <t>686211-BFRONTAL</t>
  </si>
  <si>
    <t>46FRONTAL</t>
  </si>
  <si>
    <t>540584FRONTAL</t>
  </si>
  <si>
    <t>47FRONTAL</t>
  </si>
  <si>
    <t>130PLANCHE</t>
  </si>
  <si>
    <t>2097PLANCHE</t>
  </si>
  <si>
    <t>131PLANCHE</t>
  </si>
  <si>
    <t>704606PLANCHE</t>
  </si>
  <si>
    <t>132PLANCHE</t>
  </si>
  <si>
    <t>2075PLANCHE</t>
  </si>
  <si>
    <t>133PLANCHE</t>
  </si>
  <si>
    <t>3474PLANCHE</t>
  </si>
  <si>
    <t>134PLANCHE</t>
  </si>
  <si>
    <t>3469PLANCHE</t>
  </si>
  <si>
    <t>135PLANCHE</t>
  </si>
  <si>
    <t>3305PLANCHE</t>
  </si>
  <si>
    <t>136PLANCHE</t>
  </si>
  <si>
    <t>696685PLANCHE</t>
  </si>
  <si>
    <t>137PLANCHE</t>
  </si>
  <si>
    <t>3237PLANCHE</t>
  </si>
  <si>
    <t>138PLANCHE</t>
  </si>
  <si>
    <t>522432PLANCHE</t>
  </si>
  <si>
    <t>139PLANCHE</t>
  </si>
  <si>
    <t>96110PLANCHE</t>
  </si>
  <si>
    <t>140PLANCHE</t>
  </si>
  <si>
    <t>3468PLANCHE</t>
  </si>
  <si>
    <t>91PLANCHE</t>
  </si>
  <si>
    <t>653653PLANCHE</t>
  </si>
  <si>
    <t>150PLANCHE</t>
  </si>
  <si>
    <t>522455PLANCHE</t>
  </si>
  <si>
    <t>152PLANCHE</t>
  </si>
  <si>
    <t>522075PLANCHE</t>
  </si>
  <si>
    <t>160PLANCHE</t>
  </si>
  <si>
    <t>104FRONTAL</t>
  </si>
  <si>
    <t>471579-BFRONTAL</t>
  </si>
  <si>
    <t>105FRONTAL</t>
  </si>
  <si>
    <t>106FRONTAL</t>
  </si>
  <si>
    <t>103FRONTAL</t>
  </si>
  <si>
    <t>102FRONTAL</t>
  </si>
  <si>
    <t>319517FRONTAL</t>
  </si>
  <si>
    <t>101FRONTAL</t>
  </si>
  <si>
    <t>427822FRONTAL</t>
  </si>
  <si>
    <t>107FRONTAL</t>
  </si>
  <si>
    <t>301070FRONTAL</t>
  </si>
  <si>
    <t>108FRONTAL</t>
  </si>
  <si>
    <t>109FRONTAL</t>
  </si>
  <si>
    <t>110FRONTAL</t>
  </si>
  <si>
    <t>655323-RFRONTAL</t>
  </si>
  <si>
    <t>111FRONTAL</t>
  </si>
  <si>
    <t>112FRONTAL</t>
  </si>
  <si>
    <t>OBJECTIF H</t>
  </si>
  <si>
    <t>CONFIRME H</t>
  </si>
  <si>
    <t>Total Heure</t>
  </si>
  <si>
    <t>565912PIGNON</t>
  </si>
  <si>
    <t>COUVERCLE BARILLET BRUT</t>
  </si>
  <si>
    <t>536767MONO</t>
  </si>
  <si>
    <t>120 SPS</t>
  </si>
  <si>
    <t>758008</t>
  </si>
  <si>
    <t>Chaussee L2 151</t>
  </si>
  <si>
    <t>728493ROULAGE</t>
  </si>
  <si>
    <t>PRT338</t>
  </si>
  <si>
    <t>PROTO_338_MOYEU</t>
  </si>
  <si>
    <t>PRT338CNC</t>
  </si>
  <si>
    <t>301070CAME</t>
  </si>
  <si>
    <t>667305</t>
  </si>
  <si>
    <t>PIG.SEC. L6.040</t>
  </si>
  <si>
    <t>667305CNC</t>
  </si>
  <si>
    <t>Chaussee L2 152</t>
  </si>
  <si>
    <t>705252ROULAGE</t>
  </si>
  <si>
    <t>PRT293</t>
  </si>
  <si>
    <t>PROTO_293_CLEF CADRAN</t>
  </si>
  <si>
    <t>PRT293CNC</t>
  </si>
  <si>
    <t>PANNE</t>
  </si>
  <si>
    <t>Panne</t>
  </si>
  <si>
    <t>ItemMachDepart</t>
  </si>
  <si>
    <t>405301103CAME</t>
  </si>
  <si>
    <t>1859105CAME</t>
  </si>
  <si>
    <t>1859106CAME</t>
  </si>
  <si>
    <t>485441108CAME</t>
  </si>
  <si>
    <t>1860109CAME</t>
  </si>
  <si>
    <t>PRT322110CAME</t>
  </si>
  <si>
    <t>1860111CAME</t>
  </si>
  <si>
    <t>758003112CAME</t>
  </si>
  <si>
    <t>4049115CAME</t>
  </si>
  <si>
    <t>760384116CAME</t>
  </si>
  <si>
    <t>4684117CAME</t>
  </si>
  <si>
    <t>4184118CAME</t>
  </si>
  <si>
    <t>116173119CAME</t>
  </si>
  <si>
    <t>569542120CAME</t>
  </si>
  <si>
    <t>324159121CAME</t>
  </si>
  <si>
    <t>4181122CAME</t>
  </si>
  <si>
    <t>4181123CAME</t>
  </si>
  <si>
    <t>116127124CAME</t>
  </si>
  <si>
    <t>4182126CAME</t>
  </si>
  <si>
    <t>4184128CAME</t>
  </si>
  <si>
    <t>102126129CAME</t>
  </si>
  <si>
    <t>116127130CAME</t>
  </si>
  <si>
    <t>3645131CAME</t>
  </si>
  <si>
    <t>324161132CAME</t>
  </si>
  <si>
    <t>105360133CAME</t>
  </si>
  <si>
    <t>4671134CAME</t>
  </si>
  <si>
    <t>736106135CAME</t>
  </si>
  <si>
    <t>736106136CAME</t>
  </si>
  <si>
    <t>728493209CAME</t>
  </si>
  <si>
    <t>4733211CAME</t>
  </si>
  <si>
    <t>703457212CAME</t>
  </si>
  <si>
    <t>491429213CAME</t>
  </si>
  <si>
    <t>751744215CAME</t>
  </si>
  <si>
    <t>705253217CAME</t>
  </si>
  <si>
    <t>4679219CAME</t>
  </si>
  <si>
    <t>4680220CAME</t>
  </si>
  <si>
    <t>4634221CAME</t>
  </si>
  <si>
    <t>4718226CAME</t>
  </si>
  <si>
    <t>4635227CAME</t>
  </si>
  <si>
    <t>4637228CAME</t>
  </si>
  <si>
    <t>4227516CAME</t>
  </si>
  <si>
    <t>696684518CAME</t>
  </si>
  <si>
    <t>705253520CAME</t>
  </si>
  <si>
    <t>703456521CAME</t>
  </si>
  <si>
    <t>4181523CAME</t>
  </si>
  <si>
    <t>407010526CAME</t>
  </si>
  <si>
    <t>118779528CAME</t>
  </si>
  <si>
    <t>PRT303529CAME</t>
  </si>
  <si>
    <t>118779530CAME</t>
  </si>
  <si>
    <t>707693531CAME</t>
  </si>
  <si>
    <t>3515532CAME</t>
  </si>
  <si>
    <t>397605101CAME</t>
  </si>
  <si>
    <t>301070102CAME</t>
  </si>
  <si>
    <t>397605104CAME</t>
  </si>
  <si>
    <t>261483114CAME</t>
  </si>
  <si>
    <t>542564201CAME</t>
  </si>
  <si>
    <t>542564202CAME</t>
  </si>
  <si>
    <t>749634203CAME</t>
  </si>
  <si>
    <t>3515204CAME</t>
  </si>
  <si>
    <t>755365205CAME</t>
  </si>
  <si>
    <t>751746206CAME</t>
  </si>
  <si>
    <t>122688208CAME</t>
  </si>
  <si>
    <t>705252222CAME</t>
  </si>
  <si>
    <t>2029223CAME</t>
  </si>
  <si>
    <t>732761301CAME</t>
  </si>
  <si>
    <t>732761302CAME</t>
  </si>
  <si>
    <t>66519323CAME</t>
  </si>
  <si>
    <t>536767324CAME</t>
  </si>
  <si>
    <t>66513325CAME</t>
  </si>
  <si>
    <t>PRT210401CAME</t>
  </si>
  <si>
    <t>146280501CAME</t>
  </si>
  <si>
    <t>65944502CAME</t>
  </si>
  <si>
    <t>146279503CAME</t>
  </si>
  <si>
    <t>146280504CAME</t>
  </si>
  <si>
    <t>1741505CAME</t>
  </si>
  <si>
    <t>400583506CAME</t>
  </si>
  <si>
    <t>192273507CAME</t>
  </si>
  <si>
    <t>65944508CAME</t>
  </si>
  <si>
    <t>400583509CAME</t>
  </si>
  <si>
    <t>192273510CAME</t>
  </si>
  <si>
    <t>146279511CAME</t>
  </si>
  <si>
    <t>146279512CAME</t>
  </si>
  <si>
    <t>201282513CAME</t>
  </si>
  <si>
    <t>146279514CAME</t>
  </si>
  <si>
    <t>1566517CAME</t>
  </si>
  <si>
    <t>1566524CAME</t>
  </si>
  <si>
    <t>46790PIGNON</t>
  </si>
  <si>
    <t>7361063PIGNON</t>
  </si>
  <si>
    <t>846717PIGNON</t>
  </si>
  <si>
    <t>47298PIGNON</t>
  </si>
  <si>
    <t>422710PIGNON</t>
  </si>
  <si>
    <t>185911PIGNON</t>
  </si>
  <si>
    <t>71289312PIGNON</t>
  </si>
  <si>
    <t>463413PIGNON</t>
  </si>
  <si>
    <t>7361069PIGNON</t>
  </si>
  <si>
    <t>56591216PIGNON</t>
  </si>
  <si>
    <t>12268817PIGNON</t>
  </si>
  <si>
    <t>49142918PIGNON</t>
  </si>
  <si>
    <t>70525221PIGNON</t>
  </si>
  <si>
    <t>418222PIGNON</t>
  </si>
  <si>
    <t>6651823PIGNON</t>
  </si>
  <si>
    <t>202925PIGNON</t>
  </si>
  <si>
    <t>32416149PIGNON</t>
  </si>
  <si>
    <t>73211350PIGNON</t>
  </si>
  <si>
    <t>69668451PIGNON</t>
  </si>
  <si>
    <t>186054PIGNON</t>
  </si>
  <si>
    <t>473355PIGNON</t>
  </si>
  <si>
    <t>468458PIGNON</t>
  </si>
  <si>
    <t>473159PIGNON</t>
  </si>
  <si>
    <t>185960PIGNON</t>
  </si>
  <si>
    <t>463553PIGNON</t>
  </si>
  <si>
    <t>40530162PIGNON</t>
  </si>
  <si>
    <t>27633398PIGNON</t>
  </si>
  <si>
    <t>418164PIGNON</t>
  </si>
  <si>
    <t>468057PIGNON</t>
  </si>
  <si>
    <t>186020PIGNON</t>
  </si>
  <si>
    <t>418165PIGNON</t>
  </si>
  <si>
    <t>40530166PIGNON</t>
  </si>
  <si>
    <t>11612763PIGNON</t>
  </si>
  <si>
    <t>70525373PIGNON</t>
  </si>
  <si>
    <t>6651972PIGNON</t>
  </si>
  <si>
    <t>11612752PIGNON</t>
  </si>
  <si>
    <t>75470061PIGNON</t>
  </si>
  <si>
    <t>32415983PIGNON</t>
  </si>
  <si>
    <t>75800376PIGNON</t>
  </si>
  <si>
    <t>6651884PIGNON</t>
  </si>
  <si>
    <t>4670146PIGNON</t>
  </si>
  <si>
    <t>467175PIGNON</t>
  </si>
  <si>
    <t>463792PIGNON</t>
  </si>
  <si>
    <t>75472090PIGNON</t>
  </si>
  <si>
    <t>64519794PIGNON</t>
  </si>
  <si>
    <t>62803395PIGNON</t>
  </si>
  <si>
    <t>75470496PIGNON</t>
  </si>
  <si>
    <t>70345685PIGNON</t>
  </si>
  <si>
    <t>4765145PIGNON</t>
  </si>
  <si>
    <t>418499PIGNON</t>
  </si>
  <si>
    <t>4718127PIGNON</t>
  </si>
  <si>
    <t>762212129PIGNON</t>
  </si>
  <si>
    <t>4184143PIGNON</t>
  </si>
  <si>
    <t>6651388PIGNON</t>
  </si>
  <si>
    <t>754710128PIGNON</t>
  </si>
  <si>
    <t>418114PIGNON</t>
  </si>
  <si>
    <t>4284148PIGNON</t>
  </si>
  <si>
    <t>84675147PIGNON</t>
  </si>
  <si>
    <t>470858151PIGNON</t>
  </si>
  <si>
    <t>467871PIGNON</t>
  </si>
  <si>
    <t>723100304VIS</t>
  </si>
  <si>
    <t>103048308VIS</t>
  </si>
  <si>
    <t>723100310VIS</t>
  </si>
  <si>
    <t>738793311VIS</t>
  </si>
  <si>
    <t>103048312VIS</t>
  </si>
  <si>
    <t>665869313VIS</t>
  </si>
  <si>
    <t>619410314VIS</t>
  </si>
  <si>
    <t>619410315VIS</t>
  </si>
  <si>
    <t>768897316VIS</t>
  </si>
  <si>
    <t>619410317VIS</t>
  </si>
  <si>
    <t>3063318VIS</t>
  </si>
  <si>
    <t>723100319VIS</t>
  </si>
  <si>
    <t>628558320VIS</t>
  </si>
  <si>
    <t>3063322VIS</t>
  </si>
  <si>
    <t>PRT293403CNC</t>
  </si>
  <si>
    <t>719941408CNC</t>
  </si>
  <si>
    <t>675436410CNC</t>
  </si>
  <si>
    <t>3038414CNC</t>
  </si>
  <si>
    <t>3038415CNC</t>
  </si>
  <si>
    <t>587562417CNC</t>
  </si>
  <si>
    <t>587562419CNC</t>
  </si>
  <si>
    <t>658930420CNC</t>
  </si>
  <si>
    <t>658930421CNC</t>
  </si>
  <si>
    <t>658930422CNC</t>
  </si>
  <si>
    <t>732113601CNC</t>
  </si>
  <si>
    <t>648552605CNC</t>
  </si>
  <si>
    <t>686211607CNC</t>
  </si>
  <si>
    <t>504400608CNC</t>
  </si>
  <si>
    <t>PRT325609CNC</t>
  </si>
  <si>
    <t>PRT319610CNC</t>
  </si>
  <si>
    <t>732762611CNC</t>
  </si>
  <si>
    <t>732762612CNC</t>
  </si>
  <si>
    <t>671290613CNC</t>
  </si>
  <si>
    <t>405301614CNC</t>
  </si>
  <si>
    <t>565912615CNC</t>
  </si>
  <si>
    <t>319517616CNC</t>
  </si>
  <si>
    <t>732768618CNC</t>
  </si>
  <si>
    <t>PRT318619CNC</t>
  </si>
  <si>
    <t>488713621CNC</t>
  </si>
  <si>
    <t>732761624CNC</t>
  </si>
  <si>
    <t>122419625CNC</t>
  </si>
  <si>
    <t>732484627CNC</t>
  </si>
  <si>
    <t>732484628CNC</t>
  </si>
  <si>
    <t>PRT338629CNC</t>
  </si>
  <si>
    <t>667305630CNC</t>
  </si>
  <si>
    <t>279995632CNC</t>
  </si>
  <si>
    <t>279995637CNC</t>
  </si>
  <si>
    <t>4765638CNC</t>
  </si>
  <si>
    <t>297028640CNC</t>
  </si>
  <si>
    <t>739261641CNC</t>
  </si>
  <si>
    <t>628558643CNC</t>
  </si>
  <si>
    <t>3738644CNC</t>
  </si>
  <si>
    <t>59948513001MONO</t>
  </si>
  <si>
    <t>70915018003MONO</t>
  </si>
  <si>
    <t>53676718004MONO</t>
  </si>
  <si>
    <t>303832005MULTI</t>
  </si>
  <si>
    <t>70915632006MULTI</t>
  </si>
  <si>
    <t>471579-R29FRONTAL</t>
  </si>
  <si>
    <t>54256430FRONTAL</t>
  </si>
  <si>
    <t>74963431FRONTAL</t>
  </si>
  <si>
    <t>54256432FRONTAL</t>
  </si>
  <si>
    <t>50440033FRONTAL</t>
  </si>
  <si>
    <t>65532335FRONTAL</t>
  </si>
  <si>
    <t>74963438FRONTAL</t>
  </si>
  <si>
    <t>42516839FRONTAL</t>
  </si>
  <si>
    <t>185940FRONTAL</t>
  </si>
  <si>
    <t>39760541FRONTAL</t>
  </si>
  <si>
    <t>1860-B42FRONTAL</t>
  </si>
  <si>
    <t>1860-B43FRONTAL</t>
  </si>
  <si>
    <t>122688-B44FRONTAL</t>
  </si>
  <si>
    <t>686211-B45FRONTAL</t>
  </si>
  <si>
    <t>54058446FRONTAL</t>
  </si>
  <si>
    <t>2097130PLANCHE</t>
  </si>
  <si>
    <t>704606131PLANCHE</t>
  </si>
  <si>
    <t>2075132PLANCHE</t>
  </si>
  <si>
    <t>3474133PLANCHE</t>
  </si>
  <si>
    <t>3469134PLANCHE</t>
  </si>
  <si>
    <t>3305135PLANCHE</t>
  </si>
  <si>
    <t>696685136PLANCHE</t>
  </si>
  <si>
    <t>522432138PLANCHE</t>
  </si>
  <si>
    <t>96110139PLANCHE</t>
  </si>
  <si>
    <t>3468140PLANCHE</t>
  </si>
  <si>
    <t>65365391PLANCHE</t>
  </si>
  <si>
    <t>522455150PLANCHE</t>
  </si>
  <si>
    <t>522075152PLANCHE</t>
  </si>
  <si>
    <t>3237160PLANCHE</t>
  </si>
  <si>
    <t>471579-B104FRONTAL</t>
  </si>
  <si>
    <t>1859105FRONTAL</t>
  </si>
  <si>
    <t>319517102FRONTAL</t>
  </si>
  <si>
    <t>427822101FRONTAL</t>
  </si>
  <si>
    <t>301070107FRONTAL</t>
  </si>
  <si>
    <t>301070108FRONTAL</t>
  </si>
  <si>
    <t>425168109FRONTAL</t>
  </si>
  <si>
    <t>655323-R110FRONTAL</t>
  </si>
  <si>
    <t>397605111FRONTAL</t>
  </si>
  <si>
    <t>319517112FRONTAL</t>
  </si>
  <si>
    <t>4671100ROULAGE</t>
  </si>
  <si>
    <t>707693101ROULAGE</t>
  </si>
  <si>
    <t>754715102ROULAGE</t>
  </si>
  <si>
    <t>4227103ROULAGE</t>
  </si>
  <si>
    <t>324161104ROULAGE</t>
  </si>
  <si>
    <t>754704105ROULAGE</t>
  </si>
  <si>
    <t>4182107ROULAGE</t>
  </si>
  <si>
    <t>4671108ROULAGE</t>
  </si>
  <si>
    <t>4670109ROULAGE</t>
  </si>
  <si>
    <t>324162110ROULAGE</t>
  </si>
  <si>
    <t>736106111ROULAGE</t>
  </si>
  <si>
    <t>116127113ROULAGE</t>
  </si>
  <si>
    <t>707693116ROULAGE</t>
  </si>
  <si>
    <t>4184117ROULAGE</t>
  </si>
  <si>
    <t>628033119ROULAGE</t>
  </si>
  <si>
    <t>754707120ROULAGE</t>
  </si>
  <si>
    <t>705253122ROULAGE</t>
  </si>
  <si>
    <t>728493122ROULAGE</t>
  </si>
  <si>
    <t>705252122ROULAGE</t>
  </si>
  <si>
    <t>4181125ROULAGE</t>
  </si>
  <si>
    <t>4181124ROULAGE</t>
  </si>
  <si>
    <t>84675126ROULAGE</t>
  </si>
  <si>
    <t>403398128ROULAGE</t>
  </si>
  <si>
    <t>96110120DECOUPAGE</t>
  </si>
  <si>
    <t>4762121DECOUPAGE</t>
  </si>
  <si>
    <t>4778122DECOUPAGE</t>
  </si>
  <si>
    <t>3308123DECOUPAGE</t>
  </si>
  <si>
    <t>3305125DECOUPAGE</t>
  </si>
  <si>
    <t>4763126DECOUPAGE</t>
  </si>
  <si>
    <t>Chaussee H2S</t>
  </si>
  <si>
    <t>728493PIGNON</t>
  </si>
  <si>
    <t>72849373PIGNON</t>
  </si>
  <si>
    <t>124737</t>
  </si>
  <si>
    <t>124737PIGNON</t>
  </si>
  <si>
    <t>124737144PIGNON</t>
  </si>
  <si>
    <t>759362</t>
  </si>
  <si>
    <t>759362CNC</t>
  </si>
  <si>
    <t>759362603CNC</t>
  </si>
  <si>
    <t>703459</t>
  </si>
  <si>
    <t>CHAUSSEE L2.950</t>
  </si>
  <si>
    <t>703459CNC</t>
  </si>
  <si>
    <t>703459626CNC</t>
  </si>
  <si>
    <t>PRT343</t>
  </si>
  <si>
    <t>300</t>
  </si>
  <si>
    <t>PRT343MONO</t>
  </si>
  <si>
    <t>PRT34313002MONO</t>
  </si>
  <si>
    <t>632883</t>
  </si>
  <si>
    <t>632883MULTI</t>
  </si>
  <si>
    <t>63288332001MULTI</t>
  </si>
  <si>
    <t>762106PIGNON</t>
  </si>
  <si>
    <t>76210621PIGNON</t>
  </si>
  <si>
    <t>1.5</t>
  </si>
  <si>
    <t>Planche Roue Inter.</t>
  </si>
  <si>
    <t>3237DECOUPAGE</t>
  </si>
  <si>
    <t>3237124DECOUPAGE</t>
  </si>
  <si>
    <t>REGLAGE</t>
  </si>
  <si>
    <t>275014</t>
  </si>
  <si>
    <t>ROUE HEURES H1</t>
  </si>
  <si>
    <t>275014CAME</t>
  </si>
  <si>
    <t>275014326CAME</t>
  </si>
  <si>
    <t>PRT379</t>
  </si>
  <si>
    <t>PRT379_PIG.SEC. L5.290 C07111 (SEMI SANS</t>
  </si>
  <si>
    <t>PRT379CAME</t>
  </si>
  <si>
    <t>PRT379527CAME</t>
  </si>
  <si>
    <t>732484CAME</t>
  </si>
  <si>
    <t>732484305CAME</t>
  </si>
  <si>
    <t>7034566PIGNON</t>
  </si>
  <si>
    <t>70345715PIGNON</t>
  </si>
  <si>
    <t>758008PIGNON</t>
  </si>
  <si>
    <t>75800876PIGNON</t>
  </si>
  <si>
    <t>587562416CNC</t>
  </si>
  <si>
    <t>121ROULAGE</t>
  </si>
  <si>
    <t>565912ROULAGE</t>
  </si>
  <si>
    <t>565912121ROULAGE</t>
  </si>
  <si>
    <t>119542</t>
  </si>
  <si>
    <t>119542CAME</t>
  </si>
  <si>
    <t>119542522CAME</t>
  </si>
  <si>
    <t>645199</t>
  </si>
  <si>
    <t>TENON ETAGES</t>
  </si>
  <si>
    <t>645199CNC</t>
  </si>
  <si>
    <t>645199602CNC</t>
  </si>
  <si>
    <t>766773</t>
  </si>
  <si>
    <t>CHAUSSEE L1.990</t>
  </si>
  <si>
    <t>766773CNC</t>
  </si>
  <si>
    <t>766773631CNC</t>
  </si>
  <si>
    <t>3.947368421</t>
  </si>
  <si>
    <t>2.368421053</t>
  </si>
  <si>
    <t>766773PIGNON</t>
  </si>
  <si>
    <t>766764</t>
  </si>
  <si>
    <t>766764PIGNON</t>
  </si>
  <si>
    <t>667305PIGNON</t>
  </si>
  <si>
    <t>6673055PIGNON</t>
  </si>
  <si>
    <t>324159ROULAGE</t>
  </si>
  <si>
    <t>324159110ROULAGE</t>
  </si>
  <si>
    <t>4637214CAME</t>
  </si>
  <si>
    <t>CHAUSSEE L1.740</t>
  </si>
  <si>
    <t>766764CAME</t>
  </si>
  <si>
    <t>766764525CAME</t>
  </si>
  <si>
    <t>542564207CAME</t>
  </si>
  <si>
    <t>220098PIGNON</t>
  </si>
  <si>
    <t>697219PIGNON</t>
  </si>
  <si>
    <t>69721986PIGNON</t>
  </si>
  <si>
    <t>569542PIGNON</t>
  </si>
  <si>
    <t>569542142PIGNON</t>
  </si>
  <si>
    <t>Roue entre suppl</t>
  </si>
  <si>
    <t>671290VIS</t>
  </si>
  <si>
    <t>671290303VIS</t>
  </si>
  <si>
    <t>684018</t>
  </si>
  <si>
    <t>TIGE TRAV.AV.COUR.MONOBLOC 18.90</t>
  </si>
  <si>
    <t>684018CNC</t>
  </si>
  <si>
    <t>684018409CNC</t>
  </si>
  <si>
    <t>591103</t>
  </si>
  <si>
    <t>Pignon entre barillet</t>
  </si>
  <si>
    <t>591103PIGNON</t>
  </si>
  <si>
    <t>59110389PIGNON</t>
  </si>
  <si>
    <t>119542PIGNON</t>
  </si>
  <si>
    <t>119542149PIGNON</t>
  </si>
  <si>
    <t>PRT346</t>
  </si>
  <si>
    <t>PROTO_346_TIGE TRAV.AV.COUR.MONOBLOC</t>
  </si>
  <si>
    <t>PRT346CNC</t>
  </si>
  <si>
    <t>PRT346407CNC</t>
  </si>
  <si>
    <t>ROUE ENTR.SUPPL.</t>
  </si>
  <si>
    <t>470858CNC</t>
  </si>
  <si>
    <t>470858606CNC</t>
  </si>
  <si>
    <t>777379</t>
  </si>
  <si>
    <t>777379CNC</t>
  </si>
  <si>
    <t>777379609CNC</t>
  </si>
  <si>
    <t>170241</t>
  </si>
  <si>
    <t>CORRECTEUR JOURS SEMI/DEC</t>
  </si>
  <si>
    <t>170241CNC</t>
  </si>
  <si>
    <t>170241620CNC</t>
  </si>
  <si>
    <t>PIG.ENTR.BARILLET</t>
  </si>
  <si>
    <t>591103CNC</t>
  </si>
  <si>
    <t>591103622CNC</t>
  </si>
  <si>
    <t>709002</t>
  </si>
  <si>
    <t>VIS TETE CON. A 02 C 10 A</t>
  </si>
  <si>
    <t>709002VIS</t>
  </si>
  <si>
    <t>709002306VIS</t>
  </si>
  <si>
    <t>709160</t>
  </si>
  <si>
    <t>709160MONO</t>
  </si>
  <si>
    <t>70916013009MONO</t>
  </si>
  <si>
    <t>774920</t>
  </si>
  <si>
    <t>70</t>
  </si>
  <si>
    <t>774920MONO</t>
  </si>
  <si>
    <t>77492013012MONO</t>
  </si>
  <si>
    <t>777379FRONTAL</t>
  </si>
  <si>
    <t>77737936FRONTAL</t>
  </si>
  <si>
    <t>134145</t>
  </si>
  <si>
    <t>134145FRONTAL</t>
  </si>
  <si>
    <t>13414537FRONTAL</t>
  </si>
  <si>
    <t>13414547FRONTAL</t>
  </si>
  <si>
    <t>777379106FRONTAL</t>
  </si>
  <si>
    <t>119542ROULAGE</t>
  </si>
  <si>
    <t>119542127ROULAGE</t>
  </si>
  <si>
    <t>09.11.2021</t>
  </si>
  <si>
    <t>10.11.2021</t>
  </si>
  <si>
    <t>DEC_CNC_16013.xlsm</t>
  </si>
  <si>
    <t>417453CNC</t>
  </si>
  <si>
    <t>417452CNC</t>
  </si>
  <si>
    <t>08.11.2021</t>
  </si>
  <si>
    <t>417451CNC</t>
  </si>
  <si>
    <t>4733127CAME</t>
  </si>
  <si>
    <t>565029</t>
  </si>
  <si>
    <t>AXE ROUE INTERM.</t>
  </si>
  <si>
    <t>565029CAME</t>
  </si>
  <si>
    <t>565029218CAME</t>
  </si>
  <si>
    <t>PROTO-303_CORRECTEUR_QUANT</t>
  </si>
  <si>
    <t>PRT326</t>
  </si>
  <si>
    <t>PROTO_326_ROUE HEURES PNA 380</t>
  </si>
  <si>
    <t>PRT326CAME</t>
  </si>
  <si>
    <t>PRT326328CAME</t>
  </si>
  <si>
    <t>281793</t>
  </si>
  <si>
    <t>TIGE REMONTOIR S0.90 24.00 INOX</t>
  </si>
  <si>
    <t>281793CAME</t>
  </si>
  <si>
    <t>281793515CAME</t>
  </si>
  <si>
    <t>491429519CAME</t>
  </si>
  <si>
    <t>Pignon petite seconde</t>
  </si>
  <si>
    <t>6280332PIGNON</t>
  </si>
  <si>
    <t>7052524PIGNON</t>
  </si>
  <si>
    <t>536767PIGNON</t>
  </si>
  <si>
    <t>53676728PIGNON</t>
  </si>
  <si>
    <t>22009874PIGNON</t>
  </si>
  <si>
    <t>76677376PIGNON</t>
  </si>
  <si>
    <t>324164</t>
  </si>
  <si>
    <t>324164PIGNON</t>
  </si>
  <si>
    <t>32416497PIGNON</t>
  </si>
  <si>
    <t>173832</t>
  </si>
  <si>
    <t>173832CNC</t>
  </si>
  <si>
    <t>173832405CNC</t>
  </si>
  <si>
    <t>PRT368</t>
  </si>
  <si>
    <t>PRT368_TIGE RADO 02-3294-12</t>
  </si>
  <si>
    <t>PRT368CNC</t>
  </si>
  <si>
    <t>PRT368413CNC</t>
  </si>
  <si>
    <t>PROTO_318_PIG.GRD.MOYENNE FINEMAC</t>
  </si>
  <si>
    <t>166802</t>
  </si>
  <si>
    <t>166802CNC</t>
  </si>
  <si>
    <t>166802636CNC</t>
  </si>
  <si>
    <t>724672</t>
  </si>
  <si>
    <t>724672CNC</t>
  </si>
  <si>
    <t>724672642CNC</t>
  </si>
  <si>
    <t>774914</t>
  </si>
  <si>
    <t>774914MONO</t>
  </si>
  <si>
    <t>77491413010MONO</t>
  </si>
  <si>
    <t>708232</t>
  </si>
  <si>
    <t>708232MULTI</t>
  </si>
  <si>
    <t>70823232003MULTI</t>
  </si>
  <si>
    <t>4744</t>
  </si>
  <si>
    <t>4744PLANCHE</t>
  </si>
  <si>
    <t>4744137PLANCHE</t>
  </si>
  <si>
    <t>667305ROULAGE</t>
  </si>
  <si>
    <t>667305104ROULAGE</t>
  </si>
  <si>
    <t>703592</t>
  </si>
  <si>
    <t>703592ROULAGE</t>
  </si>
  <si>
    <t>703592106ROULAGE</t>
  </si>
  <si>
    <t>703592112ROULAGE</t>
  </si>
  <si>
    <t>416451CNC</t>
  </si>
  <si>
    <t>416452CNC</t>
  </si>
  <si>
    <t>416453CNC</t>
  </si>
  <si>
    <t>11.11.2021</t>
  </si>
  <si>
    <t>416454CNC</t>
  </si>
  <si>
    <t>766785</t>
  </si>
  <si>
    <t>CHAUSSEE L2.240</t>
  </si>
  <si>
    <t>766785CNC</t>
  </si>
  <si>
    <t>766785639CNC</t>
  </si>
  <si>
    <t>417454CNC</t>
  </si>
  <si>
    <t>12.11.2021</t>
  </si>
  <si>
    <t>417455CNC</t>
  </si>
  <si>
    <t>416455CNC</t>
  </si>
  <si>
    <t>13.11.2021</t>
  </si>
  <si>
    <t>417456CNC</t>
  </si>
  <si>
    <t>15.11.2021</t>
  </si>
  <si>
    <t>417461CNC</t>
  </si>
  <si>
    <t>6651974PIGNON</t>
  </si>
  <si>
    <t>416461CNC</t>
  </si>
  <si>
    <t>703459PIGNON</t>
  </si>
  <si>
    <t>70345915PIGNON</t>
  </si>
  <si>
    <t>708195</t>
  </si>
  <si>
    <t>708195MULTI</t>
  </si>
  <si>
    <t>70819532004MULTI</t>
  </si>
  <si>
    <t>569542FRONTAL</t>
  </si>
  <si>
    <t>569542103FRONTAL</t>
  </si>
  <si>
    <t>622461CNC</t>
  </si>
  <si>
    <t>602461CNC</t>
  </si>
  <si>
    <t xml:space="preserve">                                                    </t>
  </si>
  <si>
    <t>16.11.2021</t>
  </si>
  <si>
    <t>631461CNC</t>
  </si>
  <si>
    <t>631462CNC</t>
  </si>
  <si>
    <t>602462CNC</t>
  </si>
  <si>
    <t>766764153PIGNON</t>
  </si>
  <si>
    <t>180532</t>
  </si>
  <si>
    <t>180532CNC</t>
  </si>
  <si>
    <t>180532633CNC</t>
  </si>
  <si>
    <t>PIG.PETITE SEC.H2S</t>
  </si>
  <si>
    <t>628033CNC</t>
  </si>
  <si>
    <t>628033634CNC</t>
  </si>
  <si>
    <t>622462CNC</t>
  </si>
  <si>
    <t>417462CNC</t>
  </si>
  <si>
    <t>416462CNC</t>
  </si>
  <si>
    <t>PRTX001</t>
  </si>
  <si>
    <t>PRTX001_CHAUSSEE L2.130_758003</t>
  </si>
  <si>
    <t>PRTX001CAME</t>
  </si>
  <si>
    <t>PRTX001224CAME</t>
  </si>
  <si>
    <t>7052534PIGNON</t>
  </si>
  <si>
    <t>17.11.2021</t>
  </si>
  <si>
    <t>631463CNC</t>
  </si>
  <si>
    <t>622463CNC</t>
  </si>
  <si>
    <t>417463CNC</t>
  </si>
  <si>
    <t>416463CNC</t>
  </si>
  <si>
    <t>602463CNC</t>
  </si>
  <si>
    <t>18.11.2021</t>
  </si>
  <si>
    <t>631464CNC</t>
  </si>
  <si>
    <t>417464CNC</t>
  </si>
  <si>
    <t>416464CNC</t>
  </si>
  <si>
    <t>602464CNC</t>
  </si>
  <si>
    <t>622464CNC</t>
  </si>
  <si>
    <t>21.11.2021</t>
  </si>
  <si>
    <t>19.11.2021</t>
  </si>
  <si>
    <t>417465CNC</t>
  </si>
  <si>
    <t>20.11.2021</t>
  </si>
  <si>
    <t>417466CNC</t>
  </si>
  <si>
    <t>417467CNC</t>
  </si>
  <si>
    <t>416465CNC</t>
  </si>
  <si>
    <t>416466CNC</t>
  </si>
  <si>
    <t>416467CNC</t>
  </si>
  <si>
    <t>602465CNC</t>
  </si>
  <si>
    <t>602466CNC</t>
  </si>
  <si>
    <t>602467CNC</t>
  </si>
  <si>
    <t>622465CNC</t>
  </si>
  <si>
    <t>622466CNC</t>
  </si>
  <si>
    <t>631465CNC</t>
  </si>
  <si>
    <t>631466CNC</t>
  </si>
  <si>
    <t>PRT382</t>
  </si>
  <si>
    <t>PRT382_TIGE MECO (CS)</t>
  </si>
  <si>
    <t>PRT382CNC</t>
  </si>
  <si>
    <t>PRT382404CNC</t>
  </si>
  <si>
    <t>PRT343-IND. ARMARGE</t>
  </si>
  <si>
    <t>475450</t>
  </si>
  <si>
    <t>475450MONO</t>
  </si>
  <si>
    <t>47545018002MONO</t>
  </si>
  <si>
    <t>658607</t>
  </si>
  <si>
    <t>COUVERCLE BARILLET - SEMI/DEC.</t>
  </si>
  <si>
    <t>658607MULTI</t>
  </si>
  <si>
    <t>65860732002MULTI</t>
  </si>
  <si>
    <t>22.11.2021</t>
  </si>
  <si>
    <t>631471CNC</t>
  </si>
  <si>
    <t>708228</t>
  </si>
  <si>
    <t>708228MULTI</t>
  </si>
  <si>
    <t>70822832007MULTI</t>
  </si>
  <si>
    <t>732113ROULAGE</t>
  </si>
  <si>
    <t>732113115ROULAGE</t>
  </si>
  <si>
    <t>622471CNC</t>
  </si>
  <si>
    <t>416471CNC</t>
  </si>
  <si>
    <t>417471CNC</t>
  </si>
  <si>
    <t>602471CNC</t>
  </si>
  <si>
    <t>23.11.2021</t>
  </si>
  <si>
    <t>417472CNC</t>
  </si>
  <si>
    <t>631472CNC</t>
  </si>
  <si>
    <t>719941412CNC</t>
  </si>
  <si>
    <t>591103ROULAGE</t>
  </si>
  <si>
    <t>591103115ROULAGE</t>
  </si>
  <si>
    <t>24.11.2021</t>
  </si>
  <si>
    <t>631473CNC</t>
  </si>
  <si>
    <t>622472CNC</t>
  </si>
  <si>
    <t>416472CNC</t>
  </si>
  <si>
    <t>417473CNC</t>
  </si>
  <si>
    <t>25.11.2021</t>
  </si>
  <si>
    <t>417474CNC</t>
  </si>
  <si>
    <t>416473CNC</t>
  </si>
  <si>
    <t>622473CNC</t>
  </si>
  <si>
    <t>PIG.ROUE REDUCTION</t>
  </si>
  <si>
    <t>4670CAME</t>
  </si>
  <si>
    <t>4670107CAME</t>
  </si>
  <si>
    <t>1860113CAME</t>
  </si>
  <si>
    <t>572709</t>
  </si>
  <si>
    <t>TUBE ETAGES</t>
  </si>
  <si>
    <t>572709CAME</t>
  </si>
  <si>
    <t>572709225CAME</t>
  </si>
  <si>
    <t>466672</t>
  </si>
  <si>
    <t>ROUE COLONNES 2 FONCT.</t>
  </si>
  <si>
    <t>170</t>
  </si>
  <si>
    <t>466672CNC</t>
  </si>
  <si>
    <t>466672418CNC</t>
  </si>
  <si>
    <t>703480</t>
  </si>
  <si>
    <t>CHAUSSEE L3.450</t>
  </si>
  <si>
    <t>703480CNC</t>
  </si>
  <si>
    <t>703480604CNC</t>
  </si>
  <si>
    <t>779233</t>
  </si>
  <si>
    <t>TIGE MISE HEURE</t>
  </si>
  <si>
    <t>779233CNC</t>
  </si>
  <si>
    <t>779233629CNC</t>
  </si>
  <si>
    <t>731587</t>
  </si>
  <si>
    <t>TAMBOUR TERMINE SEMI/DEC</t>
  </si>
  <si>
    <t>731587MONO</t>
  </si>
  <si>
    <t>73158713011MONO</t>
  </si>
  <si>
    <t>555937</t>
  </si>
  <si>
    <t>1.6</t>
  </si>
  <si>
    <t>555937PLANCHE</t>
  </si>
  <si>
    <t>555937139PLANCHE</t>
  </si>
  <si>
    <t>4184123ROULAGE</t>
  </si>
  <si>
    <t>631474CNC</t>
  </si>
  <si>
    <t>416474CNC</t>
  </si>
  <si>
    <t>622474CNC</t>
  </si>
  <si>
    <t>4672</t>
  </si>
  <si>
    <t>PIG.REDUCTION</t>
  </si>
  <si>
    <t>4672CAME</t>
  </si>
  <si>
    <t>4672210CAME</t>
  </si>
  <si>
    <t>485441CNC</t>
  </si>
  <si>
    <t>485441406CNC</t>
  </si>
  <si>
    <t>779233635CNC</t>
  </si>
  <si>
    <t>PRT371</t>
  </si>
  <si>
    <t>PRT-371 TAMB. DECA</t>
  </si>
  <si>
    <t>PRT371MONO</t>
  </si>
  <si>
    <t>PRT37118001MONO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</si>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</sst>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/h/mm"/>
  </numFmts>
  <fonts count="21" x14ac:knownFonts="1">
    <font>
      <sz val="10"/>
      <color theme="1"/>
      <name val="Arial"/>
      <family val="2"/>
    </font>
    <font>
      <sz val="5"/>
      <color theme="1"/>
      <name val="Arial"/>
      <family val="2"/>
    </font>
    <font>
      <sz val="6"/>
      <color theme="1"/>
      <name val="Arial"/>
      <family val="2"/>
    </font>
    <font>
      <sz val="8"/>
      <color theme="1"/>
      <name val="Arial"/>
      <family val="2"/>
    </font>
    <font>
      <sz val="12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i/>
      <sz val="8"/>
      <color theme="0" tint="-4.9989318521683403E-2"/>
      <name val="Arial"/>
      <family val="2"/>
    </font>
    <font>
      <i/>
      <sz val="8"/>
      <color theme="1"/>
      <name val="Arial"/>
      <family val="2"/>
    </font>
    <font>
      <sz val="12"/>
      <color rgb="FF2962FF"/>
      <name val="Roboto"/>
    </font>
    <font>
      <sz val="10"/>
      <color theme="0" tint="-4.9989318521683403E-2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8"/>
      <color theme="3" tint="0.39997558519241921"/>
      <name val="Arial"/>
      <family val="2"/>
    </font>
    <font>
      <sz val="11"/>
      <color rgb="FF000000"/>
      <name val="Arial"/>
      <family val="2"/>
    </font>
    <font>
      <sz val="8"/>
      <color theme="0"/>
      <name val="Arial"/>
      <family val="2"/>
    </font>
    <font>
      <i/>
      <sz val="12"/>
      <color theme="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color theme="1"/>
      <name val="Arial"/>
      <family val="2"/>
    </font>
    <font>
      <sz val="9"/>
      <color theme="0" tint="-4.9989318521683403E-2"/>
      <name val="Arial"/>
      <family val="2"/>
    </font>
    <font>
      <sz val="9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2363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rgb="FF00B0F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1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Border="1"/>
    <xf numFmtId="0" fontId="0" fillId="0" borderId="0" xfId="0" applyFill="1"/>
    <xf numFmtId="0" fontId="1" fillId="0" borderId="0" xfId="0" applyFont="1" applyBorder="1"/>
    <xf numFmtId="0" fontId="0" fillId="0" borderId="0" xfId="0" applyNumberFormat="1"/>
    <xf numFmtId="0" fontId="2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8" fillId="0" borderId="0" xfId="0" applyFont="1"/>
    <xf numFmtId="0" fontId="0" fillId="0" borderId="1" xfId="0" applyFill="1" applyBorder="1"/>
    <xf numFmtId="0" fontId="0" fillId="0" borderId="1" xfId="0" applyFont="1" applyFill="1" applyBorder="1"/>
    <xf numFmtId="0" fontId="0" fillId="0" borderId="1" xfId="0" applyFont="1" applyBorder="1"/>
    <xf numFmtId="0" fontId="10" fillId="0" borderId="1" xfId="0" applyFont="1" applyBorder="1"/>
    <xf numFmtId="0" fontId="0" fillId="0" borderId="4" xfId="0" applyFont="1" applyFill="1" applyBorder="1"/>
    <xf numFmtId="0" fontId="0" fillId="0" borderId="13" xfId="0" applyFont="1" applyBorder="1"/>
    <xf numFmtId="0" fontId="10" fillId="0" borderId="4" xfId="0" applyFont="1" applyBorder="1"/>
    <xf numFmtId="0" fontId="12" fillId="11" borderId="9" xfId="0" applyFont="1" applyFill="1" applyBorder="1" applyAlignment="1">
      <alignment horizontal="center"/>
    </xf>
    <xf numFmtId="1" fontId="12" fillId="11" borderId="9" xfId="0" applyNumberFormat="1" applyFont="1" applyFill="1" applyBorder="1" applyAlignment="1">
      <alignment horizontal="center"/>
    </xf>
    <xf numFmtId="2" fontId="12" fillId="11" borderId="7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6" fillId="3" borderId="0" xfId="0" applyFont="1" applyFill="1" applyBorder="1" applyAlignment="1">
      <alignment horizontal="center" vertical="center"/>
    </xf>
    <xf numFmtId="0" fontId="6" fillId="11" borderId="14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6" fillId="11" borderId="18" xfId="0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0" xfId="0" applyFont="1"/>
    <xf numFmtId="14" fontId="0" fillId="0" borderId="0" xfId="0" applyNumberFormat="1"/>
    <xf numFmtId="0" fontId="7" fillId="0" borderId="15" xfId="0" applyFont="1" applyBorder="1" applyAlignment="1" applyProtection="1">
      <alignment horizontal="center" vertical="center"/>
    </xf>
    <xf numFmtId="1" fontId="7" fillId="0" borderId="17" xfId="0" applyNumberFormat="1" applyFont="1" applyBorder="1" applyAlignment="1" applyProtection="1">
      <alignment horizontal="center" vertical="center"/>
    </xf>
    <xf numFmtId="1" fontId="7" fillId="0" borderId="19" xfId="0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center"/>
    </xf>
    <xf numFmtId="0" fontId="6" fillId="11" borderId="1" xfId="0" applyFont="1" applyFill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" xfId="0" applyNumberFormat="1" applyFont="1" applyBorder="1" applyAlignment="1" applyProtection="1">
      <alignment horizontal="center" vertical="center"/>
      <protection locked="0"/>
    </xf>
    <xf numFmtId="14" fontId="6" fillId="11" borderId="1" xfId="0" applyNumberFormat="1" applyFont="1" applyFill="1" applyBorder="1" applyAlignment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11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164" fontId="16" fillId="0" borderId="0" xfId="0" applyNumberFormat="1" applyFont="1" applyFill="1" applyBorder="1" applyAlignment="1">
      <alignment horizontal="center"/>
    </xf>
    <xf numFmtId="164" fontId="16" fillId="0" borderId="0" xfId="0" applyNumberFormat="1" applyFont="1" applyFill="1" applyBorder="1"/>
    <xf numFmtId="14" fontId="16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6" fillId="0" borderId="0" xfId="0" applyFont="1" applyFill="1" applyBorder="1"/>
    <xf numFmtId="0" fontId="5" fillId="11" borderId="5" xfId="0" applyFont="1" applyFill="1" applyBorder="1" applyAlignment="1">
      <alignment horizontal="center"/>
    </xf>
    <xf numFmtId="3" fontId="5" fillId="11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6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3" fillId="15" borderId="0" xfId="0" applyFont="1" applyFill="1" applyBorder="1" applyAlignment="1">
      <alignment horizontal="center" vertical="center" wrapText="1"/>
    </xf>
    <xf numFmtId="1" fontId="3" fillId="0" borderId="2" xfId="0" applyNumberFormat="1" applyFont="1" applyBorder="1"/>
    <xf numFmtId="1" fontId="3" fillId="0" borderId="0" xfId="0" applyNumberFormat="1" applyFont="1" applyBorder="1"/>
    <xf numFmtId="1" fontId="3" fillId="0" borderId="3" xfId="0" applyNumberFormat="1" applyFont="1" applyBorder="1"/>
    <xf numFmtId="1" fontId="3" fillId="2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/>
    <xf numFmtId="0" fontId="3" fillId="0" borderId="8" xfId="0" applyFont="1" applyFill="1" applyBorder="1" applyAlignment="1">
      <alignment vertic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14" fillId="0" borderId="0" xfId="0" applyFont="1" applyBorder="1"/>
    <xf numFmtId="9" fontId="14" fillId="0" borderId="0" xfId="0" applyNumberFormat="1" applyFont="1" applyBorder="1" applyAlignment="1">
      <alignment vertical="center"/>
    </xf>
    <xf numFmtId="9" fontId="17" fillId="0" borderId="0" xfId="0" applyNumberFormat="1" applyFont="1" applyBorder="1" applyAlignment="1">
      <alignment vertical="center"/>
    </xf>
    <xf numFmtId="9" fontId="3" fillId="0" borderId="0" xfId="0" applyNumberFormat="1" applyFont="1" applyBorder="1" applyAlignment="1">
      <alignment vertical="center"/>
    </xf>
    <xf numFmtId="1" fontId="3" fillId="0" borderId="4" xfId="0" applyNumberFormat="1" applyFont="1" applyBorder="1"/>
    <xf numFmtId="1" fontId="3" fillId="2" borderId="0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8" xfId="0" applyFont="1" applyBorder="1"/>
    <xf numFmtId="0" fontId="3" fillId="2" borderId="8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/>
    </xf>
    <xf numFmtId="0" fontId="19" fillId="11" borderId="5" xfId="0" applyFont="1" applyFill="1" applyBorder="1" applyAlignment="1">
      <alignment horizontal="center"/>
    </xf>
    <xf numFmtId="0" fontId="19" fillId="11" borderId="0" xfId="0" applyFont="1" applyFill="1" applyBorder="1" applyAlignment="1">
      <alignment horizontal="center"/>
    </xf>
    <xf numFmtId="0" fontId="19" fillId="11" borderId="0" xfId="0" applyFont="1" applyFill="1" applyBorder="1" applyAlignment="1">
      <alignment horizontal="center" vertical="center"/>
    </xf>
    <xf numFmtId="3" fontId="19" fillId="11" borderId="0" xfId="0" applyNumberFormat="1" applyFont="1" applyFill="1" applyBorder="1" applyAlignment="1">
      <alignment horizontal="center"/>
    </xf>
    <xf numFmtId="1" fontId="15" fillId="3" borderId="5" xfId="0" applyNumberFormat="1" applyFont="1" applyFill="1" applyBorder="1" applyAlignment="1" applyProtection="1">
      <alignment horizontal="center" vertical="center"/>
    </xf>
    <xf numFmtId="1" fontId="15" fillId="3" borderId="0" xfId="0" applyNumberFormat="1" applyFont="1" applyFill="1" applyBorder="1" applyAlignment="1" applyProtection="1">
      <alignment horizontal="center" vertical="center"/>
    </xf>
    <xf numFmtId="0" fontId="9" fillId="11" borderId="10" xfId="0" applyFont="1" applyFill="1" applyBorder="1" applyAlignment="1">
      <alignment horizontal="center" vertical="center" textRotation="90"/>
    </xf>
    <xf numFmtId="0" fontId="9" fillId="11" borderId="11" xfId="0" applyFont="1" applyFill="1" applyBorder="1" applyAlignment="1">
      <alignment horizontal="center" vertical="center" textRotation="90"/>
    </xf>
    <xf numFmtId="0" fontId="9" fillId="11" borderId="12" xfId="0" applyFont="1" applyFill="1" applyBorder="1" applyAlignment="1">
      <alignment horizontal="center" vertical="center" textRotation="90"/>
    </xf>
    <xf numFmtId="0" fontId="3" fillId="0" borderId="8" xfId="0" applyFont="1" applyFill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0" fontId="19" fillId="11" borderId="5" xfId="0" applyFont="1" applyFill="1" applyBorder="1" applyAlignment="1">
      <alignment horizontal="center" vertical="center"/>
    </xf>
    <xf numFmtId="0" fontId="19" fillId="11" borderId="0" xfId="0" applyFont="1" applyFill="1" applyBorder="1" applyAlignment="1">
      <alignment horizontal="center" vertical="center"/>
    </xf>
    <xf numFmtId="0" fontId="19" fillId="11" borderId="0" xfId="0" applyNumberFormat="1" applyFont="1" applyFill="1" applyBorder="1" applyAlignment="1">
      <alignment horizontal="center" vertical="center"/>
    </xf>
    <xf numFmtId="14" fontId="4" fillId="11" borderId="5" xfId="0" applyNumberFormat="1" applyFont="1" applyFill="1" applyBorder="1" applyAlignment="1">
      <alignment horizontal="center" vertical="center" wrapText="1"/>
    </xf>
    <xf numFmtId="14" fontId="4" fillId="11" borderId="6" xfId="0" applyNumberFormat="1" applyFont="1" applyFill="1" applyBorder="1" applyAlignment="1">
      <alignment horizontal="center" vertical="center" wrapText="1"/>
    </xf>
    <xf numFmtId="14" fontId="4" fillId="11" borderId="0" xfId="0" applyNumberFormat="1" applyFont="1" applyFill="1" applyBorder="1" applyAlignment="1">
      <alignment horizontal="center" vertical="center" wrapText="1"/>
    </xf>
    <xf numFmtId="14" fontId="4" fillId="11" borderId="9" xfId="0" applyNumberFormat="1" applyFont="1" applyFill="1" applyBorder="1" applyAlignment="1">
      <alignment horizontal="center" vertical="center" wrapText="1"/>
    </xf>
    <xf numFmtId="0" fontId="5" fillId="11" borderId="5" xfId="0" applyFont="1" applyFill="1" applyBorder="1" applyAlignment="1">
      <alignment horizontal="center" vertical="center" wrapText="1"/>
    </xf>
    <xf numFmtId="0" fontId="5" fillId="11" borderId="6" xfId="0" applyFont="1" applyFill="1" applyBorder="1" applyAlignment="1">
      <alignment horizontal="center" vertical="center" wrapText="1"/>
    </xf>
    <xf numFmtId="0" fontId="5" fillId="11" borderId="0" xfId="0" applyFont="1" applyFill="1" applyBorder="1" applyAlignment="1">
      <alignment horizontal="center" vertical="center" wrapText="1"/>
    </xf>
    <xf numFmtId="0" fontId="5" fillId="11" borderId="9" xfId="0" applyFont="1" applyFill="1" applyBorder="1" applyAlignment="1">
      <alignment horizontal="center" vertical="center" wrapText="1"/>
    </xf>
    <xf numFmtId="3" fontId="5" fillId="11" borderId="0" xfId="0" applyNumberFormat="1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9" fontId="3" fillId="0" borderId="8" xfId="1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" fontId="19" fillId="11" borderId="0" xfId="0" applyNumberFormat="1" applyFont="1" applyFill="1" applyBorder="1" applyAlignment="1">
      <alignment horizontal="center" vertical="center"/>
    </xf>
    <xf numFmtId="3" fontId="19" fillId="11" borderId="0" xfId="0" applyNumberFormat="1" applyFont="1" applyFill="1" applyBorder="1" applyAlignment="1">
      <alignment horizontal="center" vertical="center"/>
    </xf>
    <xf numFmtId="3" fontId="20" fillId="12" borderId="0" xfId="0" applyNumberFormat="1" applyFont="1" applyFill="1" applyBorder="1" applyAlignment="1">
      <alignment horizontal="center" vertical="center"/>
    </xf>
    <xf numFmtId="0" fontId="20" fillId="11" borderId="5" xfId="0" applyFont="1" applyFill="1" applyBorder="1" applyAlignment="1">
      <alignment horizontal="center" vertical="center"/>
    </xf>
  </cellXfs>
  <cellStyles count="3">
    <cellStyle name="Normal" xfId="0" builtinId="0"/>
    <cellStyle name="Pourcentage" xfId="1" builtinId="5"/>
    <cellStyle name="Pourcentage 2" xfId="2"/>
  </cellStyles>
  <dxfs count="8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8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8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8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8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8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8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00B0F0"/>
        </patternFill>
      </fill>
    </dxf>
    <dxf>
      <fill>
        <gradientFill type="path" left="0.5" right="0.5" top="0.5" bottom="0.5">
          <stop position="0">
            <color theme="4" tint="-0.25098422193060094"/>
          </stop>
          <stop position="1">
            <color rgb="FF00B0F0"/>
          </stop>
        </gradient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CC66"/>
      <color rgb="FFCC9900"/>
      <color rgb="FFA2363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emf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646726</xdr:colOff>
      <xdr:row>22</xdr:row>
      <xdr:rowOff>70337</xdr:rowOff>
    </xdr:from>
    <xdr:to>
      <xdr:col>3</xdr:col>
      <xdr:colOff>866532</xdr:colOff>
      <xdr:row>24</xdr:row>
      <xdr:rowOff>53573</xdr:rowOff>
    </xdr:to>
    <xdr:pic macro="[0]!_xludf.SAVE">
      <xdr:nvPicPr>
        <xdr:cNvPr id="3" name="Image 2" descr="Vous ne comprenez pas les icônes - Publication Miratech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0611" y="3294183"/>
          <a:ext cx="219806" cy="23235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917378</xdr:colOff>
      <xdr:row>22</xdr:row>
      <xdr:rowOff>77514</xdr:rowOff>
    </xdr:from>
    <xdr:to>
      <xdr:col>3</xdr:col>
      <xdr:colOff>1141983</xdr:colOff>
      <xdr:row>24</xdr:row>
      <xdr:rowOff>24544</xdr:rowOff>
    </xdr:to>
    <xdr:pic macro="[0]!Annul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431263" y="3301360"/>
          <a:ext cx="224605" cy="196146"/>
        </a:xfrm>
        <a:prstGeom prst="rect">
          <a:avLst/>
        </a:prstGeom>
      </xdr:spPr>
    </xdr:pic>
    <xdr:clientData/>
  </xdr:twoCellAnchor>
  <xdr:twoCellAnchor editAs="oneCell">
    <xdr:from>
      <xdr:col>4</xdr:col>
      <xdr:colOff>134814</xdr:colOff>
      <xdr:row>0</xdr:row>
      <xdr:rowOff>5861</xdr:rowOff>
    </xdr:from>
    <xdr:to>
      <xdr:col>4</xdr:col>
      <xdr:colOff>281353</xdr:colOff>
      <xdr:row>1</xdr:row>
      <xdr:rowOff>16747</xdr:rowOff>
    </xdr:to>
    <xdr:pic macro="[0]!Admin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021764" y="5861"/>
          <a:ext cx="146539" cy="150586"/>
        </a:xfrm>
        <a:prstGeom prst="rect">
          <a:avLst/>
        </a:prstGeom>
      </xdr:spPr>
    </xdr:pic>
    <xdr:clientData/>
  </xdr:twoCellAnchor>
  <xdr:twoCellAnchor editAs="oneCell">
    <xdr:from>
      <xdr:col>4</xdr:col>
      <xdr:colOff>11724</xdr:colOff>
      <xdr:row>11</xdr:row>
      <xdr:rowOff>5862</xdr:rowOff>
    </xdr:from>
    <xdr:to>
      <xdr:col>4</xdr:col>
      <xdr:colOff>158262</xdr:colOff>
      <xdr:row>12</xdr:row>
      <xdr:rowOff>46178</xdr:rowOff>
    </xdr:to>
    <xdr:pic macro="[0]!Calendri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898674" y="1406037"/>
          <a:ext cx="146538" cy="18319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40821</xdr:colOff>
          <xdr:row>0</xdr:row>
          <xdr:rowOff>31573</xdr:rowOff>
        </xdr:from>
        <xdr:to>
          <xdr:col>1</xdr:col>
          <xdr:colOff>3102430</xdr:colOff>
          <xdr:row>37</xdr:row>
          <xdr:rowOff>48897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MODEL!$A$2:$DE$42" spid="_x0000_s1326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40821" y="31573"/>
              <a:ext cx="7395484" cy="5256074"/>
            </a:xfrm>
            <a:prstGeom prst="rect">
              <a:avLst/>
            </a:prstGeom>
            <a:ln>
              <a:noFill/>
            </a:ln>
            <a:effectLst>
              <a:outerShdw blurRad="50800" dist="38100" dir="5400000" algn="t" rotWithShape="0">
                <a:prstClr val="black">
                  <a:alpha val="40000"/>
                </a:prstClr>
              </a:outerShdw>
            </a:effectLst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PROD" displayName="PROD" ref="A1:J376" totalsRowShown="0">
  <autoFilter ref="A1:J376"/>
  <sortState ref="A2:G365">
    <sortCondition ref="A1:A365"/>
  </sortState>
  <tableColumns count="10">
    <tableColumn id="1" name="N°" dataDxfId="75"/>
    <tableColumn id="2" name="TYPE MACHINE" dataDxfId="74"/>
    <tableColumn id="3" name="ITEM" dataDxfId="73"/>
    <tableColumn id="4" name="DESIG." dataDxfId="72"/>
    <tableColumn id="5" name="TDC" dataDxfId="71"/>
    <tableColumn id="6" name="Colonne1" dataDxfId="66"/>
    <tableColumn id="7" name="DEPARTEMENT" dataDxfId="70"/>
    <tableColumn id="8" name="NDEPARTEMENT" dataDxfId="69"/>
    <tableColumn id="9" name="ItemDepart" dataDxfId="68"/>
    <tableColumn id="10" name="ItemMachDepart" dataDxfId="6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SECTEUR" displayName="SECTEUR" ref="A2:C12" totalsRowShown="0">
  <autoFilter ref="A2:C12"/>
  <tableColumns count="3">
    <tableColumn id="1" name="DEPARTEMENT" dataDxfId="79"/>
    <tableColumn id="3" name="CDF" dataDxfId="78"/>
    <tableColumn id="2" name="EQUIP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74" totalsRowShown="0" dataDxfId="77">
  <autoFilter ref="E2:E74"/>
  <sortState ref="E3:E74">
    <sortCondition ref="E2:E74"/>
  </sortState>
  <tableColumns count="1">
    <tableColumn id="1" name="Nom OPERATEUR" dataDxfId="7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0000"/>
  </sheetPr>
  <dimension ref="A1:XFC49"/>
  <sheetViews>
    <sheetView showGridLines="0" tabSelected="1" showRuler="0" showWhiteSpace="0" view="pageLayout" zoomScale="140" zoomScaleNormal="230" zoomScalePageLayoutView="140" workbookViewId="0">
      <selection activeCell="D10" sqref="D10"/>
    </sheetView>
  </sheetViews>
  <sheetFormatPr baseColWidth="10" defaultColWidth="0" defaultRowHeight="0" customHeight="1" zeroHeight="1" x14ac:dyDescent="0.2"/>
  <cols>
    <col min="1" max="1" width="61.85546875" customWidth="1"/>
    <col min="2" max="2" width="47.85546875" customWidth="1"/>
    <col min="3" max="3" width="11.7109375" customWidth="1"/>
    <col min="4" max="4" width="16.42578125" customWidth="1"/>
    <col min="5" max="5" width="5.42578125" customWidth="1"/>
    <col min="6" max="16383" width="11.28515625" hidden="1"/>
    <col min="16384" max="16384" width="5.28515625" hidden="1"/>
  </cols>
  <sheetData>
    <row r="1" spans="2:5" ht="11.25" customHeight="1" x14ac:dyDescent="0.2">
      <c r="B1" s="2"/>
      <c r="C1" s="31"/>
      <c r="D1" s="2"/>
    </row>
    <row r="2" spans="2:5" ht="11.25" customHeight="1" x14ac:dyDescent="0.2">
      <c r="C2" s="32"/>
    </row>
    <row r="3" spans="2:5" ht="11.25" customHeight="1" thickBot="1" x14ac:dyDescent="0.25"/>
    <row r="4" spans="2:5" ht="11.25" customHeight="1" x14ac:dyDescent="0.2">
      <c r="C4" s="27" t="s">
        <v>758</v>
      </c>
      <c r="D4" s="34">
        <v>2</v>
      </c>
    </row>
    <row r="5" spans="2:5" ht="11.25" customHeight="1" x14ac:dyDescent="0.2">
      <c r="C5" s="28" t="s">
        <v>1382</v>
      </c>
      <c r="D5" s="35">
        <v>24</v>
      </c>
    </row>
    <row r="6" spans="2:5" ht="11.25" customHeight="1" thickBot="1" x14ac:dyDescent="0.25">
      <c r="C6" s="30" t="s">
        <v>1383</v>
      </c>
      <c r="D6" s="36">
        <f>IFERROR(D15/(3600/AVERAGEIFS(Archives!K:K,Archives!G:G,SAISIE_MACH,Archives!D:D,MODEL!W3,Archives!F:F,Terminal!D10,Archives!C:C,Terminal!D12,Archives!H:H,Terminal!D13))+SUMIFS(Archives!T:T,Archives!C:C,Terminal!D12,Archives!G:G,Terminal!D11),0)+SUM(D16:D22)</f>
        <v>22</v>
      </c>
    </row>
    <row r="7" spans="2:5" ht="11.25" customHeight="1" x14ac:dyDescent="0.2">
      <c r="C7" s="29"/>
      <c r="D7" s="94">
        <f>WEEKDAY(D12,2)</f>
        <v>4</v>
      </c>
    </row>
    <row r="8" spans="2:5" ht="11.25" customHeight="1" x14ac:dyDescent="0.2">
      <c r="C8" s="26"/>
      <c r="D8" s="95"/>
    </row>
    <row r="9" spans="2:5" ht="11.25" customHeight="1" x14ac:dyDescent="0.2"/>
    <row r="10" spans="2:5" ht="11.25" customHeight="1" x14ac:dyDescent="0.2">
      <c r="C10" s="38" t="s">
        <v>719</v>
      </c>
      <c r="D10" s="39" t="s">
        <v>788</v>
      </c>
    </row>
    <row r="11" spans="2:5" ht="11.25" customHeight="1" x14ac:dyDescent="0.2">
      <c r="C11" s="38" t="s">
        <v>729</v>
      </c>
      <c r="D11" s="40">
        <v>417</v>
      </c>
    </row>
    <row r="12" spans="2:5" ht="11.25" customHeight="1" x14ac:dyDescent="0.2">
      <c r="C12" s="41" t="s">
        <v>730</v>
      </c>
      <c r="D12" s="42" t="s">
        <v>1974</v>
      </c>
      <c r="E12" s="37"/>
    </row>
    <row r="13" spans="2:5" ht="11.25" customHeight="1" x14ac:dyDescent="0.2">
      <c r="C13" s="43" t="s">
        <v>42</v>
      </c>
      <c r="D13" s="44">
        <v>587562</v>
      </c>
      <c r="E13" s="37"/>
    </row>
    <row r="14" spans="2:5" ht="11.25" customHeight="1" x14ac:dyDescent="0.2">
      <c r="C14" s="43" t="s">
        <v>742</v>
      </c>
      <c r="D14" s="44">
        <v>0</v>
      </c>
    </row>
    <row r="15" spans="2:5" ht="11.25" customHeight="1" x14ac:dyDescent="0.2">
      <c r="C15" s="45" t="s">
        <v>740</v>
      </c>
      <c r="D15" s="39">
        <v>0</v>
      </c>
    </row>
    <row r="16" spans="2:5" ht="11.25" customHeight="1" x14ac:dyDescent="0.2">
      <c r="C16" s="46" t="s">
        <v>724</v>
      </c>
      <c r="D16" s="39">
        <v>0</v>
      </c>
    </row>
    <row r="17" spans="3:5" ht="11.25" customHeight="1" x14ac:dyDescent="0.2">
      <c r="C17" s="47" t="s">
        <v>1704</v>
      </c>
      <c r="D17" s="39">
        <v>0</v>
      </c>
      <c r="E17" s="37"/>
    </row>
    <row r="18" spans="3:5" ht="11.25" customHeight="1" x14ac:dyDescent="0.2">
      <c r="C18" s="48" t="s">
        <v>7</v>
      </c>
      <c r="D18" s="39">
        <v>0</v>
      </c>
    </row>
    <row r="19" spans="3:5" ht="11.25" customHeight="1" x14ac:dyDescent="0.2">
      <c r="C19" s="49" t="s">
        <v>725</v>
      </c>
      <c r="D19" s="39">
        <v>0</v>
      </c>
    </row>
    <row r="20" spans="3:5" ht="11.25" customHeight="1" x14ac:dyDescent="0.2">
      <c r="C20" s="50" t="s">
        <v>739</v>
      </c>
      <c r="D20" s="39">
        <v>0</v>
      </c>
    </row>
    <row r="21" spans="3:5" ht="11.25" customHeight="1" x14ac:dyDescent="0.2">
      <c r="C21" s="51" t="s">
        <v>105</v>
      </c>
      <c r="D21" s="39">
        <v>0</v>
      </c>
    </row>
    <row r="22" spans="3:5" ht="11.25" customHeight="1" x14ac:dyDescent="0.2">
      <c r="C22" s="52" t="s">
        <v>1404</v>
      </c>
      <c r="D22" s="39">
        <v>0</v>
      </c>
    </row>
    <row r="23" spans="3:5" ht="9.75" customHeight="1" x14ac:dyDescent="0.2"/>
    <row r="24" spans="3:5" ht="9.75" customHeight="1" x14ac:dyDescent="0.2"/>
    <row r="25" spans="3:5" ht="9.75" customHeight="1" x14ac:dyDescent="0.2"/>
    <row r="26" spans="3:5" ht="14.1" customHeight="1" x14ac:dyDescent="0.25">
      <c r="D26" s="13"/>
    </row>
    <row r="27" spans="3:5" ht="14.1" customHeight="1" x14ac:dyDescent="0.2">
      <c r="D27" s="33"/>
    </row>
    <row r="28" spans="3:5" ht="14.1" customHeight="1" x14ac:dyDescent="0.2"/>
    <row r="29" spans="3:5" ht="14.1" customHeight="1" x14ac:dyDescent="0.2"/>
    <row r="30" spans="3:5" ht="14.1" customHeight="1" x14ac:dyDescent="0.2"/>
    <row r="31" spans="3:5" ht="11.25" customHeight="1" x14ac:dyDescent="0.2">
      <c r="D31" s="33"/>
    </row>
    <row r="32" spans="3:5" ht="11.25" customHeight="1" x14ac:dyDescent="0.2"/>
    <row r="33" ht="9" customHeight="1" x14ac:dyDescent="0.2"/>
    <row r="34" ht="9" customHeight="1" x14ac:dyDescent="0.2"/>
    <row r="35" ht="9" customHeight="1" x14ac:dyDescent="0.2"/>
    <row r="36" ht="6" customHeight="1" x14ac:dyDescent="0.2"/>
    <row r="37" ht="13.9" customHeight="1" x14ac:dyDescent="0.2"/>
    <row r="38" ht="11.25" customHeight="1" x14ac:dyDescent="0.2"/>
    <row r="39" ht="10.35" customHeight="1" x14ac:dyDescent="0.2"/>
    <row r="40" ht="10.35" hidden="1" customHeight="1" x14ac:dyDescent="0.2"/>
    <row r="41" ht="10.35" hidden="1" customHeight="1" x14ac:dyDescent="0.2"/>
    <row r="42" ht="0" hidden="1" customHeight="1" x14ac:dyDescent="0.2"/>
    <row r="43" ht="0" hidden="1" customHeight="1" x14ac:dyDescent="0.2"/>
    <row r="44" ht="0" hidden="1" customHeight="1" x14ac:dyDescent="0.2"/>
    <row r="45" ht="0" hidden="1" customHeight="1" x14ac:dyDescent="0.2"/>
    <row r="46" ht="0" hidden="1" customHeight="1" x14ac:dyDescent="0.2"/>
    <row r="47" ht="0" hidden="1" customHeight="1" x14ac:dyDescent="0.2"/>
    <row r="48" ht="0" hidden="1" customHeight="1" x14ac:dyDescent="0.2"/>
    <row r="49" ht="0" hidden="1" customHeight="1" x14ac:dyDescent="0.2"/>
  </sheetData>
  <sheetProtection sheet="1" objects="1" selectLockedCells="1"/>
  <mergeCells count="1">
    <mergeCell ref="D7:D8"/>
  </mergeCells>
  <conditionalFormatting sqref="D6">
    <cfRule type="cellIs" dxfId="65" priority="38" operator="greaterThan">
      <formula>$D$5*1.1</formula>
    </cfRule>
  </conditionalFormatting>
  <pageMargins left="0.23622047244094491" right="0.23622047244094491" top="0.39370078740157483" bottom="0.39370078740157483" header="0" footer="0"/>
  <pageSetup paperSize="8" orientation="landscape" r:id="rId1"/>
  <headerFooter scaleWithDoc="0">
    <oddHeader>&amp;LIndicateur de production et statut des machines</oddHeader>
    <oddFooter>&amp;L&amp;8&amp;D  &amp;T
&amp;C                           &amp;G&amp;R&amp;8Auteur : Administration taillage</oddFooter>
  </headerFooter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O!$A$3:$A$12</xm:f>
          </x14:formula1>
          <xm:sqref>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DE53"/>
  <sheetViews>
    <sheetView showGridLines="0" showRuler="0" zoomScaleNormal="100" workbookViewId="0">
      <selection activeCell="DJ30" sqref="DJ30"/>
    </sheetView>
  </sheetViews>
  <sheetFormatPr baseColWidth="10" defaultColWidth="5.28515625" defaultRowHeight="0" customHeight="1" zeroHeight="1" outlineLevelCol="7" x14ac:dyDescent="0.2"/>
  <cols>
    <col min="1" max="1" width="8.42578125" customWidth="1"/>
    <col min="2" max="100" width="1.42578125" customWidth="1"/>
    <col min="101" max="101" width="9.5703125" style="6" customWidth="1"/>
    <col min="102" max="102" width="5.42578125" style="6" hidden="1" customWidth="1" outlineLevel="7"/>
    <col min="103" max="103" width="8.42578125" style="6" hidden="1" customWidth="1" outlineLevel="7"/>
    <col min="104" max="108" width="5.42578125" style="6" hidden="1" customWidth="1" outlineLevel="7"/>
    <col min="109" max="109" width="8.140625" style="7" customWidth="1"/>
  </cols>
  <sheetData>
    <row r="1" spans="1:109" ht="10.35" customHeight="1" thickBo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</row>
    <row r="2" spans="1:109" ht="15" customHeight="1" x14ac:dyDescent="0.2">
      <c r="A2" s="96" t="s">
        <v>732</v>
      </c>
      <c r="B2" s="101" t="s">
        <v>0</v>
      </c>
      <c r="C2" s="101"/>
      <c r="D2" s="101"/>
      <c r="E2" s="101"/>
      <c r="F2" s="101"/>
      <c r="G2" s="101"/>
      <c r="H2" s="101"/>
      <c r="I2" s="101"/>
      <c r="J2" s="101"/>
      <c r="K2" s="90"/>
      <c r="L2" s="101" t="s">
        <v>1</v>
      </c>
      <c r="M2" s="101"/>
      <c r="N2" s="101"/>
      <c r="O2" s="101"/>
      <c r="P2" s="101"/>
      <c r="Q2" s="101"/>
      <c r="R2" s="101"/>
      <c r="S2" s="101"/>
      <c r="T2" s="101"/>
      <c r="U2" s="101"/>
      <c r="V2" s="90"/>
      <c r="W2" s="101" t="s">
        <v>2</v>
      </c>
      <c r="X2" s="101"/>
      <c r="Y2" s="101"/>
      <c r="Z2" s="101"/>
      <c r="AA2" s="101"/>
      <c r="AB2" s="101"/>
      <c r="AC2" s="101"/>
      <c r="AD2" s="90"/>
      <c r="AE2" s="101" t="s">
        <v>3</v>
      </c>
      <c r="AF2" s="101"/>
      <c r="AG2" s="101"/>
      <c r="AH2" s="101"/>
      <c r="AI2" s="101"/>
      <c r="AJ2" s="101"/>
      <c r="AK2" s="101"/>
      <c r="AL2" s="90"/>
      <c r="AM2" s="101" t="s">
        <v>4</v>
      </c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90"/>
      <c r="AZ2" s="101" t="s">
        <v>720</v>
      </c>
      <c r="BA2" s="101"/>
      <c r="BB2" s="101"/>
      <c r="BC2" s="101"/>
      <c r="BD2" s="101"/>
      <c r="BE2" s="101"/>
      <c r="BF2" s="101"/>
      <c r="BG2" s="101"/>
      <c r="BH2" s="101"/>
      <c r="BI2" s="90"/>
      <c r="BJ2" s="121" t="s">
        <v>5</v>
      </c>
      <c r="BK2" s="121"/>
      <c r="BL2" s="121"/>
      <c r="BM2" s="121"/>
      <c r="BN2" s="121"/>
      <c r="BO2" s="121"/>
      <c r="BP2" s="121"/>
      <c r="BQ2" s="121"/>
      <c r="BR2" s="121"/>
      <c r="BS2" s="90"/>
      <c r="BT2" s="121" t="str">
        <f>"Objectif"&amp;" "&amp;(INDEX(O!$A$2:$C$12,MATCH($L3,O!$A$2:$A$12,0),3)*8)</f>
        <v>Objectif 24</v>
      </c>
      <c r="BU2" s="121"/>
      <c r="BV2" s="121"/>
      <c r="BW2" s="121"/>
      <c r="BX2" s="121"/>
      <c r="BY2" s="121"/>
      <c r="BZ2" s="121"/>
      <c r="CA2" s="121"/>
      <c r="CB2" s="121"/>
      <c r="CC2" s="121"/>
      <c r="CD2" s="58"/>
      <c r="CE2" s="113"/>
      <c r="CF2" s="113"/>
      <c r="CG2" s="113"/>
      <c r="CH2" s="113"/>
      <c r="CI2" s="113"/>
      <c r="CJ2" s="113"/>
      <c r="CK2" s="113"/>
      <c r="CL2" s="113"/>
      <c r="CM2" s="113"/>
      <c r="CN2" s="113"/>
      <c r="CO2" s="113"/>
      <c r="CP2" s="113"/>
      <c r="CQ2" s="113"/>
      <c r="CR2" s="113"/>
      <c r="CS2" s="113"/>
      <c r="CT2" s="113"/>
      <c r="CU2" s="113"/>
      <c r="CV2" s="113"/>
      <c r="CW2" s="104">
        <f>Terminal!$D$12-WEEKDAY(Terminal!$D$12,2)+AZ3</f>
        <v>44522</v>
      </c>
      <c r="CX2" s="104"/>
      <c r="CY2" s="104"/>
      <c r="CZ2" s="104"/>
      <c r="DA2" s="104"/>
      <c r="DB2" s="104"/>
      <c r="DC2" s="104"/>
      <c r="DD2" s="104"/>
      <c r="DE2" s="105"/>
    </row>
    <row r="3" spans="1:109" ht="15" customHeight="1" x14ac:dyDescent="0.2">
      <c r="A3" s="97"/>
      <c r="B3" s="102">
        <f>Terminal!D11</f>
        <v>417</v>
      </c>
      <c r="C3" s="102"/>
      <c r="D3" s="102"/>
      <c r="E3" s="102"/>
      <c r="F3" s="102"/>
      <c r="G3" s="102"/>
      <c r="H3" s="102"/>
      <c r="I3" s="102"/>
      <c r="J3" s="102"/>
      <c r="K3" s="91"/>
      <c r="L3" s="102" t="str">
        <f>Terminal!D10</f>
        <v>CNC</v>
      </c>
      <c r="M3" s="102"/>
      <c r="N3" s="102"/>
      <c r="O3" s="102"/>
      <c r="P3" s="102"/>
      <c r="Q3" s="102"/>
      <c r="R3" s="102"/>
      <c r="S3" s="102"/>
      <c r="T3" s="102"/>
      <c r="U3" s="102"/>
      <c r="V3" s="92"/>
      <c r="W3" s="102">
        <f>WEEKNUM(Terminal!D12,21)</f>
        <v>47</v>
      </c>
      <c r="X3" s="102"/>
      <c r="Y3" s="102"/>
      <c r="Z3" s="102"/>
      <c r="AA3" s="102"/>
      <c r="AB3" s="102"/>
      <c r="AC3" s="102"/>
      <c r="AD3" s="92"/>
      <c r="AE3" s="103">
        <f>INDEX(Archives!$A:$S,MATCH($B3&amp;$W3&amp;$AZ3&amp;L3,Archives!$S:$S,0),8)</f>
        <v>587562</v>
      </c>
      <c r="AF3" s="103"/>
      <c r="AG3" s="103"/>
      <c r="AH3" s="103"/>
      <c r="AI3" s="103"/>
      <c r="AJ3" s="103"/>
      <c r="AK3" s="103"/>
      <c r="AL3" s="92"/>
      <c r="AM3" s="118">
        <f>AVERAGEIFS(Archives!K:K,Archives!G:G,B3,Archives!D:D,MODEL!W3,Archives!F:F,MODEL!L3,Archives!E:E,MODEL!AZ3)</f>
        <v>45</v>
      </c>
      <c r="AN3" s="118"/>
      <c r="AO3" s="118"/>
      <c r="AP3" s="118"/>
      <c r="AQ3" s="118"/>
      <c r="AR3" s="118"/>
      <c r="AS3" s="118"/>
      <c r="AT3" s="118"/>
      <c r="AU3" s="118"/>
      <c r="AV3" s="118"/>
      <c r="AW3" s="118"/>
      <c r="AX3" s="118"/>
      <c r="AY3" s="92"/>
      <c r="AZ3" s="102">
        <v>1</v>
      </c>
      <c r="BA3" s="102"/>
      <c r="BB3" s="102"/>
      <c r="BC3" s="102"/>
      <c r="BD3" s="102"/>
      <c r="BE3" s="102"/>
      <c r="BF3" s="102"/>
      <c r="BG3" s="102"/>
      <c r="BH3" s="102"/>
      <c r="BI3" s="91"/>
      <c r="BJ3" s="119">
        <f>IF(B3="","-",IF(ISERROR(3600/AM3),"-",3600/AM3))</f>
        <v>80</v>
      </c>
      <c r="BK3" s="119"/>
      <c r="BL3" s="119"/>
      <c r="BM3" s="119"/>
      <c r="BN3" s="119"/>
      <c r="BO3" s="119"/>
      <c r="BP3" s="119"/>
      <c r="BQ3" s="119"/>
      <c r="BR3" s="119"/>
      <c r="BS3" s="93"/>
      <c r="BT3" s="120">
        <f>IF(B3="","-",IFERROR(BJ3*(INDEX(O!$A$2:$C$12,MATCH(L3,O!$A$2:$A$12,0),3)*8),0))</f>
        <v>1920</v>
      </c>
      <c r="BU3" s="120"/>
      <c r="BV3" s="120"/>
      <c r="BW3" s="120"/>
      <c r="BX3" s="120"/>
      <c r="BY3" s="120"/>
      <c r="BZ3" s="120"/>
      <c r="CA3" s="120"/>
      <c r="CB3" s="120"/>
      <c r="CC3" s="120"/>
      <c r="CD3" s="59"/>
      <c r="CE3" s="112"/>
      <c r="CF3" s="112"/>
      <c r="CG3" s="112"/>
      <c r="CH3" s="112"/>
      <c r="CI3" s="112"/>
      <c r="CJ3" s="112"/>
      <c r="CK3" s="112"/>
      <c r="CL3" s="112"/>
      <c r="CM3" s="112"/>
      <c r="CN3" s="112"/>
      <c r="CO3" s="112"/>
      <c r="CP3" s="112"/>
      <c r="CQ3" s="112"/>
      <c r="CR3" s="112"/>
      <c r="CS3" s="112"/>
      <c r="CT3" s="112"/>
      <c r="CU3" s="112"/>
      <c r="CV3" s="112"/>
      <c r="CW3" s="106"/>
      <c r="CX3" s="106"/>
      <c r="CY3" s="106"/>
      <c r="CZ3" s="106"/>
      <c r="DA3" s="106"/>
      <c r="DB3" s="106"/>
      <c r="DC3" s="106"/>
      <c r="DD3" s="106"/>
      <c r="DE3" s="107"/>
    </row>
    <row r="4" spans="1:109" ht="15" customHeight="1" x14ac:dyDescent="0.2">
      <c r="A4" s="97"/>
      <c r="B4" s="60"/>
      <c r="C4" s="60"/>
      <c r="D4" s="100">
        <f>$BJ3</f>
        <v>80</v>
      </c>
      <c r="E4" s="100"/>
      <c r="F4" s="100"/>
      <c r="G4" s="100"/>
      <c r="H4" s="100">
        <f>SUM($BJ3+D4)</f>
        <v>160</v>
      </c>
      <c r="I4" s="100"/>
      <c r="J4" s="100"/>
      <c r="K4" s="100"/>
      <c r="L4" s="100">
        <f>SUM($BJ3+H4)</f>
        <v>240</v>
      </c>
      <c r="M4" s="100"/>
      <c r="N4" s="100"/>
      <c r="O4" s="100"/>
      <c r="P4" s="100">
        <f t="shared" ref="P4" si="0">SUM($BJ3+L4)</f>
        <v>320</v>
      </c>
      <c r="Q4" s="100"/>
      <c r="R4" s="100"/>
      <c r="S4" s="100"/>
      <c r="T4" s="100">
        <f t="shared" ref="T4" si="1">SUM($BJ3+P4)</f>
        <v>400</v>
      </c>
      <c r="U4" s="100"/>
      <c r="V4" s="100"/>
      <c r="W4" s="100"/>
      <c r="X4" s="100">
        <f t="shared" ref="X4" si="2">SUM($BJ3+T4)</f>
        <v>480</v>
      </c>
      <c r="Y4" s="100"/>
      <c r="Z4" s="100"/>
      <c r="AA4" s="100"/>
      <c r="AB4" s="100">
        <f t="shared" ref="AB4" si="3">SUM($BJ3+X4)</f>
        <v>560</v>
      </c>
      <c r="AC4" s="100"/>
      <c r="AD4" s="100"/>
      <c r="AE4" s="100"/>
      <c r="AF4" s="100">
        <f t="shared" ref="AF4" si="4">SUM($BJ3+AB4)</f>
        <v>640</v>
      </c>
      <c r="AG4" s="100"/>
      <c r="AH4" s="100"/>
      <c r="AI4" s="100"/>
      <c r="AJ4" s="100">
        <f t="shared" ref="AJ4" si="5">SUM($BJ3+AF4)</f>
        <v>720</v>
      </c>
      <c r="AK4" s="100"/>
      <c r="AL4" s="100"/>
      <c r="AM4" s="100"/>
      <c r="AN4" s="100">
        <f t="shared" ref="AN4" si="6">SUM($BJ3+AJ4)</f>
        <v>800</v>
      </c>
      <c r="AO4" s="100"/>
      <c r="AP4" s="100"/>
      <c r="AQ4" s="100"/>
      <c r="AR4" s="100">
        <f t="shared" ref="AR4" si="7">SUM($BJ3+AN4)</f>
        <v>880</v>
      </c>
      <c r="AS4" s="100"/>
      <c r="AT4" s="100"/>
      <c r="AU4" s="100"/>
      <c r="AV4" s="100">
        <f t="shared" ref="AV4" si="8">SUM($BJ3+AR4)</f>
        <v>960</v>
      </c>
      <c r="AW4" s="100"/>
      <c r="AX4" s="100"/>
      <c r="AY4" s="100"/>
      <c r="AZ4" s="100">
        <f t="shared" ref="AZ4" si="9">SUM($BJ3+AV4)</f>
        <v>1040</v>
      </c>
      <c r="BA4" s="100"/>
      <c r="BB4" s="100"/>
      <c r="BC4" s="100"/>
      <c r="BD4" s="100">
        <f t="shared" ref="BD4" si="10">SUM($BJ3+AZ4)</f>
        <v>1120</v>
      </c>
      <c r="BE4" s="100"/>
      <c r="BF4" s="100"/>
      <c r="BG4" s="100"/>
      <c r="BH4" s="100">
        <f t="shared" ref="BH4" si="11">SUM($BJ3+BD4)</f>
        <v>1200</v>
      </c>
      <c r="BI4" s="100"/>
      <c r="BJ4" s="100"/>
      <c r="BK4" s="100"/>
      <c r="BL4" s="100">
        <f t="shared" ref="BL4" si="12">SUM($BJ3+BH4)</f>
        <v>1280</v>
      </c>
      <c r="BM4" s="100"/>
      <c r="BN4" s="100"/>
      <c r="BO4" s="100"/>
      <c r="BP4" s="100">
        <f t="shared" ref="BP4" si="13">SUM($BJ3+BL4)</f>
        <v>1360</v>
      </c>
      <c r="BQ4" s="100"/>
      <c r="BR4" s="100"/>
      <c r="BS4" s="100"/>
      <c r="BT4" s="100">
        <f t="shared" ref="BT4" si="14">SUM($BJ3+BP4)</f>
        <v>1440</v>
      </c>
      <c r="BU4" s="100"/>
      <c r="BV4" s="100"/>
      <c r="BW4" s="100"/>
      <c r="BX4" s="100">
        <f t="shared" ref="BX4" si="15">SUM($BJ3+BT4)</f>
        <v>1520</v>
      </c>
      <c r="BY4" s="100"/>
      <c r="BZ4" s="100"/>
      <c r="CA4" s="100"/>
      <c r="CB4" s="100">
        <f t="shared" ref="CB4" si="16">SUM($BJ3+BX4)</f>
        <v>1600</v>
      </c>
      <c r="CC4" s="100"/>
      <c r="CD4" s="100"/>
      <c r="CE4" s="100"/>
      <c r="CF4" s="100">
        <f t="shared" ref="CF4" si="17">SUM($BJ3+CB4)</f>
        <v>1680</v>
      </c>
      <c r="CG4" s="100"/>
      <c r="CH4" s="100"/>
      <c r="CI4" s="100"/>
      <c r="CJ4" s="100">
        <f t="shared" ref="CJ4" si="18">SUM($BJ3+CF4)</f>
        <v>1760</v>
      </c>
      <c r="CK4" s="100"/>
      <c r="CL4" s="100"/>
      <c r="CM4" s="100"/>
      <c r="CN4" s="100">
        <f t="shared" ref="CN4" si="19">SUM($BJ3+CJ4)</f>
        <v>1840</v>
      </c>
      <c r="CO4" s="100"/>
      <c r="CP4" s="100"/>
      <c r="CQ4" s="100"/>
      <c r="CR4" s="100">
        <f t="shared" ref="CR4" si="20">SUM($BJ3+CN4)</f>
        <v>1920</v>
      </c>
      <c r="CS4" s="100"/>
      <c r="CT4" s="100"/>
      <c r="CU4" s="100"/>
      <c r="CV4" s="61"/>
      <c r="CW4" s="62"/>
      <c r="CX4" s="63" t="s">
        <v>6</v>
      </c>
      <c r="CY4" s="64" t="s">
        <v>1704</v>
      </c>
      <c r="CZ4" s="64" t="s">
        <v>104</v>
      </c>
      <c r="DA4" s="65" t="s">
        <v>721</v>
      </c>
      <c r="DB4" s="66" t="s">
        <v>722</v>
      </c>
      <c r="DC4" s="67" t="s">
        <v>105</v>
      </c>
      <c r="DD4" s="68" t="s">
        <v>1405</v>
      </c>
      <c r="DE4" s="21" t="s">
        <v>727</v>
      </c>
    </row>
    <row r="5" spans="1:109" ht="15" customHeight="1" x14ac:dyDescent="0.2">
      <c r="A5" s="97"/>
      <c r="B5" s="69">
        <f>D4</f>
        <v>80</v>
      </c>
      <c r="C5" s="70">
        <f>D4</f>
        <v>80</v>
      </c>
      <c r="D5" s="70">
        <f>D4</f>
        <v>80</v>
      </c>
      <c r="E5" s="71">
        <f>D4</f>
        <v>80</v>
      </c>
      <c r="F5" s="69">
        <f t="shared" ref="F5" si="21">H4</f>
        <v>160</v>
      </c>
      <c r="G5" s="70">
        <f t="shared" ref="G5" si="22">H4</f>
        <v>160</v>
      </c>
      <c r="H5" s="70">
        <f t="shared" ref="H5" si="23">H4</f>
        <v>160</v>
      </c>
      <c r="I5" s="71">
        <f t="shared" ref="I5" si="24">H4</f>
        <v>160</v>
      </c>
      <c r="J5" s="69">
        <f t="shared" ref="J5" si="25">L4</f>
        <v>240</v>
      </c>
      <c r="K5" s="70">
        <f t="shared" ref="K5" si="26">L4</f>
        <v>240</v>
      </c>
      <c r="L5" s="70">
        <f t="shared" ref="L5" si="27">L4</f>
        <v>240</v>
      </c>
      <c r="M5" s="71">
        <f t="shared" ref="M5" si="28">L4</f>
        <v>240</v>
      </c>
      <c r="N5" s="69">
        <f t="shared" ref="N5" si="29">P4</f>
        <v>320</v>
      </c>
      <c r="O5" s="70">
        <f t="shared" ref="O5" si="30">P4</f>
        <v>320</v>
      </c>
      <c r="P5" s="70">
        <f t="shared" ref="P5" si="31">P4</f>
        <v>320</v>
      </c>
      <c r="Q5" s="71">
        <f t="shared" ref="Q5" si="32">P4</f>
        <v>320</v>
      </c>
      <c r="R5" s="69">
        <f t="shared" ref="R5" si="33">T4</f>
        <v>400</v>
      </c>
      <c r="S5" s="70">
        <f t="shared" ref="S5" si="34">T4</f>
        <v>400</v>
      </c>
      <c r="T5" s="70">
        <f t="shared" ref="T5" si="35">T4</f>
        <v>400</v>
      </c>
      <c r="U5" s="71">
        <f t="shared" ref="U5" si="36">T4</f>
        <v>400</v>
      </c>
      <c r="V5" s="69">
        <f t="shared" ref="V5" si="37">X4</f>
        <v>480</v>
      </c>
      <c r="W5" s="70">
        <f t="shared" ref="W5" si="38">X4</f>
        <v>480</v>
      </c>
      <c r="X5" s="70">
        <f t="shared" ref="X5" si="39">X4</f>
        <v>480</v>
      </c>
      <c r="Y5" s="71">
        <f t="shared" ref="Y5" si="40">X4</f>
        <v>480</v>
      </c>
      <c r="Z5" s="69">
        <f>AB4</f>
        <v>560</v>
      </c>
      <c r="AA5" s="70">
        <f t="shared" ref="AA5" si="41">AB4</f>
        <v>560</v>
      </c>
      <c r="AB5" s="70">
        <f t="shared" ref="AB5" si="42">AB4</f>
        <v>560</v>
      </c>
      <c r="AC5" s="71">
        <f t="shared" ref="AC5" si="43">AB4</f>
        <v>560</v>
      </c>
      <c r="AD5" s="69">
        <f t="shared" ref="AD5" si="44">AF4</f>
        <v>640</v>
      </c>
      <c r="AE5" s="70">
        <f t="shared" ref="AE5" si="45">AF4</f>
        <v>640</v>
      </c>
      <c r="AF5" s="70">
        <f t="shared" ref="AF5" si="46">AF4</f>
        <v>640</v>
      </c>
      <c r="AG5" s="71">
        <f t="shared" ref="AG5" si="47">AF4</f>
        <v>640</v>
      </c>
      <c r="AH5" s="69">
        <f t="shared" ref="AH5" si="48">AJ4</f>
        <v>720</v>
      </c>
      <c r="AI5" s="70">
        <f t="shared" ref="AI5" si="49">AJ4</f>
        <v>720</v>
      </c>
      <c r="AJ5" s="70">
        <f t="shared" ref="AJ5" si="50">AJ4</f>
        <v>720</v>
      </c>
      <c r="AK5" s="71">
        <f t="shared" ref="AK5" si="51">AJ4</f>
        <v>720</v>
      </c>
      <c r="AL5" s="69">
        <f t="shared" ref="AL5" si="52">AN4</f>
        <v>800</v>
      </c>
      <c r="AM5" s="70">
        <f t="shared" ref="AM5" si="53">AN4</f>
        <v>800</v>
      </c>
      <c r="AN5" s="70">
        <f t="shared" ref="AN5" si="54">AN4</f>
        <v>800</v>
      </c>
      <c r="AO5" s="71">
        <f t="shared" ref="AO5" si="55">AN4</f>
        <v>800</v>
      </c>
      <c r="AP5" s="69">
        <f t="shared" ref="AP5" si="56">AR4</f>
        <v>880</v>
      </c>
      <c r="AQ5" s="70">
        <f t="shared" ref="AQ5" si="57">AR4</f>
        <v>880</v>
      </c>
      <c r="AR5" s="70">
        <f t="shared" ref="AR5" si="58">AR4</f>
        <v>880</v>
      </c>
      <c r="AS5" s="71">
        <f t="shared" ref="AS5" si="59">AR4</f>
        <v>880</v>
      </c>
      <c r="AT5" s="69">
        <f t="shared" ref="AT5" si="60">AV4</f>
        <v>960</v>
      </c>
      <c r="AU5" s="70">
        <f t="shared" ref="AU5" si="61">AV4</f>
        <v>960</v>
      </c>
      <c r="AV5" s="70">
        <f t="shared" ref="AV5" si="62">AV4</f>
        <v>960</v>
      </c>
      <c r="AW5" s="71">
        <f t="shared" ref="AW5" si="63">AV4</f>
        <v>960</v>
      </c>
      <c r="AX5" s="69">
        <f t="shared" ref="AX5" si="64">AZ4</f>
        <v>1040</v>
      </c>
      <c r="AY5" s="70">
        <f t="shared" ref="AY5" si="65">AZ4</f>
        <v>1040</v>
      </c>
      <c r="AZ5" s="70">
        <f t="shared" ref="AZ5" si="66">AZ4</f>
        <v>1040</v>
      </c>
      <c r="BA5" s="71">
        <f t="shared" ref="BA5" si="67">AZ4</f>
        <v>1040</v>
      </c>
      <c r="BB5" s="69">
        <f t="shared" ref="BB5" si="68">BD4</f>
        <v>1120</v>
      </c>
      <c r="BC5" s="70">
        <f t="shared" ref="BC5" si="69">BD4</f>
        <v>1120</v>
      </c>
      <c r="BD5" s="70">
        <f t="shared" ref="BD5" si="70">BD4</f>
        <v>1120</v>
      </c>
      <c r="BE5" s="71">
        <f t="shared" ref="BE5" si="71">BD4</f>
        <v>1120</v>
      </c>
      <c r="BF5" s="69">
        <f t="shared" ref="BF5" si="72">BH4</f>
        <v>1200</v>
      </c>
      <c r="BG5" s="70">
        <f t="shared" ref="BG5" si="73">BH4</f>
        <v>1200</v>
      </c>
      <c r="BH5" s="70">
        <f t="shared" ref="BH5" si="74">BH4</f>
        <v>1200</v>
      </c>
      <c r="BI5" s="71">
        <f t="shared" ref="BI5" si="75">BH4</f>
        <v>1200</v>
      </c>
      <c r="BJ5" s="69">
        <f t="shared" ref="BJ5" si="76">BL4</f>
        <v>1280</v>
      </c>
      <c r="BK5" s="70">
        <f t="shared" ref="BK5" si="77">BL4</f>
        <v>1280</v>
      </c>
      <c r="BL5" s="70">
        <f t="shared" ref="BL5" si="78">BL4</f>
        <v>1280</v>
      </c>
      <c r="BM5" s="71">
        <f t="shared" ref="BM5" si="79">BL4</f>
        <v>1280</v>
      </c>
      <c r="BN5" s="69">
        <f t="shared" ref="BN5" si="80">BP4</f>
        <v>1360</v>
      </c>
      <c r="BO5" s="70">
        <f t="shared" ref="BO5" si="81">BP4</f>
        <v>1360</v>
      </c>
      <c r="BP5" s="70">
        <f t="shared" ref="BP5" si="82">BP4</f>
        <v>1360</v>
      </c>
      <c r="BQ5" s="71">
        <f t="shared" ref="BQ5" si="83">BP4</f>
        <v>1360</v>
      </c>
      <c r="BR5" s="69">
        <f t="shared" ref="BR5" si="84">BT4</f>
        <v>1440</v>
      </c>
      <c r="BS5" s="70">
        <f t="shared" ref="BS5" si="85">BT4</f>
        <v>1440</v>
      </c>
      <c r="BT5" s="70">
        <f t="shared" ref="BT5" si="86">BT4</f>
        <v>1440</v>
      </c>
      <c r="BU5" s="71">
        <f t="shared" ref="BU5" si="87">BT4</f>
        <v>1440</v>
      </c>
      <c r="BV5" s="69">
        <f t="shared" ref="BV5" si="88">BX4</f>
        <v>1520</v>
      </c>
      <c r="BW5" s="70">
        <f t="shared" ref="BW5" si="89">BX4</f>
        <v>1520</v>
      </c>
      <c r="BX5" s="70">
        <f t="shared" ref="BX5" si="90">BX4</f>
        <v>1520</v>
      </c>
      <c r="BY5" s="71">
        <f t="shared" ref="BY5" si="91">BX4</f>
        <v>1520</v>
      </c>
      <c r="BZ5" s="69">
        <f t="shared" ref="BZ5" si="92">CB4</f>
        <v>1600</v>
      </c>
      <c r="CA5" s="70">
        <f t="shared" ref="CA5" si="93">CB4</f>
        <v>1600</v>
      </c>
      <c r="CB5" s="70">
        <f t="shared" ref="CB5" si="94">CB4</f>
        <v>1600</v>
      </c>
      <c r="CC5" s="71">
        <f t="shared" ref="CC5" si="95">CB4</f>
        <v>1600</v>
      </c>
      <c r="CD5" s="69">
        <f t="shared" ref="CD5" si="96">CF4</f>
        <v>1680</v>
      </c>
      <c r="CE5" s="70">
        <f t="shared" ref="CE5" si="97">CF4</f>
        <v>1680</v>
      </c>
      <c r="CF5" s="70">
        <f t="shared" ref="CF5" si="98">CF4</f>
        <v>1680</v>
      </c>
      <c r="CG5" s="71">
        <f t="shared" ref="CG5" si="99">CF4</f>
        <v>1680</v>
      </c>
      <c r="CH5" s="69">
        <f t="shared" ref="CH5" si="100">CJ4</f>
        <v>1760</v>
      </c>
      <c r="CI5" s="70">
        <f t="shared" ref="CI5" si="101">CJ4</f>
        <v>1760</v>
      </c>
      <c r="CJ5" s="70">
        <f t="shared" ref="CJ5" si="102">CJ4</f>
        <v>1760</v>
      </c>
      <c r="CK5" s="71">
        <f t="shared" ref="CK5" si="103">CJ4</f>
        <v>1760</v>
      </c>
      <c r="CL5" s="69">
        <f t="shared" ref="CL5" si="104">CN4</f>
        <v>1840</v>
      </c>
      <c r="CM5" s="70">
        <f t="shared" ref="CM5" si="105">CN4</f>
        <v>1840</v>
      </c>
      <c r="CN5" s="70">
        <f t="shared" ref="CN5" si="106">CN4</f>
        <v>1840</v>
      </c>
      <c r="CO5" s="71">
        <f t="shared" ref="CO5" si="107">CN4</f>
        <v>1840</v>
      </c>
      <c r="CP5" s="69">
        <f t="shared" ref="CP5" si="108">CR4</f>
        <v>1920</v>
      </c>
      <c r="CQ5" s="70">
        <f t="shared" ref="CQ5" si="109">CR4</f>
        <v>1920</v>
      </c>
      <c r="CR5" s="70">
        <f t="shared" ref="CR5" si="110">CR4</f>
        <v>1920</v>
      </c>
      <c r="CS5" s="71">
        <f t="shared" ref="CS5" si="111">CR4</f>
        <v>1920</v>
      </c>
      <c r="CT5" s="69"/>
      <c r="CU5" s="70"/>
      <c r="CV5" s="70"/>
      <c r="CW5" s="88">
        <f>SUMIFS(Archives!$J:$J,Archives!$S:$S,B3&amp;W3&amp;AZ3&amp;L3)</f>
        <v>1000</v>
      </c>
      <c r="CX5" s="72">
        <f>IFERROR($BJ3*CX6,0)</f>
        <v>0</v>
      </c>
      <c r="CY5" s="72">
        <f>IFERROR($BJ3*CY6,0)</f>
        <v>0</v>
      </c>
      <c r="CZ5" s="72">
        <f t="shared" ref="CZ5:DB5" si="112">IFERROR($BJ3*CZ6,0)</f>
        <v>0</v>
      </c>
      <c r="DA5" s="72">
        <f t="shared" si="112"/>
        <v>0</v>
      </c>
      <c r="DB5" s="72">
        <f t="shared" si="112"/>
        <v>0</v>
      </c>
      <c r="DC5" s="72">
        <f>IFERROR($BJ3*DC6,0)</f>
        <v>0</v>
      </c>
      <c r="DD5" s="72">
        <f>IFERROR($BJ3*DD6,0)</f>
        <v>960</v>
      </c>
      <c r="DE5" s="22">
        <f>SUM(CW5:DC5)</f>
        <v>1000</v>
      </c>
    </row>
    <row r="6" spans="1:109" ht="15" customHeight="1" thickBot="1" x14ac:dyDescent="0.25">
      <c r="A6" s="98"/>
      <c r="B6" s="73"/>
      <c r="C6" s="73"/>
      <c r="D6" s="99" t="s">
        <v>106</v>
      </c>
      <c r="E6" s="99"/>
      <c r="F6" s="99"/>
      <c r="G6" s="99"/>
      <c r="H6" s="99" t="s">
        <v>107</v>
      </c>
      <c r="I6" s="99"/>
      <c r="J6" s="99"/>
      <c r="K6" s="99"/>
      <c r="L6" s="99" t="s">
        <v>108</v>
      </c>
      <c r="M6" s="99"/>
      <c r="N6" s="99"/>
      <c r="O6" s="99"/>
      <c r="P6" s="99" t="s">
        <v>109</v>
      </c>
      <c r="Q6" s="99"/>
      <c r="R6" s="99"/>
      <c r="S6" s="99"/>
      <c r="T6" s="99" t="s">
        <v>110</v>
      </c>
      <c r="U6" s="99"/>
      <c r="V6" s="99"/>
      <c r="W6" s="99"/>
      <c r="X6" s="99" t="s">
        <v>111</v>
      </c>
      <c r="Y6" s="99"/>
      <c r="Z6" s="99"/>
      <c r="AA6" s="99"/>
      <c r="AB6" s="99" t="s">
        <v>112</v>
      </c>
      <c r="AC6" s="99"/>
      <c r="AD6" s="99"/>
      <c r="AE6" s="99"/>
      <c r="AF6" s="99" t="s">
        <v>113</v>
      </c>
      <c r="AG6" s="99"/>
      <c r="AH6" s="99"/>
      <c r="AI6" s="99"/>
      <c r="AJ6" s="99" t="s">
        <v>114</v>
      </c>
      <c r="AK6" s="99"/>
      <c r="AL6" s="99"/>
      <c r="AM6" s="99"/>
      <c r="AN6" s="99" t="s">
        <v>115</v>
      </c>
      <c r="AO6" s="99"/>
      <c r="AP6" s="99"/>
      <c r="AQ6" s="99"/>
      <c r="AR6" s="99" t="s">
        <v>116</v>
      </c>
      <c r="AS6" s="99"/>
      <c r="AT6" s="99"/>
      <c r="AU6" s="99"/>
      <c r="AV6" s="99" t="s">
        <v>117</v>
      </c>
      <c r="AW6" s="99"/>
      <c r="AX6" s="99"/>
      <c r="AY6" s="99"/>
      <c r="AZ6" s="99" t="s">
        <v>118</v>
      </c>
      <c r="BA6" s="99"/>
      <c r="BB6" s="99"/>
      <c r="BC6" s="99"/>
      <c r="BD6" s="99" t="s">
        <v>119</v>
      </c>
      <c r="BE6" s="99"/>
      <c r="BF6" s="99"/>
      <c r="BG6" s="99"/>
      <c r="BH6" s="99" t="s">
        <v>120</v>
      </c>
      <c r="BI6" s="99"/>
      <c r="BJ6" s="99"/>
      <c r="BK6" s="99"/>
      <c r="BL6" s="99" t="s">
        <v>121</v>
      </c>
      <c r="BM6" s="99"/>
      <c r="BN6" s="99"/>
      <c r="BO6" s="99"/>
      <c r="BP6" s="99" t="s">
        <v>122</v>
      </c>
      <c r="BQ6" s="99"/>
      <c r="BR6" s="99"/>
      <c r="BS6" s="99"/>
      <c r="BT6" s="99" t="s">
        <v>123</v>
      </c>
      <c r="BU6" s="99"/>
      <c r="BV6" s="99"/>
      <c r="BW6" s="99"/>
      <c r="BX6" s="99" t="s">
        <v>124</v>
      </c>
      <c r="BY6" s="99"/>
      <c r="BZ6" s="99"/>
      <c r="CA6" s="99"/>
      <c r="CB6" s="99" t="s">
        <v>125</v>
      </c>
      <c r="CC6" s="99"/>
      <c r="CD6" s="99"/>
      <c r="CE6" s="99"/>
      <c r="CF6" s="99" t="s">
        <v>126</v>
      </c>
      <c r="CG6" s="99"/>
      <c r="CH6" s="99"/>
      <c r="CI6" s="99"/>
      <c r="CJ6" s="99" t="s">
        <v>127</v>
      </c>
      <c r="CK6" s="99"/>
      <c r="CL6" s="99"/>
      <c r="CM6" s="99"/>
      <c r="CN6" s="99" t="s">
        <v>128</v>
      </c>
      <c r="CO6" s="99"/>
      <c r="CP6" s="99"/>
      <c r="CQ6" s="99"/>
      <c r="CR6" s="99" t="s">
        <v>129</v>
      </c>
      <c r="CS6" s="99"/>
      <c r="CT6" s="99"/>
      <c r="CU6" s="99"/>
      <c r="CV6" s="74"/>
      <c r="CW6" s="75"/>
      <c r="CX6" s="75">
        <f>SUMIFS(Archives!L:L,Archives!$S:$S,$B3&amp;$W3&amp;$AZ3&amp;$L3)</f>
        <v>0</v>
      </c>
      <c r="CY6" s="75">
        <f>SUMIFS(Archives!M:M,Archives!$S:$S,$B3&amp;$W3&amp;$AZ3&amp;$L3)</f>
        <v>0</v>
      </c>
      <c r="CZ6" s="75">
        <f>SUMIFS(Archives!N:N,Archives!$S:$S,$B3&amp;$W3&amp;$AZ3&amp;$L3)</f>
        <v>0</v>
      </c>
      <c r="DA6" s="75">
        <f>SUMIFS(Archives!O:O,Archives!$S:$S,$B3&amp;$W3&amp;$AZ3&amp;$L3)</f>
        <v>0</v>
      </c>
      <c r="DB6" s="75">
        <f>SUMIFS(Archives!P:P,Archives!$S:$S,$B3&amp;$W3&amp;$AZ3&amp;$L3)</f>
        <v>0</v>
      </c>
      <c r="DC6" s="75">
        <f>SUMIFS(Archives!Q:Q,Archives!$S:$S,$B3&amp;$W3&amp;$AZ3&amp;$L3)</f>
        <v>0</v>
      </c>
      <c r="DD6" s="75">
        <f>SUMIFS(Archives!R:R,Archives!$S:$S,$B3&amp;$W3&amp;$AZ3&amp;$L3)</f>
        <v>12</v>
      </c>
      <c r="DE6" s="23">
        <f>SUM(CX6:DC6)+CW5/BJ3</f>
        <v>12.5</v>
      </c>
    </row>
    <row r="7" spans="1:109" ht="15" customHeight="1" thickBot="1" x14ac:dyDescent="0.25">
      <c r="A7" s="76"/>
      <c r="B7" s="77"/>
      <c r="C7" s="77"/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8"/>
      <c r="CV7" s="76"/>
      <c r="CW7" s="78"/>
      <c r="CX7" s="78"/>
      <c r="CY7" s="78"/>
      <c r="CZ7" s="78"/>
      <c r="DA7" s="78"/>
      <c r="DB7" s="78"/>
      <c r="DC7" s="78"/>
      <c r="DD7" s="78"/>
      <c r="DE7" s="12"/>
    </row>
    <row r="8" spans="1:109" ht="15" customHeight="1" x14ac:dyDescent="0.2">
      <c r="A8" s="96" t="s">
        <v>733</v>
      </c>
      <c r="B8" s="101" t="s">
        <v>0</v>
      </c>
      <c r="C8" s="101"/>
      <c r="D8" s="101"/>
      <c r="E8" s="101"/>
      <c r="F8" s="101"/>
      <c r="G8" s="101"/>
      <c r="H8" s="101"/>
      <c r="I8" s="101"/>
      <c r="J8" s="101"/>
      <c r="K8" s="90"/>
      <c r="L8" s="101" t="s">
        <v>1</v>
      </c>
      <c r="M8" s="101"/>
      <c r="N8" s="101"/>
      <c r="O8" s="101"/>
      <c r="P8" s="101"/>
      <c r="Q8" s="101"/>
      <c r="R8" s="101"/>
      <c r="S8" s="101"/>
      <c r="T8" s="101"/>
      <c r="U8" s="101"/>
      <c r="V8" s="90"/>
      <c r="W8" s="101" t="s">
        <v>2</v>
      </c>
      <c r="X8" s="101"/>
      <c r="Y8" s="101"/>
      <c r="Z8" s="101"/>
      <c r="AA8" s="101"/>
      <c r="AB8" s="101"/>
      <c r="AC8" s="101"/>
      <c r="AD8" s="90"/>
      <c r="AE8" s="101" t="s">
        <v>3</v>
      </c>
      <c r="AF8" s="101"/>
      <c r="AG8" s="101"/>
      <c r="AH8" s="101"/>
      <c r="AI8" s="101"/>
      <c r="AJ8" s="101"/>
      <c r="AK8" s="101"/>
      <c r="AL8" s="90"/>
      <c r="AM8" s="101" t="s">
        <v>4</v>
      </c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90"/>
      <c r="AZ8" s="101" t="s">
        <v>720</v>
      </c>
      <c r="BA8" s="101"/>
      <c r="BB8" s="101"/>
      <c r="BC8" s="101"/>
      <c r="BD8" s="101"/>
      <c r="BE8" s="101"/>
      <c r="BF8" s="101"/>
      <c r="BG8" s="101"/>
      <c r="BH8" s="101"/>
      <c r="BI8" s="90"/>
      <c r="BJ8" s="101" t="s">
        <v>5</v>
      </c>
      <c r="BK8" s="101"/>
      <c r="BL8" s="101"/>
      <c r="BM8" s="101"/>
      <c r="BN8" s="101"/>
      <c r="BO8" s="101"/>
      <c r="BP8" s="101"/>
      <c r="BQ8" s="101"/>
      <c r="BR8" s="101"/>
      <c r="BS8" s="90"/>
      <c r="BT8" s="121" t="str">
        <f>"Objectif"&amp;" "&amp;(INDEX(O!$A$2:$C$12,MATCH($L9,O!$A$2:$A$12,0),3)*8)</f>
        <v>Objectif 24</v>
      </c>
      <c r="BU8" s="121"/>
      <c r="BV8" s="121"/>
      <c r="BW8" s="121"/>
      <c r="BX8" s="121"/>
      <c r="BY8" s="121"/>
      <c r="BZ8" s="121"/>
      <c r="CA8" s="121"/>
      <c r="CB8" s="121"/>
      <c r="CC8" s="121"/>
      <c r="CD8" s="58"/>
      <c r="CE8" s="113"/>
      <c r="CF8" s="113"/>
      <c r="CG8" s="113"/>
      <c r="CH8" s="113"/>
      <c r="CI8" s="113"/>
      <c r="CJ8" s="113"/>
      <c r="CK8" s="113"/>
      <c r="CL8" s="113"/>
      <c r="CM8" s="113"/>
      <c r="CN8" s="113"/>
      <c r="CO8" s="113"/>
      <c r="CP8" s="113"/>
      <c r="CQ8" s="113"/>
      <c r="CR8" s="113"/>
      <c r="CS8" s="113"/>
      <c r="CT8" s="113"/>
      <c r="CU8" s="113"/>
      <c r="CV8" s="113"/>
      <c r="CW8" s="104">
        <f>Terminal!$D$12-WEEKDAY(Terminal!$D$12,2)+AZ9</f>
        <v>44523</v>
      </c>
      <c r="CX8" s="104"/>
      <c r="CY8" s="104"/>
      <c r="CZ8" s="104"/>
      <c r="DA8" s="104"/>
      <c r="DB8" s="104"/>
      <c r="DC8" s="104"/>
      <c r="DD8" s="104"/>
      <c r="DE8" s="105"/>
    </row>
    <row r="9" spans="1:109" ht="15" customHeight="1" x14ac:dyDescent="0.2">
      <c r="A9" s="97"/>
      <c r="B9" s="102">
        <f>B3</f>
        <v>417</v>
      </c>
      <c r="C9" s="102"/>
      <c r="D9" s="102"/>
      <c r="E9" s="102"/>
      <c r="F9" s="102"/>
      <c r="G9" s="102"/>
      <c r="H9" s="102"/>
      <c r="I9" s="102"/>
      <c r="J9" s="102"/>
      <c r="K9" s="91"/>
      <c r="L9" s="102" t="str">
        <f>L3</f>
        <v>CNC</v>
      </c>
      <c r="M9" s="102"/>
      <c r="N9" s="102"/>
      <c r="O9" s="102"/>
      <c r="P9" s="102"/>
      <c r="Q9" s="102"/>
      <c r="R9" s="102"/>
      <c r="S9" s="102"/>
      <c r="T9" s="102"/>
      <c r="U9" s="102"/>
      <c r="V9" s="92"/>
      <c r="W9" s="102">
        <f>W3</f>
        <v>47</v>
      </c>
      <c r="X9" s="102"/>
      <c r="Y9" s="102"/>
      <c r="Z9" s="102"/>
      <c r="AA9" s="102"/>
      <c r="AB9" s="102"/>
      <c r="AC9" s="102"/>
      <c r="AD9" s="92"/>
      <c r="AE9" s="103">
        <f>INDEX(Archives!$A:$S,MATCH($B9&amp;$W9&amp;$AZ9&amp;L9,Archives!$S:$S,0),8)</f>
        <v>587562</v>
      </c>
      <c r="AF9" s="103"/>
      <c r="AG9" s="103"/>
      <c r="AH9" s="103"/>
      <c r="AI9" s="103"/>
      <c r="AJ9" s="103"/>
      <c r="AK9" s="103"/>
      <c r="AL9" s="92"/>
      <c r="AM9" s="118">
        <f>AVERAGEIFS(Archives!K:K,Archives!G:G,B9,Archives!D:D,MODEL!W9,Archives!F:F,MODEL!L9,Archives!E:E,MODEL!AZ9)</f>
        <v>45</v>
      </c>
      <c r="AN9" s="118"/>
      <c r="AO9" s="118"/>
      <c r="AP9" s="118"/>
      <c r="AQ9" s="118"/>
      <c r="AR9" s="118"/>
      <c r="AS9" s="118"/>
      <c r="AT9" s="118"/>
      <c r="AU9" s="118"/>
      <c r="AV9" s="118"/>
      <c r="AW9" s="118"/>
      <c r="AX9" s="118"/>
      <c r="AY9" s="92"/>
      <c r="AZ9" s="102">
        <v>2</v>
      </c>
      <c r="BA9" s="102"/>
      <c r="BB9" s="102"/>
      <c r="BC9" s="102"/>
      <c r="BD9" s="102"/>
      <c r="BE9" s="102"/>
      <c r="BF9" s="102"/>
      <c r="BG9" s="102"/>
      <c r="BH9" s="102"/>
      <c r="BI9" s="91"/>
      <c r="BJ9" s="119">
        <f>IF(B9="","-",IF(ISERROR(3600/AM9),"-",3600/AM9))</f>
        <v>80</v>
      </c>
      <c r="BK9" s="119"/>
      <c r="BL9" s="119"/>
      <c r="BM9" s="119"/>
      <c r="BN9" s="119"/>
      <c r="BO9" s="119"/>
      <c r="BP9" s="119"/>
      <c r="BQ9" s="119"/>
      <c r="BR9" s="119"/>
      <c r="BS9" s="93"/>
      <c r="BT9" s="120">
        <f>IF(B9="","-",IFERROR(BJ9*(INDEX(O!$A$2:$C$12,MATCH(L9,O!$A$2:$A$12,0),3)*8),0))</f>
        <v>1920</v>
      </c>
      <c r="BU9" s="120"/>
      <c r="BV9" s="120"/>
      <c r="BW9" s="120"/>
      <c r="BX9" s="120"/>
      <c r="BY9" s="120"/>
      <c r="BZ9" s="120"/>
      <c r="CA9" s="120"/>
      <c r="CB9" s="120"/>
      <c r="CC9" s="120"/>
      <c r="CD9" s="59"/>
      <c r="CE9" s="112"/>
      <c r="CF9" s="112"/>
      <c r="CG9" s="112"/>
      <c r="CH9" s="112"/>
      <c r="CI9" s="112"/>
      <c r="CJ9" s="112"/>
      <c r="CK9" s="112"/>
      <c r="CL9" s="112"/>
      <c r="CM9" s="112"/>
      <c r="CN9" s="112"/>
      <c r="CO9" s="112"/>
      <c r="CP9" s="112"/>
      <c r="CQ9" s="112"/>
      <c r="CR9" s="112"/>
      <c r="CS9" s="112"/>
      <c r="CT9" s="112"/>
      <c r="CU9" s="112"/>
      <c r="CV9" s="112"/>
      <c r="CW9" s="106"/>
      <c r="CX9" s="106"/>
      <c r="CY9" s="106"/>
      <c r="CZ9" s="106"/>
      <c r="DA9" s="106"/>
      <c r="DB9" s="106"/>
      <c r="DC9" s="106"/>
      <c r="DD9" s="106"/>
      <c r="DE9" s="107"/>
    </row>
    <row r="10" spans="1:109" ht="15" customHeight="1" x14ac:dyDescent="0.2">
      <c r="A10" s="97"/>
      <c r="B10" s="60"/>
      <c r="C10" s="60"/>
      <c r="D10" s="100">
        <f>$BJ9</f>
        <v>80</v>
      </c>
      <c r="E10" s="100"/>
      <c r="F10" s="100"/>
      <c r="G10" s="100"/>
      <c r="H10" s="100">
        <f>SUM($BJ9+D10)</f>
        <v>160</v>
      </c>
      <c r="I10" s="100"/>
      <c r="J10" s="100"/>
      <c r="K10" s="100"/>
      <c r="L10" s="100">
        <f>SUM($BJ9+H10)</f>
        <v>240</v>
      </c>
      <c r="M10" s="100"/>
      <c r="N10" s="100"/>
      <c r="O10" s="100"/>
      <c r="P10" s="100">
        <f t="shared" ref="P10" si="113">SUM($BJ9+L10)</f>
        <v>320</v>
      </c>
      <c r="Q10" s="100"/>
      <c r="R10" s="100"/>
      <c r="S10" s="100"/>
      <c r="T10" s="100">
        <f t="shared" ref="T10" si="114">SUM($BJ9+P10)</f>
        <v>400</v>
      </c>
      <c r="U10" s="100"/>
      <c r="V10" s="100"/>
      <c r="W10" s="100"/>
      <c r="X10" s="100">
        <f t="shared" ref="X10" si="115">SUM($BJ9+T10)</f>
        <v>480</v>
      </c>
      <c r="Y10" s="100"/>
      <c r="Z10" s="100"/>
      <c r="AA10" s="100"/>
      <c r="AB10" s="100">
        <f t="shared" ref="AB10" si="116">SUM($BJ9+X10)</f>
        <v>560</v>
      </c>
      <c r="AC10" s="100"/>
      <c r="AD10" s="100"/>
      <c r="AE10" s="100"/>
      <c r="AF10" s="100">
        <f t="shared" ref="AF10" si="117">SUM($BJ9+AB10)</f>
        <v>640</v>
      </c>
      <c r="AG10" s="100"/>
      <c r="AH10" s="100"/>
      <c r="AI10" s="100"/>
      <c r="AJ10" s="100">
        <f t="shared" ref="AJ10" si="118">SUM($BJ9+AF10)</f>
        <v>720</v>
      </c>
      <c r="AK10" s="100"/>
      <c r="AL10" s="100"/>
      <c r="AM10" s="100"/>
      <c r="AN10" s="100">
        <f t="shared" ref="AN10" si="119">SUM($BJ9+AJ10)</f>
        <v>800</v>
      </c>
      <c r="AO10" s="100"/>
      <c r="AP10" s="100"/>
      <c r="AQ10" s="100"/>
      <c r="AR10" s="100">
        <f t="shared" ref="AR10" si="120">SUM($BJ9+AN10)</f>
        <v>880</v>
      </c>
      <c r="AS10" s="100"/>
      <c r="AT10" s="100"/>
      <c r="AU10" s="100"/>
      <c r="AV10" s="100">
        <f t="shared" ref="AV10" si="121">SUM($BJ9+AR10)</f>
        <v>960</v>
      </c>
      <c r="AW10" s="100"/>
      <c r="AX10" s="100"/>
      <c r="AY10" s="100"/>
      <c r="AZ10" s="100">
        <f t="shared" ref="AZ10" si="122">SUM($BJ9+AV10)</f>
        <v>1040</v>
      </c>
      <c r="BA10" s="100"/>
      <c r="BB10" s="100"/>
      <c r="BC10" s="100"/>
      <c r="BD10" s="100">
        <f t="shared" ref="BD10" si="123">SUM($BJ9+AZ10)</f>
        <v>1120</v>
      </c>
      <c r="BE10" s="100"/>
      <c r="BF10" s="100"/>
      <c r="BG10" s="100"/>
      <c r="BH10" s="100">
        <f t="shared" ref="BH10" si="124">SUM($BJ9+BD10)</f>
        <v>1200</v>
      </c>
      <c r="BI10" s="100"/>
      <c r="BJ10" s="100"/>
      <c r="BK10" s="100"/>
      <c r="BL10" s="100">
        <f t="shared" ref="BL10" si="125">SUM($BJ9+BH10)</f>
        <v>1280</v>
      </c>
      <c r="BM10" s="100"/>
      <c r="BN10" s="100"/>
      <c r="BO10" s="100"/>
      <c r="BP10" s="100">
        <f t="shared" ref="BP10" si="126">SUM($BJ9+BL10)</f>
        <v>1360</v>
      </c>
      <c r="BQ10" s="100"/>
      <c r="BR10" s="100"/>
      <c r="BS10" s="100"/>
      <c r="BT10" s="100">
        <f t="shared" ref="BT10" si="127">SUM($BJ9+BP10)</f>
        <v>1440</v>
      </c>
      <c r="BU10" s="100"/>
      <c r="BV10" s="100"/>
      <c r="BW10" s="100"/>
      <c r="BX10" s="100">
        <f t="shared" ref="BX10" si="128">SUM($BJ9+BT10)</f>
        <v>1520</v>
      </c>
      <c r="BY10" s="100"/>
      <c r="BZ10" s="100"/>
      <c r="CA10" s="100"/>
      <c r="CB10" s="100">
        <f t="shared" ref="CB10" si="129">SUM($BJ9+BX10)</f>
        <v>1600</v>
      </c>
      <c r="CC10" s="100"/>
      <c r="CD10" s="100"/>
      <c r="CE10" s="100"/>
      <c r="CF10" s="100">
        <f t="shared" ref="CF10" si="130">SUM($BJ9+CB10)</f>
        <v>1680</v>
      </c>
      <c r="CG10" s="100"/>
      <c r="CH10" s="100"/>
      <c r="CI10" s="100"/>
      <c r="CJ10" s="100">
        <f t="shared" ref="CJ10" si="131">SUM($BJ9+CF10)</f>
        <v>1760</v>
      </c>
      <c r="CK10" s="100"/>
      <c r="CL10" s="100"/>
      <c r="CM10" s="100"/>
      <c r="CN10" s="100">
        <f t="shared" ref="CN10" si="132">SUM($BJ9+CJ10)</f>
        <v>1840</v>
      </c>
      <c r="CO10" s="100"/>
      <c r="CP10" s="100"/>
      <c r="CQ10" s="100"/>
      <c r="CR10" s="100">
        <f t="shared" ref="CR10" si="133">SUM($BJ9+CN10)</f>
        <v>1920</v>
      </c>
      <c r="CS10" s="100"/>
      <c r="CT10" s="100"/>
      <c r="CU10" s="100"/>
      <c r="CV10" s="61"/>
      <c r="CW10" s="62"/>
      <c r="CX10" s="63" t="s">
        <v>6</v>
      </c>
      <c r="CY10" s="64" t="s">
        <v>1704</v>
      </c>
      <c r="CZ10" s="64" t="s">
        <v>104</v>
      </c>
      <c r="DA10" s="65" t="s">
        <v>721</v>
      </c>
      <c r="DB10" s="66" t="s">
        <v>722</v>
      </c>
      <c r="DC10" s="67" t="s">
        <v>105</v>
      </c>
      <c r="DD10" s="68" t="s">
        <v>1405</v>
      </c>
      <c r="DE10" s="21" t="s">
        <v>727</v>
      </c>
    </row>
    <row r="11" spans="1:109" ht="15" customHeight="1" x14ac:dyDescent="0.2">
      <c r="A11" s="97"/>
      <c r="B11" s="69">
        <f>D10</f>
        <v>80</v>
      </c>
      <c r="C11" s="70">
        <f>D10</f>
        <v>80</v>
      </c>
      <c r="D11" s="70">
        <f>D10</f>
        <v>80</v>
      </c>
      <c r="E11" s="71">
        <f>D10</f>
        <v>80</v>
      </c>
      <c r="F11" s="69">
        <f t="shared" ref="F11" si="134">H10</f>
        <v>160</v>
      </c>
      <c r="G11" s="70">
        <f t="shared" ref="G11" si="135">H10</f>
        <v>160</v>
      </c>
      <c r="H11" s="70">
        <f t="shared" ref="H11" si="136">H10</f>
        <v>160</v>
      </c>
      <c r="I11" s="71">
        <f t="shared" ref="I11" si="137">H10</f>
        <v>160</v>
      </c>
      <c r="J11" s="69">
        <f t="shared" ref="J11" si="138">L10</f>
        <v>240</v>
      </c>
      <c r="K11" s="70">
        <f t="shared" ref="K11" si="139">L10</f>
        <v>240</v>
      </c>
      <c r="L11" s="70">
        <f t="shared" ref="L11" si="140">L10</f>
        <v>240</v>
      </c>
      <c r="M11" s="71">
        <f t="shared" ref="M11" si="141">L10</f>
        <v>240</v>
      </c>
      <c r="N11" s="69">
        <f t="shared" ref="N11" si="142">P10</f>
        <v>320</v>
      </c>
      <c r="O11" s="70">
        <f t="shared" ref="O11" si="143">P10</f>
        <v>320</v>
      </c>
      <c r="P11" s="70">
        <f t="shared" ref="P11" si="144">P10</f>
        <v>320</v>
      </c>
      <c r="Q11" s="71">
        <f t="shared" ref="Q11" si="145">P10</f>
        <v>320</v>
      </c>
      <c r="R11" s="69">
        <f t="shared" ref="R11" si="146">T10</f>
        <v>400</v>
      </c>
      <c r="S11" s="70">
        <f t="shared" ref="S11" si="147">T10</f>
        <v>400</v>
      </c>
      <c r="T11" s="70">
        <f t="shared" ref="T11" si="148">T10</f>
        <v>400</v>
      </c>
      <c r="U11" s="71">
        <f t="shared" ref="U11" si="149">T10</f>
        <v>400</v>
      </c>
      <c r="V11" s="69">
        <f t="shared" ref="V11" si="150">X10</f>
        <v>480</v>
      </c>
      <c r="W11" s="70">
        <f t="shared" ref="W11" si="151">X10</f>
        <v>480</v>
      </c>
      <c r="X11" s="70">
        <f t="shared" ref="X11" si="152">X10</f>
        <v>480</v>
      </c>
      <c r="Y11" s="71">
        <f t="shared" ref="Y11" si="153">X10</f>
        <v>480</v>
      </c>
      <c r="Z11" s="69">
        <f t="shared" ref="Z11" si="154">AB10</f>
        <v>560</v>
      </c>
      <c r="AA11" s="70">
        <f t="shared" ref="AA11" si="155">AB10</f>
        <v>560</v>
      </c>
      <c r="AB11" s="70">
        <f t="shared" ref="AB11" si="156">AB10</f>
        <v>560</v>
      </c>
      <c r="AC11" s="71">
        <f t="shared" ref="AC11" si="157">AB10</f>
        <v>560</v>
      </c>
      <c r="AD11" s="69">
        <f t="shared" ref="AD11" si="158">AF10</f>
        <v>640</v>
      </c>
      <c r="AE11" s="70">
        <f t="shared" ref="AE11" si="159">AF10</f>
        <v>640</v>
      </c>
      <c r="AF11" s="70">
        <f t="shared" ref="AF11" si="160">AF10</f>
        <v>640</v>
      </c>
      <c r="AG11" s="71">
        <f t="shared" ref="AG11" si="161">AF10</f>
        <v>640</v>
      </c>
      <c r="AH11" s="69">
        <f t="shared" ref="AH11" si="162">AJ10</f>
        <v>720</v>
      </c>
      <c r="AI11" s="70">
        <f t="shared" ref="AI11" si="163">AJ10</f>
        <v>720</v>
      </c>
      <c r="AJ11" s="70">
        <f t="shared" ref="AJ11" si="164">AJ10</f>
        <v>720</v>
      </c>
      <c r="AK11" s="71">
        <f t="shared" ref="AK11" si="165">AJ10</f>
        <v>720</v>
      </c>
      <c r="AL11" s="69">
        <f t="shared" ref="AL11" si="166">AN10</f>
        <v>800</v>
      </c>
      <c r="AM11" s="70">
        <f t="shared" ref="AM11" si="167">AN10</f>
        <v>800</v>
      </c>
      <c r="AN11" s="70">
        <f t="shared" ref="AN11" si="168">AN10</f>
        <v>800</v>
      </c>
      <c r="AO11" s="71">
        <f t="shared" ref="AO11" si="169">AN10</f>
        <v>800</v>
      </c>
      <c r="AP11" s="69">
        <f t="shared" ref="AP11" si="170">AR10</f>
        <v>880</v>
      </c>
      <c r="AQ11" s="70">
        <f t="shared" ref="AQ11" si="171">AR10</f>
        <v>880</v>
      </c>
      <c r="AR11" s="70">
        <f t="shared" ref="AR11" si="172">AR10</f>
        <v>880</v>
      </c>
      <c r="AS11" s="71">
        <f t="shared" ref="AS11" si="173">AR10</f>
        <v>880</v>
      </c>
      <c r="AT11" s="69">
        <f t="shared" ref="AT11" si="174">AV10</f>
        <v>960</v>
      </c>
      <c r="AU11" s="70">
        <f t="shared" ref="AU11" si="175">AV10</f>
        <v>960</v>
      </c>
      <c r="AV11" s="70">
        <f t="shared" ref="AV11" si="176">AV10</f>
        <v>960</v>
      </c>
      <c r="AW11" s="71">
        <f t="shared" ref="AW11" si="177">AV10</f>
        <v>960</v>
      </c>
      <c r="AX11" s="69">
        <f t="shared" ref="AX11" si="178">AZ10</f>
        <v>1040</v>
      </c>
      <c r="AY11" s="70">
        <f t="shared" ref="AY11" si="179">AZ10</f>
        <v>1040</v>
      </c>
      <c r="AZ11" s="70">
        <f t="shared" ref="AZ11" si="180">AZ10</f>
        <v>1040</v>
      </c>
      <c r="BA11" s="71">
        <f t="shared" ref="BA11" si="181">AZ10</f>
        <v>1040</v>
      </c>
      <c r="BB11" s="69">
        <f t="shared" ref="BB11" si="182">BD10</f>
        <v>1120</v>
      </c>
      <c r="BC11" s="70">
        <f t="shared" ref="BC11" si="183">BD10</f>
        <v>1120</v>
      </c>
      <c r="BD11" s="70">
        <f t="shared" ref="BD11" si="184">BD10</f>
        <v>1120</v>
      </c>
      <c r="BE11" s="71">
        <f t="shared" ref="BE11" si="185">BD10</f>
        <v>1120</v>
      </c>
      <c r="BF11" s="69">
        <f t="shared" ref="BF11" si="186">BH10</f>
        <v>1200</v>
      </c>
      <c r="BG11" s="70">
        <f t="shared" ref="BG11" si="187">BH10</f>
        <v>1200</v>
      </c>
      <c r="BH11" s="70">
        <f t="shared" ref="BH11" si="188">BH10</f>
        <v>1200</v>
      </c>
      <c r="BI11" s="71">
        <f t="shared" ref="BI11" si="189">BH10</f>
        <v>1200</v>
      </c>
      <c r="BJ11" s="69">
        <f t="shared" ref="BJ11" si="190">BL10</f>
        <v>1280</v>
      </c>
      <c r="BK11" s="70">
        <f t="shared" ref="BK11" si="191">BL10</f>
        <v>1280</v>
      </c>
      <c r="BL11" s="70">
        <f t="shared" ref="BL11" si="192">BL10</f>
        <v>1280</v>
      </c>
      <c r="BM11" s="71">
        <f t="shared" ref="BM11" si="193">BL10</f>
        <v>1280</v>
      </c>
      <c r="BN11" s="69">
        <f t="shared" ref="BN11" si="194">BP10</f>
        <v>1360</v>
      </c>
      <c r="BO11" s="70">
        <f t="shared" ref="BO11" si="195">BP10</f>
        <v>1360</v>
      </c>
      <c r="BP11" s="70">
        <f t="shared" ref="BP11" si="196">BP10</f>
        <v>1360</v>
      </c>
      <c r="BQ11" s="71">
        <f t="shared" ref="BQ11" si="197">BP10</f>
        <v>1360</v>
      </c>
      <c r="BR11" s="69">
        <f t="shared" ref="BR11" si="198">BT10</f>
        <v>1440</v>
      </c>
      <c r="BS11" s="70">
        <f t="shared" ref="BS11" si="199">BT10</f>
        <v>1440</v>
      </c>
      <c r="BT11" s="70">
        <f t="shared" ref="BT11" si="200">BT10</f>
        <v>1440</v>
      </c>
      <c r="BU11" s="71">
        <f t="shared" ref="BU11" si="201">BT10</f>
        <v>1440</v>
      </c>
      <c r="BV11" s="69">
        <f t="shared" ref="BV11" si="202">BX10</f>
        <v>1520</v>
      </c>
      <c r="BW11" s="70">
        <f t="shared" ref="BW11" si="203">BX10</f>
        <v>1520</v>
      </c>
      <c r="BX11" s="70">
        <f t="shared" ref="BX11" si="204">BX10</f>
        <v>1520</v>
      </c>
      <c r="BY11" s="71">
        <f t="shared" ref="BY11" si="205">BX10</f>
        <v>1520</v>
      </c>
      <c r="BZ11" s="69">
        <f t="shared" ref="BZ11" si="206">CB10</f>
        <v>1600</v>
      </c>
      <c r="CA11" s="70">
        <f t="shared" ref="CA11" si="207">CB10</f>
        <v>1600</v>
      </c>
      <c r="CB11" s="70">
        <f t="shared" ref="CB11" si="208">CB10</f>
        <v>1600</v>
      </c>
      <c r="CC11" s="71">
        <f t="shared" ref="CC11" si="209">CB10</f>
        <v>1600</v>
      </c>
      <c r="CD11" s="69">
        <f t="shared" ref="CD11" si="210">CF10</f>
        <v>1680</v>
      </c>
      <c r="CE11" s="70">
        <f t="shared" ref="CE11" si="211">CF10</f>
        <v>1680</v>
      </c>
      <c r="CF11" s="70">
        <f t="shared" ref="CF11" si="212">CF10</f>
        <v>1680</v>
      </c>
      <c r="CG11" s="71">
        <f t="shared" ref="CG11" si="213">CF10</f>
        <v>1680</v>
      </c>
      <c r="CH11" s="69">
        <f t="shared" ref="CH11" si="214">CJ10</f>
        <v>1760</v>
      </c>
      <c r="CI11" s="70">
        <f t="shared" ref="CI11" si="215">CJ10</f>
        <v>1760</v>
      </c>
      <c r="CJ11" s="70">
        <f t="shared" ref="CJ11" si="216">CJ10</f>
        <v>1760</v>
      </c>
      <c r="CK11" s="71">
        <f t="shared" ref="CK11" si="217">CJ10</f>
        <v>1760</v>
      </c>
      <c r="CL11" s="69">
        <f t="shared" ref="CL11" si="218">CN10</f>
        <v>1840</v>
      </c>
      <c r="CM11" s="70">
        <f t="shared" ref="CM11" si="219">CN10</f>
        <v>1840</v>
      </c>
      <c r="CN11" s="70">
        <f t="shared" ref="CN11" si="220">CN10</f>
        <v>1840</v>
      </c>
      <c r="CO11" s="71">
        <f t="shared" ref="CO11" si="221">CN10</f>
        <v>1840</v>
      </c>
      <c r="CP11" s="69">
        <f t="shared" ref="CP11" si="222">CR10</f>
        <v>1920</v>
      </c>
      <c r="CQ11" s="70">
        <f t="shared" ref="CQ11" si="223">CR10</f>
        <v>1920</v>
      </c>
      <c r="CR11" s="70">
        <f t="shared" ref="CR11" si="224">CR10</f>
        <v>1920</v>
      </c>
      <c r="CS11" s="71">
        <f t="shared" ref="CS11" si="225">CR10</f>
        <v>1920</v>
      </c>
      <c r="CT11" s="69"/>
      <c r="CU11" s="70"/>
      <c r="CV11" s="70"/>
      <c r="CW11" s="88">
        <f>SUMIFS(Archives!$J:$J,Archives!$S:$S,B9&amp;W9&amp;AZ9&amp;L9)</f>
        <v>1400</v>
      </c>
      <c r="CX11" s="72">
        <f>IFERROR($BJ9*CX12,0)</f>
        <v>0</v>
      </c>
      <c r="CY11" s="72">
        <f>IFERROR($BJ9*CY12,0)</f>
        <v>160</v>
      </c>
      <c r="CZ11" s="72">
        <f t="shared" ref="CZ11:DD11" si="226">IFERROR($BJ9*CZ12,0)</f>
        <v>0</v>
      </c>
      <c r="DA11" s="72">
        <f t="shared" si="226"/>
        <v>0</v>
      </c>
      <c r="DB11" s="72">
        <f t="shared" si="226"/>
        <v>0</v>
      </c>
      <c r="DC11" s="72">
        <f t="shared" si="226"/>
        <v>0</v>
      </c>
      <c r="DD11" s="72">
        <f t="shared" si="226"/>
        <v>0</v>
      </c>
      <c r="DE11" s="22">
        <f>SUM(CW11:DC11)</f>
        <v>1560</v>
      </c>
    </row>
    <row r="12" spans="1:109" ht="15" customHeight="1" thickBot="1" x14ac:dyDescent="0.25">
      <c r="A12" s="98"/>
      <c r="B12" s="73"/>
      <c r="C12" s="73"/>
      <c r="D12" s="99" t="s">
        <v>106</v>
      </c>
      <c r="E12" s="99"/>
      <c r="F12" s="99"/>
      <c r="G12" s="99"/>
      <c r="H12" s="99" t="s">
        <v>107</v>
      </c>
      <c r="I12" s="99"/>
      <c r="J12" s="99"/>
      <c r="K12" s="99"/>
      <c r="L12" s="99" t="s">
        <v>108</v>
      </c>
      <c r="M12" s="99"/>
      <c r="N12" s="99"/>
      <c r="O12" s="99"/>
      <c r="P12" s="99" t="s">
        <v>109</v>
      </c>
      <c r="Q12" s="99"/>
      <c r="R12" s="99"/>
      <c r="S12" s="99"/>
      <c r="T12" s="99" t="s">
        <v>110</v>
      </c>
      <c r="U12" s="99"/>
      <c r="V12" s="99"/>
      <c r="W12" s="99"/>
      <c r="X12" s="99" t="s">
        <v>111</v>
      </c>
      <c r="Y12" s="99"/>
      <c r="Z12" s="99"/>
      <c r="AA12" s="99"/>
      <c r="AB12" s="99" t="s">
        <v>112</v>
      </c>
      <c r="AC12" s="99"/>
      <c r="AD12" s="99"/>
      <c r="AE12" s="99"/>
      <c r="AF12" s="99" t="s">
        <v>113</v>
      </c>
      <c r="AG12" s="99"/>
      <c r="AH12" s="99"/>
      <c r="AI12" s="99"/>
      <c r="AJ12" s="99" t="s">
        <v>114</v>
      </c>
      <c r="AK12" s="99"/>
      <c r="AL12" s="99"/>
      <c r="AM12" s="99"/>
      <c r="AN12" s="99" t="s">
        <v>115</v>
      </c>
      <c r="AO12" s="99"/>
      <c r="AP12" s="99"/>
      <c r="AQ12" s="99"/>
      <c r="AR12" s="99" t="s">
        <v>116</v>
      </c>
      <c r="AS12" s="99"/>
      <c r="AT12" s="99"/>
      <c r="AU12" s="99"/>
      <c r="AV12" s="99" t="s">
        <v>117</v>
      </c>
      <c r="AW12" s="99"/>
      <c r="AX12" s="99"/>
      <c r="AY12" s="99"/>
      <c r="AZ12" s="99" t="s">
        <v>118</v>
      </c>
      <c r="BA12" s="99"/>
      <c r="BB12" s="99"/>
      <c r="BC12" s="99"/>
      <c r="BD12" s="99" t="s">
        <v>119</v>
      </c>
      <c r="BE12" s="99"/>
      <c r="BF12" s="99"/>
      <c r="BG12" s="99"/>
      <c r="BH12" s="99" t="s">
        <v>120</v>
      </c>
      <c r="BI12" s="99"/>
      <c r="BJ12" s="99"/>
      <c r="BK12" s="99"/>
      <c r="BL12" s="99" t="s">
        <v>121</v>
      </c>
      <c r="BM12" s="99"/>
      <c r="BN12" s="99"/>
      <c r="BO12" s="99"/>
      <c r="BP12" s="99" t="s">
        <v>122</v>
      </c>
      <c r="BQ12" s="99"/>
      <c r="BR12" s="99"/>
      <c r="BS12" s="99"/>
      <c r="BT12" s="99" t="s">
        <v>123</v>
      </c>
      <c r="BU12" s="99"/>
      <c r="BV12" s="99"/>
      <c r="BW12" s="99"/>
      <c r="BX12" s="99" t="s">
        <v>124</v>
      </c>
      <c r="BY12" s="99"/>
      <c r="BZ12" s="99"/>
      <c r="CA12" s="99"/>
      <c r="CB12" s="99" t="s">
        <v>125</v>
      </c>
      <c r="CC12" s="99"/>
      <c r="CD12" s="99"/>
      <c r="CE12" s="99"/>
      <c r="CF12" s="99" t="s">
        <v>126</v>
      </c>
      <c r="CG12" s="99"/>
      <c r="CH12" s="99"/>
      <c r="CI12" s="99"/>
      <c r="CJ12" s="99" t="s">
        <v>127</v>
      </c>
      <c r="CK12" s="99"/>
      <c r="CL12" s="99"/>
      <c r="CM12" s="99"/>
      <c r="CN12" s="99" t="s">
        <v>128</v>
      </c>
      <c r="CO12" s="99"/>
      <c r="CP12" s="99"/>
      <c r="CQ12" s="99"/>
      <c r="CR12" s="99" t="s">
        <v>129</v>
      </c>
      <c r="CS12" s="99"/>
      <c r="CT12" s="99"/>
      <c r="CU12" s="99"/>
      <c r="CV12" s="74"/>
      <c r="CW12" s="75"/>
      <c r="CX12" s="75">
        <f>SUMIFS(Archives!L:L,Archives!$S:$S,$B9&amp;$W9&amp;$AZ9&amp;$L9)</f>
        <v>0</v>
      </c>
      <c r="CY12" s="75">
        <f>SUMIFS(Archives!M:M,Archives!$S:$S,$B9&amp;$W9&amp;$AZ9&amp;$L9)</f>
        <v>2</v>
      </c>
      <c r="CZ12" s="75">
        <f>SUMIFS(Archives!N:N,Archives!$S:$S,$B9&amp;$W9&amp;$AZ9&amp;$L9)</f>
        <v>0</v>
      </c>
      <c r="DA12" s="75">
        <f>SUMIFS(Archives!O:O,Archives!$S:$S,$B9&amp;$W9&amp;$AZ9&amp;$L9)</f>
        <v>0</v>
      </c>
      <c r="DB12" s="75">
        <f>SUMIFS(Archives!P:P,Archives!$S:$S,$B9&amp;$W9&amp;$AZ9&amp;$L9)</f>
        <v>0</v>
      </c>
      <c r="DC12" s="75">
        <f>SUMIFS(Archives!Q:Q,Archives!$S:$S,$B9&amp;$W9&amp;$AZ9&amp;$L9)</f>
        <v>0</v>
      </c>
      <c r="DD12" s="75">
        <f>SUMIFS(Archives!R:R,Archives!$S:$S,$B9&amp;$W9&amp;$AZ9&amp;$L9)</f>
        <v>0</v>
      </c>
      <c r="DE12" s="23">
        <f>SUM(CX12:DC12)+CW11/BJ9</f>
        <v>19.5</v>
      </c>
    </row>
    <row r="13" spans="1:109" ht="15" customHeight="1" thickBot="1" x14ac:dyDescent="0.25">
      <c r="A13" s="76"/>
      <c r="B13" s="77"/>
      <c r="C13" s="77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6"/>
      <c r="CW13" s="78"/>
      <c r="CX13" s="78"/>
      <c r="CY13" s="78"/>
      <c r="CZ13" s="78"/>
      <c r="DA13" s="78"/>
      <c r="DB13" s="78"/>
      <c r="DC13" s="78"/>
      <c r="DD13" s="78"/>
      <c r="DE13" s="12"/>
    </row>
    <row r="14" spans="1:109" ht="15" customHeight="1" x14ac:dyDescent="0.2">
      <c r="A14" s="96" t="s">
        <v>734</v>
      </c>
      <c r="B14" s="101" t="s">
        <v>0</v>
      </c>
      <c r="C14" s="101"/>
      <c r="D14" s="101"/>
      <c r="E14" s="101"/>
      <c r="F14" s="101"/>
      <c r="G14" s="101"/>
      <c r="H14" s="101"/>
      <c r="I14" s="101"/>
      <c r="J14" s="101"/>
      <c r="K14" s="90"/>
      <c r="L14" s="101" t="s">
        <v>1</v>
      </c>
      <c r="M14" s="101"/>
      <c r="N14" s="101"/>
      <c r="O14" s="101"/>
      <c r="P14" s="101"/>
      <c r="Q14" s="101"/>
      <c r="R14" s="101"/>
      <c r="S14" s="101"/>
      <c r="T14" s="101"/>
      <c r="U14" s="101"/>
      <c r="V14" s="90"/>
      <c r="W14" s="101" t="s">
        <v>2</v>
      </c>
      <c r="X14" s="101"/>
      <c r="Y14" s="101"/>
      <c r="Z14" s="101"/>
      <c r="AA14" s="101"/>
      <c r="AB14" s="101"/>
      <c r="AC14" s="101"/>
      <c r="AD14" s="90"/>
      <c r="AE14" s="101" t="s">
        <v>3</v>
      </c>
      <c r="AF14" s="101"/>
      <c r="AG14" s="101"/>
      <c r="AH14" s="101"/>
      <c r="AI14" s="101"/>
      <c r="AJ14" s="101"/>
      <c r="AK14" s="101"/>
      <c r="AL14" s="90"/>
      <c r="AM14" s="101" t="s">
        <v>4</v>
      </c>
      <c r="AN14" s="101"/>
      <c r="AO14" s="101"/>
      <c r="AP14" s="101"/>
      <c r="AQ14" s="101"/>
      <c r="AR14" s="101"/>
      <c r="AS14" s="101"/>
      <c r="AT14" s="101"/>
      <c r="AU14" s="101"/>
      <c r="AV14" s="101"/>
      <c r="AW14" s="101"/>
      <c r="AX14" s="101"/>
      <c r="AY14" s="90"/>
      <c r="AZ14" s="101" t="s">
        <v>720</v>
      </c>
      <c r="BA14" s="101"/>
      <c r="BB14" s="101"/>
      <c r="BC14" s="101"/>
      <c r="BD14" s="101"/>
      <c r="BE14" s="101"/>
      <c r="BF14" s="101"/>
      <c r="BG14" s="101"/>
      <c r="BH14" s="101"/>
      <c r="BI14" s="90"/>
      <c r="BJ14" s="101" t="s">
        <v>5</v>
      </c>
      <c r="BK14" s="101"/>
      <c r="BL14" s="101"/>
      <c r="BM14" s="101"/>
      <c r="BN14" s="101"/>
      <c r="BO14" s="101"/>
      <c r="BP14" s="101"/>
      <c r="BQ14" s="101"/>
      <c r="BR14" s="101"/>
      <c r="BS14" s="90"/>
      <c r="BT14" s="121" t="str">
        <f>"Objectif"&amp;" "&amp;(INDEX(O!$A$2:$C$12,MATCH($L15,O!$A$2:$A$12,0),3)*8)</f>
        <v>Objectif 24</v>
      </c>
      <c r="BU14" s="121"/>
      <c r="BV14" s="121"/>
      <c r="BW14" s="121"/>
      <c r="BX14" s="121"/>
      <c r="BY14" s="121"/>
      <c r="BZ14" s="121"/>
      <c r="CA14" s="121"/>
      <c r="CB14" s="121"/>
      <c r="CC14" s="121"/>
      <c r="CD14" s="58"/>
      <c r="CE14" s="113"/>
      <c r="CF14" s="113"/>
      <c r="CG14" s="113"/>
      <c r="CH14" s="113"/>
      <c r="CI14" s="113"/>
      <c r="CJ14" s="113"/>
      <c r="CK14" s="113"/>
      <c r="CL14" s="113"/>
      <c r="CM14" s="113"/>
      <c r="CN14" s="113"/>
      <c r="CO14" s="113"/>
      <c r="CP14" s="113"/>
      <c r="CQ14" s="113"/>
      <c r="CR14" s="113"/>
      <c r="CS14" s="113"/>
      <c r="CT14" s="113"/>
      <c r="CU14" s="113"/>
      <c r="CV14" s="113"/>
      <c r="CW14" s="104">
        <f>Terminal!$D$12-WEEKDAY(Terminal!$D$12,2)+AZ15</f>
        <v>44524</v>
      </c>
      <c r="CX14" s="104"/>
      <c r="CY14" s="104"/>
      <c r="CZ14" s="104"/>
      <c r="DA14" s="104"/>
      <c r="DB14" s="104"/>
      <c r="DC14" s="104"/>
      <c r="DD14" s="104"/>
      <c r="DE14" s="105"/>
    </row>
    <row r="15" spans="1:109" ht="15" customHeight="1" x14ac:dyDescent="0.2">
      <c r="A15" s="97"/>
      <c r="B15" s="102">
        <f>B3</f>
        <v>417</v>
      </c>
      <c r="C15" s="102"/>
      <c r="D15" s="102"/>
      <c r="E15" s="102"/>
      <c r="F15" s="102"/>
      <c r="G15" s="102"/>
      <c r="H15" s="102"/>
      <c r="I15" s="102"/>
      <c r="J15" s="102"/>
      <c r="K15" s="91"/>
      <c r="L15" s="102" t="str">
        <f t="shared" ref="L15" si="227">L3</f>
        <v>CNC</v>
      </c>
      <c r="M15" s="102"/>
      <c r="N15" s="102"/>
      <c r="O15" s="102"/>
      <c r="P15" s="102"/>
      <c r="Q15" s="102"/>
      <c r="R15" s="102"/>
      <c r="S15" s="102"/>
      <c r="T15" s="102"/>
      <c r="U15" s="102"/>
      <c r="V15" s="92"/>
      <c r="W15" s="102">
        <f>W3</f>
        <v>47</v>
      </c>
      <c r="X15" s="102"/>
      <c r="Y15" s="102"/>
      <c r="Z15" s="102"/>
      <c r="AA15" s="102"/>
      <c r="AB15" s="102"/>
      <c r="AC15" s="102"/>
      <c r="AD15" s="92"/>
      <c r="AE15" s="103">
        <f>INDEX(Archives!$A:$S,MATCH($B15&amp;$W15&amp;$AZ15&amp;L15,Archives!$S:$S,0),8)</f>
        <v>587562</v>
      </c>
      <c r="AF15" s="103"/>
      <c r="AG15" s="103"/>
      <c r="AH15" s="103"/>
      <c r="AI15" s="103"/>
      <c r="AJ15" s="103"/>
      <c r="AK15" s="103"/>
      <c r="AL15" s="92"/>
      <c r="AM15" s="118">
        <f>AVERAGEIFS(Archives!K:K,Archives!G:G,B15,Archives!D:D,MODEL!W15,Archives!F:F,MODEL!L15,Archives!E:E,MODEL!AZ15)</f>
        <v>45</v>
      </c>
      <c r="AN15" s="118"/>
      <c r="AO15" s="118"/>
      <c r="AP15" s="118"/>
      <c r="AQ15" s="118"/>
      <c r="AR15" s="118"/>
      <c r="AS15" s="118"/>
      <c r="AT15" s="118"/>
      <c r="AU15" s="118"/>
      <c r="AV15" s="118"/>
      <c r="AW15" s="118"/>
      <c r="AX15" s="118"/>
      <c r="AY15" s="92"/>
      <c r="AZ15" s="102">
        <v>3</v>
      </c>
      <c r="BA15" s="102"/>
      <c r="BB15" s="102"/>
      <c r="BC15" s="102"/>
      <c r="BD15" s="102"/>
      <c r="BE15" s="102"/>
      <c r="BF15" s="102"/>
      <c r="BG15" s="102"/>
      <c r="BH15" s="102"/>
      <c r="BI15" s="91"/>
      <c r="BJ15" s="119">
        <f>IF(B15="","-",IF(ISERROR(3600/AM15),"-",3600/AM15))</f>
        <v>80</v>
      </c>
      <c r="BK15" s="119"/>
      <c r="BL15" s="119"/>
      <c r="BM15" s="119"/>
      <c r="BN15" s="119"/>
      <c r="BO15" s="119"/>
      <c r="BP15" s="119"/>
      <c r="BQ15" s="119"/>
      <c r="BR15" s="119"/>
      <c r="BS15" s="93"/>
      <c r="BT15" s="120">
        <f>IF(B15="","-",IFERROR(BJ15*(INDEX(O!$A$2:$C$12,MATCH(L15,O!$A$2:$A$12,0),3)*8),0))</f>
        <v>1920</v>
      </c>
      <c r="BU15" s="120"/>
      <c r="BV15" s="120"/>
      <c r="BW15" s="120"/>
      <c r="BX15" s="120"/>
      <c r="BY15" s="120"/>
      <c r="BZ15" s="120"/>
      <c r="CA15" s="120"/>
      <c r="CB15" s="120"/>
      <c r="CC15" s="120"/>
      <c r="CD15" s="59"/>
      <c r="CE15" s="112"/>
      <c r="CF15" s="112"/>
      <c r="CG15" s="112"/>
      <c r="CH15" s="112"/>
      <c r="CI15" s="112"/>
      <c r="CJ15" s="112"/>
      <c r="CK15" s="112"/>
      <c r="CL15" s="112"/>
      <c r="CM15" s="112"/>
      <c r="CN15" s="112"/>
      <c r="CO15" s="112"/>
      <c r="CP15" s="112"/>
      <c r="CQ15" s="112"/>
      <c r="CR15" s="112"/>
      <c r="CS15" s="112"/>
      <c r="CT15" s="112"/>
      <c r="CU15" s="112"/>
      <c r="CV15" s="112"/>
      <c r="CW15" s="106"/>
      <c r="CX15" s="106"/>
      <c r="CY15" s="106"/>
      <c r="CZ15" s="106"/>
      <c r="DA15" s="106"/>
      <c r="DB15" s="106"/>
      <c r="DC15" s="106"/>
      <c r="DD15" s="106"/>
      <c r="DE15" s="107"/>
    </row>
    <row r="16" spans="1:109" ht="15" customHeight="1" x14ac:dyDescent="0.2">
      <c r="A16" s="97"/>
      <c r="B16" s="60"/>
      <c r="C16" s="60"/>
      <c r="D16" s="100">
        <f>$BJ15</f>
        <v>80</v>
      </c>
      <c r="E16" s="100"/>
      <c r="F16" s="100"/>
      <c r="G16" s="100"/>
      <c r="H16" s="100">
        <f>SUM($BJ15+D16)</f>
        <v>160</v>
      </c>
      <c r="I16" s="100"/>
      <c r="J16" s="100"/>
      <c r="K16" s="100"/>
      <c r="L16" s="100">
        <f>SUM($BJ15+H16)</f>
        <v>240</v>
      </c>
      <c r="M16" s="100"/>
      <c r="N16" s="100"/>
      <c r="O16" s="100"/>
      <c r="P16" s="100">
        <f t="shared" ref="P16" si="228">SUM($BJ15+L16)</f>
        <v>320</v>
      </c>
      <c r="Q16" s="100"/>
      <c r="R16" s="100"/>
      <c r="S16" s="100"/>
      <c r="T16" s="100">
        <f t="shared" ref="T16" si="229">SUM($BJ15+P16)</f>
        <v>400</v>
      </c>
      <c r="U16" s="100"/>
      <c r="V16" s="100"/>
      <c r="W16" s="100"/>
      <c r="X16" s="100">
        <f t="shared" ref="X16" si="230">SUM($BJ15+T16)</f>
        <v>480</v>
      </c>
      <c r="Y16" s="100"/>
      <c r="Z16" s="100"/>
      <c r="AA16" s="100"/>
      <c r="AB16" s="100">
        <f t="shared" ref="AB16" si="231">SUM($BJ15+X16)</f>
        <v>560</v>
      </c>
      <c r="AC16" s="100"/>
      <c r="AD16" s="100"/>
      <c r="AE16" s="100"/>
      <c r="AF16" s="100">
        <f t="shared" ref="AF16" si="232">SUM($BJ15+AB16)</f>
        <v>640</v>
      </c>
      <c r="AG16" s="100"/>
      <c r="AH16" s="100"/>
      <c r="AI16" s="100"/>
      <c r="AJ16" s="100">
        <f t="shared" ref="AJ16" si="233">SUM($BJ15+AF16)</f>
        <v>720</v>
      </c>
      <c r="AK16" s="100"/>
      <c r="AL16" s="100"/>
      <c r="AM16" s="100"/>
      <c r="AN16" s="100">
        <f t="shared" ref="AN16" si="234">SUM($BJ15+AJ16)</f>
        <v>800</v>
      </c>
      <c r="AO16" s="100"/>
      <c r="AP16" s="100"/>
      <c r="AQ16" s="100"/>
      <c r="AR16" s="100">
        <f t="shared" ref="AR16" si="235">SUM($BJ15+AN16)</f>
        <v>880</v>
      </c>
      <c r="AS16" s="100"/>
      <c r="AT16" s="100"/>
      <c r="AU16" s="100"/>
      <c r="AV16" s="100">
        <f t="shared" ref="AV16" si="236">SUM($BJ15+AR16)</f>
        <v>960</v>
      </c>
      <c r="AW16" s="100"/>
      <c r="AX16" s="100"/>
      <c r="AY16" s="100"/>
      <c r="AZ16" s="100">
        <f t="shared" ref="AZ16" si="237">SUM($BJ15+AV16)</f>
        <v>1040</v>
      </c>
      <c r="BA16" s="100"/>
      <c r="BB16" s="100"/>
      <c r="BC16" s="100"/>
      <c r="BD16" s="100">
        <f t="shared" ref="BD16" si="238">SUM($BJ15+AZ16)</f>
        <v>1120</v>
      </c>
      <c r="BE16" s="100"/>
      <c r="BF16" s="100"/>
      <c r="BG16" s="100"/>
      <c r="BH16" s="100">
        <f t="shared" ref="BH16" si="239">SUM($BJ15+BD16)</f>
        <v>1200</v>
      </c>
      <c r="BI16" s="100"/>
      <c r="BJ16" s="100"/>
      <c r="BK16" s="100"/>
      <c r="BL16" s="100">
        <f t="shared" ref="BL16" si="240">SUM($BJ15+BH16)</f>
        <v>1280</v>
      </c>
      <c r="BM16" s="100"/>
      <c r="BN16" s="100"/>
      <c r="BO16" s="100"/>
      <c r="BP16" s="100">
        <f t="shared" ref="BP16" si="241">SUM($BJ15+BL16)</f>
        <v>1360</v>
      </c>
      <c r="BQ16" s="100"/>
      <c r="BR16" s="100"/>
      <c r="BS16" s="100"/>
      <c r="BT16" s="100">
        <f t="shared" ref="BT16" si="242">SUM($BJ15+BP16)</f>
        <v>1440</v>
      </c>
      <c r="BU16" s="100"/>
      <c r="BV16" s="100"/>
      <c r="BW16" s="100"/>
      <c r="BX16" s="100">
        <f t="shared" ref="BX16" si="243">SUM($BJ15+BT16)</f>
        <v>1520</v>
      </c>
      <c r="BY16" s="100"/>
      <c r="BZ16" s="100"/>
      <c r="CA16" s="100"/>
      <c r="CB16" s="100">
        <f t="shared" ref="CB16" si="244">SUM($BJ15+BX16)</f>
        <v>1600</v>
      </c>
      <c r="CC16" s="100"/>
      <c r="CD16" s="100"/>
      <c r="CE16" s="100"/>
      <c r="CF16" s="100">
        <f t="shared" ref="CF16" si="245">SUM($BJ15+CB16)</f>
        <v>1680</v>
      </c>
      <c r="CG16" s="100"/>
      <c r="CH16" s="100"/>
      <c r="CI16" s="100"/>
      <c r="CJ16" s="100">
        <f t="shared" ref="CJ16" si="246">SUM($BJ15+CF16)</f>
        <v>1760</v>
      </c>
      <c r="CK16" s="100"/>
      <c r="CL16" s="100"/>
      <c r="CM16" s="100"/>
      <c r="CN16" s="100">
        <f t="shared" ref="CN16" si="247">SUM($BJ15+CJ16)</f>
        <v>1840</v>
      </c>
      <c r="CO16" s="100"/>
      <c r="CP16" s="100"/>
      <c r="CQ16" s="100"/>
      <c r="CR16" s="100">
        <f t="shared" ref="CR16" si="248">SUM($BJ15+CN16)</f>
        <v>1920</v>
      </c>
      <c r="CS16" s="100"/>
      <c r="CT16" s="100"/>
      <c r="CU16" s="100"/>
      <c r="CV16" s="61"/>
      <c r="CW16" s="62"/>
      <c r="CX16" s="63" t="s">
        <v>6</v>
      </c>
      <c r="CY16" s="64" t="s">
        <v>1704</v>
      </c>
      <c r="CZ16" s="64" t="s">
        <v>104</v>
      </c>
      <c r="DA16" s="65" t="s">
        <v>721</v>
      </c>
      <c r="DB16" s="66" t="s">
        <v>722</v>
      </c>
      <c r="DC16" s="67" t="s">
        <v>105</v>
      </c>
      <c r="DD16" s="68" t="s">
        <v>1405</v>
      </c>
      <c r="DE16" s="21" t="s">
        <v>727</v>
      </c>
    </row>
    <row r="17" spans="1:109" ht="15" customHeight="1" x14ac:dyDescent="0.2">
      <c r="A17" s="97"/>
      <c r="B17" s="69">
        <f>D16</f>
        <v>80</v>
      </c>
      <c r="C17" s="70">
        <f>D16</f>
        <v>80</v>
      </c>
      <c r="D17" s="70">
        <f>D16</f>
        <v>80</v>
      </c>
      <c r="E17" s="71">
        <f>D16</f>
        <v>80</v>
      </c>
      <c r="F17" s="69">
        <f t="shared" ref="F17" si="249">H16</f>
        <v>160</v>
      </c>
      <c r="G17" s="70">
        <f t="shared" ref="G17" si="250">H16</f>
        <v>160</v>
      </c>
      <c r="H17" s="70">
        <f t="shared" ref="H17" si="251">H16</f>
        <v>160</v>
      </c>
      <c r="I17" s="71">
        <f t="shared" ref="I17" si="252">H16</f>
        <v>160</v>
      </c>
      <c r="J17" s="69">
        <f t="shared" ref="J17" si="253">L16</f>
        <v>240</v>
      </c>
      <c r="K17" s="70">
        <f t="shared" ref="K17" si="254">L16</f>
        <v>240</v>
      </c>
      <c r="L17" s="70">
        <f t="shared" ref="L17" si="255">L16</f>
        <v>240</v>
      </c>
      <c r="M17" s="71">
        <f t="shared" ref="M17" si="256">L16</f>
        <v>240</v>
      </c>
      <c r="N17" s="69">
        <f t="shared" ref="N17" si="257">P16</f>
        <v>320</v>
      </c>
      <c r="O17" s="70">
        <f t="shared" ref="O17" si="258">P16</f>
        <v>320</v>
      </c>
      <c r="P17" s="70">
        <f t="shared" ref="P17" si="259">P16</f>
        <v>320</v>
      </c>
      <c r="Q17" s="71">
        <f t="shared" ref="Q17" si="260">P16</f>
        <v>320</v>
      </c>
      <c r="R17" s="69">
        <f t="shared" ref="R17" si="261">T16</f>
        <v>400</v>
      </c>
      <c r="S17" s="70">
        <f t="shared" ref="S17" si="262">T16</f>
        <v>400</v>
      </c>
      <c r="T17" s="70">
        <f t="shared" ref="T17" si="263">T16</f>
        <v>400</v>
      </c>
      <c r="U17" s="71">
        <f t="shared" ref="U17" si="264">T16</f>
        <v>400</v>
      </c>
      <c r="V17" s="69">
        <f t="shared" ref="V17" si="265">X16</f>
        <v>480</v>
      </c>
      <c r="W17" s="70">
        <f t="shared" ref="W17" si="266">X16</f>
        <v>480</v>
      </c>
      <c r="X17" s="70">
        <f t="shared" ref="X17" si="267">X16</f>
        <v>480</v>
      </c>
      <c r="Y17" s="71">
        <f t="shared" ref="Y17" si="268">X16</f>
        <v>480</v>
      </c>
      <c r="Z17" s="69">
        <f t="shared" ref="Z17" si="269">AB16</f>
        <v>560</v>
      </c>
      <c r="AA17" s="70">
        <f t="shared" ref="AA17" si="270">AB16</f>
        <v>560</v>
      </c>
      <c r="AB17" s="70">
        <f t="shared" ref="AB17" si="271">AB16</f>
        <v>560</v>
      </c>
      <c r="AC17" s="71">
        <f t="shared" ref="AC17" si="272">AB16</f>
        <v>560</v>
      </c>
      <c r="AD17" s="69">
        <f t="shared" ref="AD17" si="273">AF16</f>
        <v>640</v>
      </c>
      <c r="AE17" s="70">
        <f t="shared" ref="AE17" si="274">AF16</f>
        <v>640</v>
      </c>
      <c r="AF17" s="70">
        <f t="shared" ref="AF17" si="275">AF16</f>
        <v>640</v>
      </c>
      <c r="AG17" s="71">
        <f t="shared" ref="AG17" si="276">AF16</f>
        <v>640</v>
      </c>
      <c r="AH17" s="69">
        <f t="shared" ref="AH17" si="277">AJ16</f>
        <v>720</v>
      </c>
      <c r="AI17" s="70">
        <f t="shared" ref="AI17" si="278">AJ16</f>
        <v>720</v>
      </c>
      <c r="AJ17" s="70">
        <f t="shared" ref="AJ17" si="279">AJ16</f>
        <v>720</v>
      </c>
      <c r="AK17" s="71">
        <f t="shared" ref="AK17" si="280">AJ16</f>
        <v>720</v>
      </c>
      <c r="AL17" s="69">
        <f t="shared" ref="AL17" si="281">AN16</f>
        <v>800</v>
      </c>
      <c r="AM17" s="70">
        <f t="shared" ref="AM17" si="282">AN16</f>
        <v>800</v>
      </c>
      <c r="AN17" s="70">
        <f t="shared" ref="AN17" si="283">AN16</f>
        <v>800</v>
      </c>
      <c r="AO17" s="71">
        <f t="shared" ref="AO17" si="284">AN16</f>
        <v>800</v>
      </c>
      <c r="AP17" s="69">
        <f t="shared" ref="AP17" si="285">AR16</f>
        <v>880</v>
      </c>
      <c r="AQ17" s="70">
        <f t="shared" ref="AQ17" si="286">AR16</f>
        <v>880</v>
      </c>
      <c r="AR17" s="70">
        <f t="shared" ref="AR17" si="287">AR16</f>
        <v>880</v>
      </c>
      <c r="AS17" s="71">
        <f t="shared" ref="AS17" si="288">AR16</f>
        <v>880</v>
      </c>
      <c r="AT17" s="69">
        <f t="shared" ref="AT17" si="289">AV16</f>
        <v>960</v>
      </c>
      <c r="AU17" s="70">
        <f t="shared" ref="AU17" si="290">AV16</f>
        <v>960</v>
      </c>
      <c r="AV17" s="70">
        <f t="shared" ref="AV17" si="291">AV16</f>
        <v>960</v>
      </c>
      <c r="AW17" s="71">
        <f t="shared" ref="AW17" si="292">AV16</f>
        <v>960</v>
      </c>
      <c r="AX17" s="69">
        <f t="shared" ref="AX17" si="293">AZ16</f>
        <v>1040</v>
      </c>
      <c r="AY17" s="70">
        <f t="shared" ref="AY17" si="294">AZ16</f>
        <v>1040</v>
      </c>
      <c r="AZ17" s="70">
        <f t="shared" ref="AZ17" si="295">AZ16</f>
        <v>1040</v>
      </c>
      <c r="BA17" s="71">
        <f t="shared" ref="BA17" si="296">AZ16</f>
        <v>1040</v>
      </c>
      <c r="BB17" s="69">
        <f t="shared" ref="BB17" si="297">BD16</f>
        <v>1120</v>
      </c>
      <c r="BC17" s="70">
        <f t="shared" ref="BC17" si="298">BD16</f>
        <v>1120</v>
      </c>
      <c r="BD17" s="70">
        <f t="shared" ref="BD17" si="299">BD16</f>
        <v>1120</v>
      </c>
      <c r="BE17" s="71">
        <f t="shared" ref="BE17" si="300">BD16</f>
        <v>1120</v>
      </c>
      <c r="BF17" s="69">
        <f t="shared" ref="BF17" si="301">BH16</f>
        <v>1200</v>
      </c>
      <c r="BG17" s="70">
        <f t="shared" ref="BG17" si="302">BH16</f>
        <v>1200</v>
      </c>
      <c r="BH17" s="70">
        <f t="shared" ref="BH17" si="303">BH16</f>
        <v>1200</v>
      </c>
      <c r="BI17" s="71">
        <f t="shared" ref="BI17" si="304">BH16</f>
        <v>1200</v>
      </c>
      <c r="BJ17" s="69">
        <f t="shared" ref="BJ17" si="305">BL16</f>
        <v>1280</v>
      </c>
      <c r="BK17" s="70">
        <f t="shared" ref="BK17" si="306">BL16</f>
        <v>1280</v>
      </c>
      <c r="BL17" s="70">
        <f t="shared" ref="BL17" si="307">BL16</f>
        <v>1280</v>
      </c>
      <c r="BM17" s="71">
        <f t="shared" ref="BM17" si="308">BL16</f>
        <v>1280</v>
      </c>
      <c r="BN17" s="69">
        <f t="shared" ref="BN17" si="309">BP16</f>
        <v>1360</v>
      </c>
      <c r="BO17" s="70">
        <f t="shared" ref="BO17" si="310">BP16</f>
        <v>1360</v>
      </c>
      <c r="BP17" s="70">
        <f t="shared" ref="BP17" si="311">BP16</f>
        <v>1360</v>
      </c>
      <c r="BQ17" s="71">
        <f t="shared" ref="BQ17" si="312">BP16</f>
        <v>1360</v>
      </c>
      <c r="BR17" s="69">
        <f t="shared" ref="BR17" si="313">BT16</f>
        <v>1440</v>
      </c>
      <c r="BS17" s="70">
        <f t="shared" ref="BS17" si="314">BT16</f>
        <v>1440</v>
      </c>
      <c r="BT17" s="70">
        <f t="shared" ref="BT17" si="315">BT16</f>
        <v>1440</v>
      </c>
      <c r="BU17" s="71">
        <f t="shared" ref="BU17" si="316">BT16</f>
        <v>1440</v>
      </c>
      <c r="BV17" s="69">
        <f t="shared" ref="BV17" si="317">BX16</f>
        <v>1520</v>
      </c>
      <c r="BW17" s="70">
        <f t="shared" ref="BW17" si="318">BX16</f>
        <v>1520</v>
      </c>
      <c r="BX17" s="70">
        <f t="shared" ref="BX17" si="319">BX16</f>
        <v>1520</v>
      </c>
      <c r="BY17" s="71">
        <f t="shared" ref="BY17" si="320">BX16</f>
        <v>1520</v>
      </c>
      <c r="BZ17" s="69">
        <f t="shared" ref="BZ17" si="321">CB16</f>
        <v>1600</v>
      </c>
      <c r="CA17" s="70">
        <f t="shared" ref="CA17" si="322">CB16</f>
        <v>1600</v>
      </c>
      <c r="CB17" s="70">
        <f t="shared" ref="CB17" si="323">CB16</f>
        <v>1600</v>
      </c>
      <c r="CC17" s="71">
        <f t="shared" ref="CC17" si="324">CB16</f>
        <v>1600</v>
      </c>
      <c r="CD17" s="69">
        <f t="shared" ref="CD17" si="325">CF16</f>
        <v>1680</v>
      </c>
      <c r="CE17" s="70">
        <f t="shared" ref="CE17" si="326">CF16</f>
        <v>1680</v>
      </c>
      <c r="CF17" s="70">
        <f t="shared" ref="CF17" si="327">CF16</f>
        <v>1680</v>
      </c>
      <c r="CG17" s="71">
        <f t="shared" ref="CG17" si="328">CF16</f>
        <v>1680</v>
      </c>
      <c r="CH17" s="69">
        <f t="shared" ref="CH17" si="329">CJ16</f>
        <v>1760</v>
      </c>
      <c r="CI17" s="70">
        <f t="shared" ref="CI17" si="330">CJ16</f>
        <v>1760</v>
      </c>
      <c r="CJ17" s="70">
        <f t="shared" ref="CJ17" si="331">CJ16</f>
        <v>1760</v>
      </c>
      <c r="CK17" s="71">
        <f t="shared" ref="CK17" si="332">CJ16</f>
        <v>1760</v>
      </c>
      <c r="CL17" s="69">
        <f t="shared" ref="CL17" si="333">CN16</f>
        <v>1840</v>
      </c>
      <c r="CM17" s="70">
        <f t="shared" ref="CM17" si="334">CN16</f>
        <v>1840</v>
      </c>
      <c r="CN17" s="70">
        <f t="shared" ref="CN17" si="335">CN16</f>
        <v>1840</v>
      </c>
      <c r="CO17" s="71">
        <f t="shared" ref="CO17" si="336">CN16</f>
        <v>1840</v>
      </c>
      <c r="CP17" s="69">
        <f t="shared" ref="CP17" si="337">CR16</f>
        <v>1920</v>
      </c>
      <c r="CQ17" s="70">
        <f t="shared" ref="CQ17" si="338">CR16</f>
        <v>1920</v>
      </c>
      <c r="CR17" s="70">
        <f t="shared" ref="CR17" si="339">CR16</f>
        <v>1920</v>
      </c>
      <c r="CS17" s="71">
        <f t="shared" ref="CS17" si="340">CR16</f>
        <v>1920</v>
      </c>
      <c r="CT17" s="69"/>
      <c r="CU17" s="70"/>
      <c r="CV17" s="70"/>
      <c r="CW17" s="88">
        <f>SUMIFS(Archives!$J:$J,Archives!$S:$S,B15&amp;W15&amp;AZ15&amp;L15)</f>
        <v>500</v>
      </c>
      <c r="CX17" s="72">
        <f>IFERROR($BJ15*CX18,0)</f>
        <v>0</v>
      </c>
      <c r="CY17" s="72">
        <f>IFERROR($BJ15*CY18,0)</f>
        <v>0</v>
      </c>
      <c r="CZ17" s="72">
        <f t="shared" ref="CZ17:DD17" si="341">IFERROR($BJ15*CZ18,0)</f>
        <v>0</v>
      </c>
      <c r="DA17" s="72">
        <f t="shared" si="341"/>
        <v>0</v>
      </c>
      <c r="DB17" s="72">
        <f t="shared" si="341"/>
        <v>0</v>
      </c>
      <c r="DC17" s="72">
        <f t="shared" si="341"/>
        <v>0</v>
      </c>
      <c r="DD17" s="72">
        <f t="shared" si="341"/>
        <v>1440</v>
      </c>
      <c r="DE17" s="22">
        <f>SUM(CW17:DC17)</f>
        <v>500</v>
      </c>
    </row>
    <row r="18" spans="1:109" ht="15" customHeight="1" thickBot="1" x14ac:dyDescent="0.25">
      <c r="A18" s="98"/>
      <c r="B18" s="73"/>
      <c r="C18" s="73"/>
      <c r="D18" s="99" t="s">
        <v>106</v>
      </c>
      <c r="E18" s="99"/>
      <c r="F18" s="99"/>
      <c r="G18" s="99"/>
      <c r="H18" s="99" t="s">
        <v>107</v>
      </c>
      <c r="I18" s="99"/>
      <c r="J18" s="99"/>
      <c r="K18" s="99"/>
      <c r="L18" s="99" t="s">
        <v>108</v>
      </c>
      <c r="M18" s="99"/>
      <c r="N18" s="99"/>
      <c r="O18" s="99"/>
      <c r="P18" s="99" t="s">
        <v>109</v>
      </c>
      <c r="Q18" s="99"/>
      <c r="R18" s="99"/>
      <c r="S18" s="99"/>
      <c r="T18" s="99" t="s">
        <v>110</v>
      </c>
      <c r="U18" s="99"/>
      <c r="V18" s="99"/>
      <c r="W18" s="99"/>
      <c r="X18" s="99" t="s">
        <v>111</v>
      </c>
      <c r="Y18" s="99"/>
      <c r="Z18" s="99"/>
      <c r="AA18" s="99"/>
      <c r="AB18" s="99" t="s">
        <v>112</v>
      </c>
      <c r="AC18" s="99"/>
      <c r="AD18" s="99"/>
      <c r="AE18" s="99"/>
      <c r="AF18" s="99" t="s">
        <v>113</v>
      </c>
      <c r="AG18" s="99"/>
      <c r="AH18" s="99"/>
      <c r="AI18" s="99"/>
      <c r="AJ18" s="99" t="s">
        <v>114</v>
      </c>
      <c r="AK18" s="99"/>
      <c r="AL18" s="99"/>
      <c r="AM18" s="99"/>
      <c r="AN18" s="99" t="s">
        <v>115</v>
      </c>
      <c r="AO18" s="99"/>
      <c r="AP18" s="99"/>
      <c r="AQ18" s="99"/>
      <c r="AR18" s="99" t="s">
        <v>116</v>
      </c>
      <c r="AS18" s="99"/>
      <c r="AT18" s="99"/>
      <c r="AU18" s="99"/>
      <c r="AV18" s="99" t="s">
        <v>117</v>
      </c>
      <c r="AW18" s="99"/>
      <c r="AX18" s="99"/>
      <c r="AY18" s="99"/>
      <c r="AZ18" s="99" t="s">
        <v>118</v>
      </c>
      <c r="BA18" s="99"/>
      <c r="BB18" s="99"/>
      <c r="BC18" s="99"/>
      <c r="BD18" s="99" t="s">
        <v>119</v>
      </c>
      <c r="BE18" s="99"/>
      <c r="BF18" s="99"/>
      <c r="BG18" s="99"/>
      <c r="BH18" s="99" t="s">
        <v>120</v>
      </c>
      <c r="BI18" s="99"/>
      <c r="BJ18" s="99"/>
      <c r="BK18" s="99"/>
      <c r="BL18" s="99" t="s">
        <v>121</v>
      </c>
      <c r="BM18" s="99"/>
      <c r="BN18" s="99"/>
      <c r="BO18" s="99"/>
      <c r="BP18" s="99" t="s">
        <v>122</v>
      </c>
      <c r="BQ18" s="99"/>
      <c r="BR18" s="99"/>
      <c r="BS18" s="99"/>
      <c r="BT18" s="99" t="s">
        <v>123</v>
      </c>
      <c r="BU18" s="99"/>
      <c r="BV18" s="99"/>
      <c r="BW18" s="99"/>
      <c r="BX18" s="99" t="s">
        <v>124</v>
      </c>
      <c r="BY18" s="99"/>
      <c r="BZ18" s="99"/>
      <c r="CA18" s="99"/>
      <c r="CB18" s="99" t="s">
        <v>125</v>
      </c>
      <c r="CC18" s="99"/>
      <c r="CD18" s="99"/>
      <c r="CE18" s="99"/>
      <c r="CF18" s="99" t="s">
        <v>126</v>
      </c>
      <c r="CG18" s="99"/>
      <c r="CH18" s="99"/>
      <c r="CI18" s="99"/>
      <c r="CJ18" s="99" t="s">
        <v>127</v>
      </c>
      <c r="CK18" s="99"/>
      <c r="CL18" s="99"/>
      <c r="CM18" s="99"/>
      <c r="CN18" s="99" t="s">
        <v>128</v>
      </c>
      <c r="CO18" s="99"/>
      <c r="CP18" s="99"/>
      <c r="CQ18" s="99"/>
      <c r="CR18" s="99" t="s">
        <v>129</v>
      </c>
      <c r="CS18" s="99"/>
      <c r="CT18" s="99"/>
      <c r="CU18" s="99"/>
      <c r="CV18" s="74"/>
      <c r="CW18" s="75"/>
      <c r="CX18" s="75">
        <f>SUMIFS(Archives!L:L,Archives!$S:$S,$B15&amp;$W15&amp;$AZ15&amp;$L15)</f>
        <v>0</v>
      </c>
      <c r="CY18" s="75">
        <f>SUMIFS(Archives!M:M,Archives!$S:$S,$B15&amp;$W15&amp;$AZ15&amp;$L15)</f>
        <v>0</v>
      </c>
      <c r="CZ18" s="75">
        <f>SUMIFS(Archives!N:N,Archives!$S:$S,$B15&amp;$W15&amp;$AZ15&amp;$L15)</f>
        <v>0</v>
      </c>
      <c r="DA18" s="75">
        <f>SUMIFS(Archives!O:O,Archives!$S:$S,$B15&amp;$W15&amp;$AZ15&amp;$L15)</f>
        <v>0</v>
      </c>
      <c r="DB18" s="75">
        <f>SUMIFS(Archives!P:P,Archives!$S:$S,$B15&amp;$W15&amp;$AZ15&amp;$L15)</f>
        <v>0</v>
      </c>
      <c r="DC18" s="75">
        <f>SUMIFS(Archives!Q:Q,Archives!$S:$S,$B15&amp;$W15&amp;$AZ15&amp;$L15)</f>
        <v>0</v>
      </c>
      <c r="DD18" s="75">
        <f>SUMIFS(Archives!R:R,Archives!$S:$S,$B15&amp;$W15&amp;$AZ15&amp;$L15)</f>
        <v>18</v>
      </c>
      <c r="DE18" s="23">
        <f>SUM(CX18:DC18)+CW17/BJ15</f>
        <v>6.25</v>
      </c>
    </row>
    <row r="19" spans="1:109" ht="15" customHeight="1" thickBot="1" x14ac:dyDescent="0.25">
      <c r="A19" s="76"/>
      <c r="B19" s="77"/>
      <c r="C19" s="77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6"/>
      <c r="CW19" s="78"/>
      <c r="CX19" s="78"/>
      <c r="CY19" s="78"/>
      <c r="CZ19" s="78"/>
      <c r="DA19" s="78"/>
      <c r="DB19" s="78"/>
      <c r="DC19" s="78"/>
      <c r="DD19" s="78"/>
      <c r="DE19" s="12"/>
    </row>
    <row r="20" spans="1:109" ht="15" customHeight="1" x14ac:dyDescent="0.2">
      <c r="A20" s="96" t="s">
        <v>735</v>
      </c>
      <c r="B20" s="101" t="s">
        <v>0</v>
      </c>
      <c r="C20" s="101"/>
      <c r="D20" s="101"/>
      <c r="E20" s="101"/>
      <c r="F20" s="101"/>
      <c r="G20" s="101"/>
      <c r="H20" s="101"/>
      <c r="I20" s="101"/>
      <c r="J20" s="101"/>
      <c r="K20" s="90"/>
      <c r="L20" s="101" t="s">
        <v>1</v>
      </c>
      <c r="M20" s="101"/>
      <c r="N20" s="101"/>
      <c r="O20" s="101"/>
      <c r="P20" s="101"/>
      <c r="Q20" s="101"/>
      <c r="R20" s="101"/>
      <c r="S20" s="101"/>
      <c r="T20" s="101"/>
      <c r="U20" s="101"/>
      <c r="V20" s="90"/>
      <c r="W20" s="101" t="s">
        <v>2</v>
      </c>
      <c r="X20" s="101"/>
      <c r="Y20" s="101"/>
      <c r="Z20" s="101"/>
      <c r="AA20" s="101"/>
      <c r="AB20" s="101"/>
      <c r="AC20" s="101"/>
      <c r="AD20" s="90"/>
      <c r="AE20" s="101" t="s">
        <v>3</v>
      </c>
      <c r="AF20" s="101"/>
      <c r="AG20" s="101"/>
      <c r="AH20" s="101"/>
      <c r="AI20" s="101"/>
      <c r="AJ20" s="101"/>
      <c r="AK20" s="101"/>
      <c r="AL20" s="90"/>
      <c r="AM20" s="101" t="s">
        <v>4</v>
      </c>
      <c r="AN20" s="101"/>
      <c r="AO20" s="101"/>
      <c r="AP20" s="101"/>
      <c r="AQ20" s="101"/>
      <c r="AR20" s="101"/>
      <c r="AS20" s="101"/>
      <c r="AT20" s="101"/>
      <c r="AU20" s="101"/>
      <c r="AV20" s="101"/>
      <c r="AW20" s="101"/>
      <c r="AX20" s="101"/>
      <c r="AY20" s="90"/>
      <c r="AZ20" s="101" t="s">
        <v>720</v>
      </c>
      <c r="BA20" s="101"/>
      <c r="BB20" s="101"/>
      <c r="BC20" s="101"/>
      <c r="BD20" s="101"/>
      <c r="BE20" s="101"/>
      <c r="BF20" s="101"/>
      <c r="BG20" s="101"/>
      <c r="BH20" s="101"/>
      <c r="BI20" s="90"/>
      <c r="BJ20" s="101" t="s">
        <v>5</v>
      </c>
      <c r="BK20" s="101"/>
      <c r="BL20" s="101"/>
      <c r="BM20" s="101"/>
      <c r="BN20" s="101"/>
      <c r="BO20" s="101"/>
      <c r="BP20" s="101"/>
      <c r="BQ20" s="101"/>
      <c r="BR20" s="101"/>
      <c r="BS20" s="90"/>
      <c r="BT20" s="121" t="str">
        <f>"Objectif"&amp;" "&amp;(INDEX(O!$A$2:$C$12,MATCH($L21,O!$A$2:$A$12,0),3)*8)</f>
        <v>Objectif 24</v>
      </c>
      <c r="BU20" s="121"/>
      <c r="BV20" s="121"/>
      <c r="BW20" s="121"/>
      <c r="BX20" s="121"/>
      <c r="BY20" s="121"/>
      <c r="BZ20" s="121"/>
      <c r="CA20" s="121"/>
      <c r="CB20" s="121"/>
      <c r="CC20" s="121"/>
      <c r="CD20" s="58"/>
      <c r="CE20" s="113"/>
      <c r="CF20" s="113"/>
      <c r="CG20" s="113"/>
      <c r="CH20" s="113"/>
      <c r="CI20" s="113"/>
      <c r="CJ20" s="113"/>
      <c r="CK20" s="113"/>
      <c r="CL20" s="113"/>
      <c r="CM20" s="113"/>
      <c r="CN20" s="113"/>
      <c r="CO20" s="113"/>
      <c r="CP20" s="113"/>
      <c r="CQ20" s="113"/>
      <c r="CR20" s="113"/>
      <c r="CS20" s="113"/>
      <c r="CT20" s="113"/>
      <c r="CU20" s="113"/>
      <c r="CV20" s="113"/>
      <c r="CW20" s="104">
        <f>Terminal!$D$12-WEEKDAY(Terminal!$D$12,2)+AZ21</f>
        <v>44525</v>
      </c>
      <c r="CX20" s="104"/>
      <c r="CY20" s="104"/>
      <c r="CZ20" s="104"/>
      <c r="DA20" s="104"/>
      <c r="DB20" s="104"/>
      <c r="DC20" s="104"/>
      <c r="DD20" s="104"/>
      <c r="DE20" s="105"/>
    </row>
    <row r="21" spans="1:109" ht="15" customHeight="1" x14ac:dyDescent="0.2">
      <c r="A21" s="97"/>
      <c r="B21" s="102">
        <f>B3</f>
        <v>417</v>
      </c>
      <c r="C21" s="102"/>
      <c r="D21" s="102"/>
      <c r="E21" s="102"/>
      <c r="F21" s="102"/>
      <c r="G21" s="102"/>
      <c r="H21" s="102"/>
      <c r="I21" s="102"/>
      <c r="J21" s="102"/>
      <c r="K21" s="91"/>
      <c r="L21" s="102" t="str">
        <f>L3</f>
        <v>CNC</v>
      </c>
      <c r="M21" s="102"/>
      <c r="N21" s="102"/>
      <c r="O21" s="102"/>
      <c r="P21" s="102"/>
      <c r="Q21" s="102"/>
      <c r="R21" s="102"/>
      <c r="S21" s="102"/>
      <c r="T21" s="102"/>
      <c r="U21" s="102"/>
      <c r="V21" s="92"/>
      <c r="W21" s="102">
        <f>W3</f>
        <v>47</v>
      </c>
      <c r="X21" s="102"/>
      <c r="Y21" s="102"/>
      <c r="Z21" s="102"/>
      <c r="AA21" s="102"/>
      <c r="AB21" s="102"/>
      <c r="AC21" s="102"/>
      <c r="AD21" s="92"/>
      <c r="AE21" s="103">
        <f>INDEX(Archives!$A:$S,MATCH($B21&amp;$W21&amp;$AZ21&amp;L21,Archives!$S:$S,0),8)</f>
        <v>587562</v>
      </c>
      <c r="AF21" s="103"/>
      <c r="AG21" s="103"/>
      <c r="AH21" s="103"/>
      <c r="AI21" s="103"/>
      <c r="AJ21" s="103"/>
      <c r="AK21" s="103"/>
      <c r="AL21" s="92"/>
      <c r="AM21" s="118">
        <f>AVERAGEIFS(Archives!K:K,Archives!G:G,B21,Archives!D:D,MODEL!W21,Archives!F:F,MODEL!L21,Archives!E:E,MODEL!AZ21)</f>
        <v>45</v>
      </c>
      <c r="AN21" s="118"/>
      <c r="AO21" s="118"/>
      <c r="AP21" s="118"/>
      <c r="AQ21" s="118"/>
      <c r="AR21" s="118"/>
      <c r="AS21" s="118"/>
      <c r="AT21" s="118"/>
      <c r="AU21" s="118"/>
      <c r="AV21" s="118"/>
      <c r="AW21" s="118"/>
      <c r="AX21" s="118"/>
      <c r="AY21" s="92"/>
      <c r="AZ21" s="102">
        <v>4</v>
      </c>
      <c r="BA21" s="102"/>
      <c r="BB21" s="102"/>
      <c r="BC21" s="102"/>
      <c r="BD21" s="102"/>
      <c r="BE21" s="102"/>
      <c r="BF21" s="102"/>
      <c r="BG21" s="102"/>
      <c r="BH21" s="102"/>
      <c r="BI21" s="91"/>
      <c r="BJ21" s="119">
        <f>IF(B21="","-",IF(ISERROR(3600/AM21),"-",3600/AM21))</f>
        <v>80</v>
      </c>
      <c r="BK21" s="119"/>
      <c r="BL21" s="119"/>
      <c r="BM21" s="119"/>
      <c r="BN21" s="119"/>
      <c r="BO21" s="119"/>
      <c r="BP21" s="119"/>
      <c r="BQ21" s="119"/>
      <c r="BR21" s="119"/>
      <c r="BS21" s="93"/>
      <c r="BT21" s="120">
        <f>IF(B21="","-",IFERROR(BJ21*(INDEX(O!$A$2:$C$12,MATCH(L21,O!$A$2:$A$12,0),3)*8),0))</f>
        <v>1920</v>
      </c>
      <c r="BU21" s="120"/>
      <c r="BV21" s="120"/>
      <c r="BW21" s="120"/>
      <c r="BX21" s="120"/>
      <c r="BY21" s="120"/>
      <c r="BZ21" s="120"/>
      <c r="CA21" s="120"/>
      <c r="CB21" s="120"/>
      <c r="CC21" s="120"/>
      <c r="CD21" s="59"/>
      <c r="CE21" s="112"/>
      <c r="CF21" s="112"/>
      <c r="CG21" s="112"/>
      <c r="CH21" s="112"/>
      <c r="CI21" s="112"/>
      <c r="CJ21" s="112"/>
      <c r="CK21" s="112"/>
      <c r="CL21" s="112"/>
      <c r="CM21" s="112"/>
      <c r="CN21" s="112"/>
      <c r="CO21" s="112"/>
      <c r="CP21" s="112"/>
      <c r="CQ21" s="112"/>
      <c r="CR21" s="112"/>
      <c r="CS21" s="112"/>
      <c r="CT21" s="112"/>
      <c r="CU21" s="112"/>
      <c r="CV21" s="112"/>
      <c r="CW21" s="106"/>
      <c r="CX21" s="106"/>
      <c r="CY21" s="106"/>
      <c r="CZ21" s="106"/>
      <c r="DA21" s="106"/>
      <c r="DB21" s="106"/>
      <c r="DC21" s="106"/>
      <c r="DD21" s="106"/>
      <c r="DE21" s="107"/>
    </row>
    <row r="22" spans="1:109" ht="15" customHeight="1" x14ac:dyDescent="0.2">
      <c r="A22" s="97"/>
      <c r="B22" s="60"/>
      <c r="C22" s="60"/>
      <c r="D22" s="100">
        <f>$BJ21</f>
        <v>80</v>
      </c>
      <c r="E22" s="100"/>
      <c r="F22" s="100"/>
      <c r="G22" s="100"/>
      <c r="H22" s="100">
        <f>SUM($BJ21+D22)</f>
        <v>160</v>
      </c>
      <c r="I22" s="100"/>
      <c r="J22" s="100"/>
      <c r="K22" s="100"/>
      <c r="L22" s="100">
        <f>SUM($BJ21+H22)</f>
        <v>240</v>
      </c>
      <c r="M22" s="100"/>
      <c r="N22" s="100"/>
      <c r="O22" s="100"/>
      <c r="P22" s="100">
        <f t="shared" ref="P22" si="342">SUM($BJ21+L22)</f>
        <v>320</v>
      </c>
      <c r="Q22" s="100"/>
      <c r="R22" s="100"/>
      <c r="S22" s="100"/>
      <c r="T22" s="100">
        <f t="shared" ref="T22" si="343">SUM($BJ21+P22)</f>
        <v>400</v>
      </c>
      <c r="U22" s="100"/>
      <c r="V22" s="100"/>
      <c r="W22" s="100"/>
      <c r="X22" s="100">
        <f t="shared" ref="X22" si="344">SUM($BJ21+T22)</f>
        <v>480</v>
      </c>
      <c r="Y22" s="100"/>
      <c r="Z22" s="100"/>
      <c r="AA22" s="100"/>
      <c r="AB22" s="100">
        <f t="shared" ref="AB22" si="345">SUM($BJ21+X22)</f>
        <v>560</v>
      </c>
      <c r="AC22" s="100"/>
      <c r="AD22" s="100"/>
      <c r="AE22" s="100"/>
      <c r="AF22" s="100">
        <f t="shared" ref="AF22" si="346">SUM($BJ21+AB22)</f>
        <v>640</v>
      </c>
      <c r="AG22" s="100"/>
      <c r="AH22" s="100"/>
      <c r="AI22" s="100"/>
      <c r="AJ22" s="100">
        <f t="shared" ref="AJ22" si="347">SUM($BJ21+AF22)</f>
        <v>720</v>
      </c>
      <c r="AK22" s="100"/>
      <c r="AL22" s="100"/>
      <c r="AM22" s="100"/>
      <c r="AN22" s="100">
        <f t="shared" ref="AN22" si="348">SUM($BJ21+AJ22)</f>
        <v>800</v>
      </c>
      <c r="AO22" s="100"/>
      <c r="AP22" s="100"/>
      <c r="AQ22" s="100"/>
      <c r="AR22" s="100">
        <f t="shared" ref="AR22" si="349">SUM($BJ21+AN22)</f>
        <v>880</v>
      </c>
      <c r="AS22" s="100"/>
      <c r="AT22" s="100"/>
      <c r="AU22" s="100"/>
      <c r="AV22" s="100">
        <f t="shared" ref="AV22" si="350">SUM($BJ21+AR22)</f>
        <v>960</v>
      </c>
      <c r="AW22" s="100"/>
      <c r="AX22" s="100"/>
      <c r="AY22" s="100"/>
      <c r="AZ22" s="100">
        <f t="shared" ref="AZ22" si="351">SUM($BJ21+AV22)</f>
        <v>1040</v>
      </c>
      <c r="BA22" s="100"/>
      <c r="BB22" s="100"/>
      <c r="BC22" s="100"/>
      <c r="BD22" s="100">
        <f t="shared" ref="BD22" si="352">SUM($BJ21+AZ22)</f>
        <v>1120</v>
      </c>
      <c r="BE22" s="100"/>
      <c r="BF22" s="100"/>
      <c r="BG22" s="100"/>
      <c r="BH22" s="100">
        <f t="shared" ref="BH22" si="353">SUM($BJ21+BD22)</f>
        <v>1200</v>
      </c>
      <c r="BI22" s="100"/>
      <c r="BJ22" s="100"/>
      <c r="BK22" s="100"/>
      <c r="BL22" s="100">
        <f t="shared" ref="BL22" si="354">SUM($BJ21+BH22)</f>
        <v>1280</v>
      </c>
      <c r="BM22" s="100"/>
      <c r="BN22" s="100"/>
      <c r="BO22" s="100"/>
      <c r="BP22" s="100">
        <f t="shared" ref="BP22" si="355">SUM($BJ21+BL22)</f>
        <v>1360</v>
      </c>
      <c r="BQ22" s="100"/>
      <c r="BR22" s="100"/>
      <c r="BS22" s="100"/>
      <c r="BT22" s="100">
        <f t="shared" ref="BT22" si="356">SUM($BJ21+BP22)</f>
        <v>1440</v>
      </c>
      <c r="BU22" s="100"/>
      <c r="BV22" s="100"/>
      <c r="BW22" s="100"/>
      <c r="BX22" s="100">
        <f t="shared" ref="BX22" si="357">SUM($BJ21+BT22)</f>
        <v>1520</v>
      </c>
      <c r="BY22" s="100"/>
      <c r="BZ22" s="100"/>
      <c r="CA22" s="100"/>
      <c r="CB22" s="100">
        <f t="shared" ref="CB22" si="358">SUM($BJ21+BX22)</f>
        <v>1600</v>
      </c>
      <c r="CC22" s="100"/>
      <c r="CD22" s="100"/>
      <c r="CE22" s="100"/>
      <c r="CF22" s="100">
        <f t="shared" ref="CF22" si="359">SUM($BJ21+CB22)</f>
        <v>1680</v>
      </c>
      <c r="CG22" s="100"/>
      <c r="CH22" s="100"/>
      <c r="CI22" s="100"/>
      <c r="CJ22" s="100">
        <f t="shared" ref="CJ22" si="360">SUM($BJ21+CF22)</f>
        <v>1760</v>
      </c>
      <c r="CK22" s="100"/>
      <c r="CL22" s="100"/>
      <c r="CM22" s="100"/>
      <c r="CN22" s="100">
        <f t="shared" ref="CN22" si="361">SUM($BJ21+CJ22)</f>
        <v>1840</v>
      </c>
      <c r="CO22" s="100"/>
      <c r="CP22" s="100"/>
      <c r="CQ22" s="100"/>
      <c r="CR22" s="100">
        <f t="shared" ref="CR22" si="362">SUM($BJ21+CN22)</f>
        <v>1920</v>
      </c>
      <c r="CS22" s="100"/>
      <c r="CT22" s="100"/>
      <c r="CU22" s="100"/>
      <c r="CV22" s="61"/>
      <c r="CW22" s="62"/>
      <c r="CX22" s="63" t="s">
        <v>6</v>
      </c>
      <c r="CY22" s="64" t="s">
        <v>1704</v>
      </c>
      <c r="CZ22" s="64" t="s">
        <v>104</v>
      </c>
      <c r="DA22" s="65" t="s">
        <v>721</v>
      </c>
      <c r="DB22" s="66" t="s">
        <v>722</v>
      </c>
      <c r="DC22" s="67" t="s">
        <v>105</v>
      </c>
      <c r="DD22" s="68" t="s">
        <v>1405</v>
      </c>
      <c r="DE22" s="21" t="s">
        <v>727</v>
      </c>
    </row>
    <row r="23" spans="1:109" ht="15" customHeight="1" x14ac:dyDescent="0.2">
      <c r="A23" s="97"/>
      <c r="B23" s="69">
        <f>D22</f>
        <v>80</v>
      </c>
      <c r="C23" s="70">
        <f>D22</f>
        <v>80</v>
      </c>
      <c r="D23" s="70">
        <f>D22</f>
        <v>80</v>
      </c>
      <c r="E23" s="71">
        <f>D22</f>
        <v>80</v>
      </c>
      <c r="F23" s="69">
        <f t="shared" ref="F23" si="363">H22</f>
        <v>160</v>
      </c>
      <c r="G23" s="70">
        <f t="shared" ref="G23" si="364">H22</f>
        <v>160</v>
      </c>
      <c r="H23" s="70">
        <f t="shared" ref="H23" si="365">H22</f>
        <v>160</v>
      </c>
      <c r="I23" s="71">
        <f t="shared" ref="I23" si="366">H22</f>
        <v>160</v>
      </c>
      <c r="J23" s="69">
        <f t="shared" ref="J23" si="367">L22</f>
        <v>240</v>
      </c>
      <c r="K23" s="70">
        <f t="shared" ref="K23" si="368">L22</f>
        <v>240</v>
      </c>
      <c r="L23" s="70">
        <f t="shared" ref="L23" si="369">L22</f>
        <v>240</v>
      </c>
      <c r="M23" s="71">
        <f t="shared" ref="M23" si="370">L22</f>
        <v>240</v>
      </c>
      <c r="N23" s="69">
        <f t="shared" ref="N23" si="371">P22</f>
        <v>320</v>
      </c>
      <c r="O23" s="70">
        <f t="shared" ref="O23" si="372">P22</f>
        <v>320</v>
      </c>
      <c r="P23" s="70">
        <f t="shared" ref="P23" si="373">P22</f>
        <v>320</v>
      </c>
      <c r="Q23" s="71">
        <f t="shared" ref="Q23" si="374">P22</f>
        <v>320</v>
      </c>
      <c r="R23" s="69">
        <f t="shared" ref="R23" si="375">T22</f>
        <v>400</v>
      </c>
      <c r="S23" s="70">
        <f t="shared" ref="S23" si="376">T22</f>
        <v>400</v>
      </c>
      <c r="T23" s="70">
        <f t="shared" ref="T23" si="377">T22</f>
        <v>400</v>
      </c>
      <c r="U23" s="71">
        <f t="shared" ref="U23" si="378">T22</f>
        <v>400</v>
      </c>
      <c r="V23" s="69">
        <f t="shared" ref="V23" si="379">X22</f>
        <v>480</v>
      </c>
      <c r="W23" s="70">
        <f t="shared" ref="W23" si="380">X22</f>
        <v>480</v>
      </c>
      <c r="X23" s="70">
        <f t="shared" ref="X23" si="381">X22</f>
        <v>480</v>
      </c>
      <c r="Y23" s="71">
        <f t="shared" ref="Y23" si="382">X22</f>
        <v>480</v>
      </c>
      <c r="Z23" s="69">
        <f t="shared" ref="Z23" si="383">AB22</f>
        <v>560</v>
      </c>
      <c r="AA23" s="70">
        <f t="shared" ref="AA23" si="384">AB22</f>
        <v>560</v>
      </c>
      <c r="AB23" s="70">
        <f t="shared" ref="AB23" si="385">AB22</f>
        <v>560</v>
      </c>
      <c r="AC23" s="71">
        <f t="shared" ref="AC23" si="386">AB22</f>
        <v>560</v>
      </c>
      <c r="AD23" s="69">
        <f t="shared" ref="AD23" si="387">AF22</f>
        <v>640</v>
      </c>
      <c r="AE23" s="70">
        <f t="shared" ref="AE23" si="388">AF22</f>
        <v>640</v>
      </c>
      <c r="AF23" s="70">
        <f t="shared" ref="AF23" si="389">AF22</f>
        <v>640</v>
      </c>
      <c r="AG23" s="71">
        <f t="shared" ref="AG23" si="390">AF22</f>
        <v>640</v>
      </c>
      <c r="AH23" s="69">
        <f t="shared" ref="AH23" si="391">AJ22</f>
        <v>720</v>
      </c>
      <c r="AI23" s="70">
        <f t="shared" ref="AI23" si="392">AJ22</f>
        <v>720</v>
      </c>
      <c r="AJ23" s="70">
        <f t="shared" ref="AJ23" si="393">AJ22</f>
        <v>720</v>
      </c>
      <c r="AK23" s="71">
        <f t="shared" ref="AK23" si="394">AJ22</f>
        <v>720</v>
      </c>
      <c r="AL23" s="69">
        <f t="shared" ref="AL23" si="395">AN22</f>
        <v>800</v>
      </c>
      <c r="AM23" s="70">
        <f t="shared" ref="AM23" si="396">AN22</f>
        <v>800</v>
      </c>
      <c r="AN23" s="70">
        <f t="shared" ref="AN23" si="397">AN22</f>
        <v>800</v>
      </c>
      <c r="AO23" s="71">
        <f t="shared" ref="AO23" si="398">AN22</f>
        <v>800</v>
      </c>
      <c r="AP23" s="69">
        <f t="shared" ref="AP23" si="399">AR22</f>
        <v>880</v>
      </c>
      <c r="AQ23" s="70">
        <f t="shared" ref="AQ23" si="400">AR22</f>
        <v>880</v>
      </c>
      <c r="AR23" s="70">
        <f t="shared" ref="AR23" si="401">AR22</f>
        <v>880</v>
      </c>
      <c r="AS23" s="71">
        <f t="shared" ref="AS23" si="402">AR22</f>
        <v>880</v>
      </c>
      <c r="AT23" s="69">
        <f t="shared" ref="AT23" si="403">AV22</f>
        <v>960</v>
      </c>
      <c r="AU23" s="70">
        <f t="shared" ref="AU23" si="404">AV22</f>
        <v>960</v>
      </c>
      <c r="AV23" s="70">
        <f t="shared" ref="AV23" si="405">AV22</f>
        <v>960</v>
      </c>
      <c r="AW23" s="71">
        <f t="shared" ref="AW23" si="406">AV22</f>
        <v>960</v>
      </c>
      <c r="AX23" s="69">
        <f t="shared" ref="AX23" si="407">AZ22</f>
        <v>1040</v>
      </c>
      <c r="AY23" s="70">
        <f t="shared" ref="AY23" si="408">AZ22</f>
        <v>1040</v>
      </c>
      <c r="AZ23" s="70">
        <f t="shared" ref="AZ23" si="409">AZ22</f>
        <v>1040</v>
      </c>
      <c r="BA23" s="71">
        <f t="shared" ref="BA23" si="410">AZ22</f>
        <v>1040</v>
      </c>
      <c r="BB23" s="69">
        <f t="shared" ref="BB23" si="411">BD22</f>
        <v>1120</v>
      </c>
      <c r="BC23" s="70">
        <f t="shared" ref="BC23" si="412">BD22</f>
        <v>1120</v>
      </c>
      <c r="BD23" s="70">
        <f t="shared" ref="BD23" si="413">BD22</f>
        <v>1120</v>
      </c>
      <c r="BE23" s="71">
        <f t="shared" ref="BE23" si="414">BD22</f>
        <v>1120</v>
      </c>
      <c r="BF23" s="69">
        <f t="shared" ref="BF23" si="415">BH22</f>
        <v>1200</v>
      </c>
      <c r="BG23" s="70">
        <f t="shared" ref="BG23" si="416">BH22</f>
        <v>1200</v>
      </c>
      <c r="BH23" s="70">
        <f t="shared" ref="BH23" si="417">BH22</f>
        <v>1200</v>
      </c>
      <c r="BI23" s="71">
        <f t="shared" ref="BI23" si="418">BH22</f>
        <v>1200</v>
      </c>
      <c r="BJ23" s="69">
        <f t="shared" ref="BJ23" si="419">BL22</f>
        <v>1280</v>
      </c>
      <c r="BK23" s="70">
        <f t="shared" ref="BK23" si="420">BL22</f>
        <v>1280</v>
      </c>
      <c r="BL23" s="70">
        <f t="shared" ref="BL23" si="421">BL22</f>
        <v>1280</v>
      </c>
      <c r="BM23" s="71">
        <f t="shared" ref="BM23" si="422">BL22</f>
        <v>1280</v>
      </c>
      <c r="BN23" s="69">
        <f t="shared" ref="BN23" si="423">BP22</f>
        <v>1360</v>
      </c>
      <c r="BO23" s="70">
        <f t="shared" ref="BO23" si="424">BP22</f>
        <v>1360</v>
      </c>
      <c r="BP23" s="70">
        <f t="shared" ref="BP23" si="425">BP22</f>
        <v>1360</v>
      </c>
      <c r="BQ23" s="71">
        <f t="shared" ref="BQ23" si="426">BP22</f>
        <v>1360</v>
      </c>
      <c r="BR23" s="69">
        <f t="shared" ref="BR23" si="427">BT22</f>
        <v>1440</v>
      </c>
      <c r="BS23" s="70">
        <f t="shared" ref="BS23" si="428">BT22</f>
        <v>1440</v>
      </c>
      <c r="BT23" s="70">
        <f t="shared" ref="BT23" si="429">BT22</f>
        <v>1440</v>
      </c>
      <c r="BU23" s="71">
        <f t="shared" ref="BU23" si="430">BT22</f>
        <v>1440</v>
      </c>
      <c r="BV23" s="69">
        <f t="shared" ref="BV23" si="431">BX22</f>
        <v>1520</v>
      </c>
      <c r="BW23" s="70">
        <f t="shared" ref="BW23" si="432">BX22</f>
        <v>1520</v>
      </c>
      <c r="BX23" s="70">
        <f t="shared" ref="BX23" si="433">BX22</f>
        <v>1520</v>
      </c>
      <c r="BY23" s="71">
        <f t="shared" ref="BY23" si="434">BX22</f>
        <v>1520</v>
      </c>
      <c r="BZ23" s="69">
        <f t="shared" ref="BZ23" si="435">CB22</f>
        <v>1600</v>
      </c>
      <c r="CA23" s="70">
        <f t="shared" ref="CA23" si="436">CB22</f>
        <v>1600</v>
      </c>
      <c r="CB23" s="70">
        <f t="shared" ref="CB23" si="437">CB22</f>
        <v>1600</v>
      </c>
      <c r="CC23" s="71">
        <f t="shared" ref="CC23" si="438">CB22</f>
        <v>1600</v>
      </c>
      <c r="CD23" s="69">
        <f t="shared" ref="CD23" si="439">CF22</f>
        <v>1680</v>
      </c>
      <c r="CE23" s="70">
        <f t="shared" ref="CE23" si="440">CF22</f>
        <v>1680</v>
      </c>
      <c r="CF23" s="70">
        <f t="shared" ref="CF23" si="441">CF22</f>
        <v>1680</v>
      </c>
      <c r="CG23" s="71">
        <f t="shared" ref="CG23" si="442">CF22</f>
        <v>1680</v>
      </c>
      <c r="CH23" s="69">
        <f t="shared" ref="CH23" si="443">CJ22</f>
        <v>1760</v>
      </c>
      <c r="CI23" s="70">
        <f t="shared" ref="CI23" si="444">CJ22</f>
        <v>1760</v>
      </c>
      <c r="CJ23" s="70">
        <f t="shared" ref="CJ23" si="445">CJ22</f>
        <v>1760</v>
      </c>
      <c r="CK23" s="71">
        <f t="shared" ref="CK23" si="446">CJ22</f>
        <v>1760</v>
      </c>
      <c r="CL23" s="69">
        <f t="shared" ref="CL23" si="447">CN22</f>
        <v>1840</v>
      </c>
      <c r="CM23" s="70">
        <f t="shared" ref="CM23" si="448">CN22</f>
        <v>1840</v>
      </c>
      <c r="CN23" s="70">
        <f t="shared" ref="CN23" si="449">CN22</f>
        <v>1840</v>
      </c>
      <c r="CO23" s="71">
        <f t="shared" ref="CO23" si="450">CN22</f>
        <v>1840</v>
      </c>
      <c r="CP23" s="69">
        <f t="shared" ref="CP23" si="451">CR22</f>
        <v>1920</v>
      </c>
      <c r="CQ23" s="70">
        <f t="shared" ref="CQ23" si="452">CR22</f>
        <v>1920</v>
      </c>
      <c r="CR23" s="70">
        <f t="shared" ref="CR23" si="453">CR22</f>
        <v>1920</v>
      </c>
      <c r="CS23" s="71">
        <f t="shared" ref="CS23" si="454">CR22</f>
        <v>1920</v>
      </c>
      <c r="CT23" s="69"/>
      <c r="CU23" s="70"/>
      <c r="CV23" s="70"/>
      <c r="CW23" s="88">
        <f>SUMIFS(Archives!$J:$J,Archives!$S:$S,B21&amp;W21&amp;AZ21&amp;L21)</f>
        <v>800</v>
      </c>
      <c r="CX23" s="72">
        <f>IFERROR($BJ21*CX24,0)</f>
        <v>0</v>
      </c>
      <c r="CY23" s="72">
        <f>IFERROR($BJ21*CY24,0)</f>
        <v>0</v>
      </c>
      <c r="CZ23" s="72">
        <f t="shared" ref="CZ23:DD23" si="455">IFERROR($BJ21*CZ24,0)</f>
        <v>0</v>
      </c>
      <c r="DA23" s="72">
        <f t="shared" si="455"/>
        <v>0</v>
      </c>
      <c r="DB23" s="72">
        <f>IFERROR($BJ21*DB24,0)</f>
        <v>0</v>
      </c>
      <c r="DC23" s="72">
        <f t="shared" si="455"/>
        <v>0</v>
      </c>
      <c r="DD23" s="72">
        <f t="shared" si="455"/>
        <v>960</v>
      </c>
      <c r="DE23" s="22">
        <f>SUM(CW23:DC23)</f>
        <v>800</v>
      </c>
    </row>
    <row r="24" spans="1:109" ht="15" customHeight="1" thickBot="1" x14ac:dyDescent="0.25">
      <c r="A24" s="98"/>
      <c r="B24" s="73"/>
      <c r="C24" s="73"/>
      <c r="D24" s="99" t="s">
        <v>106</v>
      </c>
      <c r="E24" s="99"/>
      <c r="F24" s="99"/>
      <c r="G24" s="99"/>
      <c r="H24" s="99" t="s">
        <v>107</v>
      </c>
      <c r="I24" s="99"/>
      <c r="J24" s="99"/>
      <c r="K24" s="99"/>
      <c r="L24" s="99" t="s">
        <v>108</v>
      </c>
      <c r="M24" s="99"/>
      <c r="N24" s="99"/>
      <c r="O24" s="99"/>
      <c r="P24" s="99" t="s">
        <v>109</v>
      </c>
      <c r="Q24" s="99"/>
      <c r="R24" s="99"/>
      <c r="S24" s="99"/>
      <c r="T24" s="99" t="s">
        <v>110</v>
      </c>
      <c r="U24" s="99"/>
      <c r="V24" s="99"/>
      <c r="W24" s="99"/>
      <c r="X24" s="99" t="s">
        <v>111</v>
      </c>
      <c r="Y24" s="99"/>
      <c r="Z24" s="99"/>
      <c r="AA24" s="99"/>
      <c r="AB24" s="99" t="s">
        <v>112</v>
      </c>
      <c r="AC24" s="99"/>
      <c r="AD24" s="99"/>
      <c r="AE24" s="99"/>
      <c r="AF24" s="99" t="s">
        <v>113</v>
      </c>
      <c r="AG24" s="99"/>
      <c r="AH24" s="99"/>
      <c r="AI24" s="99"/>
      <c r="AJ24" s="99" t="s">
        <v>114</v>
      </c>
      <c r="AK24" s="99"/>
      <c r="AL24" s="99"/>
      <c r="AM24" s="99"/>
      <c r="AN24" s="99" t="s">
        <v>115</v>
      </c>
      <c r="AO24" s="99"/>
      <c r="AP24" s="99"/>
      <c r="AQ24" s="99"/>
      <c r="AR24" s="99" t="s">
        <v>116</v>
      </c>
      <c r="AS24" s="99"/>
      <c r="AT24" s="99"/>
      <c r="AU24" s="99"/>
      <c r="AV24" s="99" t="s">
        <v>117</v>
      </c>
      <c r="AW24" s="99"/>
      <c r="AX24" s="99"/>
      <c r="AY24" s="99"/>
      <c r="AZ24" s="99" t="s">
        <v>118</v>
      </c>
      <c r="BA24" s="99"/>
      <c r="BB24" s="99"/>
      <c r="BC24" s="99"/>
      <c r="BD24" s="99" t="s">
        <v>119</v>
      </c>
      <c r="BE24" s="99"/>
      <c r="BF24" s="99"/>
      <c r="BG24" s="99"/>
      <c r="BH24" s="99" t="s">
        <v>120</v>
      </c>
      <c r="BI24" s="99"/>
      <c r="BJ24" s="99"/>
      <c r="BK24" s="99"/>
      <c r="BL24" s="99" t="s">
        <v>121</v>
      </c>
      <c r="BM24" s="99"/>
      <c r="BN24" s="99"/>
      <c r="BO24" s="99"/>
      <c r="BP24" s="99" t="s">
        <v>122</v>
      </c>
      <c r="BQ24" s="99"/>
      <c r="BR24" s="99"/>
      <c r="BS24" s="99"/>
      <c r="BT24" s="99" t="s">
        <v>123</v>
      </c>
      <c r="BU24" s="99"/>
      <c r="BV24" s="99"/>
      <c r="BW24" s="99"/>
      <c r="BX24" s="99" t="s">
        <v>124</v>
      </c>
      <c r="BY24" s="99"/>
      <c r="BZ24" s="99"/>
      <c r="CA24" s="99"/>
      <c r="CB24" s="99" t="s">
        <v>125</v>
      </c>
      <c r="CC24" s="99"/>
      <c r="CD24" s="99"/>
      <c r="CE24" s="99"/>
      <c r="CF24" s="99" t="s">
        <v>126</v>
      </c>
      <c r="CG24" s="99"/>
      <c r="CH24" s="99"/>
      <c r="CI24" s="99"/>
      <c r="CJ24" s="99" t="s">
        <v>127</v>
      </c>
      <c r="CK24" s="99"/>
      <c r="CL24" s="99"/>
      <c r="CM24" s="99"/>
      <c r="CN24" s="99" t="s">
        <v>128</v>
      </c>
      <c r="CO24" s="99"/>
      <c r="CP24" s="99"/>
      <c r="CQ24" s="99"/>
      <c r="CR24" s="99" t="s">
        <v>129</v>
      </c>
      <c r="CS24" s="99"/>
      <c r="CT24" s="99"/>
      <c r="CU24" s="99"/>
      <c r="CV24" s="74"/>
      <c r="CW24" s="75"/>
      <c r="CX24" s="75">
        <f>SUMIFS(Archives!L:L,Archives!$S:$S,$B21&amp;$W21&amp;$AZ21&amp;$L21)</f>
        <v>0</v>
      </c>
      <c r="CY24" s="75">
        <f>SUMIFS(Archives!M:M,Archives!$S:$S,$B21&amp;$W21&amp;$AZ21&amp;$L21)</f>
        <v>0</v>
      </c>
      <c r="CZ24" s="75">
        <f>SUMIFS(Archives!N:N,Archives!$S:$S,$B21&amp;$W21&amp;$AZ21&amp;$L21)</f>
        <v>0</v>
      </c>
      <c r="DA24" s="75">
        <f>SUMIFS(Archives!O:O,Archives!$S:$S,$B21&amp;$W21&amp;$AZ21&amp;$L21)</f>
        <v>0</v>
      </c>
      <c r="DB24" s="75">
        <f>SUMIFS(Archives!P:P,Archives!$S:$S,$B21&amp;$W21&amp;$AZ21&amp;$L21)</f>
        <v>0</v>
      </c>
      <c r="DC24" s="75">
        <f>SUMIFS(Archives!Q:Q,Archives!$S:$S,$B21&amp;$W21&amp;$AZ21&amp;$L21)</f>
        <v>0</v>
      </c>
      <c r="DD24" s="75">
        <f>SUMIFS(Archives!R:R,Archives!$S:$S,$B21&amp;$W21&amp;$AZ21&amp;$L21)</f>
        <v>12</v>
      </c>
      <c r="DE24" s="23">
        <f>SUM(CX24:DC24)+CW23/BJ21</f>
        <v>10</v>
      </c>
    </row>
    <row r="25" spans="1:109" ht="15" customHeight="1" thickBot="1" x14ac:dyDescent="0.25">
      <c r="A25" s="76"/>
      <c r="B25" s="77"/>
      <c r="C25" s="77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6"/>
      <c r="CW25" s="78"/>
      <c r="CX25" s="78"/>
      <c r="CY25" s="78"/>
      <c r="CZ25" s="78"/>
      <c r="DA25" s="78"/>
      <c r="DB25" s="78"/>
      <c r="DC25" s="78"/>
      <c r="DD25" s="78"/>
      <c r="DE25" s="12"/>
    </row>
    <row r="26" spans="1:109" ht="15" customHeight="1" x14ac:dyDescent="0.2">
      <c r="A26" s="96" t="s">
        <v>736</v>
      </c>
      <c r="B26" s="101" t="s">
        <v>0</v>
      </c>
      <c r="C26" s="101"/>
      <c r="D26" s="101"/>
      <c r="E26" s="101"/>
      <c r="F26" s="101"/>
      <c r="G26" s="101"/>
      <c r="H26" s="101"/>
      <c r="I26" s="101"/>
      <c r="J26" s="101"/>
      <c r="K26" s="90"/>
      <c r="L26" s="101" t="s">
        <v>1</v>
      </c>
      <c r="M26" s="101"/>
      <c r="N26" s="101"/>
      <c r="O26" s="101"/>
      <c r="P26" s="101"/>
      <c r="Q26" s="101"/>
      <c r="R26" s="101"/>
      <c r="S26" s="101"/>
      <c r="T26" s="101"/>
      <c r="U26" s="101"/>
      <c r="V26" s="90"/>
      <c r="W26" s="101" t="s">
        <v>2</v>
      </c>
      <c r="X26" s="101"/>
      <c r="Y26" s="101"/>
      <c r="Z26" s="101"/>
      <c r="AA26" s="101"/>
      <c r="AB26" s="101"/>
      <c r="AC26" s="101"/>
      <c r="AD26" s="90"/>
      <c r="AE26" s="101" t="s">
        <v>3</v>
      </c>
      <c r="AF26" s="101"/>
      <c r="AG26" s="101"/>
      <c r="AH26" s="101"/>
      <c r="AI26" s="101"/>
      <c r="AJ26" s="101"/>
      <c r="AK26" s="101"/>
      <c r="AL26" s="90"/>
      <c r="AM26" s="101" t="s">
        <v>4</v>
      </c>
      <c r="AN26" s="101"/>
      <c r="AO26" s="101"/>
      <c r="AP26" s="101"/>
      <c r="AQ26" s="101"/>
      <c r="AR26" s="101"/>
      <c r="AS26" s="101"/>
      <c r="AT26" s="101"/>
      <c r="AU26" s="101"/>
      <c r="AV26" s="101"/>
      <c r="AW26" s="101"/>
      <c r="AX26" s="101"/>
      <c r="AY26" s="90"/>
      <c r="AZ26" s="101" t="s">
        <v>720</v>
      </c>
      <c r="BA26" s="101"/>
      <c r="BB26" s="101"/>
      <c r="BC26" s="101"/>
      <c r="BD26" s="101"/>
      <c r="BE26" s="101"/>
      <c r="BF26" s="101"/>
      <c r="BG26" s="101"/>
      <c r="BH26" s="101"/>
      <c r="BI26" s="90"/>
      <c r="BJ26" s="101" t="s">
        <v>5</v>
      </c>
      <c r="BK26" s="101"/>
      <c r="BL26" s="101"/>
      <c r="BM26" s="101"/>
      <c r="BN26" s="101"/>
      <c r="BO26" s="101"/>
      <c r="BP26" s="101"/>
      <c r="BQ26" s="101"/>
      <c r="BR26" s="101"/>
      <c r="BS26" s="90"/>
      <c r="BT26" s="121" t="str">
        <f>"Objectif"&amp;" "&amp;(INDEX(O!$A$2:$C$12,MATCH($L27,O!$A$2:$A$12,0),3)*8)</f>
        <v>Objectif 24</v>
      </c>
      <c r="BU26" s="121"/>
      <c r="BV26" s="121"/>
      <c r="BW26" s="121"/>
      <c r="BX26" s="121"/>
      <c r="BY26" s="121"/>
      <c r="BZ26" s="121"/>
      <c r="CA26" s="121"/>
      <c r="CB26" s="121"/>
      <c r="CC26" s="121"/>
      <c r="CD26" s="58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13"/>
      <c r="CQ26" s="113"/>
      <c r="CR26" s="113"/>
      <c r="CS26" s="113"/>
      <c r="CT26" s="113"/>
      <c r="CU26" s="113"/>
      <c r="CV26" s="113"/>
      <c r="CW26" s="104">
        <f>Terminal!$D$12-WEEKDAY(Terminal!$D$12,2)+AZ27</f>
        <v>44526</v>
      </c>
      <c r="CX26" s="104"/>
      <c r="CY26" s="104"/>
      <c r="CZ26" s="104"/>
      <c r="DA26" s="104"/>
      <c r="DB26" s="104"/>
      <c r="DC26" s="104"/>
      <c r="DD26" s="104"/>
      <c r="DE26" s="105"/>
    </row>
    <row r="27" spans="1:109" ht="15" customHeight="1" x14ac:dyDescent="0.2">
      <c r="A27" s="97"/>
      <c r="B27" s="102">
        <f>B3</f>
        <v>417</v>
      </c>
      <c r="C27" s="102"/>
      <c r="D27" s="102"/>
      <c r="E27" s="102"/>
      <c r="F27" s="102"/>
      <c r="G27" s="102"/>
      <c r="H27" s="102"/>
      <c r="I27" s="102"/>
      <c r="J27" s="102"/>
      <c r="K27" s="91"/>
      <c r="L27" s="102" t="str">
        <f>L3</f>
        <v>CNC</v>
      </c>
      <c r="M27" s="102"/>
      <c r="N27" s="102"/>
      <c r="O27" s="102"/>
      <c r="P27" s="102"/>
      <c r="Q27" s="102"/>
      <c r="R27" s="102"/>
      <c r="S27" s="102"/>
      <c r="T27" s="102"/>
      <c r="U27" s="102"/>
      <c r="V27" s="92"/>
      <c r="W27" s="102">
        <f t="shared" ref="W27" si="456">W3</f>
        <v>47</v>
      </c>
      <c r="X27" s="102"/>
      <c r="Y27" s="102"/>
      <c r="Z27" s="102"/>
      <c r="AA27" s="102"/>
      <c r="AB27" s="102"/>
      <c r="AC27" s="102"/>
      <c r="AD27" s="92"/>
      <c r="AE27" s="103" t="e">
        <f>INDEX(Archives!$A:$S,MATCH($B27&amp;$W27&amp;$AZ27&amp;L27,Archives!$S:$S,0),8)</f>
        <v>#N/A</v>
      </c>
      <c r="AF27" s="103"/>
      <c r="AG27" s="103"/>
      <c r="AH27" s="103"/>
      <c r="AI27" s="103"/>
      <c r="AJ27" s="103"/>
      <c r="AK27" s="103"/>
      <c r="AL27" s="92"/>
      <c r="AM27" s="118" t="e">
        <f>AVERAGEIFS(Archives!K:K,Archives!G:G,B27,Archives!D:D,MODEL!W27,Archives!F:F,MODEL!L27,Archives!E:E,MODEL!AZ27)</f>
        <v>#DIV/0!</v>
      </c>
      <c r="AN27" s="118"/>
      <c r="AO27" s="118"/>
      <c r="AP27" s="118"/>
      <c r="AQ27" s="118"/>
      <c r="AR27" s="118"/>
      <c r="AS27" s="118"/>
      <c r="AT27" s="118"/>
      <c r="AU27" s="118"/>
      <c r="AV27" s="118"/>
      <c r="AW27" s="118"/>
      <c r="AX27" s="118"/>
      <c r="AY27" s="92"/>
      <c r="AZ27" s="102">
        <v>5</v>
      </c>
      <c r="BA27" s="102"/>
      <c r="BB27" s="102"/>
      <c r="BC27" s="102"/>
      <c r="BD27" s="102"/>
      <c r="BE27" s="102"/>
      <c r="BF27" s="102"/>
      <c r="BG27" s="102"/>
      <c r="BH27" s="102"/>
      <c r="BI27" s="91"/>
      <c r="BJ27" s="119" t="str">
        <f>IF(B27="","-",IF(ISERROR(3600/AM27),"-",3600/AM27))</f>
        <v>-</v>
      </c>
      <c r="BK27" s="119"/>
      <c r="BL27" s="119"/>
      <c r="BM27" s="119"/>
      <c r="BN27" s="119"/>
      <c r="BO27" s="119"/>
      <c r="BP27" s="119"/>
      <c r="BQ27" s="119"/>
      <c r="BR27" s="119"/>
      <c r="BS27" s="93"/>
      <c r="BT27" s="120">
        <f>IF(B27="","-",IFERROR(BJ27*(INDEX(O!$A$2:$C$12,MATCH(L27,O!$A$2:$A$12,0),3)*8),0))</f>
        <v>0</v>
      </c>
      <c r="BU27" s="120"/>
      <c r="BV27" s="120"/>
      <c r="BW27" s="120"/>
      <c r="BX27" s="120"/>
      <c r="BY27" s="120"/>
      <c r="BZ27" s="120"/>
      <c r="CA27" s="120"/>
      <c r="CB27" s="120"/>
      <c r="CC27" s="120"/>
      <c r="CD27" s="59"/>
      <c r="CE27" s="112"/>
      <c r="CF27" s="112"/>
      <c r="CG27" s="112"/>
      <c r="CH27" s="112"/>
      <c r="CI27" s="112"/>
      <c r="CJ27" s="112"/>
      <c r="CK27" s="112"/>
      <c r="CL27" s="112"/>
      <c r="CM27" s="112"/>
      <c r="CN27" s="112"/>
      <c r="CO27" s="112"/>
      <c r="CP27" s="112"/>
      <c r="CQ27" s="112"/>
      <c r="CR27" s="112"/>
      <c r="CS27" s="112"/>
      <c r="CT27" s="112"/>
      <c r="CU27" s="112"/>
      <c r="CV27" s="112"/>
      <c r="CW27" s="106"/>
      <c r="CX27" s="106"/>
      <c r="CY27" s="106"/>
      <c r="CZ27" s="106"/>
      <c r="DA27" s="106"/>
      <c r="DB27" s="106"/>
      <c r="DC27" s="106"/>
      <c r="DD27" s="106"/>
      <c r="DE27" s="107"/>
    </row>
    <row r="28" spans="1:109" ht="15" customHeight="1" x14ac:dyDescent="0.2">
      <c r="A28" s="97"/>
      <c r="B28" s="60"/>
      <c r="C28" s="60"/>
      <c r="D28" s="100" t="str">
        <f>$BJ27</f>
        <v>-</v>
      </c>
      <c r="E28" s="100"/>
      <c r="F28" s="100"/>
      <c r="G28" s="100"/>
      <c r="H28" s="100" t="e">
        <f>SUM($BJ27+D28)</f>
        <v>#VALUE!</v>
      </c>
      <c r="I28" s="100"/>
      <c r="J28" s="100"/>
      <c r="K28" s="100"/>
      <c r="L28" s="100" t="e">
        <f>SUM($BJ27+H28)</f>
        <v>#VALUE!</v>
      </c>
      <c r="M28" s="100"/>
      <c r="N28" s="100"/>
      <c r="O28" s="100"/>
      <c r="P28" s="100" t="e">
        <f t="shared" ref="P28" si="457">SUM($BJ27+L28)</f>
        <v>#VALUE!</v>
      </c>
      <c r="Q28" s="100"/>
      <c r="R28" s="100"/>
      <c r="S28" s="100"/>
      <c r="T28" s="100" t="e">
        <f t="shared" ref="T28" si="458">SUM($BJ27+P28)</f>
        <v>#VALUE!</v>
      </c>
      <c r="U28" s="100"/>
      <c r="V28" s="100"/>
      <c r="W28" s="100"/>
      <c r="X28" s="100" t="e">
        <f t="shared" ref="X28" si="459">SUM($BJ27+T28)</f>
        <v>#VALUE!</v>
      </c>
      <c r="Y28" s="100"/>
      <c r="Z28" s="100"/>
      <c r="AA28" s="100"/>
      <c r="AB28" s="100" t="e">
        <f t="shared" ref="AB28" si="460">SUM($BJ27+X28)</f>
        <v>#VALUE!</v>
      </c>
      <c r="AC28" s="100"/>
      <c r="AD28" s="100"/>
      <c r="AE28" s="100"/>
      <c r="AF28" s="100" t="e">
        <f t="shared" ref="AF28" si="461">SUM($BJ27+AB28)</f>
        <v>#VALUE!</v>
      </c>
      <c r="AG28" s="100"/>
      <c r="AH28" s="100"/>
      <c r="AI28" s="100"/>
      <c r="AJ28" s="100" t="e">
        <f t="shared" ref="AJ28" si="462">SUM($BJ27+AF28)</f>
        <v>#VALUE!</v>
      </c>
      <c r="AK28" s="100"/>
      <c r="AL28" s="100"/>
      <c r="AM28" s="100"/>
      <c r="AN28" s="100" t="e">
        <f t="shared" ref="AN28" si="463">SUM($BJ27+AJ28)</f>
        <v>#VALUE!</v>
      </c>
      <c r="AO28" s="100"/>
      <c r="AP28" s="100"/>
      <c r="AQ28" s="100"/>
      <c r="AR28" s="100" t="e">
        <f t="shared" ref="AR28" si="464">SUM($BJ27+AN28)</f>
        <v>#VALUE!</v>
      </c>
      <c r="AS28" s="100"/>
      <c r="AT28" s="100"/>
      <c r="AU28" s="100"/>
      <c r="AV28" s="100" t="e">
        <f t="shared" ref="AV28" si="465">SUM($BJ27+AR28)</f>
        <v>#VALUE!</v>
      </c>
      <c r="AW28" s="100"/>
      <c r="AX28" s="100"/>
      <c r="AY28" s="100"/>
      <c r="AZ28" s="100" t="e">
        <f t="shared" ref="AZ28" si="466">SUM($BJ27+AV28)</f>
        <v>#VALUE!</v>
      </c>
      <c r="BA28" s="100"/>
      <c r="BB28" s="100"/>
      <c r="BC28" s="100"/>
      <c r="BD28" s="100" t="e">
        <f t="shared" ref="BD28" si="467">SUM($BJ27+AZ28)</f>
        <v>#VALUE!</v>
      </c>
      <c r="BE28" s="100"/>
      <c r="BF28" s="100"/>
      <c r="BG28" s="100"/>
      <c r="BH28" s="100" t="e">
        <f t="shared" ref="BH28" si="468">SUM($BJ27+BD28)</f>
        <v>#VALUE!</v>
      </c>
      <c r="BI28" s="100"/>
      <c r="BJ28" s="100"/>
      <c r="BK28" s="100"/>
      <c r="BL28" s="100" t="e">
        <f t="shared" ref="BL28" si="469">SUM($BJ27+BH28)</f>
        <v>#VALUE!</v>
      </c>
      <c r="BM28" s="100"/>
      <c r="BN28" s="100"/>
      <c r="BO28" s="100"/>
      <c r="BP28" s="100" t="e">
        <f t="shared" ref="BP28" si="470">SUM($BJ27+BL28)</f>
        <v>#VALUE!</v>
      </c>
      <c r="BQ28" s="100"/>
      <c r="BR28" s="100"/>
      <c r="BS28" s="100"/>
      <c r="BT28" s="100" t="e">
        <f t="shared" ref="BT28" si="471">SUM($BJ27+BP28)</f>
        <v>#VALUE!</v>
      </c>
      <c r="BU28" s="100"/>
      <c r="BV28" s="100"/>
      <c r="BW28" s="100"/>
      <c r="BX28" s="100" t="e">
        <f t="shared" ref="BX28" si="472">SUM($BJ27+BT28)</f>
        <v>#VALUE!</v>
      </c>
      <c r="BY28" s="100"/>
      <c r="BZ28" s="100"/>
      <c r="CA28" s="100"/>
      <c r="CB28" s="100" t="e">
        <f t="shared" ref="CB28" si="473">SUM($BJ27+BX28)</f>
        <v>#VALUE!</v>
      </c>
      <c r="CC28" s="100"/>
      <c r="CD28" s="100"/>
      <c r="CE28" s="100"/>
      <c r="CF28" s="100" t="e">
        <f t="shared" ref="CF28" si="474">SUM($BJ27+CB28)</f>
        <v>#VALUE!</v>
      </c>
      <c r="CG28" s="100"/>
      <c r="CH28" s="100"/>
      <c r="CI28" s="100"/>
      <c r="CJ28" s="100" t="e">
        <f t="shared" ref="CJ28" si="475">SUM($BJ27+CF28)</f>
        <v>#VALUE!</v>
      </c>
      <c r="CK28" s="100"/>
      <c r="CL28" s="100"/>
      <c r="CM28" s="100"/>
      <c r="CN28" s="100" t="e">
        <f t="shared" ref="CN28" si="476">SUM($BJ27+CJ28)</f>
        <v>#VALUE!</v>
      </c>
      <c r="CO28" s="100"/>
      <c r="CP28" s="100"/>
      <c r="CQ28" s="100"/>
      <c r="CR28" s="100" t="e">
        <f t="shared" ref="CR28" si="477">SUM($BJ27+CN28)</f>
        <v>#VALUE!</v>
      </c>
      <c r="CS28" s="100"/>
      <c r="CT28" s="100"/>
      <c r="CU28" s="100"/>
      <c r="CV28" s="61"/>
      <c r="CW28" s="62"/>
      <c r="CX28" s="63" t="s">
        <v>6</v>
      </c>
      <c r="CY28" s="64" t="s">
        <v>1704</v>
      </c>
      <c r="CZ28" s="64" t="s">
        <v>104</v>
      </c>
      <c r="DA28" s="65" t="s">
        <v>721</v>
      </c>
      <c r="DB28" s="66" t="s">
        <v>722</v>
      </c>
      <c r="DC28" s="67" t="s">
        <v>105</v>
      </c>
      <c r="DD28" s="68" t="s">
        <v>1405</v>
      </c>
      <c r="DE28" s="21" t="s">
        <v>727</v>
      </c>
    </row>
    <row r="29" spans="1:109" ht="15" customHeight="1" x14ac:dyDescent="0.2">
      <c r="A29" s="97"/>
      <c r="B29" s="69" t="str">
        <f>D28</f>
        <v>-</v>
      </c>
      <c r="C29" s="70" t="str">
        <f>D28</f>
        <v>-</v>
      </c>
      <c r="D29" s="70" t="str">
        <f>D28</f>
        <v>-</v>
      </c>
      <c r="E29" s="71" t="str">
        <f>D28</f>
        <v>-</v>
      </c>
      <c r="F29" s="69" t="e">
        <f t="shared" ref="F29" si="478">H28</f>
        <v>#VALUE!</v>
      </c>
      <c r="G29" s="70" t="e">
        <f t="shared" ref="G29" si="479">H28</f>
        <v>#VALUE!</v>
      </c>
      <c r="H29" s="70" t="e">
        <f t="shared" ref="H29" si="480">H28</f>
        <v>#VALUE!</v>
      </c>
      <c r="I29" s="71" t="e">
        <f t="shared" ref="I29" si="481">H28</f>
        <v>#VALUE!</v>
      </c>
      <c r="J29" s="69" t="e">
        <f t="shared" ref="J29" si="482">L28</f>
        <v>#VALUE!</v>
      </c>
      <c r="K29" s="70" t="e">
        <f t="shared" ref="K29" si="483">L28</f>
        <v>#VALUE!</v>
      </c>
      <c r="L29" s="70" t="e">
        <f t="shared" ref="L29" si="484">L28</f>
        <v>#VALUE!</v>
      </c>
      <c r="M29" s="71" t="e">
        <f>L28</f>
        <v>#VALUE!</v>
      </c>
      <c r="N29" s="69" t="e">
        <f t="shared" ref="N29" si="485">P28</f>
        <v>#VALUE!</v>
      </c>
      <c r="O29" s="70" t="e">
        <f t="shared" ref="O29" si="486">P28</f>
        <v>#VALUE!</v>
      </c>
      <c r="P29" s="70" t="e">
        <f t="shared" ref="P29" si="487">P28</f>
        <v>#VALUE!</v>
      </c>
      <c r="Q29" s="71" t="e">
        <f t="shared" ref="Q29" si="488">P28</f>
        <v>#VALUE!</v>
      </c>
      <c r="R29" s="69" t="e">
        <f t="shared" ref="R29" si="489">T28</f>
        <v>#VALUE!</v>
      </c>
      <c r="S29" s="70" t="e">
        <f t="shared" ref="S29" si="490">T28</f>
        <v>#VALUE!</v>
      </c>
      <c r="T29" s="70" t="e">
        <f t="shared" ref="T29" si="491">T28</f>
        <v>#VALUE!</v>
      </c>
      <c r="U29" s="71" t="e">
        <f t="shared" ref="U29" si="492">T28</f>
        <v>#VALUE!</v>
      </c>
      <c r="V29" s="69" t="e">
        <f t="shared" ref="V29" si="493">X28</f>
        <v>#VALUE!</v>
      </c>
      <c r="W29" s="70" t="e">
        <f t="shared" ref="W29" si="494">X28</f>
        <v>#VALUE!</v>
      </c>
      <c r="X29" s="70" t="e">
        <f t="shared" ref="X29" si="495">X28</f>
        <v>#VALUE!</v>
      </c>
      <c r="Y29" s="71" t="e">
        <f t="shared" ref="Y29" si="496">X28</f>
        <v>#VALUE!</v>
      </c>
      <c r="Z29" s="69" t="e">
        <f t="shared" ref="Z29" si="497">AB28</f>
        <v>#VALUE!</v>
      </c>
      <c r="AA29" s="70" t="e">
        <f t="shared" ref="AA29" si="498">AB28</f>
        <v>#VALUE!</v>
      </c>
      <c r="AB29" s="70" t="e">
        <f t="shared" ref="AB29" si="499">AB28</f>
        <v>#VALUE!</v>
      </c>
      <c r="AC29" s="71" t="e">
        <f t="shared" ref="AC29" si="500">AB28</f>
        <v>#VALUE!</v>
      </c>
      <c r="AD29" s="69" t="e">
        <f t="shared" ref="AD29" si="501">AF28</f>
        <v>#VALUE!</v>
      </c>
      <c r="AE29" s="70" t="e">
        <f t="shared" ref="AE29" si="502">AF28</f>
        <v>#VALUE!</v>
      </c>
      <c r="AF29" s="70" t="e">
        <f t="shared" ref="AF29" si="503">AF28</f>
        <v>#VALUE!</v>
      </c>
      <c r="AG29" s="71" t="e">
        <f t="shared" ref="AG29" si="504">AF28</f>
        <v>#VALUE!</v>
      </c>
      <c r="AH29" s="69" t="e">
        <f t="shared" ref="AH29" si="505">AJ28</f>
        <v>#VALUE!</v>
      </c>
      <c r="AI29" s="70" t="e">
        <f t="shared" ref="AI29" si="506">AJ28</f>
        <v>#VALUE!</v>
      </c>
      <c r="AJ29" s="70" t="e">
        <f t="shared" ref="AJ29" si="507">AJ28</f>
        <v>#VALUE!</v>
      </c>
      <c r="AK29" s="71" t="e">
        <f t="shared" ref="AK29" si="508">AJ28</f>
        <v>#VALUE!</v>
      </c>
      <c r="AL29" s="69" t="e">
        <f t="shared" ref="AL29" si="509">AN28</f>
        <v>#VALUE!</v>
      </c>
      <c r="AM29" s="70" t="e">
        <f t="shared" ref="AM29" si="510">AN28</f>
        <v>#VALUE!</v>
      </c>
      <c r="AN29" s="70" t="e">
        <f t="shared" ref="AN29" si="511">AN28</f>
        <v>#VALUE!</v>
      </c>
      <c r="AO29" s="71" t="e">
        <f t="shared" ref="AO29" si="512">AN28</f>
        <v>#VALUE!</v>
      </c>
      <c r="AP29" s="69" t="e">
        <f t="shared" ref="AP29" si="513">AR28</f>
        <v>#VALUE!</v>
      </c>
      <c r="AQ29" s="70" t="e">
        <f t="shared" ref="AQ29" si="514">AR28</f>
        <v>#VALUE!</v>
      </c>
      <c r="AR29" s="70" t="e">
        <f t="shared" ref="AR29" si="515">AR28</f>
        <v>#VALUE!</v>
      </c>
      <c r="AS29" s="71" t="e">
        <f t="shared" ref="AS29" si="516">AR28</f>
        <v>#VALUE!</v>
      </c>
      <c r="AT29" s="69" t="e">
        <f t="shared" ref="AT29" si="517">AV28</f>
        <v>#VALUE!</v>
      </c>
      <c r="AU29" s="70" t="e">
        <f t="shared" ref="AU29" si="518">AV28</f>
        <v>#VALUE!</v>
      </c>
      <c r="AV29" s="70" t="e">
        <f t="shared" ref="AV29" si="519">AV28</f>
        <v>#VALUE!</v>
      </c>
      <c r="AW29" s="71" t="e">
        <f t="shared" ref="AW29" si="520">AV28</f>
        <v>#VALUE!</v>
      </c>
      <c r="AX29" s="69" t="e">
        <f t="shared" ref="AX29" si="521">AZ28</f>
        <v>#VALUE!</v>
      </c>
      <c r="AY29" s="70" t="e">
        <f t="shared" ref="AY29" si="522">AZ28</f>
        <v>#VALUE!</v>
      </c>
      <c r="AZ29" s="70" t="e">
        <f t="shared" ref="AZ29" si="523">AZ28</f>
        <v>#VALUE!</v>
      </c>
      <c r="BA29" s="71" t="e">
        <f t="shared" ref="BA29" si="524">AZ28</f>
        <v>#VALUE!</v>
      </c>
      <c r="BB29" s="69" t="e">
        <f t="shared" ref="BB29" si="525">BD28</f>
        <v>#VALUE!</v>
      </c>
      <c r="BC29" s="70" t="e">
        <f t="shared" ref="BC29" si="526">BD28</f>
        <v>#VALUE!</v>
      </c>
      <c r="BD29" s="70" t="e">
        <f t="shared" ref="BD29" si="527">BD28</f>
        <v>#VALUE!</v>
      </c>
      <c r="BE29" s="71" t="e">
        <f t="shared" ref="BE29" si="528">BD28</f>
        <v>#VALUE!</v>
      </c>
      <c r="BF29" s="69" t="e">
        <f t="shared" ref="BF29" si="529">BH28</f>
        <v>#VALUE!</v>
      </c>
      <c r="BG29" s="70" t="e">
        <f t="shared" ref="BG29" si="530">BH28</f>
        <v>#VALUE!</v>
      </c>
      <c r="BH29" s="70" t="e">
        <f t="shared" ref="BH29" si="531">BH28</f>
        <v>#VALUE!</v>
      </c>
      <c r="BI29" s="71" t="e">
        <f t="shared" ref="BI29" si="532">BH28</f>
        <v>#VALUE!</v>
      </c>
      <c r="BJ29" s="69" t="e">
        <f t="shared" ref="BJ29" si="533">BL28</f>
        <v>#VALUE!</v>
      </c>
      <c r="BK29" s="70" t="e">
        <f t="shared" ref="BK29" si="534">BL28</f>
        <v>#VALUE!</v>
      </c>
      <c r="BL29" s="70" t="e">
        <f t="shared" ref="BL29" si="535">BL28</f>
        <v>#VALUE!</v>
      </c>
      <c r="BM29" s="71" t="e">
        <f t="shared" ref="BM29" si="536">BL28</f>
        <v>#VALUE!</v>
      </c>
      <c r="BN29" s="69" t="e">
        <f t="shared" ref="BN29" si="537">BP28</f>
        <v>#VALUE!</v>
      </c>
      <c r="BO29" s="70" t="e">
        <f t="shared" ref="BO29" si="538">BP28</f>
        <v>#VALUE!</v>
      </c>
      <c r="BP29" s="70" t="e">
        <f t="shared" ref="BP29" si="539">BP28</f>
        <v>#VALUE!</v>
      </c>
      <c r="BQ29" s="71" t="e">
        <f t="shared" ref="BQ29" si="540">BP28</f>
        <v>#VALUE!</v>
      </c>
      <c r="BR29" s="69" t="e">
        <f t="shared" ref="BR29" si="541">BT28</f>
        <v>#VALUE!</v>
      </c>
      <c r="BS29" s="70" t="e">
        <f t="shared" ref="BS29" si="542">BT28</f>
        <v>#VALUE!</v>
      </c>
      <c r="BT29" s="70" t="e">
        <f t="shared" ref="BT29" si="543">BT28</f>
        <v>#VALUE!</v>
      </c>
      <c r="BU29" s="71" t="e">
        <f t="shared" ref="BU29" si="544">BT28</f>
        <v>#VALUE!</v>
      </c>
      <c r="BV29" s="69" t="e">
        <f t="shared" ref="BV29" si="545">BX28</f>
        <v>#VALUE!</v>
      </c>
      <c r="BW29" s="70" t="e">
        <f t="shared" ref="BW29" si="546">BX28</f>
        <v>#VALUE!</v>
      </c>
      <c r="BX29" s="70" t="e">
        <f t="shared" ref="BX29" si="547">BX28</f>
        <v>#VALUE!</v>
      </c>
      <c r="BY29" s="71" t="e">
        <f t="shared" ref="BY29" si="548">BX28</f>
        <v>#VALUE!</v>
      </c>
      <c r="BZ29" s="69" t="e">
        <f t="shared" ref="BZ29" si="549">CB28</f>
        <v>#VALUE!</v>
      </c>
      <c r="CA29" s="70" t="e">
        <f t="shared" ref="CA29" si="550">CB28</f>
        <v>#VALUE!</v>
      </c>
      <c r="CB29" s="70" t="e">
        <f t="shared" ref="CB29" si="551">CB28</f>
        <v>#VALUE!</v>
      </c>
      <c r="CC29" s="71" t="e">
        <f t="shared" ref="CC29" si="552">CB28</f>
        <v>#VALUE!</v>
      </c>
      <c r="CD29" s="69" t="e">
        <f t="shared" ref="CD29" si="553">CF28</f>
        <v>#VALUE!</v>
      </c>
      <c r="CE29" s="70" t="e">
        <f t="shared" ref="CE29" si="554">CF28</f>
        <v>#VALUE!</v>
      </c>
      <c r="CF29" s="70" t="e">
        <f t="shared" ref="CF29" si="555">CF28</f>
        <v>#VALUE!</v>
      </c>
      <c r="CG29" s="71" t="e">
        <f t="shared" ref="CG29" si="556">CF28</f>
        <v>#VALUE!</v>
      </c>
      <c r="CH29" s="69" t="e">
        <f t="shared" ref="CH29" si="557">CJ28</f>
        <v>#VALUE!</v>
      </c>
      <c r="CI29" s="70" t="e">
        <f t="shared" ref="CI29" si="558">CJ28</f>
        <v>#VALUE!</v>
      </c>
      <c r="CJ29" s="70" t="e">
        <f t="shared" ref="CJ29" si="559">CJ28</f>
        <v>#VALUE!</v>
      </c>
      <c r="CK29" s="71" t="e">
        <f t="shared" ref="CK29" si="560">CJ28</f>
        <v>#VALUE!</v>
      </c>
      <c r="CL29" s="69" t="e">
        <f t="shared" ref="CL29" si="561">CN28</f>
        <v>#VALUE!</v>
      </c>
      <c r="CM29" s="70" t="e">
        <f t="shared" ref="CM29" si="562">CN28</f>
        <v>#VALUE!</v>
      </c>
      <c r="CN29" s="70" t="e">
        <f t="shared" ref="CN29" si="563">CN28</f>
        <v>#VALUE!</v>
      </c>
      <c r="CO29" s="71" t="e">
        <f t="shared" ref="CO29" si="564">CN28</f>
        <v>#VALUE!</v>
      </c>
      <c r="CP29" s="69" t="e">
        <f t="shared" ref="CP29" si="565">CR28</f>
        <v>#VALUE!</v>
      </c>
      <c r="CQ29" s="70" t="e">
        <f t="shared" ref="CQ29" si="566">CR28</f>
        <v>#VALUE!</v>
      </c>
      <c r="CR29" s="70" t="e">
        <f t="shared" ref="CR29" si="567">CR28</f>
        <v>#VALUE!</v>
      </c>
      <c r="CS29" s="71" t="e">
        <f t="shared" ref="CS29" si="568">CR28</f>
        <v>#VALUE!</v>
      </c>
      <c r="CT29" s="69"/>
      <c r="CU29" s="70"/>
      <c r="CV29" s="70"/>
      <c r="CW29" s="88">
        <f>SUMIFS(Archives!$J:$J,Archives!$S:$S,B27&amp;W27&amp;AZ27&amp;L27)</f>
        <v>0</v>
      </c>
      <c r="CX29" s="72">
        <f>IFERROR($BJ27*CX30,0)</f>
        <v>0</v>
      </c>
      <c r="CY29" s="72">
        <f>IFERROR($BJ27*CY30,0)</f>
        <v>0</v>
      </c>
      <c r="CZ29" s="72">
        <f t="shared" ref="CZ29:DC29" si="569">IFERROR($BJ27*CZ30,0)</f>
        <v>0</v>
      </c>
      <c r="DA29" s="72">
        <f t="shared" si="569"/>
        <v>0</v>
      </c>
      <c r="DB29" s="72">
        <f t="shared" si="569"/>
        <v>0</v>
      </c>
      <c r="DC29" s="72">
        <f t="shared" si="569"/>
        <v>0</v>
      </c>
      <c r="DD29" s="72">
        <f>IFERROR($BJ27*DD30,0)</f>
        <v>0</v>
      </c>
      <c r="DE29" s="22">
        <f>SUM(CW29:DC29)</f>
        <v>0</v>
      </c>
    </row>
    <row r="30" spans="1:109" ht="15" customHeight="1" thickBot="1" x14ac:dyDescent="0.25">
      <c r="A30" s="98"/>
      <c r="B30" s="73"/>
      <c r="C30" s="73"/>
      <c r="D30" s="99" t="s">
        <v>106</v>
      </c>
      <c r="E30" s="99"/>
      <c r="F30" s="99"/>
      <c r="G30" s="99"/>
      <c r="H30" s="99" t="s">
        <v>107</v>
      </c>
      <c r="I30" s="99"/>
      <c r="J30" s="99"/>
      <c r="K30" s="99"/>
      <c r="L30" s="99" t="s">
        <v>108</v>
      </c>
      <c r="M30" s="99"/>
      <c r="N30" s="99"/>
      <c r="O30" s="99"/>
      <c r="P30" s="99" t="s">
        <v>109</v>
      </c>
      <c r="Q30" s="99"/>
      <c r="R30" s="99"/>
      <c r="S30" s="99"/>
      <c r="T30" s="99" t="s">
        <v>110</v>
      </c>
      <c r="U30" s="99"/>
      <c r="V30" s="99"/>
      <c r="W30" s="99"/>
      <c r="X30" s="99" t="s">
        <v>111</v>
      </c>
      <c r="Y30" s="99"/>
      <c r="Z30" s="99"/>
      <c r="AA30" s="99"/>
      <c r="AB30" s="99" t="s">
        <v>112</v>
      </c>
      <c r="AC30" s="99"/>
      <c r="AD30" s="99"/>
      <c r="AE30" s="99"/>
      <c r="AF30" s="99" t="s">
        <v>113</v>
      </c>
      <c r="AG30" s="99"/>
      <c r="AH30" s="99"/>
      <c r="AI30" s="99"/>
      <c r="AJ30" s="99" t="s">
        <v>114</v>
      </c>
      <c r="AK30" s="99"/>
      <c r="AL30" s="99"/>
      <c r="AM30" s="99"/>
      <c r="AN30" s="99" t="s">
        <v>115</v>
      </c>
      <c r="AO30" s="99"/>
      <c r="AP30" s="99"/>
      <c r="AQ30" s="99"/>
      <c r="AR30" s="99" t="s">
        <v>116</v>
      </c>
      <c r="AS30" s="99"/>
      <c r="AT30" s="99"/>
      <c r="AU30" s="99"/>
      <c r="AV30" s="99" t="s">
        <v>117</v>
      </c>
      <c r="AW30" s="99"/>
      <c r="AX30" s="99"/>
      <c r="AY30" s="99"/>
      <c r="AZ30" s="99" t="s">
        <v>118</v>
      </c>
      <c r="BA30" s="99"/>
      <c r="BB30" s="99"/>
      <c r="BC30" s="99"/>
      <c r="BD30" s="99" t="s">
        <v>119</v>
      </c>
      <c r="BE30" s="99"/>
      <c r="BF30" s="99"/>
      <c r="BG30" s="99"/>
      <c r="BH30" s="99" t="s">
        <v>120</v>
      </c>
      <c r="BI30" s="99"/>
      <c r="BJ30" s="99"/>
      <c r="BK30" s="99"/>
      <c r="BL30" s="99" t="s">
        <v>121</v>
      </c>
      <c r="BM30" s="99"/>
      <c r="BN30" s="99"/>
      <c r="BO30" s="99"/>
      <c r="BP30" s="99" t="s">
        <v>122</v>
      </c>
      <c r="BQ30" s="99"/>
      <c r="BR30" s="99"/>
      <c r="BS30" s="99"/>
      <c r="BT30" s="99" t="s">
        <v>123</v>
      </c>
      <c r="BU30" s="99"/>
      <c r="BV30" s="99"/>
      <c r="BW30" s="99"/>
      <c r="BX30" s="99" t="s">
        <v>124</v>
      </c>
      <c r="BY30" s="99"/>
      <c r="BZ30" s="99"/>
      <c r="CA30" s="99"/>
      <c r="CB30" s="99" t="s">
        <v>125</v>
      </c>
      <c r="CC30" s="99"/>
      <c r="CD30" s="99"/>
      <c r="CE30" s="99"/>
      <c r="CF30" s="99" t="s">
        <v>126</v>
      </c>
      <c r="CG30" s="99"/>
      <c r="CH30" s="99"/>
      <c r="CI30" s="99"/>
      <c r="CJ30" s="99" t="s">
        <v>127</v>
      </c>
      <c r="CK30" s="99"/>
      <c r="CL30" s="99"/>
      <c r="CM30" s="99"/>
      <c r="CN30" s="99" t="s">
        <v>128</v>
      </c>
      <c r="CO30" s="99"/>
      <c r="CP30" s="99"/>
      <c r="CQ30" s="99"/>
      <c r="CR30" s="99" t="s">
        <v>129</v>
      </c>
      <c r="CS30" s="99"/>
      <c r="CT30" s="99"/>
      <c r="CU30" s="99"/>
      <c r="CV30" s="74"/>
      <c r="CW30" s="75"/>
      <c r="CX30" s="75">
        <f>SUMIFS(Archives!L:L,Archives!$S:$S,$B27&amp;$W27&amp;$AZ27&amp;$L27)</f>
        <v>0</v>
      </c>
      <c r="CY30" s="75">
        <f>SUMIFS(Archives!M:M,Archives!$S:$S,$B27&amp;$W27&amp;$AZ27&amp;$L27)</f>
        <v>0</v>
      </c>
      <c r="CZ30" s="75">
        <f>SUMIFS(Archives!N:N,Archives!$S:$S,$B27&amp;$W27&amp;$AZ27&amp;$L27)</f>
        <v>0</v>
      </c>
      <c r="DA30" s="75">
        <f>SUMIFS(Archives!O:O,Archives!$S:$S,$B27&amp;$W27&amp;$AZ27&amp;$L27)</f>
        <v>0</v>
      </c>
      <c r="DB30" s="75">
        <f>SUMIFS(Archives!P:P,Archives!$S:$S,$B27&amp;$W27&amp;$AZ27&amp;$L27)</f>
        <v>0</v>
      </c>
      <c r="DC30" s="75">
        <f>SUMIFS(Archives!Q:Q,Archives!$S:$S,$B27&amp;$W27&amp;$AZ27&amp;$L27)</f>
        <v>0</v>
      </c>
      <c r="DD30" s="75">
        <f>SUMIFS(Archives!R:R,Archives!$S:$S,$B27&amp;$W27&amp;$AZ27&amp;$L27)</f>
        <v>0</v>
      </c>
      <c r="DE30" s="23" t="e">
        <f>SUM(CX30:DC30)+CW29/BJ27</f>
        <v>#VALUE!</v>
      </c>
    </row>
    <row r="31" spans="1:109" ht="15" customHeight="1" thickBot="1" x14ac:dyDescent="0.25">
      <c r="A31" s="76"/>
      <c r="B31" s="77"/>
      <c r="C31" s="77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6"/>
      <c r="CW31" s="78"/>
      <c r="CX31" s="78"/>
      <c r="CY31" s="78"/>
      <c r="CZ31" s="78"/>
      <c r="DA31" s="78"/>
      <c r="DB31" s="78"/>
      <c r="DC31" s="78"/>
      <c r="DD31" s="78"/>
      <c r="DE31" s="12"/>
    </row>
    <row r="32" spans="1:109" ht="15" customHeight="1" x14ac:dyDescent="0.2">
      <c r="A32" s="96" t="s">
        <v>738</v>
      </c>
      <c r="B32" s="101" t="s">
        <v>0</v>
      </c>
      <c r="C32" s="101"/>
      <c r="D32" s="101"/>
      <c r="E32" s="101"/>
      <c r="F32" s="101"/>
      <c r="G32" s="101"/>
      <c r="H32" s="101"/>
      <c r="I32" s="101"/>
      <c r="J32" s="101"/>
      <c r="K32" s="90"/>
      <c r="L32" s="101" t="s">
        <v>1</v>
      </c>
      <c r="M32" s="101"/>
      <c r="N32" s="101"/>
      <c r="O32" s="101"/>
      <c r="P32" s="101"/>
      <c r="Q32" s="101"/>
      <c r="R32" s="101"/>
      <c r="S32" s="101"/>
      <c r="T32" s="101"/>
      <c r="U32" s="101"/>
      <c r="V32" s="90"/>
      <c r="W32" s="101" t="s">
        <v>2</v>
      </c>
      <c r="X32" s="101"/>
      <c r="Y32" s="101"/>
      <c r="Z32" s="101"/>
      <c r="AA32" s="101"/>
      <c r="AB32" s="101"/>
      <c r="AC32" s="101"/>
      <c r="AD32" s="90"/>
      <c r="AE32" s="101" t="s">
        <v>3</v>
      </c>
      <c r="AF32" s="101"/>
      <c r="AG32" s="101"/>
      <c r="AH32" s="101"/>
      <c r="AI32" s="101"/>
      <c r="AJ32" s="101"/>
      <c r="AK32" s="101"/>
      <c r="AL32" s="90"/>
      <c r="AM32" s="101" t="s">
        <v>4</v>
      </c>
      <c r="AN32" s="101"/>
      <c r="AO32" s="101"/>
      <c r="AP32" s="101"/>
      <c r="AQ32" s="101"/>
      <c r="AR32" s="101"/>
      <c r="AS32" s="101"/>
      <c r="AT32" s="101"/>
      <c r="AU32" s="101"/>
      <c r="AV32" s="101"/>
      <c r="AW32" s="101"/>
      <c r="AX32" s="101"/>
      <c r="AY32" s="90"/>
      <c r="AZ32" s="101" t="s">
        <v>720</v>
      </c>
      <c r="BA32" s="101"/>
      <c r="BB32" s="101"/>
      <c r="BC32" s="101"/>
      <c r="BD32" s="101"/>
      <c r="BE32" s="101"/>
      <c r="BF32" s="101"/>
      <c r="BG32" s="101"/>
      <c r="BH32" s="101"/>
      <c r="BI32" s="90"/>
      <c r="BJ32" s="101" t="s">
        <v>5</v>
      </c>
      <c r="BK32" s="101"/>
      <c r="BL32" s="101"/>
      <c r="BM32" s="101"/>
      <c r="BN32" s="101"/>
      <c r="BO32" s="101"/>
      <c r="BP32" s="101"/>
      <c r="BQ32" s="101"/>
      <c r="BR32" s="101"/>
      <c r="BS32" s="90"/>
      <c r="BT32" s="121" t="str">
        <f>"Objectif"&amp;" "&amp;(INDEX(O!$A$2:$C$12,MATCH($L33,O!$A$2:$A$12,0),3)*8)*2</f>
        <v>Objectif 48</v>
      </c>
      <c r="BU32" s="121"/>
      <c r="BV32" s="121"/>
      <c r="BW32" s="121"/>
      <c r="BX32" s="121"/>
      <c r="BY32" s="121"/>
      <c r="BZ32" s="121"/>
      <c r="CA32" s="121"/>
      <c r="CB32" s="121"/>
      <c r="CC32" s="121"/>
      <c r="CD32" s="58"/>
      <c r="CE32" s="113"/>
      <c r="CF32" s="113"/>
      <c r="CG32" s="113"/>
      <c r="CH32" s="113"/>
      <c r="CI32" s="113"/>
      <c r="CJ32" s="113"/>
      <c r="CK32" s="113"/>
      <c r="CL32" s="113"/>
      <c r="CM32" s="113"/>
      <c r="CN32" s="113"/>
      <c r="CO32" s="113"/>
      <c r="CP32" s="113"/>
      <c r="CQ32" s="113"/>
      <c r="CR32" s="113"/>
      <c r="CS32" s="113"/>
      <c r="CT32" s="113"/>
      <c r="CU32" s="113"/>
      <c r="CV32" s="113"/>
      <c r="CW32" s="104">
        <f>Terminal!$D$12-WEEKDAY(Terminal!$D$12,2)+AZ33</f>
        <v>44527</v>
      </c>
      <c r="CX32" s="104"/>
      <c r="CY32" s="104"/>
      <c r="CZ32" s="104"/>
      <c r="DA32" s="104"/>
      <c r="DB32" s="104"/>
      <c r="DC32" s="104"/>
      <c r="DD32" s="104"/>
      <c r="DE32" s="105"/>
    </row>
    <row r="33" spans="1:109" ht="15" customHeight="1" x14ac:dyDescent="0.2">
      <c r="A33" s="97"/>
      <c r="B33" s="102">
        <f>B3</f>
        <v>417</v>
      </c>
      <c r="C33" s="102"/>
      <c r="D33" s="102"/>
      <c r="E33" s="102"/>
      <c r="F33" s="102"/>
      <c r="G33" s="102"/>
      <c r="H33" s="102"/>
      <c r="I33" s="102"/>
      <c r="J33" s="102"/>
      <c r="K33" s="91"/>
      <c r="L33" s="102" t="str">
        <f>L3</f>
        <v>CNC</v>
      </c>
      <c r="M33" s="102"/>
      <c r="N33" s="102"/>
      <c r="O33" s="102"/>
      <c r="P33" s="102"/>
      <c r="Q33" s="102"/>
      <c r="R33" s="102"/>
      <c r="S33" s="102"/>
      <c r="T33" s="102"/>
      <c r="U33" s="102"/>
      <c r="V33" s="92"/>
      <c r="W33" s="102">
        <f>W3</f>
        <v>47</v>
      </c>
      <c r="X33" s="102"/>
      <c r="Y33" s="102"/>
      <c r="Z33" s="102"/>
      <c r="AA33" s="102"/>
      <c r="AB33" s="102"/>
      <c r="AC33" s="102"/>
      <c r="AD33" s="92"/>
      <c r="AE33" s="103">
        <f>IFERROR(INDEX(Archives!$A:$S,MATCH($B33&amp;$W33&amp;$AZ33&amp;L33,Archives!$S:$S,0),8),INDEX(Archives!$A:$S,MATCH($B33&amp;$W33&amp;$A35+1&amp;L33,Archives!$S:$S,0),8))</f>
        <v>587562</v>
      </c>
      <c r="AF33" s="103"/>
      <c r="AG33" s="103"/>
      <c r="AH33" s="103"/>
      <c r="AI33" s="103"/>
      <c r="AJ33" s="103"/>
      <c r="AK33" s="103"/>
      <c r="AL33" s="92"/>
      <c r="AM33" s="118" t="e">
        <f>AVERAGEIFS(Archives!K:K,Archives!G:G,B33,Archives!D:D,MODEL!W33,Archives!F:F,MODEL!L33,Archives!E:E,"&gt;"&amp;AZ27)</f>
        <v>#DIV/0!</v>
      </c>
      <c r="AN33" s="118"/>
      <c r="AO33" s="118"/>
      <c r="AP33" s="118"/>
      <c r="AQ33" s="118"/>
      <c r="AR33" s="118"/>
      <c r="AS33" s="118"/>
      <c r="AT33" s="118"/>
      <c r="AU33" s="118"/>
      <c r="AV33" s="118"/>
      <c r="AW33" s="118"/>
      <c r="AX33" s="118"/>
      <c r="AY33" s="92"/>
      <c r="AZ33" s="102">
        <v>6</v>
      </c>
      <c r="BA33" s="102"/>
      <c r="BB33" s="102"/>
      <c r="BC33" s="102"/>
      <c r="BD33" s="102"/>
      <c r="BE33" s="102"/>
      <c r="BF33" s="102"/>
      <c r="BG33" s="102"/>
      <c r="BH33" s="102"/>
      <c r="BI33" s="91"/>
      <c r="BJ33" s="119" t="str">
        <f>IF(B33="","-",IF(ISERROR(3600/AM33),"-",3600/AM33))</f>
        <v>-</v>
      </c>
      <c r="BK33" s="119"/>
      <c r="BL33" s="119"/>
      <c r="BM33" s="119"/>
      <c r="BN33" s="119"/>
      <c r="BO33" s="119"/>
      <c r="BP33" s="119"/>
      <c r="BQ33" s="119"/>
      <c r="BR33" s="119"/>
      <c r="BS33" s="93"/>
      <c r="BT33" s="120">
        <f>IF(B33="","-",IFERROR(BJ33*(INDEX(O!$A$2:$C$12,MATCH(L33,O!$A$2:$A$12,0),3)*8)*2,0))</f>
        <v>0</v>
      </c>
      <c r="BU33" s="120"/>
      <c r="BV33" s="120"/>
      <c r="BW33" s="120"/>
      <c r="BX33" s="120"/>
      <c r="BY33" s="120"/>
      <c r="BZ33" s="120"/>
      <c r="CA33" s="120"/>
      <c r="CB33" s="120"/>
      <c r="CC33" s="120"/>
      <c r="CD33" s="59"/>
      <c r="CE33" s="112"/>
      <c r="CF33" s="112"/>
      <c r="CG33" s="112"/>
      <c r="CH33" s="112"/>
      <c r="CI33" s="112"/>
      <c r="CJ33" s="112"/>
      <c r="CK33" s="112"/>
      <c r="CL33" s="112"/>
      <c r="CM33" s="112"/>
      <c r="CN33" s="112"/>
      <c r="CO33" s="112"/>
      <c r="CP33" s="112"/>
      <c r="CQ33" s="112"/>
      <c r="CR33" s="112"/>
      <c r="CS33" s="112"/>
      <c r="CT33" s="112"/>
      <c r="CU33" s="112"/>
      <c r="CV33" s="112"/>
      <c r="CW33" s="106"/>
      <c r="CX33" s="106"/>
      <c r="CY33" s="106"/>
      <c r="CZ33" s="106"/>
      <c r="DA33" s="106"/>
      <c r="DB33" s="106"/>
      <c r="DC33" s="106"/>
      <c r="DD33" s="106"/>
      <c r="DE33" s="107"/>
    </row>
    <row r="34" spans="1:109" ht="15" customHeight="1" x14ac:dyDescent="0.2">
      <c r="A34" s="97"/>
      <c r="B34" s="60"/>
      <c r="C34" s="60"/>
      <c r="D34" s="100" t="e">
        <f>$BJ33*2</f>
        <v>#VALUE!</v>
      </c>
      <c r="E34" s="114"/>
      <c r="F34" s="114"/>
      <c r="G34" s="114"/>
      <c r="H34" s="100" t="e">
        <f>SUM(D34+$D$34)</f>
        <v>#VALUE!</v>
      </c>
      <c r="I34" s="114"/>
      <c r="J34" s="114"/>
      <c r="K34" s="114"/>
      <c r="L34" s="100" t="e">
        <f t="shared" ref="L34" si="570">SUM(H34+$D$34)</f>
        <v>#VALUE!</v>
      </c>
      <c r="M34" s="114"/>
      <c r="N34" s="114"/>
      <c r="O34" s="114"/>
      <c r="P34" s="100" t="e">
        <f t="shared" ref="P34" si="571">SUM(L34+$D$34)</f>
        <v>#VALUE!</v>
      </c>
      <c r="Q34" s="114"/>
      <c r="R34" s="114"/>
      <c r="S34" s="114"/>
      <c r="T34" s="100" t="e">
        <f t="shared" ref="T34" si="572">SUM(P34+$D$34)</f>
        <v>#VALUE!</v>
      </c>
      <c r="U34" s="114"/>
      <c r="V34" s="114"/>
      <c r="W34" s="114"/>
      <c r="X34" s="100" t="e">
        <f t="shared" ref="X34" si="573">SUM(T34+$D$34)</f>
        <v>#VALUE!</v>
      </c>
      <c r="Y34" s="114"/>
      <c r="Z34" s="114"/>
      <c r="AA34" s="114"/>
      <c r="AB34" s="100" t="e">
        <f t="shared" ref="AB34" si="574">SUM(X34+$D$34)</f>
        <v>#VALUE!</v>
      </c>
      <c r="AC34" s="114"/>
      <c r="AD34" s="114"/>
      <c r="AE34" s="114"/>
      <c r="AF34" s="100" t="e">
        <f t="shared" ref="AF34" si="575">SUM(AB34+$D$34)</f>
        <v>#VALUE!</v>
      </c>
      <c r="AG34" s="114"/>
      <c r="AH34" s="114"/>
      <c r="AI34" s="114"/>
      <c r="AJ34" s="100" t="e">
        <f t="shared" ref="AJ34" si="576">SUM(AF34+$D$34)</f>
        <v>#VALUE!</v>
      </c>
      <c r="AK34" s="114"/>
      <c r="AL34" s="114"/>
      <c r="AM34" s="114"/>
      <c r="AN34" s="100" t="e">
        <f t="shared" ref="AN34" si="577">SUM(AJ34+$D$34)</f>
        <v>#VALUE!</v>
      </c>
      <c r="AO34" s="114"/>
      <c r="AP34" s="114"/>
      <c r="AQ34" s="114"/>
      <c r="AR34" s="100" t="e">
        <f t="shared" ref="AR34" si="578">SUM(AN34+$D$34)</f>
        <v>#VALUE!</v>
      </c>
      <c r="AS34" s="114"/>
      <c r="AT34" s="114"/>
      <c r="AU34" s="114"/>
      <c r="AV34" s="100" t="e">
        <f t="shared" ref="AV34" si="579">SUM(AR34+$D$34)</f>
        <v>#VALUE!</v>
      </c>
      <c r="AW34" s="114"/>
      <c r="AX34" s="114"/>
      <c r="AY34" s="114"/>
      <c r="AZ34" s="100" t="e">
        <f t="shared" ref="AZ34" si="580">SUM(AV34+$D$34)</f>
        <v>#VALUE!</v>
      </c>
      <c r="BA34" s="114"/>
      <c r="BB34" s="114"/>
      <c r="BC34" s="114"/>
      <c r="BD34" s="100" t="e">
        <f t="shared" ref="BD34" si="581">SUM(AZ34+$D$34)</f>
        <v>#VALUE!</v>
      </c>
      <c r="BE34" s="114"/>
      <c r="BF34" s="114"/>
      <c r="BG34" s="114"/>
      <c r="BH34" s="100" t="e">
        <f t="shared" ref="BH34" si="582">SUM(BD34+$D$34)</f>
        <v>#VALUE!</v>
      </c>
      <c r="BI34" s="114"/>
      <c r="BJ34" s="114"/>
      <c r="BK34" s="114"/>
      <c r="BL34" s="100" t="e">
        <f t="shared" ref="BL34" si="583">SUM(BH34+$D$34)</f>
        <v>#VALUE!</v>
      </c>
      <c r="BM34" s="114"/>
      <c r="BN34" s="114"/>
      <c r="BO34" s="114"/>
      <c r="BP34" s="100" t="e">
        <f t="shared" ref="BP34" si="584">SUM(BL34+$D$34)</f>
        <v>#VALUE!</v>
      </c>
      <c r="BQ34" s="114"/>
      <c r="BR34" s="114"/>
      <c r="BS34" s="114"/>
      <c r="BT34" s="100" t="e">
        <f t="shared" ref="BT34" si="585">SUM(BP34+$D$34)</f>
        <v>#VALUE!</v>
      </c>
      <c r="BU34" s="114"/>
      <c r="BV34" s="114"/>
      <c r="BW34" s="114"/>
      <c r="BX34" s="100" t="e">
        <f t="shared" ref="BX34" si="586">SUM(BT34+$D$34)</f>
        <v>#VALUE!</v>
      </c>
      <c r="BY34" s="114"/>
      <c r="BZ34" s="114"/>
      <c r="CA34" s="114"/>
      <c r="CB34" s="100" t="e">
        <f t="shared" ref="CB34" si="587">SUM(BX34+$D$34)</f>
        <v>#VALUE!</v>
      </c>
      <c r="CC34" s="114"/>
      <c r="CD34" s="114"/>
      <c r="CE34" s="114"/>
      <c r="CF34" s="100" t="e">
        <f t="shared" ref="CF34" si="588">SUM(CB34+$D$34)</f>
        <v>#VALUE!</v>
      </c>
      <c r="CG34" s="114"/>
      <c r="CH34" s="114"/>
      <c r="CI34" s="114"/>
      <c r="CJ34" s="100" t="e">
        <f t="shared" ref="CJ34" si="589">SUM(CF34+$D$34)</f>
        <v>#VALUE!</v>
      </c>
      <c r="CK34" s="114"/>
      <c r="CL34" s="114"/>
      <c r="CM34" s="114"/>
      <c r="CN34" s="100" t="e">
        <f t="shared" ref="CN34" si="590">SUM(CJ34+$D$34)</f>
        <v>#VALUE!</v>
      </c>
      <c r="CO34" s="114"/>
      <c r="CP34" s="114"/>
      <c r="CQ34" s="114"/>
      <c r="CR34" s="100" t="e">
        <f t="shared" ref="CR34" si="591">SUM(CN34+$D$34)</f>
        <v>#VALUE!</v>
      </c>
      <c r="CS34" s="114"/>
      <c r="CT34" s="114"/>
      <c r="CU34" s="114"/>
      <c r="CV34" s="61"/>
      <c r="CW34" s="62"/>
      <c r="CX34" s="63" t="s">
        <v>6</v>
      </c>
      <c r="CY34" s="64" t="s">
        <v>1704</v>
      </c>
      <c r="CZ34" s="64" t="s">
        <v>104</v>
      </c>
      <c r="DA34" s="65" t="s">
        <v>721</v>
      </c>
      <c r="DB34" s="66" t="s">
        <v>722</v>
      </c>
      <c r="DC34" s="67" t="s">
        <v>105</v>
      </c>
      <c r="DD34" s="68" t="s">
        <v>1405</v>
      </c>
      <c r="DE34" s="21" t="s">
        <v>727</v>
      </c>
    </row>
    <row r="35" spans="1:109" ht="15" customHeight="1" x14ac:dyDescent="0.2">
      <c r="A35" s="97"/>
      <c r="B35" s="69" t="e">
        <f>D34</f>
        <v>#VALUE!</v>
      </c>
      <c r="C35" s="70" t="e">
        <f>D34</f>
        <v>#VALUE!</v>
      </c>
      <c r="D35" s="70" t="e">
        <f>D34</f>
        <v>#VALUE!</v>
      </c>
      <c r="E35" s="71" t="e">
        <f>D34</f>
        <v>#VALUE!</v>
      </c>
      <c r="F35" s="69" t="e">
        <f t="shared" ref="F35" si="592">H34</f>
        <v>#VALUE!</v>
      </c>
      <c r="G35" s="70" t="e">
        <f t="shared" ref="G35" si="593">H34</f>
        <v>#VALUE!</v>
      </c>
      <c r="H35" s="70" t="e">
        <f t="shared" ref="H35" si="594">H34</f>
        <v>#VALUE!</v>
      </c>
      <c r="I35" s="71" t="e">
        <f t="shared" ref="I35" si="595">H34</f>
        <v>#VALUE!</v>
      </c>
      <c r="J35" s="69" t="e">
        <f t="shared" ref="J35" si="596">L34</f>
        <v>#VALUE!</v>
      </c>
      <c r="K35" s="70" t="e">
        <f t="shared" ref="K35" si="597">L34</f>
        <v>#VALUE!</v>
      </c>
      <c r="L35" s="70" t="e">
        <f t="shared" ref="L35" si="598">L34</f>
        <v>#VALUE!</v>
      </c>
      <c r="M35" s="71" t="e">
        <f t="shared" ref="M35" si="599">L34</f>
        <v>#VALUE!</v>
      </c>
      <c r="N35" s="69" t="e">
        <f t="shared" ref="N35" si="600">P34</f>
        <v>#VALUE!</v>
      </c>
      <c r="O35" s="70" t="e">
        <f t="shared" ref="O35" si="601">P34</f>
        <v>#VALUE!</v>
      </c>
      <c r="P35" s="70" t="e">
        <f t="shared" ref="P35" si="602">P34</f>
        <v>#VALUE!</v>
      </c>
      <c r="Q35" s="71" t="e">
        <f t="shared" ref="Q35" si="603">P34</f>
        <v>#VALUE!</v>
      </c>
      <c r="R35" s="69" t="e">
        <f t="shared" ref="R35" si="604">T34</f>
        <v>#VALUE!</v>
      </c>
      <c r="S35" s="70" t="e">
        <f t="shared" ref="S35" si="605">T34</f>
        <v>#VALUE!</v>
      </c>
      <c r="T35" s="70" t="e">
        <f t="shared" ref="T35" si="606">T34</f>
        <v>#VALUE!</v>
      </c>
      <c r="U35" s="71" t="e">
        <f t="shared" ref="U35" si="607">T34</f>
        <v>#VALUE!</v>
      </c>
      <c r="V35" s="69" t="e">
        <f t="shared" ref="V35" si="608">X34</f>
        <v>#VALUE!</v>
      </c>
      <c r="W35" s="70" t="e">
        <f t="shared" ref="W35" si="609">X34</f>
        <v>#VALUE!</v>
      </c>
      <c r="X35" s="70" t="e">
        <f t="shared" ref="X35" si="610">X34</f>
        <v>#VALUE!</v>
      </c>
      <c r="Y35" s="71" t="e">
        <f t="shared" ref="Y35" si="611">X34</f>
        <v>#VALUE!</v>
      </c>
      <c r="Z35" s="69" t="e">
        <f t="shared" ref="Z35" si="612">AB34</f>
        <v>#VALUE!</v>
      </c>
      <c r="AA35" s="70" t="e">
        <f t="shared" ref="AA35" si="613">AB34</f>
        <v>#VALUE!</v>
      </c>
      <c r="AB35" s="70" t="e">
        <f t="shared" ref="AB35" si="614">AB34</f>
        <v>#VALUE!</v>
      </c>
      <c r="AC35" s="71" t="e">
        <f t="shared" ref="AC35" si="615">AB34</f>
        <v>#VALUE!</v>
      </c>
      <c r="AD35" s="69" t="e">
        <f t="shared" ref="AD35" si="616">AF34</f>
        <v>#VALUE!</v>
      </c>
      <c r="AE35" s="70" t="e">
        <f t="shared" ref="AE35" si="617">AF34</f>
        <v>#VALUE!</v>
      </c>
      <c r="AF35" s="70" t="e">
        <f t="shared" ref="AF35" si="618">AF34</f>
        <v>#VALUE!</v>
      </c>
      <c r="AG35" s="71" t="e">
        <f t="shared" ref="AG35" si="619">AF34</f>
        <v>#VALUE!</v>
      </c>
      <c r="AH35" s="69" t="e">
        <f t="shared" ref="AH35" si="620">AJ34</f>
        <v>#VALUE!</v>
      </c>
      <c r="AI35" s="70" t="e">
        <f t="shared" ref="AI35" si="621">AJ34</f>
        <v>#VALUE!</v>
      </c>
      <c r="AJ35" s="70" t="e">
        <f t="shared" ref="AJ35" si="622">AJ34</f>
        <v>#VALUE!</v>
      </c>
      <c r="AK35" s="71" t="e">
        <f t="shared" ref="AK35" si="623">AJ34</f>
        <v>#VALUE!</v>
      </c>
      <c r="AL35" s="69" t="e">
        <f t="shared" ref="AL35" si="624">AN34</f>
        <v>#VALUE!</v>
      </c>
      <c r="AM35" s="70" t="e">
        <f t="shared" ref="AM35" si="625">AN34</f>
        <v>#VALUE!</v>
      </c>
      <c r="AN35" s="70" t="e">
        <f t="shared" ref="AN35" si="626">AN34</f>
        <v>#VALUE!</v>
      </c>
      <c r="AO35" s="71" t="e">
        <f t="shared" ref="AO35" si="627">AN34</f>
        <v>#VALUE!</v>
      </c>
      <c r="AP35" s="69" t="e">
        <f t="shared" ref="AP35" si="628">AR34</f>
        <v>#VALUE!</v>
      </c>
      <c r="AQ35" s="70" t="e">
        <f t="shared" ref="AQ35" si="629">AR34</f>
        <v>#VALUE!</v>
      </c>
      <c r="AR35" s="70" t="e">
        <f t="shared" ref="AR35" si="630">AR34</f>
        <v>#VALUE!</v>
      </c>
      <c r="AS35" s="71" t="e">
        <f t="shared" ref="AS35" si="631">AR34</f>
        <v>#VALUE!</v>
      </c>
      <c r="AT35" s="69" t="e">
        <f t="shared" ref="AT35" si="632">AV34</f>
        <v>#VALUE!</v>
      </c>
      <c r="AU35" s="70" t="e">
        <f t="shared" ref="AU35" si="633">AV34</f>
        <v>#VALUE!</v>
      </c>
      <c r="AV35" s="70" t="e">
        <f t="shared" ref="AV35" si="634">AV34</f>
        <v>#VALUE!</v>
      </c>
      <c r="AW35" s="71" t="e">
        <f t="shared" ref="AW35" si="635">AV34</f>
        <v>#VALUE!</v>
      </c>
      <c r="AX35" s="69" t="e">
        <f t="shared" ref="AX35" si="636">AZ34</f>
        <v>#VALUE!</v>
      </c>
      <c r="AY35" s="70" t="e">
        <f t="shared" ref="AY35" si="637">AZ34</f>
        <v>#VALUE!</v>
      </c>
      <c r="AZ35" s="70" t="e">
        <f t="shared" ref="AZ35" si="638">AZ34</f>
        <v>#VALUE!</v>
      </c>
      <c r="BA35" s="71" t="e">
        <f t="shared" ref="BA35" si="639">AZ34</f>
        <v>#VALUE!</v>
      </c>
      <c r="BB35" s="69" t="e">
        <f t="shared" ref="BB35" si="640">BD34</f>
        <v>#VALUE!</v>
      </c>
      <c r="BC35" s="70" t="e">
        <f t="shared" ref="BC35" si="641">BD34</f>
        <v>#VALUE!</v>
      </c>
      <c r="BD35" s="70" t="e">
        <f t="shared" ref="BD35" si="642">BD34</f>
        <v>#VALUE!</v>
      </c>
      <c r="BE35" s="71" t="e">
        <f t="shared" ref="BE35" si="643">BD34</f>
        <v>#VALUE!</v>
      </c>
      <c r="BF35" s="69" t="e">
        <f t="shared" ref="BF35" si="644">BH34</f>
        <v>#VALUE!</v>
      </c>
      <c r="BG35" s="70" t="e">
        <f t="shared" ref="BG35" si="645">BH34</f>
        <v>#VALUE!</v>
      </c>
      <c r="BH35" s="70" t="e">
        <f t="shared" ref="BH35" si="646">BH34</f>
        <v>#VALUE!</v>
      </c>
      <c r="BI35" s="71" t="e">
        <f t="shared" ref="BI35" si="647">BH34</f>
        <v>#VALUE!</v>
      </c>
      <c r="BJ35" s="69" t="e">
        <f t="shared" ref="BJ35" si="648">BL34</f>
        <v>#VALUE!</v>
      </c>
      <c r="BK35" s="70" t="e">
        <f t="shared" ref="BK35" si="649">BL34</f>
        <v>#VALUE!</v>
      </c>
      <c r="BL35" s="70" t="e">
        <f t="shared" ref="BL35" si="650">BL34</f>
        <v>#VALUE!</v>
      </c>
      <c r="BM35" s="71" t="e">
        <f t="shared" ref="BM35" si="651">BL34</f>
        <v>#VALUE!</v>
      </c>
      <c r="BN35" s="69" t="e">
        <f t="shared" ref="BN35" si="652">BP34</f>
        <v>#VALUE!</v>
      </c>
      <c r="BO35" s="70" t="e">
        <f t="shared" ref="BO35" si="653">BP34</f>
        <v>#VALUE!</v>
      </c>
      <c r="BP35" s="70" t="e">
        <f t="shared" ref="BP35" si="654">BP34</f>
        <v>#VALUE!</v>
      </c>
      <c r="BQ35" s="71" t="e">
        <f t="shared" ref="BQ35" si="655">BP34</f>
        <v>#VALUE!</v>
      </c>
      <c r="BR35" s="69" t="e">
        <f t="shared" ref="BR35" si="656">BT34</f>
        <v>#VALUE!</v>
      </c>
      <c r="BS35" s="70" t="e">
        <f t="shared" ref="BS35" si="657">BT34</f>
        <v>#VALUE!</v>
      </c>
      <c r="BT35" s="70" t="e">
        <f t="shared" ref="BT35" si="658">BT34</f>
        <v>#VALUE!</v>
      </c>
      <c r="BU35" s="71" t="e">
        <f t="shared" ref="BU35" si="659">BT34</f>
        <v>#VALUE!</v>
      </c>
      <c r="BV35" s="69" t="e">
        <f t="shared" ref="BV35" si="660">BX34</f>
        <v>#VALUE!</v>
      </c>
      <c r="BW35" s="70" t="e">
        <f t="shared" ref="BW35" si="661">BX34</f>
        <v>#VALUE!</v>
      </c>
      <c r="BX35" s="70" t="e">
        <f t="shared" ref="BX35" si="662">BX34</f>
        <v>#VALUE!</v>
      </c>
      <c r="BY35" s="71" t="e">
        <f t="shared" ref="BY35" si="663">BX34</f>
        <v>#VALUE!</v>
      </c>
      <c r="BZ35" s="69" t="e">
        <f t="shared" ref="BZ35" si="664">CB34</f>
        <v>#VALUE!</v>
      </c>
      <c r="CA35" s="70" t="e">
        <f t="shared" ref="CA35" si="665">CB34</f>
        <v>#VALUE!</v>
      </c>
      <c r="CB35" s="70" t="e">
        <f t="shared" ref="CB35" si="666">CB34</f>
        <v>#VALUE!</v>
      </c>
      <c r="CC35" s="71" t="e">
        <f t="shared" ref="CC35" si="667">CB34</f>
        <v>#VALUE!</v>
      </c>
      <c r="CD35" s="69" t="e">
        <f t="shared" ref="CD35" si="668">CF34</f>
        <v>#VALUE!</v>
      </c>
      <c r="CE35" s="70" t="e">
        <f t="shared" ref="CE35" si="669">CF34</f>
        <v>#VALUE!</v>
      </c>
      <c r="CF35" s="70" t="e">
        <f t="shared" ref="CF35" si="670">CF34</f>
        <v>#VALUE!</v>
      </c>
      <c r="CG35" s="71" t="e">
        <f t="shared" ref="CG35" si="671">CF34</f>
        <v>#VALUE!</v>
      </c>
      <c r="CH35" s="69" t="e">
        <f t="shared" ref="CH35" si="672">CJ34</f>
        <v>#VALUE!</v>
      </c>
      <c r="CI35" s="70" t="e">
        <f t="shared" ref="CI35" si="673">CJ34</f>
        <v>#VALUE!</v>
      </c>
      <c r="CJ35" s="70" t="e">
        <f t="shared" ref="CJ35" si="674">CJ34</f>
        <v>#VALUE!</v>
      </c>
      <c r="CK35" s="71" t="e">
        <f t="shared" ref="CK35" si="675">CJ34</f>
        <v>#VALUE!</v>
      </c>
      <c r="CL35" s="69" t="e">
        <f t="shared" ref="CL35" si="676">CN34</f>
        <v>#VALUE!</v>
      </c>
      <c r="CM35" s="70" t="e">
        <f t="shared" ref="CM35" si="677">CN34</f>
        <v>#VALUE!</v>
      </c>
      <c r="CN35" s="70" t="e">
        <f t="shared" ref="CN35" si="678">CN34</f>
        <v>#VALUE!</v>
      </c>
      <c r="CO35" s="71" t="e">
        <f t="shared" ref="CO35" si="679">CN34</f>
        <v>#VALUE!</v>
      </c>
      <c r="CP35" s="69" t="e">
        <f t="shared" ref="CP35" si="680">CR34</f>
        <v>#VALUE!</v>
      </c>
      <c r="CQ35" s="70" t="e">
        <f t="shared" ref="CQ35" si="681">CR34</f>
        <v>#VALUE!</v>
      </c>
      <c r="CR35" s="70" t="e">
        <f t="shared" ref="CR35" si="682">CR34</f>
        <v>#VALUE!</v>
      </c>
      <c r="CS35" s="71" t="e">
        <f t="shared" ref="CS35" si="683">CR34</f>
        <v>#VALUE!</v>
      </c>
      <c r="CT35" s="69"/>
      <c r="CU35" s="70"/>
      <c r="CV35" s="70"/>
      <c r="CW35" s="88">
        <f>SUMIFS(Archives!$J:$J,Archives!G:G,B33,Archives!D:D,MODEL!W33,Archives!F:F,MODEL!L33,Archives!E:E,"&gt;"&amp;AZ27)</f>
        <v>0</v>
      </c>
      <c r="CX35" s="72">
        <f>IFERROR($BJ33*CX36,0)</f>
        <v>0</v>
      </c>
      <c r="CY35" s="72">
        <f>IFERROR($BJ33*CY36,0)</f>
        <v>0</v>
      </c>
      <c r="CZ35" s="72">
        <f t="shared" ref="CZ35:DB35" si="684">IFERROR($BJ33*CZ36,0)</f>
        <v>0</v>
      </c>
      <c r="DA35" s="72">
        <f t="shared" si="684"/>
        <v>0</v>
      </c>
      <c r="DB35" s="72">
        <f t="shared" si="684"/>
        <v>0</v>
      </c>
      <c r="DC35" s="72">
        <f>IFERROR($BJ33*DC36,0)</f>
        <v>0</v>
      </c>
      <c r="DD35" s="72">
        <f>IFERROR($BJ33*DD36,0)</f>
        <v>0</v>
      </c>
      <c r="DE35" s="21">
        <f>SUM(CW35:DC35)</f>
        <v>0</v>
      </c>
    </row>
    <row r="36" spans="1:109" ht="15" customHeight="1" thickBot="1" x14ac:dyDescent="0.25">
      <c r="A36" s="98"/>
      <c r="B36" s="73"/>
      <c r="C36" s="73"/>
      <c r="D36" s="99" t="s">
        <v>107</v>
      </c>
      <c r="E36" s="99"/>
      <c r="F36" s="99"/>
      <c r="G36" s="99"/>
      <c r="H36" s="99" t="s">
        <v>109</v>
      </c>
      <c r="I36" s="99"/>
      <c r="J36" s="99"/>
      <c r="K36" s="99"/>
      <c r="L36" s="99" t="s">
        <v>111</v>
      </c>
      <c r="M36" s="99"/>
      <c r="N36" s="99"/>
      <c r="O36" s="99"/>
      <c r="P36" s="99" t="s">
        <v>113</v>
      </c>
      <c r="Q36" s="99"/>
      <c r="R36" s="99"/>
      <c r="S36" s="99"/>
      <c r="T36" s="99" t="s">
        <v>115</v>
      </c>
      <c r="U36" s="99"/>
      <c r="V36" s="99"/>
      <c r="W36" s="99"/>
      <c r="X36" s="99" t="s">
        <v>117</v>
      </c>
      <c r="Y36" s="99"/>
      <c r="Z36" s="99"/>
      <c r="AA36" s="99"/>
      <c r="AB36" s="99" t="s">
        <v>119</v>
      </c>
      <c r="AC36" s="99"/>
      <c r="AD36" s="99"/>
      <c r="AE36" s="99"/>
      <c r="AF36" s="99" t="s">
        <v>121</v>
      </c>
      <c r="AG36" s="99"/>
      <c r="AH36" s="99"/>
      <c r="AI36" s="99"/>
      <c r="AJ36" s="99" t="s">
        <v>123</v>
      </c>
      <c r="AK36" s="99"/>
      <c r="AL36" s="99"/>
      <c r="AM36" s="99"/>
      <c r="AN36" s="99" t="s">
        <v>125</v>
      </c>
      <c r="AO36" s="99"/>
      <c r="AP36" s="99"/>
      <c r="AQ36" s="99"/>
      <c r="AR36" s="99" t="s">
        <v>127</v>
      </c>
      <c r="AS36" s="99"/>
      <c r="AT36" s="99"/>
      <c r="AU36" s="99"/>
      <c r="AV36" s="99" t="s">
        <v>129</v>
      </c>
      <c r="AW36" s="99"/>
      <c r="AX36" s="99"/>
      <c r="AY36" s="99"/>
      <c r="AZ36" s="99" t="s">
        <v>744</v>
      </c>
      <c r="BA36" s="99"/>
      <c r="BB36" s="99"/>
      <c r="BC36" s="99"/>
      <c r="BD36" s="99" t="s">
        <v>745</v>
      </c>
      <c r="BE36" s="99"/>
      <c r="BF36" s="99"/>
      <c r="BG36" s="99"/>
      <c r="BH36" s="99" t="s">
        <v>746</v>
      </c>
      <c r="BI36" s="99"/>
      <c r="BJ36" s="99"/>
      <c r="BK36" s="99"/>
      <c r="BL36" s="99" t="s">
        <v>747</v>
      </c>
      <c r="BM36" s="99"/>
      <c r="BN36" s="99"/>
      <c r="BO36" s="99"/>
      <c r="BP36" s="99" t="s">
        <v>748</v>
      </c>
      <c r="BQ36" s="99"/>
      <c r="BR36" s="99"/>
      <c r="BS36" s="99"/>
      <c r="BT36" s="99" t="s">
        <v>749</v>
      </c>
      <c r="BU36" s="99"/>
      <c r="BV36" s="99"/>
      <c r="BW36" s="99"/>
      <c r="BX36" s="99" t="s">
        <v>750</v>
      </c>
      <c r="BY36" s="99"/>
      <c r="BZ36" s="99"/>
      <c r="CA36" s="99"/>
      <c r="CB36" s="99" t="s">
        <v>751</v>
      </c>
      <c r="CC36" s="99"/>
      <c r="CD36" s="99"/>
      <c r="CE36" s="99"/>
      <c r="CF36" s="99" t="s">
        <v>752</v>
      </c>
      <c r="CG36" s="99"/>
      <c r="CH36" s="99"/>
      <c r="CI36" s="99"/>
      <c r="CJ36" s="99" t="s">
        <v>753</v>
      </c>
      <c r="CK36" s="99"/>
      <c r="CL36" s="99"/>
      <c r="CM36" s="99"/>
      <c r="CN36" s="99" t="s">
        <v>754</v>
      </c>
      <c r="CO36" s="99"/>
      <c r="CP36" s="99"/>
      <c r="CQ36" s="99"/>
      <c r="CR36" s="99" t="s">
        <v>755</v>
      </c>
      <c r="CS36" s="99"/>
      <c r="CT36" s="99"/>
      <c r="CU36" s="99"/>
      <c r="CV36" s="74"/>
      <c r="CW36" s="75"/>
      <c r="CX36" s="75">
        <f>SUMIFS(Archives!L:L,Archives!$G:$G,$B$33,Archives!$D:$D,MODEL!$W$33,Archives!$F:$F,MODEL!$L$33,Archives!$E:$E,"&gt;"&amp;$AZ$27)</f>
        <v>0</v>
      </c>
      <c r="CY36" s="75">
        <f>SUMIFS(Archives!M:M,Archives!$G:$G,$B$33,Archives!$D:$D,MODEL!$W$33,Archives!$F:$F,MODEL!$L$33,Archives!$E:$E,"&gt;"&amp;$AZ$27)</f>
        <v>0</v>
      </c>
      <c r="CZ36" s="75">
        <f>SUMIFS(Archives!N:N,Archives!$G:$G,$B$33,Archives!$D:$D,MODEL!$W$33,Archives!$F:$F,MODEL!$L$33,Archives!$E:$E,"&gt;"&amp;$AZ$27)</f>
        <v>0</v>
      </c>
      <c r="DA36" s="75">
        <f>SUMIFS(Archives!O:O,Archives!$G:$G,$B$33,Archives!$D:$D,MODEL!$W$33,Archives!$F:$F,MODEL!$L$33,Archives!$E:$E,"&gt;"&amp;$AZ$27)</f>
        <v>0</v>
      </c>
      <c r="DB36" s="75">
        <f>SUMIFS(Archives!P:P,Archives!$G:$G,$B$33,Archives!$D:$D,MODEL!$W$33,Archives!$F:$F,MODEL!$L$33,Archives!$E:$E,"&gt;"&amp;$AZ$27)</f>
        <v>0</v>
      </c>
      <c r="DC36" s="75">
        <f>SUMIFS(Archives!Q:Q,Archives!$G:$G,$B$33,Archives!$D:$D,MODEL!$W$33,Archives!$F:$F,MODEL!$L$33,Archives!$E:$E,"&gt;"&amp;$AZ$27)</f>
        <v>0</v>
      </c>
      <c r="DD36" s="75">
        <f>SUMIFS(Archives!R:R,Archives!$G:$G,$B$33,Archives!$D:$D,MODEL!$W$33,Archives!$F:$F,MODEL!$L$33,Archives!$E:$E,"&gt;"&amp;$AZ$27)</f>
        <v>0</v>
      </c>
      <c r="DE36" s="23" t="e">
        <f>SUM(CX36:DC36)+CW35/BJ33</f>
        <v>#VALUE!</v>
      </c>
    </row>
    <row r="37" spans="1:109" ht="15" customHeight="1" thickBot="1" x14ac:dyDescent="0.25">
      <c r="A37" s="76"/>
      <c r="B37" s="77"/>
      <c r="C37" s="77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6"/>
      <c r="CW37" s="78"/>
      <c r="CX37" s="78"/>
      <c r="CY37" s="78"/>
      <c r="CZ37" s="78"/>
      <c r="DA37" s="78"/>
      <c r="DB37" s="78"/>
      <c r="DC37" s="78"/>
      <c r="DD37" s="78"/>
      <c r="DE37" s="12"/>
    </row>
    <row r="38" spans="1:109" ht="15" customHeight="1" x14ac:dyDescent="0.2">
      <c r="A38" s="96" t="s">
        <v>65</v>
      </c>
      <c r="B38" s="101" t="s">
        <v>0</v>
      </c>
      <c r="C38" s="101"/>
      <c r="D38" s="101"/>
      <c r="E38" s="101"/>
      <c r="F38" s="101"/>
      <c r="G38" s="101"/>
      <c r="H38" s="101"/>
      <c r="I38" s="101"/>
      <c r="J38" s="101"/>
      <c r="K38" s="90"/>
      <c r="L38" s="101" t="s">
        <v>1</v>
      </c>
      <c r="M38" s="101"/>
      <c r="N38" s="101"/>
      <c r="O38" s="101"/>
      <c r="P38" s="101"/>
      <c r="Q38" s="101"/>
      <c r="R38" s="101"/>
      <c r="S38" s="101"/>
      <c r="T38" s="101"/>
      <c r="U38" s="101"/>
      <c r="V38" s="90"/>
      <c r="W38" s="101" t="s">
        <v>2</v>
      </c>
      <c r="X38" s="101"/>
      <c r="Y38" s="101"/>
      <c r="Z38" s="101"/>
      <c r="AA38" s="101"/>
      <c r="AB38" s="101"/>
      <c r="AC38" s="101"/>
      <c r="AD38" s="90"/>
      <c r="AE38" s="101" t="s">
        <v>3</v>
      </c>
      <c r="AF38" s="101"/>
      <c r="AG38" s="101"/>
      <c r="AH38" s="101"/>
      <c r="AI38" s="101"/>
      <c r="AJ38" s="101"/>
      <c r="AK38" s="101"/>
      <c r="AL38" s="90"/>
      <c r="AM38" s="101" t="s">
        <v>4</v>
      </c>
      <c r="AN38" s="101"/>
      <c r="AO38" s="101"/>
      <c r="AP38" s="101"/>
      <c r="AQ38" s="101"/>
      <c r="AR38" s="101"/>
      <c r="AS38" s="101"/>
      <c r="AT38" s="101"/>
      <c r="AU38" s="101"/>
      <c r="AV38" s="101"/>
      <c r="AW38" s="101"/>
      <c r="AX38" s="101"/>
      <c r="AY38" s="90"/>
      <c r="AZ38" s="101"/>
      <c r="BA38" s="101"/>
      <c r="BB38" s="101"/>
      <c r="BC38" s="101"/>
      <c r="BD38" s="101"/>
      <c r="BE38" s="101"/>
      <c r="BF38" s="101"/>
      <c r="BG38" s="101"/>
      <c r="BH38" s="101"/>
      <c r="BI38" s="90"/>
      <c r="BJ38" s="101" t="s">
        <v>5</v>
      </c>
      <c r="BK38" s="101"/>
      <c r="BL38" s="101"/>
      <c r="BM38" s="101"/>
      <c r="BN38" s="101"/>
      <c r="BO38" s="101"/>
      <c r="BP38" s="101"/>
      <c r="BQ38" s="101"/>
      <c r="BR38" s="101"/>
      <c r="BS38" s="90"/>
      <c r="BT38" s="101" t="s">
        <v>785</v>
      </c>
      <c r="BU38" s="101"/>
      <c r="BV38" s="101"/>
      <c r="BW38" s="101"/>
      <c r="BX38" s="101"/>
      <c r="BY38" s="101"/>
      <c r="BZ38" s="101"/>
      <c r="CA38" s="101"/>
      <c r="CB38" s="101"/>
      <c r="CC38" s="101"/>
      <c r="CD38" s="58"/>
      <c r="CE38" s="113"/>
      <c r="CF38" s="113"/>
      <c r="CG38" s="113"/>
      <c r="CH38" s="113"/>
      <c r="CI38" s="113"/>
      <c r="CJ38" s="113"/>
      <c r="CK38" s="113"/>
      <c r="CL38" s="113"/>
      <c r="CM38" s="113"/>
      <c r="CN38" s="113"/>
      <c r="CO38" s="113"/>
      <c r="CP38" s="113"/>
      <c r="CQ38" s="113"/>
      <c r="CR38" s="113"/>
      <c r="CS38" s="113"/>
      <c r="CT38" s="113"/>
      <c r="CU38" s="113"/>
      <c r="CV38" s="113"/>
      <c r="CW38" s="108"/>
      <c r="CX38" s="108"/>
      <c r="CY38" s="108"/>
      <c r="CZ38" s="108"/>
      <c r="DA38" s="108"/>
      <c r="DB38" s="108"/>
      <c r="DC38" s="108"/>
      <c r="DD38" s="108"/>
      <c r="DE38" s="109"/>
    </row>
    <row r="39" spans="1:109" ht="15" customHeight="1" x14ac:dyDescent="0.2">
      <c r="A39" s="97"/>
      <c r="B39" s="102">
        <f>B3</f>
        <v>417</v>
      </c>
      <c r="C39" s="102"/>
      <c r="D39" s="102"/>
      <c r="E39" s="102"/>
      <c r="F39" s="102"/>
      <c r="G39" s="102"/>
      <c r="H39" s="102"/>
      <c r="I39" s="102"/>
      <c r="J39" s="102"/>
      <c r="K39" s="91"/>
      <c r="L39" s="102" t="str">
        <f>L3</f>
        <v>CNC</v>
      </c>
      <c r="M39" s="102"/>
      <c r="N39" s="102"/>
      <c r="O39" s="102"/>
      <c r="P39" s="102"/>
      <c r="Q39" s="102"/>
      <c r="R39" s="102"/>
      <c r="S39" s="102"/>
      <c r="T39" s="102"/>
      <c r="U39" s="102"/>
      <c r="V39" s="92"/>
      <c r="W39" s="102">
        <f>W3</f>
        <v>47</v>
      </c>
      <c r="X39" s="102"/>
      <c r="Y39" s="102"/>
      <c r="Z39" s="102"/>
      <c r="AA39" s="102"/>
      <c r="AB39" s="102"/>
      <c r="AC39" s="102"/>
      <c r="AD39" s="92"/>
      <c r="AE39" s="103">
        <f>IFERROR(INDEX(Archives!$A:$S,MATCH($B39&amp;$W39&amp;$A41&amp;L39,Archives!$S:$S,0),8),INDEX(Archives!$A:$S,MATCH($B39&amp;$W39&amp;$A41+1&amp;L39,Archives!$S:$S,0),8))</f>
        <v>587562</v>
      </c>
      <c r="AF39" s="103"/>
      <c r="AG39" s="103"/>
      <c r="AH39" s="103"/>
      <c r="AI39" s="103"/>
      <c r="AJ39" s="103"/>
      <c r="AK39" s="103"/>
      <c r="AL39" s="92"/>
      <c r="AM39" s="118">
        <f>AVERAGEIFS(Archives!K:K,Archives!G:G,B39,Archives!D:D,MODEL!W39,Archives!F:F,MODEL!L39)</f>
        <v>45</v>
      </c>
      <c r="AN39" s="118"/>
      <c r="AO39" s="118"/>
      <c r="AP39" s="118"/>
      <c r="AQ39" s="118"/>
      <c r="AR39" s="118"/>
      <c r="AS39" s="118"/>
      <c r="AT39" s="118"/>
      <c r="AU39" s="118"/>
      <c r="AV39" s="118"/>
      <c r="AW39" s="118"/>
      <c r="AX39" s="118"/>
      <c r="AY39" s="92"/>
      <c r="AZ39" s="102"/>
      <c r="BA39" s="102"/>
      <c r="BB39" s="102"/>
      <c r="BC39" s="102"/>
      <c r="BD39" s="102"/>
      <c r="BE39" s="102"/>
      <c r="BF39" s="102"/>
      <c r="BG39" s="102"/>
      <c r="BH39" s="102"/>
      <c r="BI39" s="91"/>
      <c r="BJ39" s="119">
        <f>IF(B39="","-",IF(ISERROR(3600/AM39),"-",3600/AM39))</f>
        <v>80</v>
      </c>
      <c r="BK39" s="119"/>
      <c r="BL39" s="119"/>
      <c r="BM39" s="119"/>
      <c r="BN39" s="119"/>
      <c r="BO39" s="119"/>
      <c r="BP39" s="119"/>
      <c r="BQ39" s="119"/>
      <c r="BR39" s="119"/>
      <c r="BS39" s="93"/>
      <c r="BT39" s="120">
        <f>IF(B39="","-",IFERROR(BJ39*(INDEX(O!$A$2:$C$12,MATCH(L39,O!$A$2:$A$12,0),3)*8)*5,0))</f>
        <v>9600</v>
      </c>
      <c r="BU39" s="120"/>
      <c r="BV39" s="120"/>
      <c r="BW39" s="120"/>
      <c r="BX39" s="120"/>
      <c r="BY39" s="120"/>
      <c r="BZ39" s="120"/>
      <c r="CA39" s="120"/>
      <c r="CB39" s="120"/>
      <c r="CC39" s="120"/>
      <c r="CD39" s="59"/>
      <c r="CE39" s="112"/>
      <c r="CF39" s="112"/>
      <c r="CG39" s="112"/>
      <c r="CH39" s="112"/>
      <c r="CI39" s="112"/>
      <c r="CJ39" s="112"/>
      <c r="CK39" s="112"/>
      <c r="CL39" s="112"/>
      <c r="CM39" s="112"/>
      <c r="CN39" s="112"/>
      <c r="CO39" s="112"/>
      <c r="CP39" s="112"/>
      <c r="CQ39" s="112"/>
      <c r="CR39" s="112"/>
      <c r="CS39" s="112"/>
      <c r="CT39" s="112"/>
      <c r="CU39" s="112"/>
      <c r="CV39" s="112"/>
      <c r="CW39" s="110"/>
      <c r="CX39" s="110"/>
      <c r="CY39" s="110"/>
      <c r="CZ39" s="110"/>
      <c r="DA39" s="110"/>
      <c r="DB39" s="110"/>
      <c r="DC39" s="110"/>
      <c r="DD39" s="110"/>
      <c r="DE39" s="111"/>
    </row>
    <row r="40" spans="1:109" ht="15" customHeight="1" x14ac:dyDescent="0.2">
      <c r="A40" s="97"/>
      <c r="B40" s="79">
        <v>1</v>
      </c>
      <c r="C40" s="80">
        <v>0.03</v>
      </c>
      <c r="D40" s="80"/>
      <c r="E40" s="80">
        <v>0.06</v>
      </c>
      <c r="F40" s="80"/>
      <c r="G40" s="80">
        <v>0.09</v>
      </c>
      <c r="H40" s="80"/>
      <c r="I40" s="80">
        <v>0.12</v>
      </c>
      <c r="J40" s="80"/>
      <c r="K40" s="80">
        <v>0.15</v>
      </c>
      <c r="L40" s="80"/>
      <c r="M40" s="80">
        <v>0.18</v>
      </c>
      <c r="N40" s="80"/>
      <c r="O40" s="80">
        <v>0.21</v>
      </c>
      <c r="P40" s="80"/>
      <c r="Q40" s="80">
        <v>0.24</v>
      </c>
      <c r="R40" s="80"/>
      <c r="S40" s="80">
        <v>0.27</v>
      </c>
      <c r="T40" s="80"/>
      <c r="U40" s="80">
        <v>0.3</v>
      </c>
      <c r="V40" s="80"/>
      <c r="W40" s="80">
        <v>0.33</v>
      </c>
      <c r="X40" s="80"/>
      <c r="Y40" s="80">
        <v>0.36</v>
      </c>
      <c r="Z40" s="80"/>
      <c r="AA40" s="80">
        <v>0.39</v>
      </c>
      <c r="AB40" s="80"/>
      <c r="AC40" s="80">
        <v>0.42</v>
      </c>
      <c r="AD40" s="80"/>
      <c r="AE40" s="80">
        <v>0.45</v>
      </c>
      <c r="AF40" s="80"/>
      <c r="AG40" s="80">
        <v>0.48</v>
      </c>
      <c r="AH40" s="80"/>
      <c r="AI40" s="80">
        <v>0.51</v>
      </c>
      <c r="AJ40" s="80"/>
      <c r="AK40" s="80">
        <v>0.54</v>
      </c>
      <c r="AL40" s="80"/>
      <c r="AM40" s="80">
        <v>0.56999999999999995</v>
      </c>
      <c r="AN40" s="80"/>
      <c r="AO40" s="80">
        <v>0.6</v>
      </c>
      <c r="AP40" s="80"/>
      <c r="AQ40" s="80">
        <v>0.63</v>
      </c>
      <c r="AR40" s="80"/>
      <c r="AS40" s="80">
        <v>0.66</v>
      </c>
      <c r="AT40" s="80"/>
      <c r="AU40" s="80">
        <v>0.69</v>
      </c>
      <c r="AV40" s="80"/>
      <c r="AW40" s="80">
        <v>0.72</v>
      </c>
      <c r="AX40" s="80"/>
      <c r="AY40" s="80">
        <v>0.75</v>
      </c>
      <c r="AZ40" s="80"/>
      <c r="BA40" s="80">
        <v>0.78</v>
      </c>
      <c r="BB40" s="80"/>
      <c r="BC40" s="80">
        <v>0.81</v>
      </c>
      <c r="BD40" s="80"/>
      <c r="BE40" s="80">
        <v>0.84</v>
      </c>
      <c r="BF40" s="80"/>
      <c r="BG40" s="80">
        <v>0.87</v>
      </c>
      <c r="BH40" s="80"/>
      <c r="BI40" s="80">
        <v>0.9</v>
      </c>
      <c r="BJ40" s="80"/>
      <c r="BK40" s="80">
        <v>0.93</v>
      </c>
      <c r="BL40" s="80"/>
      <c r="BM40" s="80">
        <v>0.96</v>
      </c>
      <c r="BN40" s="80"/>
      <c r="BO40" s="80">
        <v>0.99</v>
      </c>
      <c r="BP40" s="80"/>
      <c r="BQ40" s="80">
        <v>1.02</v>
      </c>
      <c r="BR40" s="80"/>
      <c r="BS40" s="80">
        <v>1.05</v>
      </c>
      <c r="BT40" s="80"/>
      <c r="BU40" s="80">
        <v>1.08</v>
      </c>
      <c r="BV40" s="80"/>
      <c r="BW40" s="80">
        <v>1.1100000000000001</v>
      </c>
      <c r="BX40" s="80"/>
      <c r="BY40" s="80">
        <v>1.1399999999999999</v>
      </c>
      <c r="BZ40" s="80"/>
      <c r="CA40" s="80">
        <v>1.17</v>
      </c>
      <c r="CB40" s="80"/>
      <c r="CC40" s="80">
        <v>1.2</v>
      </c>
      <c r="CD40" s="80"/>
      <c r="CE40" s="80">
        <v>1.23</v>
      </c>
      <c r="CF40" s="80"/>
      <c r="CG40" s="80">
        <v>1.26</v>
      </c>
      <c r="CH40" s="80"/>
      <c r="CI40" s="80">
        <v>1.29</v>
      </c>
      <c r="CJ40" s="80"/>
      <c r="CK40" s="80">
        <v>1.32</v>
      </c>
      <c r="CL40" s="80"/>
      <c r="CM40" s="80">
        <v>1.35</v>
      </c>
      <c r="CN40" s="80"/>
      <c r="CO40" s="80">
        <v>1.38</v>
      </c>
      <c r="CP40" s="80"/>
      <c r="CQ40" s="80">
        <v>1.41</v>
      </c>
      <c r="CR40" s="80"/>
      <c r="CS40" s="80">
        <v>1.44</v>
      </c>
      <c r="CT40" s="81"/>
      <c r="CU40" s="82"/>
      <c r="CV40" s="60"/>
      <c r="CW40" s="62"/>
      <c r="CX40" s="63" t="s">
        <v>6</v>
      </c>
      <c r="CY40" s="64" t="s">
        <v>1704</v>
      </c>
      <c r="CZ40" s="64" t="s">
        <v>104</v>
      </c>
      <c r="DA40" s="65" t="s">
        <v>721</v>
      </c>
      <c r="DB40" s="66" t="s">
        <v>722</v>
      </c>
      <c r="DC40" s="67" t="s">
        <v>105</v>
      </c>
      <c r="DD40" s="68" t="s">
        <v>1405</v>
      </c>
      <c r="DE40" s="21" t="s">
        <v>727</v>
      </c>
    </row>
    <row r="41" spans="1:109" ht="15" customHeight="1" x14ac:dyDescent="0.2">
      <c r="A41" s="97"/>
      <c r="B41" s="71">
        <f>$BT$39*C40</f>
        <v>288</v>
      </c>
      <c r="C41" s="83">
        <f>$BT$39*C40</f>
        <v>288</v>
      </c>
      <c r="D41" s="83">
        <f>$BT$39*E40</f>
        <v>576</v>
      </c>
      <c r="E41" s="83">
        <f>$BT$39*E40</f>
        <v>576</v>
      </c>
      <c r="F41" s="83">
        <f t="shared" ref="F41" si="685">$BT$39*G40</f>
        <v>864</v>
      </c>
      <c r="G41" s="83">
        <f t="shared" ref="G41" si="686">$BT$39*G40</f>
        <v>864</v>
      </c>
      <c r="H41" s="83">
        <f t="shared" ref="H41" si="687">$BT$39*I40</f>
        <v>1152</v>
      </c>
      <c r="I41" s="83">
        <f t="shared" ref="I41" si="688">$BT$39*I40</f>
        <v>1152</v>
      </c>
      <c r="J41" s="83">
        <f t="shared" ref="J41" si="689">$BT$39*K40</f>
        <v>1440</v>
      </c>
      <c r="K41" s="83">
        <f t="shared" ref="K41" si="690">$BT$39*K40</f>
        <v>1440</v>
      </c>
      <c r="L41" s="83">
        <f t="shared" ref="L41" si="691">$BT$39*M40</f>
        <v>1728</v>
      </c>
      <c r="M41" s="83">
        <f t="shared" ref="M41" si="692">$BT$39*M40</f>
        <v>1728</v>
      </c>
      <c r="N41" s="83">
        <f t="shared" ref="N41" si="693">$BT$39*O40</f>
        <v>2016</v>
      </c>
      <c r="O41" s="83">
        <f t="shared" ref="O41" si="694">$BT$39*O40</f>
        <v>2016</v>
      </c>
      <c r="P41" s="83">
        <f t="shared" ref="P41" si="695">$BT$39*Q40</f>
        <v>2304</v>
      </c>
      <c r="Q41" s="83">
        <f t="shared" ref="Q41" si="696">$BT$39*Q40</f>
        <v>2304</v>
      </c>
      <c r="R41" s="83">
        <f t="shared" ref="R41" si="697">$BT$39*S40</f>
        <v>2592</v>
      </c>
      <c r="S41" s="83">
        <f t="shared" ref="S41" si="698">$BT$39*S40</f>
        <v>2592</v>
      </c>
      <c r="T41" s="83">
        <f t="shared" ref="T41" si="699">$BT$39*U40</f>
        <v>2880</v>
      </c>
      <c r="U41" s="83">
        <f t="shared" ref="U41" si="700">$BT$39*U40</f>
        <v>2880</v>
      </c>
      <c r="V41" s="83">
        <f t="shared" ref="V41" si="701">$BT$39*W40</f>
        <v>3168</v>
      </c>
      <c r="W41" s="83">
        <f t="shared" ref="W41" si="702">$BT$39*W40</f>
        <v>3168</v>
      </c>
      <c r="X41" s="83">
        <f t="shared" ref="X41" si="703">$BT$39*Y40</f>
        <v>3456</v>
      </c>
      <c r="Y41" s="83">
        <f t="shared" ref="Y41" si="704">$BT$39*Y40</f>
        <v>3456</v>
      </c>
      <c r="Z41" s="83">
        <f t="shared" ref="Z41" si="705">$BT$39*AA40</f>
        <v>3744</v>
      </c>
      <c r="AA41" s="83">
        <f t="shared" ref="AA41" si="706">$BT$39*AA40</f>
        <v>3744</v>
      </c>
      <c r="AB41" s="83">
        <f t="shared" ref="AB41" si="707">$BT$39*AC40</f>
        <v>4032</v>
      </c>
      <c r="AC41" s="83">
        <f t="shared" ref="AC41" si="708">$BT$39*AC40</f>
        <v>4032</v>
      </c>
      <c r="AD41" s="83">
        <f t="shared" ref="AD41" si="709">$BT$39*AE40</f>
        <v>4320</v>
      </c>
      <c r="AE41" s="83">
        <f t="shared" ref="AE41" si="710">$BT$39*AE40</f>
        <v>4320</v>
      </c>
      <c r="AF41" s="83">
        <f t="shared" ref="AF41" si="711">$BT$39*AG40</f>
        <v>4608</v>
      </c>
      <c r="AG41" s="83">
        <f t="shared" ref="AG41" si="712">$BT$39*AG40</f>
        <v>4608</v>
      </c>
      <c r="AH41" s="83">
        <f t="shared" ref="AH41" si="713">$BT$39*AI40</f>
        <v>4896</v>
      </c>
      <c r="AI41" s="83">
        <f t="shared" ref="AI41" si="714">$BT$39*AI40</f>
        <v>4896</v>
      </c>
      <c r="AJ41" s="83">
        <f t="shared" ref="AJ41" si="715">$BT$39*AK40</f>
        <v>5184</v>
      </c>
      <c r="AK41" s="83">
        <f t="shared" ref="AK41" si="716">$BT$39*AK40</f>
        <v>5184</v>
      </c>
      <c r="AL41" s="83">
        <f t="shared" ref="AL41" si="717">$BT$39*AM40</f>
        <v>5471.9999999999991</v>
      </c>
      <c r="AM41" s="83">
        <f t="shared" ref="AM41" si="718">$BT$39*AM40</f>
        <v>5471.9999999999991</v>
      </c>
      <c r="AN41" s="83">
        <f t="shared" ref="AN41" si="719">$BT$39*AO40</f>
        <v>5760</v>
      </c>
      <c r="AO41" s="83">
        <f t="shared" ref="AO41" si="720">$BT$39*AO40</f>
        <v>5760</v>
      </c>
      <c r="AP41" s="83">
        <f t="shared" ref="AP41" si="721">$BT$39*AQ40</f>
        <v>6048</v>
      </c>
      <c r="AQ41" s="83">
        <f t="shared" ref="AQ41" si="722">$BT$39*AQ40</f>
        <v>6048</v>
      </c>
      <c r="AR41" s="83">
        <f t="shared" ref="AR41" si="723">$BT$39*AS40</f>
        <v>6336</v>
      </c>
      <c r="AS41" s="83">
        <f t="shared" ref="AS41" si="724">$BT$39*AS40</f>
        <v>6336</v>
      </c>
      <c r="AT41" s="83">
        <f t="shared" ref="AT41" si="725">$BT$39*AU40</f>
        <v>6623.9999999999991</v>
      </c>
      <c r="AU41" s="83">
        <f t="shared" ref="AU41" si="726">$BT$39*AU40</f>
        <v>6623.9999999999991</v>
      </c>
      <c r="AV41" s="83">
        <f t="shared" ref="AV41" si="727">$BT$39*AW40</f>
        <v>6912</v>
      </c>
      <c r="AW41" s="83">
        <f t="shared" ref="AW41" si="728">$BT$39*AW40</f>
        <v>6912</v>
      </c>
      <c r="AX41" s="83">
        <f t="shared" ref="AX41" si="729">$BT$39*AY40</f>
        <v>7200</v>
      </c>
      <c r="AY41" s="83">
        <f t="shared" ref="AY41" si="730">$BT$39*AY40</f>
        <v>7200</v>
      </c>
      <c r="AZ41" s="83">
        <f t="shared" ref="AZ41" si="731">$BT$39*BA40</f>
        <v>7488</v>
      </c>
      <c r="BA41" s="83">
        <f t="shared" ref="BA41" si="732">$BT$39*BA40</f>
        <v>7488</v>
      </c>
      <c r="BB41" s="83">
        <f t="shared" ref="BB41" si="733">$BT$39*BC40</f>
        <v>7776.0000000000009</v>
      </c>
      <c r="BC41" s="83">
        <f t="shared" ref="BC41" si="734">$BT$39*BC40</f>
        <v>7776.0000000000009</v>
      </c>
      <c r="BD41" s="83">
        <f t="shared" ref="BD41" si="735">$BT$39*BE40</f>
        <v>8064</v>
      </c>
      <c r="BE41" s="83">
        <f t="shared" ref="BE41" si="736">$BT$39*BE40</f>
        <v>8064</v>
      </c>
      <c r="BF41" s="83">
        <f t="shared" ref="BF41" si="737">$BT$39*BG40</f>
        <v>8352</v>
      </c>
      <c r="BG41" s="83">
        <f t="shared" ref="BG41" si="738">$BT$39*BG40</f>
        <v>8352</v>
      </c>
      <c r="BH41" s="83">
        <f t="shared" ref="BH41" si="739">$BT$39*BI40</f>
        <v>8640</v>
      </c>
      <c r="BI41" s="83">
        <f t="shared" ref="BI41" si="740">$BT$39*BI40</f>
        <v>8640</v>
      </c>
      <c r="BJ41" s="83">
        <f t="shared" ref="BJ41" si="741">$BT$39*BK40</f>
        <v>8928</v>
      </c>
      <c r="BK41" s="83">
        <f t="shared" ref="BK41" si="742">$BT$39*BK40</f>
        <v>8928</v>
      </c>
      <c r="BL41" s="83">
        <f t="shared" ref="BL41" si="743">$BT$39*BM40</f>
        <v>9216</v>
      </c>
      <c r="BM41" s="83">
        <f t="shared" ref="BM41" si="744">$BT$39*BM40</f>
        <v>9216</v>
      </c>
      <c r="BN41" s="83">
        <f t="shared" ref="BN41" si="745">$BT$39*BO40</f>
        <v>9504</v>
      </c>
      <c r="BO41" s="83">
        <f t="shared" ref="BO41" si="746">$BT$39*BO40</f>
        <v>9504</v>
      </c>
      <c r="BP41" s="83">
        <f t="shared" ref="BP41" si="747">$BT$39*BQ40</f>
        <v>9792</v>
      </c>
      <c r="BQ41" s="83">
        <f t="shared" ref="BQ41" si="748">$BT$39*BQ40</f>
        <v>9792</v>
      </c>
      <c r="BR41" s="83">
        <f t="shared" ref="BR41" si="749">$BT$39*BS40</f>
        <v>10080</v>
      </c>
      <c r="BS41" s="83">
        <f t="shared" ref="BS41" si="750">$BT$39*BS40</f>
        <v>10080</v>
      </c>
      <c r="BT41" s="83">
        <f t="shared" ref="BT41" si="751">$BT$39*BU40</f>
        <v>10368</v>
      </c>
      <c r="BU41" s="83">
        <f t="shared" ref="BU41" si="752">$BT$39*BU40</f>
        <v>10368</v>
      </c>
      <c r="BV41" s="83">
        <f t="shared" ref="BV41" si="753">$BT$39*BW40</f>
        <v>10656.000000000002</v>
      </c>
      <c r="BW41" s="83">
        <f t="shared" ref="BW41" si="754">$BT$39*BW40</f>
        <v>10656.000000000002</v>
      </c>
      <c r="BX41" s="83">
        <f t="shared" ref="BX41" si="755">$BT$39*BY40</f>
        <v>10943.999999999998</v>
      </c>
      <c r="BY41" s="83">
        <f t="shared" ref="BY41" si="756">$BT$39*BY40</f>
        <v>10943.999999999998</v>
      </c>
      <c r="BZ41" s="83">
        <f t="shared" ref="BZ41" si="757">$BT$39*CA40</f>
        <v>11232</v>
      </c>
      <c r="CA41" s="83">
        <f t="shared" ref="CA41" si="758">$BT$39*CA40</f>
        <v>11232</v>
      </c>
      <c r="CB41" s="83">
        <f t="shared" ref="CB41" si="759">$BT$39*CC40</f>
        <v>11520</v>
      </c>
      <c r="CC41" s="83">
        <f t="shared" ref="CC41" si="760">$BT$39*CC40</f>
        <v>11520</v>
      </c>
      <c r="CD41" s="83">
        <f t="shared" ref="CD41" si="761">$BT$39*CE40</f>
        <v>11808</v>
      </c>
      <c r="CE41" s="83">
        <f t="shared" ref="CE41" si="762">$BT$39*CE40</f>
        <v>11808</v>
      </c>
      <c r="CF41" s="83">
        <f t="shared" ref="CF41" si="763">$BT$39*CG40</f>
        <v>12096</v>
      </c>
      <c r="CG41" s="83">
        <f t="shared" ref="CG41" si="764">$BT$39*CG40</f>
        <v>12096</v>
      </c>
      <c r="CH41" s="83">
        <f t="shared" ref="CH41" si="765">$BT$39*CI40</f>
        <v>12384</v>
      </c>
      <c r="CI41" s="83">
        <f t="shared" ref="CI41" si="766">$BT$39*CI40</f>
        <v>12384</v>
      </c>
      <c r="CJ41" s="83">
        <f t="shared" ref="CJ41" si="767">$BT$39*CK40</f>
        <v>12672</v>
      </c>
      <c r="CK41" s="83">
        <f t="shared" ref="CK41" si="768">$BT$39*CK40</f>
        <v>12672</v>
      </c>
      <c r="CL41" s="83">
        <f t="shared" ref="CL41" si="769">$BT$39*CM40</f>
        <v>12960</v>
      </c>
      <c r="CM41" s="83">
        <f t="shared" ref="CM41" si="770">$BT$39*CM40</f>
        <v>12960</v>
      </c>
      <c r="CN41" s="83">
        <f t="shared" ref="CN41" si="771">$BT$39*CO40</f>
        <v>13247.999999999998</v>
      </c>
      <c r="CO41" s="83">
        <f t="shared" ref="CO41" si="772">$BT$39*CO40</f>
        <v>13247.999999999998</v>
      </c>
      <c r="CP41" s="83">
        <f t="shared" ref="CP41" si="773">$BT$39*CQ40</f>
        <v>13536</v>
      </c>
      <c r="CQ41" s="83">
        <f t="shared" ref="CQ41" si="774">$BT$39*CQ40</f>
        <v>13536</v>
      </c>
      <c r="CR41" s="83">
        <f t="shared" ref="CR41" si="775">$BT$39*CS40</f>
        <v>13824</v>
      </c>
      <c r="CS41" s="69">
        <f>$BT$39*CS40</f>
        <v>13824</v>
      </c>
      <c r="CT41" s="116"/>
      <c r="CU41" s="117"/>
      <c r="CV41" s="60"/>
      <c r="CW41" s="89">
        <f>CW35+CW29+CW23+CW17+CW11+CW5</f>
        <v>3700</v>
      </c>
      <c r="CX41" s="84">
        <f>CX35+CX29+CX23+CX17+CX11+CX5</f>
        <v>0</v>
      </c>
      <c r="CY41" s="84">
        <f>CY35+CY29+CY23+CY17+CY11+CY5</f>
        <v>160</v>
      </c>
      <c r="CZ41" s="84">
        <f t="shared" ref="CZ41:DD41" si="776">CZ35+CZ29+CZ23+CZ17+CZ11+CZ5</f>
        <v>0</v>
      </c>
      <c r="DA41" s="84">
        <f>DA35+DA29+DA23+DAZ15+DA11+DA5</f>
        <v>0</v>
      </c>
      <c r="DB41" s="84">
        <f t="shared" si="776"/>
        <v>0</v>
      </c>
      <c r="DC41" s="84">
        <f t="shared" si="776"/>
        <v>0</v>
      </c>
      <c r="DD41" s="84">
        <f t="shared" si="776"/>
        <v>3360</v>
      </c>
      <c r="DE41" s="22">
        <f>SUM(CW41:DC41)</f>
        <v>3860</v>
      </c>
    </row>
    <row r="42" spans="1:109" ht="15" customHeight="1" thickBot="1" x14ac:dyDescent="0.25">
      <c r="A42" s="98"/>
      <c r="B42" s="85"/>
      <c r="C42" s="85"/>
      <c r="D42" s="115">
        <v>0.06</v>
      </c>
      <c r="E42" s="115"/>
      <c r="F42" s="115"/>
      <c r="G42" s="115"/>
      <c r="H42" s="115">
        <v>0.12</v>
      </c>
      <c r="I42" s="115"/>
      <c r="J42" s="115"/>
      <c r="K42" s="115"/>
      <c r="L42" s="115">
        <v>0.18</v>
      </c>
      <c r="M42" s="115"/>
      <c r="N42" s="115"/>
      <c r="O42" s="115"/>
      <c r="P42" s="115">
        <v>0.24</v>
      </c>
      <c r="Q42" s="115"/>
      <c r="R42" s="115"/>
      <c r="S42" s="115"/>
      <c r="T42" s="115">
        <v>0.3</v>
      </c>
      <c r="U42" s="115"/>
      <c r="V42" s="115"/>
      <c r="W42" s="115"/>
      <c r="X42" s="115">
        <v>0.36</v>
      </c>
      <c r="Y42" s="115"/>
      <c r="Z42" s="115"/>
      <c r="AA42" s="115"/>
      <c r="AB42" s="115">
        <v>0.42</v>
      </c>
      <c r="AC42" s="115"/>
      <c r="AD42" s="115"/>
      <c r="AE42" s="115"/>
      <c r="AF42" s="115">
        <v>0.48</v>
      </c>
      <c r="AG42" s="115"/>
      <c r="AH42" s="115"/>
      <c r="AI42" s="115"/>
      <c r="AJ42" s="115">
        <v>0.54</v>
      </c>
      <c r="AK42" s="115"/>
      <c r="AL42" s="115"/>
      <c r="AM42" s="115"/>
      <c r="AN42" s="115">
        <v>0.6</v>
      </c>
      <c r="AO42" s="115"/>
      <c r="AP42" s="115"/>
      <c r="AQ42" s="115"/>
      <c r="AR42" s="115">
        <v>0.66</v>
      </c>
      <c r="AS42" s="115"/>
      <c r="AT42" s="115"/>
      <c r="AU42" s="115"/>
      <c r="AV42" s="115">
        <v>0.72</v>
      </c>
      <c r="AW42" s="115"/>
      <c r="AX42" s="115"/>
      <c r="AY42" s="115"/>
      <c r="AZ42" s="115">
        <v>0.78</v>
      </c>
      <c r="BA42" s="115"/>
      <c r="BB42" s="115"/>
      <c r="BC42" s="115"/>
      <c r="BD42" s="115">
        <v>0.84</v>
      </c>
      <c r="BE42" s="115"/>
      <c r="BF42" s="115"/>
      <c r="BG42" s="115"/>
      <c r="BH42" s="115">
        <v>0.9</v>
      </c>
      <c r="BI42" s="115"/>
      <c r="BJ42" s="115"/>
      <c r="BK42" s="115"/>
      <c r="BL42" s="115">
        <v>0.96</v>
      </c>
      <c r="BM42" s="115"/>
      <c r="BN42" s="115"/>
      <c r="BO42" s="115"/>
      <c r="BP42" s="115">
        <v>1.02</v>
      </c>
      <c r="BQ42" s="115"/>
      <c r="BR42" s="115"/>
      <c r="BS42" s="115"/>
      <c r="BT42" s="115">
        <v>1.08</v>
      </c>
      <c r="BU42" s="115"/>
      <c r="BV42" s="115"/>
      <c r="BW42" s="115"/>
      <c r="BX42" s="115">
        <v>1.1399999999999999</v>
      </c>
      <c r="BY42" s="115"/>
      <c r="BZ42" s="115"/>
      <c r="CA42" s="115"/>
      <c r="CB42" s="115">
        <v>1.2</v>
      </c>
      <c r="CC42" s="115"/>
      <c r="CD42" s="115"/>
      <c r="CE42" s="115"/>
      <c r="CF42" s="115">
        <v>1.26</v>
      </c>
      <c r="CG42" s="115"/>
      <c r="CH42" s="115"/>
      <c r="CI42" s="115"/>
      <c r="CJ42" s="115">
        <v>1.32</v>
      </c>
      <c r="CK42" s="115"/>
      <c r="CL42" s="115"/>
      <c r="CM42" s="115"/>
      <c r="CN42" s="115">
        <v>1.38</v>
      </c>
      <c r="CO42" s="115"/>
      <c r="CP42" s="115"/>
      <c r="CQ42" s="115"/>
      <c r="CR42" s="115">
        <v>1.44</v>
      </c>
      <c r="CS42" s="115"/>
      <c r="CT42" s="115"/>
      <c r="CU42" s="115"/>
      <c r="CV42" s="86"/>
      <c r="CW42" s="75"/>
      <c r="CX42" s="87">
        <f t="shared" ref="CX42:DD42" si="777">CX36+CX30+CX24+CX18+CX12+CX6</f>
        <v>0</v>
      </c>
      <c r="CY42" s="87">
        <f t="shared" ref="CY42" si="778">CY36+CY30+CY24+CY18+CY12+CY6</f>
        <v>2</v>
      </c>
      <c r="CZ42" s="87">
        <f t="shared" si="777"/>
        <v>0</v>
      </c>
      <c r="DA42" s="87">
        <f t="shared" si="777"/>
        <v>0</v>
      </c>
      <c r="DB42" s="87">
        <f t="shared" si="777"/>
        <v>0</v>
      </c>
      <c r="DC42" s="87">
        <f t="shared" si="777"/>
        <v>0</v>
      </c>
      <c r="DD42" s="87">
        <f t="shared" si="777"/>
        <v>42</v>
      </c>
      <c r="DE42" s="23">
        <f>SUM(CX42:DC42)+CW41/$BJ$3</f>
        <v>48.25</v>
      </c>
    </row>
    <row r="43" spans="1:109" ht="10.35" customHeight="1" x14ac:dyDescent="0.2">
      <c r="A43" s="5"/>
      <c r="B43" s="8"/>
      <c r="C43" s="8"/>
      <c r="D43" s="8"/>
      <c r="E43" s="11"/>
      <c r="F43" s="11"/>
      <c r="G43" s="3"/>
      <c r="H43" s="3"/>
      <c r="I43" s="11"/>
      <c r="J43" s="11"/>
      <c r="K43" s="3"/>
      <c r="L43" s="3"/>
      <c r="M43" s="11"/>
      <c r="N43" s="11"/>
      <c r="O43" s="3"/>
      <c r="P43" s="3"/>
      <c r="Q43" s="11"/>
      <c r="R43" s="11"/>
      <c r="S43" s="3"/>
      <c r="T43" s="3"/>
      <c r="U43" s="11"/>
      <c r="V43" s="11"/>
      <c r="W43" s="3"/>
      <c r="X43" s="3"/>
      <c r="Y43" s="11"/>
      <c r="Z43" s="11"/>
      <c r="AA43" s="3"/>
      <c r="AB43" s="3"/>
      <c r="AC43" s="11"/>
      <c r="AD43" s="11"/>
      <c r="AE43" s="3"/>
      <c r="AF43" s="3"/>
      <c r="AG43" s="11"/>
      <c r="AH43" s="11"/>
      <c r="AI43" s="3"/>
      <c r="AJ43" s="3"/>
      <c r="AK43" s="11"/>
      <c r="AL43" s="11"/>
      <c r="AM43" s="3"/>
      <c r="AN43" s="3"/>
      <c r="AO43" s="11"/>
      <c r="AP43" s="11"/>
      <c r="AQ43" s="3"/>
      <c r="AR43" s="3"/>
      <c r="AS43" s="11"/>
      <c r="AT43" s="11"/>
      <c r="AU43" s="3"/>
      <c r="AV43" s="3"/>
      <c r="AW43" s="11"/>
      <c r="AX43" s="11"/>
      <c r="AY43" s="3"/>
      <c r="AZ43" s="3"/>
      <c r="BA43" s="11"/>
      <c r="BB43" s="11"/>
      <c r="BC43" s="3"/>
      <c r="BD43" s="3"/>
      <c r="BE43" s="11"/>
      <c r="BF43" s="11"/>
      <c r="BG43" s="3"/>
      <c r="BH43" s="3"/>
      <c r="BI43" s="11"/>
      <c r="BJ43" s="11"/>
      <c r="BK43" s="3"/>
      <c r="BL43" s="3"/>
      <c r="BM43" s="11"/>
      <c r="BN43" s="11"/>
      <c r="BO43" s="3"/>
      <c r="BP43" s="3"/>
      <c r="BQ43" s="11"/>
      <c r="BR43" s="11"/>
      <c r="BS43" s="3"/>
      <c r="BT43" s="3"/>
      <c r="BU43" s="11"/>
      <c r="BV43" s="11"/>
      <c r="BW43" s="3"/>
      <c r="BX43" s="3"/>
      <c r="BY43" s="11"/>
      <c r="BZ43" s="11"/>
      <c r="CA43" s="3"/>
      <c r="CB43" s="3"/>
      <c r="CC43" s="11"/>
      <c r="CD43" s="11"/>
      <c r="CE43" s="3"/>
      <c r="CF43" s="3"/>
      <c r="CG43" s="11"/>
      <c r="CH43" s="11"/>
      <c r="CI43" s="3"/>
      <c r="CJ43" s="3"/>
      <c r="CK43" s="11"/>
      <c r="CL43" s="11"/>
      <c r="CM43" s="3"/>
      <c r="CN43" s="3"/>
      <c r="CO43" s="11"/>
      <c r="CP43" s="11"/>
      <c r="CQ43" s="3"/>
      <c r="CR43" s="3"/>
      <c r="CS43" s="11"/>
      <c r="CT43" s="11"/>
      <c r="CU43" s="1"/>
      <c r="CV43" s="1"/>
      <c r="CW43" s="9"/>
      <c r="CX43" s="9"/>
      <c r="CY43" s="9"/>
      <c r="CZ43" s="9"/>
      <c r="DA43" s="9"/>
      <c r="DB43" s="9"/>
      <c r="DC43" s="10"/>
      <c r="DD43" s="10"/>
    </row>
    <row r="44" spans="1:109" ht="10.35" hidden="1" customHeight="1" x14ac:dyDescent="0.2"/>
    <row r="45" spans="1:109" ht="10.35" hidden="1" customHeight="1" x14ac:dyDescent="0.2"/>
    <row r="46" spans="1:109" ht="0" hidden="1" customHeight="1" x14ac:dyDescent="0.2"/>
    <row r="47" spans="1:109" ht="0" hidden="1" customHeight="1" x14ac:dyDescent="0.2"/>
    <row r="48" spans="1:109" ht="0" hidden="1" customHeight="1" x14ac:dyDescent="0.2"/>
    <row r="49" ht="0" hidden="1" customHeight="1" x14ac:dyDescent="0.2"/>
    <row r="50" ht="0" hidden="1" customHeight="1" x14ac:dyDescent="0.2"/>
    <row r="51" ht="0" hidden="1" customHeight="1" x14ac:dyDescent="0.2"/>
    <row r="52" ht="0" hidden="1" customHeight="1" x14ac:dyDescent="0.2"/>
    <row r="53" ht="0" hidden="1" customHeight="1" x14ac:dyDescent="0.2"/>
  </sheetData>
  <sheetProtection selectLockedCells="1"/>
  <mergeCells count="453">
    <mergeCell ref="AR6:AU6"/>
    <mergeCell ref="AV6:AY6"/>
    <mergeCell ref="AZ4:BC4"/>
    <mergeCell ref="BD4:BG4"/>
    <mergeCell ref="BH4:BK4"/>
    <mergeCell ref="CW2:DE3"/>
    <mergeCell ref="B3:J3"/>
    <mergeCell ref="L3:U3"/>
    <mergeCell ref="W3:AC3"/>
    <mergeCell ref="AE3:AK3"/>
    <mergeCell ref="AM3:AX3"/>
    <mergeCell ref="AB4:AE4"/>
    <mergeCell ref="AF4:AI4"/>
    <mergeCell ref="AJ4:AM4"/>
    <mergeCell ref="AN4:AQ4"/>
    <mergeCell ref="AR4:AU4"/>
    <mergeCell ref="AV4:AY4"/>
    <mergeCell ref="BX4:CA4"/>
    <mergeCell ref="CB4:CE4"/>
    <mergeCell ref="CF4:CI4"/>
    <mergeCell ref="CJ4:CM4"/>
    <mergeCell ref="CN4:CQ4"/>
    <mergeCell ref="CR4:CU4"/>
    <mergeCell ref="D4:G4"/>
    <mergeCell ref="H4:K4"/>
    <mergeCell ref="B2:J2"/>
    <mergeCell ref="L2:U2"/>
    <mergeCell ref="W2:AC2"/>
    <mergeCell ref="AE2:AK2"/>
    <mergeCell ref="AM2:AX2"/>
    <mergeCell ref="CE3:CV3"/>
    <mergeCell ref="CE2:CV2"/>
    <mergeCell ref="BT2:CC2"/>
    <mergeCell ref="AZ3:BH3"/>
    <mergeCell ref="BJ3:BR3"/>
    <mergeCell ref="BT3:CC3"/>
    <mergeCell ref="L4:O4"/>
    <mergeCell ref="P4:S4"/>
    <mergeCell ref="T4:W4"/>
    <mergeCell ref="X4:AA4"/>
    <mergeCell ref="AZ2:BH2"/>
    <mergeCell ref="BJ2:BR2"/>
    <mergeCell ref="BT4:BW4"/>
    <mergeCell ref="BP4:BS4"/>
    <mergeCell ref="BL4:BO4"/>
    <mergeCell ref="A8:A12"/>
    <mergeCell ref="CF6:CI6"/>
    <mergeCell ref="CJ6:CM6"/>
    <mergeCell ref="CN6:CQ6"/>
    <mergeCell ref="CR6:CU6"/>
    <mergeCell ref="AZ6:BC6"/>
    <mergeCell ref="BD6:BG6"/>
    <mergeCell ref="BH6:BK6"/>
    <mergeCell ref="BL6:BO6"/>
    <mergeCell ref="BP6:BS6"/>
    <mergeCell ref="BT6:BW6"/>
    <mergeCell ref="BX6:CA6"/>
    <mergeCell ref="CB6:CE6"/>
    <mergeCell ref="A2:A6"/>
    <mergeCell ref="D6:G6"/>
    <mergeCell ref="H6:K6"/>
    <mergeCell ref="L6:O6"/>
    <mergeCell ref="P6:S6"/>
    <mergeCell ref="T6:W6"/>
    <mergeCell ref="X6:AA6"/>
    <mergeCell ref="AB6:AE6"/>
    <mergeCell ref="AF6:AI6"/>
    <mergeCell ref="AJ6:AM6"/>
    <mergeCell ref="AN6:AQ6"/>
    <mergeCell ref="B8:J8"/>
    <mergeCell ref="L8:U8"/>
    <mergeCell ref="W8:AC8"/>
    <mergeCell ref="AE8:AK8"/>
    <mergeCell ref="AM8:AX8"/>
    <mergeCell ref="CE9:CV9"/>
    <mergeCell ref="CE8:CV8"/>
    <mergeCell ref="AZ8:BH8"/>
    <mergeCell ref="BJ8:BR8"/>
    <mergeCell ref="BT8:CC8"/>
    <mergeCell ref="AZ9:BH9"/>
    <mergeCell ref="BJ9:BR9"/>
    <mergeCell ref="BT9:CC9"/>
    <mergeCell ref="BX10:CA10"/>
    <mergeCell ref="CB10:CE10"/>
    <mergeCell ref="CW8:DE9"/>
    <mergeCell ref="B9:J9"/>
    <mergeCell ref="L9:U9"/>
    <mergeCell ref="W9:AC9"/>
    <mergeCell ref="AE9:AK9"/>
    <mergeCell ref="AM9:AX9"/>
    <mergeCell ref="CR10:CU10"/>
    <mergeCell ref="AZ10:BC10"/>
    <mergeCell ref="BD10:BG10"/>
    <mergeCell ref="BH10:BK10"/>
    <mergeCell ref="BL10:BO10"/>
    <mergeCell ref="BP10:BS10"/>
    <mergeCell ref="BT10:BW10"/>
    <mergeCell ref="D10:G10"/>
    <mergeCell ref="H10:K10"/>
    <mergeCell ref="L10:O10"/>
    <mergeCell ref="P10:S10"/>
    <mergeCell ref="T10:W10"/>
    <mergeCell ref="X10:AA10"/>
    <mergeCell ref="AB10:AE10"/>
    <mergeCell ref="AF10:AI10"/>
    <mergeCell ref="AJ10:AM10"/>
    <mergeCell ref="AN10:AQ10"/>
    <mergeCell ref="AR10:AU10"/>
    <mergeCell ref="AV10:AY10"/>
    <mergeCell ref="P12:S12"/>
    <mergeCell ref="T12:W12"/>
    <mergeCell ref="X12:AA12"/>
    <mergeCell ref="AB12:AE12"/>
    <mergeCell ref="AF12:AI12"/>
    <mergeCell ref="AJ12:AM12"/>
    <mergeCell ref="CF10:CI10"/>
    <mergeCell ref="CJ10:CM10"/>
    <mergeCell ref="CN10:CQ10"/>
    <mergeCell ref="CE15:CV15"/>
    <mergeCell ref="CJ12:CM12"/>
    <mergeCell ref="CN12:CQ12"/>
    <mergeCell ref="CR12:CU12"/>
    <mergeCell ref="CB12:CE12"/>
    <mergeCell ref="CF12:CI12"/>
    <mergeCell ref="CE14:CV14"/>
    <mergeCell ref="AM15:AX15"/>
    <mergeCell ref="AZ15:BH15"/>
    <mergeCell ref="AM14:AX14"/>
    <mergeCell ref="AZ14:BH14"/>
    <mergeCell ref="BJ14:BR14"/>
    <mergeCell ref="BT14:CC14"/>
    <mergeCell ref="BL12:BO12"/>
    <mergeCell ref="BP12:BS12"/>
    <mergeCell ref="BT12:BW12"/>
    <mergeCell ref="BX12:CA12"/>
    <mergeCell ref="AN12:AQ12"/>
    <mergeCell ref="AR12:AU12"/>
    <mergeCell ref="AV12:AY12"/>
    <mergeCell ref="AZ12:BC12"/>
    <mergeCell ref="BD12:BG12"/>
    <mergeCell ref="BH12:BK12"/>
    <mergeCell ref="BJ15:BR15"/>
    <mergeCell ref="BT15:CC15"/>
    <mergeCell ref="AB16:AE16"/>
    <mergeCell ref="AF16:AI16"/>
    <mergeCell ref="B15:J15"/>
    <mergeCell ref="L15:U15"/>
    <mergeCell ref="W15:AC15"/>
    <mergeCell ref="AE15:AK15"/>
    <mergeCell ref="D12:G12"/>
    <mergeCell ref="H12:K12"/>
    <mergeCell ref="L12:O12"/>
    <mergeCell ref="BH16:BK16"/>
    <mergeCell ref="BL16:BO16"/>
    <mergeCell ref="BP16:BS16"/>
    <mergeCell ref="BT16:BW16"/>
    <mergeCell ref="BX16:CA16"/>
    <mergeCell ref="CB16:CE16"/>
    <mergeCell ref="AJ16:AM16"/>
    <mergeCell ref="AN16:AQ16"/>
    <mergeCell ref="AR16:AU16"/>
    <mergeCell ref="AV16:AY16"/>
    <mergeCell ref="AZ16:BC16"/>
    <mergeCell ref="BD16:BG16"/>
    <mergeCell ref="A14:A18"/>
    <mergeCell ref="A20:A24"/>
    <mergeCell ref="B14:J14"/>
    <mergeCell ref="L14:U14"/>
    <mergeCell ref="W14:AC14"/>
    <mergeCell ref="AE14:AK14"/>
    <mergeCell ref="D24:G24"/>
    <mergeCell ref="H24:K24"/>
    <mergeCell ref="L24:O24"/>
    <mergeCell ref="P24:S24"/>
    <mergeCell ref="T24:W24"/>
    <mergeCell ref="X24:AA24"/>
    <mergeCell ref="D22:G22"/>
    <mergeCell ref="H22:K22"/>
    <mergeCell ref="L22:O22"/>
    <mergeCell ref="P22:S22"/>
    <mergeCell ref="T22:W22"/>
    <mergeCell ref="X22:AA22"/>
    <mergeCell ref="D16:G16"/>
    <mergeCell ref="H16:K16"/>
    <mergeCell ref="L16:O16"/>
    <mergeCell ref="P16:S16"/>
    <mergeCell ref="T16:W16"/>
    <mergeCell ref="X16:AA16"/>
    <mergeCell ref="BX18:CA18"/>
    <mergeCell ref="AB18:AE18"/>
    <mergeCell ref="AF18:AI18"/>
    <mergeCell ref="AJ18:AM18"/>
    <mergeCell ref="AN18:AQ18"/>
    <mergeCell ref="AR18:AU18"/>
    <mergeCell ref="AV18:AY18"/>
    <mergeCell ref="D18:G18"/>
    <mergeCell ref="H18:K18"/>
    <mergeCell ref="L18:O18"/>
    <mergeCell ref="P18:S18"/>
    <mergeCell ref="T18:W18"/>
    <mergeCell ref="X18:AA18"/>
    <mergeCell ref="AZ18:BC18"/>
    <mergeCell ref="BD18:BG18"/>
    <mergeCell ref="BH18:BK18"/>
    <mergeCell ref="BL18:BO18"/>
    <mergeCell ref="BP18:BS18"/>
    <mergeCell ref="BT18:BW18"/>
    <mergeCell ref="BT20:CC20"/>
    <mergeCell ref="BT21:CC21"/>
    <mergeCell ref="B21:J21"/>
    <mergeCell ref="L21:U21"/>
    <mergeCell ref="W21:AC21"/>
    <mergeCell ref="AE21:AK21"/>
    <mergeCell ref="AM21:AX21"/>
    <mergeCell ref="AZ21:BH21"/>
    <mergeCell ref="BJ21:BR21"/>
    <mergeCell ref="BJ20:BR20"/>
    <mergeCell ref="B20:J20"/>
    <mergeCell ref="L20:U20"/>
    <mergeCell ref="W20:AC20"/>
    <mergeCell ref="AE20:AK20"/>
    <mergeCell ref="AM20:AX20"/>
    <mergeCell ref="AZ20:BH20"/>
    <mergeCell ref="CR22:CU22"/>
    <mergeCell ref="BH22:BK22"/>
    <mergeCell ref="BL22:BO22"/>
    <mergeCell ref="BP22:BS22"/>
    <mergeCell ref="BT22:BW22"/>
    <mergeCell ref="BX22:CA22"/>
    <mergeCell ref="CB22:CE22"/>
    <mergeCell ref="AJ22:AM22"/>
    <mergeCell ref="AN22:AQ22"/>
    <mergeCell ref="AR22:AU22"/>
    <mergeCell ref="AV22:AY22"/>
    <mergeCell ref="AZ22:BC22"/>
    <mergeCell ref="BD22:BG22"/>
    <mergeCell ref="CF22:CI22"/>
    <mergeCell ref="CJ22:CM22"/>
    <mergeCell ref="CN22:CQ22"/>
    <mergeCell ref="AB22:AE22"/>
    <mergeCell ref="AF22:AI22"/>
    <mergeCell ref="BX24:CA24"/>
    <mergeCell ref="AZ24:BC24"/>
    <mergeCell ref="BD24:BG24"/>
    <mergeCell ref="BH24:BK24"/>
    <mergeCell ref="BL24:BO24"/>
    <mergeCell ref="BP24:BS24"/>
    <mergeCell ref="BT24:BW24"/>
    <mergeCell ref="AB24:AE24"/>
    <mergeCell ref="AF24:AI24"/>
    <mergeCell ref="AJ24:AM24"/>
    <mergeCell ref="AN24:AQ24"/>
    <mergeCell ref="AR24:AU24"/>
    <mergeCell ref="AV24:AY24"/>
    <mergeCell ref="CN28:CQ28"/>
    <mergeCell ref="CR28:CU28"/>
    <mergeCell ref="B26:J26"/>
    <mergeCell ref="L26:U26"/>
    <mergeCell ref="W26:AC26"/>
    <mergeCell ref="AE26:AK26"/>
    <mergeCell ref="AM26:AX26"/>
    <mergeCell ref="AZ26:BH26"/>
    <mergeCell ref="BJ26:BR26"/>
    <mergeCell ref="BT26:CC26"/>
    <mergeCell ref="CE26:CV26"/>
    <mergeCell ref="B27:J27"/>
    <mergeCell ref="L27:U27"/>
    <mergeCell ref="W27:AC27"/>
    <mergeCell ref="AE27:AK27"/>
    <mergeCell ref="AM27:AX27"/>
    <mergeCell ref="AZ27:BH27"/>
    <mergeCell ref="BJ27:BR27"/>
    <mergeCell ref="BT27:CC27"/>
    <mergeCell ref="CE27:CV27"/>
    <mergeCell ref="AB28:AE28"/>
    <mergeCell ref="AF28:AI28"/>
    <mergeCell ref="AJ28:AM28"/>
    <mergeCell ref="AN28:AQ28"/>
    <mergeCell ref="AR28:AU28"/>
    <mergeCell ref="AV28:AY28"/>
    <mergeCell ref="D28:G28"/>
    <mergeCell ref="H28:K28"/>
    <mergeCell ref="L28:O28"/>
    <mergeCell ref="P28:S28"/>
    <mergeCell ref="T28:W28"/>
    <mergeCell ref="X28:AA28"/>
    <mergeCell ref="BX28:CA28"/>
    <mergeCell ref="CB28:CE28"/>
    <mergeCell ref="CF28:CI28"/>
    <mergeCell ref="CJ28:CM28"/>
    <mergeCell ref="AZ28:BC28"/>
    <mergeCell ref="BD28:BG28"/>
    <mergeCell ref="BH28:BK28"/>
    <mergeCell ref="BL28:BO28"/>
    <mergeCell ref="BP28:BS28"/>
    <mergeCell ref="BT28:BW28"/>
    <mergeCell ref="CJ30:CM30"/>
    <mergeCell ref="CN30:CQ30"/>
    <mergeCell ref="BH30:BK30"/>
    <mergeCell ref="BL30:BO30"/>
    <mergeCell ref="BP30:BS30"/>
    <mergeCell ref="BT30:BW30"/>
    <mergeCell ref="BX30:CA30"/>
    <mergeCell ref="CB30:CE30"/>
    <mergeCell ref="AJ30:AM30"/>
    <mergeCell ref="AN30:AQ30"/>
    <mergeCell ref="AR30:AU30"/>
    <mergeCell ref="AV30:AY30"/>
    <mergeCell ref="AZ30:BC30"/>
    <mergeCell ref="BD30:BG30"/>
    <mergeCell ref="D34:G34"/>
    <mergeCell ref="H34:K34"/>
    <mergeCell ref="L34:O34"/>
    <mergeCell ref="B32:J32"/>
    <mergeCell ref="L32:U32"/>
    <mergeCell ref="W32:AC32"/>
    <mergeCell ref="AE32:AK32"/>
    <mergeCell ref="AM32:AX32"/>
    <mergeCell ref="CF30:CI30"/>
    <mergeCell ref="D30:G30"/>
    <mergeCell ref="H30:K30"/>
    <mergeCell ref="L30:O30"/>
    <mergeCell ref="P30:S30"/>
    <mergeCell ref="T30:W30"/>
    <mergeCell ref="X30:AA30"/>
    <mergeCell ref="AB30:AE30"/>
    <mergeCell ref="AF30:AI30"/>
    <mergeCell ref="CF34:CI34"/>
    <mergeCell ref="BL34:BO34"/>
    <mergeCell ref="BP34:BS34"/>
    <mergeCell ref="BT34:BW34"/>
    <mergeCell ref="CB34:CE34"/>
    <mergeCell ref="BD34:BG34"/>
    <mergeCell ref="BH34:BK34"/>
    <mergeCell ref="AF36:AI36"/>
    <mergeCell ref="AJ36:AM36"/>
    <mergeCell ref="AN36:AQ36"/>
    <mergeCell ref="AR36:AU36"/>
    <mergeCell ref="AV36:AY36"/>
    <mergeCell ref="AZ32:BH32"/>
    <mergeCell ref="BJ32:BR32"/>
    <mergeCell ref="BT32:CC32"/>
    <mergeCell ref="B33:J33"/>
    <mergeCell ref="L33:U33"/>
    <mergeCell ref="W33:AC33"/>
    <mergeCell ref="AE33:AK33"/>
    <mergeCell ref="AM33:AX33"/>
    <mergeCell ref="AB34:AE34"/>
    <mergeCell ref="AF34:AI34"/>
    <mergeCell ref="AJ34:AM34"/>
    <mergeCell ref="AN34:AQ34"/>
    <mergeCell ref="AR34:AU34"/>
    <mergeCell ref="AV34:AY34"/>
    <mergeCell ref="AZ33:BH33"/>
    <mergeCell ref="BJ33:BR33"/>
    <mergeCell ref="BT33:CC33"/>
    <mergeCell ref="BX34:CA34"/>
    <mergeCell ref="AZ34:BC34"/>
    <mergeCell ref="CJ34:CM34"/>
    <mergeCell ref="D42:G42"/>
    <mergeCell ref="H42:K42"/>
    <mergeCell ref="L42:O42"/>
    <mergeCell ref="P42:S42"/>
    <mergeCell ref="T42:W42"/>
    <mergeCell ref="X42:AA42"/>
    <mergeCell ref="AB42:AE42"/>
    <mergeCell ref="AF42:AI42"/>
    <mergeCell ref="AJ42:AM42"/>
    <mergeCell ref="P34:S34"/>
    <mergeCell ref="T34:W34"/>
    <mergeCell ref="X34:AA34"/>
    <mergeCell ref="AZ36:BC36"/>
    <mergeCell ref="BD36:BG36"/>
    <mergeCell ref="BH36:BK36"/>
    <mergeCell ref="D36:G36"/>
    <mergeCell ref="H36:K36"/>
    <mergeCell ref="L36:O36"/>
    <mergeCell ref="P36:S36"/>
    <mergeCell ref="T36:W36"/>
    <mergeCell ref="X36:AA36"/>
    <mergeCell ref="AB36:AE36"/>
    <mergeCell ref="CE38:CV38"/>
    <mergeCell ref="CN42:CQ42"/>
    <mergeCell ref="CR42:CU42"/>
    <mergeCell ref="CT41:CU41"/>
    <mergeCell ref="CJ42:CM42"/>
    <mergeCell ref="AM39:AX39"/>
    <mergeCell ref="AZ39:BH39"/>
    <mergeCell ref="BJ39:BR39"/>
    <mergeCell ref="BT39:CC39"/>
    <mergeCell ref="BL36:BO36"/>
    <mergeCell ref="BP36:BS36"/>
    <mergeCell ref="BL42:BO42"/>
    <mergeCell ref="BP42:BS42"/>
    <mergeCell ref="BT42:BW42"/>
    <mergeCell ref="BT36:BW36"/>
    <mergeCell ref="AN42:AQ42"/>
    <mergeCell ref="AR42:AU42"/>
    <mergeCell ref="AV42:AY42"/>
    <mergeCell ref="AZ42:BC42"/>
    <mergeCell ref="BD42:BG42"/>
    <mergeCell ref="BH42:BK42"/>
    <mergeCell ref="BX42:CA42"/>
    <mergeCell ref="CB42:CE42"/>
    <mergeCell ref="CF42:CI42"/>
    <mergeCell ref="CW14:DE15"/>
    <mergeCell ref="CW38:DE39"/>
    <mergeCell ref="CN36:CQ36"/>
    <mergeCell ref="CR36:CU36"/>
    <mergeCell ref="CW26:DE27"/>
    <mergeCell ref="CB24:CE24"/>
    <mergeCell ref="CF24:CI24"/>
    <mergeCell ref="CJ24:CM24"/>
    <mergeCell ref="CN24:CQ24"/>
    <mergeCell ref="CR24:CU24"/>
    <mergeCell ref="CE33:CV33"/>
    <mergeCell ref="CE32:CV32"/>
    <mergeCell ref="CW32:DE33"/>
    <mergeCell ref="CB36:CE36"/>
    <mergeCell ref="CF36:CI36"/>
    <mergeCell ref="CJ36:CM36"/>
    <mergeCell ref="CR30:CU30"/>
    <mergeCell ref="CR34:CU34"/>
    <mergeCell ref="CE39:CV39"/>
    <mergeCell ref="CN34:CQ34"/>
    <mergeCell ref="CE20:CV20"/>
    <mergeCell ref="CW20:DE21"/>
    <mergeCell ref="CE21:CV21"/>
    <mergeCell ref="CB18:CE18"/>
    <mergeCell ref="A26:A30"/>
    <mergeCell ref="A32:A36"/>
    <mergeCell ref="A38:A42"/>
    <mergeCell ref="CF18:CI18"/>
    <mergeCell ref="CJ18:CM18"/>
    <mergeCell ref="CN18:CQ18"/>
    <mergeCell ref="CR18:CU18"/>
    <mergeCell ref="CR16:CU16"/>
    <mergeCell ref="CF16:CI16"/>
    <mergeCell ref="CJ16:CM16"/>
    <mergeCell ref="CN16:CQ16"/>
    <mergeCell ref="BX36:CA36"/>
    <mergeCell ref="B38:J38"/>
    <mergeCell ref="L38:U38"/>
    <mergeCell ref="W38:AC38"/>
    <mergeCell ref="AE38:AK38"/>
    <mergeCell ref="AM38:AX38"/>
    <mergeCell ref="AZ38:BH38"/>
    <mergeCell ref="BJ38:BR38"/>
    <mergeCell ref="BT38:CC38"/>
    <mergeCell ref="B39:J39"/>
    <mergeCell ref="L39:U39"/>
    <mergeCell ref="W39:AC39"/>
    <mergeCell ref="AE39:AK39"/>
  </mergeCells>
  <conditionalFormatting sqref="B5:CS5">
    <cfRule type="cellIs" dxfId="64" priority="145" operator="lessThanOrEqual">
      <formula>$CW5</formula>
    </cfRule>
    <cfRule type="cellIs" dxfId="63" priority="210" operator="lessThanOrEqual">
      <formula>$CW5+$CX5</formula>
    </cfRule>
    <cfRule type="cellIs" dxfId="62" priority="270" operator="lessThanOrEqual">
      <formula>$CW5+$CX5+$CY5</formula>
    </cfRule>
    <cfRule type="cellIs" dxfId="61" priority="271" operator="lessThanOrEqual">
      <formula>$CW5+$CX5+$CY5+$CZ5</formula>
    </cfRule>
    <cfRule type="cellIs" dxfId="60" priority="272" operator="lessThanOrEqual">
      <formula>$CW5+$CX5+$CY5+$CZ5+$DA5</formula>
    </cfRule>
    <cfRule type="cellIs" dxfId="59" priority="273" operator="lessThanOrEqual">
      <formula>$CW5+$CX5+$CY5+$CZ5+$DA5+$DB5</formula>
    </cfRule>
    <cfRule type="cellIs" dxfId="58" priority="275" operator="lessThanOrEqual">
      <formula>$CW5+$CX5+$CY5+$CZ5+$DA5+$DB5+$DC5+$DD5</formula>
    </cfRule>
  </conditionalFormatting>
  <conditionalFormatting sqref="C5:CS5">
    <cfRule type="cellIs" dxfId="57" priority="274" operator="lessThanOrEqual">
      <formula>$CW5+$CX5+$CY5+$CZ5+$DA5+$DB5+$DC5</formula>
    </cfRule>
  </conditionalFormatting>
  <conditionalFormatting sqref="H4 L4 P4 T4 X4 AB4 AF4 AJ4 AN4 AR4 AV4 AZ4 BD4 BH4 BL4 BP4 BT4 BX4 CB4 CF4 CJ4 CN4 CR4">
    <cfRule type="cellIs" dxfId="56" priority="263" operator="equal">
      <formula>$BT$3</formula>
    </cfRule>
  </conditionalFormatting>
  <conditionalFormatting sqref="H34:CU34">
    <cfRule type="cellIs" dxfId="55" priority="215" operator="equal">
      <formula>$BT33</formula>
    </cfRule>
  </conditionalFormatting>
  <conditionalFormatting sqref="H10 L10 P10 T10 X10 AB10 AF10 AJ10 AN10 AR10 AV10 AZ10 BD10 BH10 BL10 BP10 BT10 BX10 CB10 CF10 CJ10 CN10 CR10">
    <cfRule type="cellIs" dxfId="54" priority="213" operator="equal">
      <formula>$BT9</formula>
    </cfRule>
  </conditionalFormatting>
  <conditionalFormatting sqref="H16 L16 P16 T16 X16 AB16 AF16 AJ16 AN16 AR16 AV16 AZ16 BD16 BH16 BL16 BP16 BT16 BX16 CB16 CF16 CJ16 CN16 CR16">
    <cfRule type="cellIs" dxfId="53" priority="214" operator="equal">
      <formula>$BT15</formula>
    </cfRule>
  </conditionalFormatting>
  <conditionalFormatting sqref="D22 H22 L22 P22 T22 X22 AB22 AF22 AJ22 AN22 AR22 AV22 AZ22 BD22 BH22 BL22 BP22 BT22 BX22 CB22 CF22 CJ22 CN22 CR22">
    <cfRule type="cellIs" dxfId="52" priority="224" operator="equal">
      <formula>$BT21</formula>
    </cfRule>
  </conditionalFormatting>
  <conditionalFormatting sqref="D28 H28 L28 P28 T28 X28 AB28 AF28 AJ28 AN28 AR28 AV28 AZ28 BD28 BH28 BL28 BP28 BT28 BX28 CB28 CF28 CJ28 CN28 CR28">
    <cfRule type="cellIs" dxfId="51" priority="216" operator="equal">
      <formula>$BT27</formula>
    </cfRule>
  </conditionalFormatting>
  <conditionalFormatting sqref="D4">
    <cfRule type="cellIs" dxfId="50" priority="212" operator="equal">
      <formula>$BT3</formula>
    </cfRule>
  </conditionalFormatting>
  <conditionalFormatting sqref="B11:CS11">
    <cfRule type="cellIs" dxfId="49" priority="41" operator="lessThanOrEqual">
      <formula>$CW11</formula>
    </cfRule>
    <cfRule type="cellIs" dxfId="48" priority="42" operator="lessThanOrEqual">
      <formula>$CW11+$CX11</formula>
    </cfRule>
    <cfRule type="cellIs" dxfId="47" priority="43" operator="lessThanOrEqual">
      <formula>$CW11+$CX11+$CY11</formula>
    </cfRule>
    <cfRule type="cellIs" dxfId="46" priority="44" operator="lessThanOrEqual">
      <formula>$CW11+$CX11+$CY11+$CZ11</formula>
    </cfRule>
    <cfRule type="cellIs" dxfId="45" priority="45" operator="lessThanOrEqual">
      <formula>$CW11+$CX11+$CY11+$CZ11+$DA11</formula>
    </cfRule>
    <cfRule type="cellIs" dxfId="44" priority="46" operator="lessThanOrEqual">
      <formula>$CW11+$CX11+$CY11+$CZ11+$DA11+$DB11</formula>
    </cfRule>
    <cfRule type="cellIs" dxfId="43" priority="48" operator="lessThanOrEqual">
      <formula>$CW11+$CX11+$CY11+$CZ11+$DA11+$DB11+$DC11+$DD11</formula>
    </cfRule>
  </conditionalFormatting>
  <conditionalFormatting sqref="C11:CS11">
    <cfRule type="cellIs" dxfId="42" priority="47" operator="lessThanOrEqual">
      <formula>$CW11+$CX11+$CY11+$CZ11+$DA11+$DB11+$DC11</formula>
    </cfRule>
  </conditionalFormatting>
  <conditionalFormatting sqref="B17:CS17">
    <cfRule type="cellIs" dxfId="41" priority="33" operator="lessThanOrEqual">
      <formula>$CW17</formula>
    </cfRule>
    <cfRule type="cellIs" dxfId="40" priority="34" operator="lessThanOrEqual">
      <formula>$CW17+$CX17</formula>
    </cfRule>
    <cfRule type="cellIs" dxfId="39" priority="35" operator="lessThanOrEqual">
      <formula>$CW17+$CX17+$CY17</formula>
    </cfRule>
    <cfRule type="cellIs" dxfId="38" priority="36" operator="lessThanOrEqual">
      <formula>$CW17+$CX17+$CY17+$CZ17</formula>
    </cfRule>
    <cfRule type="cellIs" dxfId="37" priority="37" operator="lessThanOrEqual">
      <formula>$CW17+$CX17+$CY17+$CZ17+$DA17</formula>
    </cfRule>
    <cfRule type="cellIs" dxfId="36" priority="38" operator="lessThanOrEqual">
      <formula>$CW17+$CX17+$CY17+$CZ17+$DA17+$DB17</formula>
    </cfRule>
    <cfRule type="cellIs" dxfId="35" priority="40" operator="lessThanOrEqual">
      <formula>$CW17+$CX17+$CY17+$CZ17+$DA17+$DB17+$DC17+$DD17</formula>
    </cfRule>
  </conditionalFormatting>
  <conditionalFormatting sqref="C17:CS17">
    <cfRule type="cellIs" dxfId="34" priority="39" operator="lessThanOrEqual">
      <formula>$CW17+$CX17+$CY17+$CZ17+$DA17+$DB17+$DC17</formula>
    </cfRule>
  </conditionalFormatting>
  <conditionalFormatting sqref="B23:CS23">
    <cfRule type="cellIs" dxfId="33" priority="25" operator="lessThanOrEqual">
      <formula>$CW23</formula>
    </cfRule>
    <cfRule type="cellIs" dxfId="32" priority="26" operator="lessThanOrEqual">
      <formula>$CW23+$CX23</formula>
    </cfRule>
    <cfRule type="cellIs" dxfId="31" priority="27" operator="lessThanOrEqual">
      <formula>$CW23+$CX23+$CY23</formula>
    </cfRule>
    <cfRule type="cellIs" dxfId="30" priority="28" operator="lessThanOrEqual">
      <formula>$CW23+$CX23+$CY23+$CZ23</formula>
    </cfRule>
    <cfRule type="cellIs" dxfId="29" priority="29" operator="lessThanOrEqual">
      <formula>$CW23+$CX23+$CY23+$CZ23+$DA23</formula>
    </cfRule>
    <cfRule type="cellIs" dxfId="28" priority="30" operator="lessThanOrEqual">
      <formula>$CW23+$CX23+$CY23+$CZ23+$DA23+$DB23</formula>
    </cfRule>
    <cfRule type="cellIs" dxfId="27" priority="32" operator="lessThanOrEqual">
      <formula>$CW23+$CX23+$CY23+$CZ23+$DA23+$DB23+$DC23+$DD23</formula>
    </cfRule>
  </conditionalFormatting>
  <conditionalFormatting sqref="C23:CS23">
    <cfRule type="cellIs" dxfId="26" priority="31" operator="lessThanOrEqual">
      <formula>$CW23+$CX23+$CY23+$CZ23+$DA23+$DB23+$DC23</formula>
    </cfRule>
  </conditionalFormatting>
  <conditionalFormatting sqref="B29:CS29">
    <cfRule type="cellIs" dxfId="25" priority="17" operator="lessThanOrEqual">
      <formula>$CW29</formula>
    </cfRule>
    <cfRule type="cellIs" dxfId="24" priority="18" operator="lessThanOrEqual">
      <formula>$CW29+$CX29</formula>
    </cfRule>
    <cfRule type="cellIs" dxfId="23" priority="19" operator="lessThanOrEqual">
      <formula>$CW29+$CX29+$CY29</formula>
    </cfRule>
    <cfRule type="cellIs" dxfId="22" priority="20" operator="lessThanOrEqual">
      <formula>$CW29+$CX29+$CY29+$CZ29</formula>
    </cfRule>
    <cfRule type="cellIs" dxfId="21" priority="21" operator="lessThanOrEqual">
      <formula>$CW29+$CX29+$CY29+$CZ29+$DA29</formula>
    </cfRule>
    <cfRule type="cellIs" dxfId="20" priority="22" operator="lessThanOrEqual">
      <formula>$CW29+$CX29+$CY29+$CZ29+$DA29+$DB29</formula>
    </cfRule>
    <cfRule type="cellIs" dxfId="19" priority="24" operator="lessThanOrEqual">
      <formula>$CW29+$CX29+$CY29+$CZ29+$DA29+$DB29+$DC29+$DD29</formula>
    </cfRule>
  </conditionalFormatting>
  <conditionalFormatting sqref="C29:CS29">
    <cfRule type="cellIs" dxfId="18" priority="23" operator="lessThanOrEqual">
      <formula>$CW29+$CX29+$CY29+$CZ29+$DA29+$DB29+$DC29</formula>
    </cfRule>
  </conditionalFormatting>
  <conditionalFormatting sqref="B35:CS35">
    <cfRule type="cellIs" dxfId="17" priority="9" operator="lessThanOrEqual">
      <formula>$CW35</formula>
    </cfRule>
    <cfRule type="cellIs" dxfId="16" priority="10" operator="lessThanOrEqual">
      <formula>$CW35+$CX35</formula>
    </cfRule>
    <cfRule type="cellIs" dxfId="15" priority="11" operator="lessThanOrEqual">
      <formula>$CW35+$CX35+$CY35</formula>
    </cfRule>
    <cfRule type="cellIs" dxfId="14" priority="12" operator="lessThanOrEqual">
      <formula>$CW35+$CX35+$CY35+$CZ35</formula>
    </cfRule>
    <cfRule type="cellIs" dxfId="13" priority="13" operator="lessThanOrEqual">
      <formula>$CW35+$CX35+$CY35+$CZ35+$DA35</formula>
    </cfRule>
    <cfRule type="cellIs" dxfId="12" priority="14" operator="lessThanOrEqual">
      <formula>$CW35+$CX35+$CY35+$CZ35+$DA35+$DB35</formula>
    </cfRule>
    <cfRule type="cellIs" dxfId="11" priority="16" operator="lessThanOrEqual">
      <formula>$CW35+$CX35+$CY35+$CZ35+$DA35+$DB35+$DC35+$DD35</formula>
    </cfRule>
  </conditionalFormatting>
  <conditionalFormatting sqref="C35:CS35">
    <cfRule type="cellIs" dxfId="10" priority="15" operator="lessThanOrEqual">
      <formula>$CW35+$CX35+$CY35+$CZ35+$DA35+$DB35+$DC35</formula>
    </cfRule>
  </conditionalFormatting>
  <conditionalFormatting sqref="B41:CS41">
    <cfRule type="cellIs" dxfId="9" priority="1" operator="lessThanOrEqual">
      <formula>$CW41</formula>
    </cfRule>
    <cfRule type="cellIs" dxfId="8" priority="2" operator="lessThanOrEqual">
      <formula>$CW41+$CX41</formula>
    </cfRule>
    <cfRule type="cellIs" dxfId="7" priority="3" operator="lessThanOrEqual">
      <formula>$CW41+$CX41+$CY41</formula>
    </cfRule>
    <cfRule type="cellIs" dxfId="6" priority="4" operator="lessThanOrEqual">
      <formula>$CW41+$CX41+$CY41+$CZ41</formula>
    </cfRule>
    <cfRule type="cellIs" dxfId="5" priority="5" operator="lessThanOrEqual">
      <formula>$CW41+$CX41+$CY41+$CZ41+$DA41</formula>
    </cfRule>
    <cfRule type="cellIs" dxfId="4" priority="6" operator="lessThanOrEqual">
      <formula>$CW41+$CX41+$CY41+$CZ41+$DA41+$DB41</formula>
    </cfRule>
    <cfRule type="cellIs" dxfId="3" priority="8" operator="lessThanOrEqual">
      <formula>$CW41+$CX41+$CY41+$CZ41+$DA41+$DB41+$DC41+$DD41</formula>
    </cfRule>
  </conditionalFormatting>
  <conditionalFormatting sqref="C41:CS41">
    <cfRule type="cellIs" dxfId="2" priority="7" operator="lessThanOrEqual">
      <formula>$CW41+$CX41+$CY41+$CZ41+$DA41+$DB41+$DC41</formula>
    </cfRule>
  </conditionalFormatting>
  <pageMargins left="0.23622047244094491" right="0.23622047244094491" top="0.39370078740157483" bottom="0.39370078740157483" header="0" footer="0"/>
  <pageSetup paperSize="8" orientation="landscape" r:id="rId1"/>
  <headerFooter scaleWithDoc="0">
    <oddHeader>&amp;LIndicateur de production et statut des machines</oddHeader>
    <oddFooter>&amp;L&amp;8&amp;D  &amp;T
&amp;C                           &amp;G&amp;R&amp;8Auteur : Administration taillage</oddFooter>
  </headerFooter>
  <ignoredErrors>
    <ignoredError sqref="B41:CR41" formula="1"/>
  </ignoredErrors>
  <legacyDrawingHF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O!$A$3:$A$6</xm:f>
          </x14:formula1>
          <xm:sqref>L33:U33 L39:U39 L3 L9 L15 L21 L27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T78"/>
  <sheetViews>
    <sheetView workbookViewId="0">
      <selection activeCell="D86" sqref="D86"/>
    </sheetView>
  </sheetViews>
  <sheetFormatPr baseColWidth="10" defaultRowHeight="12.75" x14ac:dyDescent="0.2"/>
  <cols>
    <col min="1" max="1" width="15.28515625" style="53" bestFit="1" customWidth="1"/>
    <col min="2" max="2" width="20.5703125" style="54" customWidth="1"/>
    <col min="3" max="3" width="19" style="55" customWidth="1"/>
    <col min="4" max="4" width="11.5703125" style="57" customWidth="1"/>
    <col min="5" max="5" width="9.28515625" style="57" customWidth="1"/>
    <col min="6" max="6" width="14.5703125" style="57" bestFit="1" customWidth="1"/>
    <col min="7" max="7" width="10.140625" style="57" customWidth="1"/>
    <col min="8" max="8" width="9.28515625" style="57" customWidth="1"/>
    <col min="9" max="9" width="14.5703125" style="57" customWidth="1"/>
    <col min="10" max="10" width="16.85546875" style="57" customWidth="1"/>
    <col min="11" max="11" width="9.28515625" style="57" customWidth="1"/>
    <col min="12" max="12" width="10.85546875" style="57" customWidth="1"/>
    <col min="13" max="13" width="15.28515625" style="57" customWidth="1"/>
    <col min="14" max="14" width="9.28515625" style="57" customWidth="1"/>
    <col min="15" max="15" width="15" style="57" customWidth="1"/>
    <col min="16" max="16" width="16.42578125" style="57" customWidth="1"/>
    <col min="17" max="17" width="9.28515625" style="57" customWidth="1"/>
    <col min="18" max="18" width="17.7109375" style="57" customWidth="1"/>
    <col min="19" max="19" width="20.7109375" style="57" bestFit="1" customWidth="1"/>
    <col min="20" max="20" width="12.5703125" style="57" customWidth="1"/>
  </cols>
  <sheetData>
    <row r="1" spans="1:20" ht="13.9" customHeight="1" x14ac:dyDescent="0.2">
      <c r="A1" s="53" t="s">
        <v>731</v>
      </c>
      <c r="B1" s="54" t="s">
        <v>726</v>
      </c>
      <c r="C1" s="55" t="s">
        <v>730</v>
      </c>
      <c r="D1" s="56" t="s">
        <v>65</v>
      </c>
      <c r="E1" s="56" t="s">
        <v>720</v>
      </c>
      <c r="F1" s="56" t="s">
        <v>719</v>
      </c>
      <c r="G1" s="56" t="s">
        <v>728</v>
      </c>
      <c r="H1" s="56" t="s">
        <v>42</v>
      </c>
      <c r="I1" s="56" t="s">
        <v>742</v>
      </c>
      <c r="J1" s="56" t="s">
        <v>723</v>
      </c>
      <c r="K1" s="56" t="s">
        <v>43</v>
      </c>
      <c r="L1" s="56" t="s">
        <v>724</v>
      </c>
      <c r="M1" s="56" t="s">
        <v>1704</v>
      </c>
      <c r="N1" s="56" t="s">
        <v>7</v>
      </c>
      <c r="O1" s="56" t="s">
        <v>725</v>
      </c>
      <c r="P1" s="56" t="s">
        <v>739</v>
      </c>
      <c r="Q1" s="56" t="s">
        <v>105</v>
      </c>
      <c r="R1" s="56" t="s">
        <v>1404</v>
      </c>
      <c r="S1" s="56" t="s">
        <v>741</v>
      </c>
      <c r="T1" s="56" t="s">
        <v>1384</v>
      </c>
    </row>
    <row r="2" spans="1:20" ht="13.9" customHeight="1" x14ac:dyDescent="0.2">
      <c r="A2" s="53">
        <v>44526.353877314818</v>
      </c>
      <c r="B2" s="54" t="s">
        <v>1805</v>
      </c>
      <c r="C2" s="55" t="s">
        <v>1974</v>
      </c>
      <c r="D2" s="56">
        <v>47</v>
      </c>
      <c r="E2" s="56">
        <v>4</v>
      </c>
      <c r="F2" s="56" t="s">
        <v>788</v>
      </c>
      <c r="G2" s="56">
        <v>622</v>
      </c>
      <c r="H2" s="56">
        <v>591103</v>
      </c>
      <c r="I2" s="56"/>
      <c r="J2" s="56">
        <v>3500</v>
      </c>
      <c r="K2" s="56">
        <v>30</v>
      </c>
      <c r="L2" s="56">
        <v>0</v>
      </c>
      <c r="M2" s="56">
        <v>0</v>
      </c>
      <c r="N2" s="56">
        <v>0</v>
      </c>
      <c r="O2" s="56">
        <v>0</v>
      </c>
      <c r="P2" s="56">
        <v>0</v>
      </c>
      <c r="Q2" s="56">
        <v>0</v>
      </c>
      <c r="R2" s="56">
        <v>0</v>
      </c>
      <c r="S2" s="56" t="s">
        <v>2010</v>
      </c>
      <c r="T2" s="56">
        <v>29.166666666666668</v>
      </c>
    </row>
    <row r="3" spans="1:20" ht="13.9" customHeight="1" x14ac:dyDescent="0.2">
      <c r="A3" s="53">
        <v>44526.352951388886</v>
      </c>
      <c r="B3" s="54" t="s">
        <v>1805</v>
      </c>
      <c r="C3" s="55" t="s">
        <v>1974</v>
      </c>
      <c r="D3" s="56">
        <v>47</v>
      </c>
      <c r="E3" s="56">
        <v>4</v>
      </c>
      <c r="F3" s="56" t="s">
        <v>788</v>
      </c>
      <c r="G3" s="56">
        <v>416</v>
      </c>
      <c r="H3" s="56">
        <v>587562</v>
      </c>
      <c r="I3" s="56"/>
      <c r="J3" s="56">
        <v>0</v>
      </c>
      <c r="K3" s="56">
        <v>45</v>
      </c>
      <c r="L3" s="56">
        <v>0</v>
      </c>
      <c r="M3" s="56">
        <v>0</v>
      </c>
      <c r="N3" s="56">
        <v>0</v>
      </c>
      <c r="O3" s="56">
        <v>0</v>
      </c>
      <c r="P3" s="56">
        <v>0</v>
      </c>
      <c r="Q3" s="56">
        <v>0</v>
      </c>
      <c r="R3" s="56">
        <v>14</v>
      </c>
      <c r="S3" s="56" t="s">
        <v>2009</v>
      </c>
      <c r="T3" s="56">
        <v>14</v>
      </c>
    </row>
    <row r="4" spans="1:20" ht="13.9" customHeight="1" x14ac:dyDescent="0.2">
      <c r="A4" s="53">
        <v>44526.352500000001</v>
      </c>
      <c r="B4" s="54" t="s">
        <v>1805</v>
      </c>
      <c r="C4" s="55" t="s">
        <v>1974</v>
      </c>
      <c r="D4" s="56">
        <v>47</v>
      </c>
      <c r="E4" s="56">
        <v>4</v>
      </c>
      <c r="F4" s="56" t="s">
        <v>788</v>
      </c>
      <c r="G4" s="56">
        <v>416</v>
      </c>
      <c r="H4" s="56">
        <v>587562</v>
      </c>
      <c r="I4" s="56"/>
      <c r="J4" s="56">
        <v>800</v>
      </c>
      <c r="K4" s="56">
        <v>45</v>
      </c>
      <c r="L4" s="56">
        <v>0</v>
      </c>
      <c r="M4" s="56">
        <v>0</v>
      </c>
      <c r="N4" s="56">
        <v>0</v>
      </c>
      <c r="O4" s="56">
        <v>0</v>
      </c>
      <c r="P4" s="56">
        <v>0</v>
      </c>
      <c r="Q4" s="56">
        <v>0</v>
      </c>
      <c r="R4" s="56">
        <v>0</v>
      </c>
      <c r="S4" s="56" t="s">
        <v>2009</v>
      </c>
      <c r="T4" s="56">
        <v>10</v>
      </c>
    </row>
    <row r="5" spans="1:20" ht="13.9" customHeight="1" x14ac:dyDescent="0.2">
      <c r="A5" s="53">
        <v>44526.350324074076</v>
      </c>
      <c r="B5" s="54" t="s">
        <v>1805</v>
      </c>
      <c r="C5" s="55" t="s">
        <v>1974</v>
      </c>
      <c r="D5" s="56">
        <v>47</v>
      </c>
      <c r="E5" s="56">
        <v>4</v>
      </c>
      <c r="F5" s="56" t="s">
        <v>788</v>
      </c>
      <c r="G5" s="56">
        <v>417</v>
      </c>
      <c r="H5" s="56">
        <v>587562</v>
      </c>
      <c r="I5" s="56"/>
      <c r="J5" s="56">
        <v>800</v>
      </c>
      <c r="K5" s="56">
        <v>45</v>
      </c>
      <c r="L5" s="56">
        <v>0</v>
      </c>
      <c r="M5" s="56">
        <v>0</v>
      </c>
      <c r="N5" s="56">
        <v>0</v>
      </c>
      <c r="O5" s="56">
        <v>0</v>
      </c>
      <c r="P5" s="56">
        <v>0</v>
      </c>
      <c r="Q5" s="56">
        <v>0</v>
      </c>
      <c r="R5" s="56">
        <v>0</v>
      </c>
      <c r="S5" s="56" t="s">
        <v>1975</v>
      </c>
      <c r="T5" s="56">
        <v>10</v>
      </c>
    </row>
    <row r="6" spans="1:20" ht="13.9" customHeight="1" x14ac:dyDescent="0.2">
      <c r="A6" s="53">
        <v>44526.349849537037</v>
      </c>
      <c r="B6" s="54" t="s">
        <v>1805</v>
      </c>
      <c r="C6" s="55" t="s">
        <v>1974</v>
      </c>
      <c r="D6" s="56">
        <v>47</v>
      </c>
      <c r="E6" s="56">
        <v>4</v>
      </c>
      <c r="F6" s="56" t="s">
        <v>788</v>
      </c>
      <c r="G6" s="56">
        <v>631</v>
      </c>
      <c r="H6" s="56">
        <v>766773</v>
      </c>
      <c r="I6" s="56"/>
      <c r="J6" s="56">
        <v>0</v>
      </c>
      <c r="K6" s="56">
        <v>55</v>
      </c>
      <c r="L6" s="56">
        <v>0</v>
      </c>
      <c r="M6" s="56">
        <v>0</v>
      </c>
      <c r="N6" s="56">
        <v>0</v>
      </c>
      <c r="O6" s="56">
        <v>24</v>
      </c>
      <c r="P6" s="56">
        <v>0</v>
      </c>
      <c r="Q6" s="56">
        <v>0</v>
      </c>
      <c r="R6" s="56">
        <v>0</v>
      </c>
      <c r="S6" s="56" t="s">
        <v>2008</v>
      </c>
      <c r="T6" s="56">
        <v>24</v>
      </c>
    </row>
    <row r="7" spans="1:20" ht="13.9" hidden="1" customHeight="1" x14ac:dyDescent="0.2">
      <c r="A7" s="53">
        <v>44525.394907407404</v>
      </c>
      <c r="B7" s="54" t="s">
        <v>1805</v>
      </c>
      <c r="C7" s="55" t="s">
        <v>1969</v>
      </c>
      <c r="D7" s="56">
        <v>47</v>
      </c>
      <c r="E7" s="56">
        <v>3</v>
      </c>
      <c r="F7" s="56" t="s">
        <v>788</v>
      </c>
      <c r="G7" s="56">
        <v>631</v>
      </c>
      <c r="H7" s="56">
        <v>766773</v>
      </c>
      <c r="I7" s="56" t="s">
        <v>445</v>
      </c>
      <c r="J7" s="56">
        <v>0</v>
      </c>
      <c r="K7" s="56">
        <v>55</v>
      </c>
      <c r="L7" s="56">
        <v>0</v>
      </c>
      <c r="M7" s="56">
        <v>0</v>
      </c>
      <c r="N7" s="56">
        <v>0</v>
      </c>
      <c r="O7" s="56">
        <v>16</v>
      </c>
      <c r="P7" s="56">
        <v>0</v>
      </c>
      <c r="Q7" s="56">
        <v>0</v>
      </c>
      <c r="R7" s="56">
        <v>0</v>
      </c>
      <c r="S7" s="56" t="s">
        <v>1970</v>
      </c>
      <c r="T7" s="56">
        <v>16</v>
      </c>
    </row>
    <row r="8" spans="1:20" ht="13.9" hidden="1" customHeight="1" x14ac:dyDescent="0.2">
      <c r="A8" s="53">
        <v>44525.394178240742</v>
      </c>
      <c r="B8" s="54" t="s">
        <v>1805</v>
      </c>
      <c r="C8" s="55" t="s">
        <v>1969</v>
      </c>
      <c r="D8" s="56">
        <v>47</v>
      </c>
      <c r="E8" s="56">
        <v>3</v>
      </c>
      <c r="F8" s="56" t="s">
        <v>788</v>
      </c>
      <c r="G8" s="56">
        <v>622</v>
      </c>
      <c r="H8" s="56">
        <v>591103</v>
      </c>
      <c r="I8" s="56" t="s">
        <v>445</v>
      </c>
      <c r="J8" s="56">
        <v>3500</v>
      </c>
      <c r="K8" s="56">
        <v>30</v>
      </c>
      <c r="L8" s="56">
        <v>0</v>
      </c>
      <c r="M8" s="56">
        <v>0</v>
      </c>
      <c r="N8" s="56">
        <v>0</v>
      </c>
      <c r="O8" s="56">
        <v>0</v>
      </c>
      <c r="P8" s="56">
        <v>0</v>
      </c>
      <c r="Q8" s="56">
        <v>0</v>
      </c>
      <c r="R8" s="56">
        <v>0</v>
      </c>
      <c r="S8" s="56" t="s">
        <v>1977</v>
      </c>
      <c r="T8" s="56">
        <v>29.166666666666668</v>
      </c>
    </row>
    <row r="9" spans="1:20" ht="13.9" hidden="1" customHeight="1" x14ac:dyDescent="0.2">
      <c r="A9" s="53">
        <v>44525.393796296295</v>
      </c>
      <c r="B9" s="54" t="s">
        <v>1805</v>
      </c>
      <c r="C9" s="55" t="s">
        <v>1969</v>
      </c>
      <c r="D9" s="56">
        <v>47</v>
      </c>
      <c r="E9" s="56">
        <v>3</v>
      </c>
      <c r="F9" s="56" t="s">
        <v>788</v>
      </c>
      <c r="G9" s="56">
        <v>416</v>
      </c>
      <c r="H9" s="56">
        <v>587562</v>
      </c>
      <c r="I9" s="56" t="s">
        <v>445</v>
      </c>
      <c r="J9" s="56">
        <v>1750</v>
      </c>
      <c r="K9" s="56">
        <v>45</v>
      </c>
      <c r="L9" s="56">
        <v>0</v>
      </c>
      <c r="M9" s="56">
        <v>0</v>
      </c>
      <c r="N9" s="56">
        <v>0</v>
      </c>
      <c r="O9" s="56">
        <v>0</v>
      </c>
      <c r="P9" s="56">
        <v>0</v>
      </c>
      <c r="Q9" s="56">
        <v>0</v>
      </c>
      <c r="R9" s="56">
        <v>0</v>
      </c>
      <c r="S9" s="56" t="s">
        <v>1976</v>
      </c>
      <c r="T9" s="56">
        <v>21.875</v>
      </c>
    </row>
    <row r="10" spans="1:20" ht="13.9" customHeight="1" x14ac:dyDescent="0.2">
      <c r="A10" s="53">
        <v>44525.393368055556</v>
      </c>
      <c r="B10" s="54" t="s">
        <v>1805</v>
      </c>
      <c r="C10" s="55" t="s">
        <v>1974</v>
      </c>
      <c r="D10" s="56">
        <v>47</v>
      </c>
      <c r="E10" s="56">
        <v>4</v>
      </c>
      <c r="F10" s="56" t="s">
        <v>788</v>
      </c>
      <c r="G10" s="56">
        <v>417</v>
      </c>
      <c r="H10" s="56">
        <v>587562</v>
      </c>
      <c r="I10" s="56"/>
      <c r="J10" s="56">
        <v>0</v>
      </c>
      <c r="K10" s="56">
        <v>45</v>
      </c>
      <c r="L10" s="56">
        <v>0</v>
      </c>
      <c r="M10" s="56">
        <v>0</v>
      </c>
      <c r="N10" s="56">
        <v>0</v>
      </c>
      <c r="O10" s="56">
        <v>0</v>
      </c>
      <c r="P10" s="56">
        <v>0</v>
      </c>
      <c r="Q10" s="56">
        <v>0</v>
      </c>
      <c r="R10" s="56">
        <v>12</v>
      </c>
      <c r="S10" s="56" t="s">
        <v>1975</v>
      </c>
      <c r="T10" s="56">
        <v>12</v>
      </c>
    </row>
    <row r="11" spans="1:20" ht="13.9" customHeight="1" x14ac:dyDescent="0.2">
      <c r="A11" s="53">
        <v>44524.691990740743</v>
      </c>
      <c r="B11" s="54" t="s">
        <v>1805</v>
      </c>
      <c r="C11" s="55" t="s">
        <v>1969</v>
      </c>
      <c r="D11" s="56">
        <v>47</v>
      </c>
      <c r="E11" s="56">
        <v>3</v>
      </c>
      <c r="F11" s="56" t="s">
        <v>788</v>
      </c>
      <c r="G11" s="56">
        <v>417</v>
      </c>
      <c r="H11" s="56">
        <v>587562</v>
      </c>
      <c r="I11" s="56"/>
      <c r="J11" s="56">
        <v>0</v>
      </c>
      <c r="K11" s="56">
        <v>45</v>
      </c>
      <c r="L11" s="56">
        <v>0</v>
      </c>
      <c r="M11" s="56">
        <v>0</v>
      </c>
      <c r="N11" s="56">
        <v>0</v>
      </c>
      <c r="O11" s="56">
        <v>0</v>
      </c>
      <c r="P11" s="56">
        <v>0</v>
      </c>
      <c r="Q11" s="56">
        <v>0</v>
      </c>
      <c r="R11" s="56">
        <v>18</v>
      </c>
      <c r="S11" s="56" t="s">
        <v>1973</v>
      </c>
      <c r="T11" s="56">
        <v>18</v>
      </c>
    </row>
    <row r="12" spans="1:20" ht="13.9" customHeight="1" x14ac:dyDescent="0.2">
      <c r="A12" s="53">
        <v>44524.691469907404</v>
      </c>
      <c r="B12" s="54" t="s">
        <v>1805</v>
      </c>
      <c r="C12" s="55" t="s">
        <v>1969</v>
      </c>
      <c r="D12" s="56">
        <v>47</v>
      </c>
      <c r="E12" s="56">
        <v>3</v>
      </c>
      <c r="F12" s="56" t="s">
        <v>788</v>
      </c>
      <c r="G12" s="56">
        <v>417</v>
      </c>
      <c r="H12" s="56">
        <v>587562</v>
      </c>
      <c r="I12" s="56"/>
      <c r="J12" s="56">
        <v>500</v>
      </c>
      <c r="K12" s="56">
        <v>45</v>
      </c>
      <c r="L12" s="56">
        <v>0</v>
      </c>
      <c r="M12" s="56">
        <v>0</v>
      </c>
      <c r="N12" s="56">
        <v>0</v>
      </c>
      <c r="O12" s="56">
        <v>0</v>
      </c>
      <c r="P12" s="56">
        <v>0</v>
      </c>
      <c r="Q12" s="56">
        <v>0</v>
      </c>
      <c r="R12" s="56">
        <v>0</v>
      </c>
      <c r="S12" s="56" t="s">
        <v>1973</v>
      </c>
      <c r="T12" s="56">
        <v>6.25</v>
      </c>
    </row>
    <row r="13" spans="1:20" ht="13.9" hidden="1" customHeight="1" x14ac:dyDescent="0.2">
      <c r="A13" s="53">
        <v>44524.361678240741</v>
      </c>
      <c r="B13" s="54" t="s">
        <v>1805</v>
      </c>
      <c r="C13" s="55" t="s">
        <v>1963</v>
      </c>
      <c r="D13" s="56">
        <v>47</v>
      </c>
      <c r="E13" s="56">
        <v>2</v>
      </c>
      <c r="F13" s="56" t="s">
        <v>788</v>
      </c>
      <c r="G13" s="56">
        <v>416</v>
      </c>
      <c r="H13" s="56">
        <v>587562</v>
      </c>
      <c r="I13" s="56" t="s">
        <v>445</v>
      </c>
      <c r="J13" s="56">
        <v>1750</v>
      </c>
      <c r="K13" s="56">
        <v>45</v>
      </c>
      <c r="L13" s="56">
        <v>0</v>
      </c>
      <c r="M13" s="56">
        <v>0</v>
      </c>
      <c r="N13" s="56">
        <v>0</v>
      </c>
      <c r="O13" s="56">
        <v>0</v>
      </c>
      <c r="P13" s="56">
        <v>0</v>
      </c>
      <c r="Q13" s="56">
        <v>0</v>
      </c>
      <c r="R13" s="56">
        <v>0</v>
      </c>
      <c r="S13" s="56" t="s">
        <v>1972</v>
      </c>
      <c r="T13" s="56">
        <v>21.875</v>
      </c>
    </row>
    <row r="14" spans="1:20" ht="13.9" customHeight="1" x14ac:dyDescent="0.2">
      <c r="A14" s="53">
        <v>44524.361388888887</v>
      </c>
      <c r="B14" s="54" t="s">
        <v>1805</v>
      </c>
      <c r="C14" s="55" t="s">
        <v>1963</v>
      </c>
      <c r="D14" s="56">
        <v>47</v>
      </c>
      <c r="E14" s="56">
        <v>2</v>
      </c>
      <c r="F14" s="56" t="s">
        <v>788</v>
      </c>
      <c r="G14" s="56">
        <v>417</v>
      </c>
      <c r="H14" s="56">
        <v>587562</v>
      </c>
      <c r="I14" s="56"/>
      <c r="J14" s="56">
        <v>1400</v>
      </c>
      <c r="K14" s="56">
        <v>45</v>
      </c>
      <c r="L14" s="56">
        <v>0</v>
      </c>
      <c r="M14" s="56">
        <v>0</v>
      </c>
      <c r="N14" s="56">
        <v>0</v>
      </c>
      <c r="O14" s="56">
        <v>0</v>
      </c>
      <c r="P14" s="56">
        <v>0</v>
      </c>
      <c r="Q14" s="56">
        <v>0</v>
      </c>
      <c r="R14" s="56">
        <v>0</v>
      </c>
      <c r="S14" s="56" t="s">
        <v>1964</v>
      </c>
      <c r="T14" s="56">
        <v>17.5</v>
      </c>
    </row>
    <row r="15" spans="1:20" ht="13.9" hidden="1" customHeight="1" x14ac:dyDescent="0.2">
      <c r="A15" s="53">
        <v>44524.361018518517</v>
      </c>
      <c r="B15" s="54" t="s">
        <v>1805</v>
      </c>
      <c r="C15" s="55" t="s">
        <v>1963</v>
      </c>
      <c r="D15" s="56">
        <v>47</v>
      </c>
      <c r="E15" s="56">
        <v>2</v>
      </c>
      <c r="F15" s="56" t="s">
        <v>788</v>
      </c>
      <c r="G15" s="56">
        <v>622</v>
      </c>
      <c r="H15" s="56">
        <v>591103</v>
      </c>
      <c r="I15" s="56" t="s">
        <v>445</v>
      </c>
      <c r="J15" s="56">
        <v>0</v>
      </c>
      <c r="K15" s="56">
        <v>30</v>
      </c>
      <c r="L15" s="56">
        <v>0</v>
      </c>
      <c r="M15" s="56">
        <v>0</v>
      </c>
      <c r="N15" s="56">
        <v>0</v>
      </c>
      <c r="O15" s="56">
        <v>0</v>
      </c>
      <c r="P15" s="56">
        <v>0</v>
      </c>
      <c r="Q15" s="56">
        <v>0</v>
      </c>
      <c r="R15" s="56">
        <v>4</v>
      </c>
      <c r="S15" s="56" t="s">
        <v>1971</v>
      </c>
      <c r="T15" s="56">
        <v>4</v>
      </c>
    </row>
    <row r="16" spans="1:20" ht="13.9" hidden="1" customHeight="1" x14ac:dyDescent="0.2">
      <c r="A16" s="53">
        <v>44524.360451388886</v>
      </c>
      <c r="B16" s="54" t="s">
        <v>1805</v>
      </c>
      <c r="C16" s="55" t="s">
        <v>1963</v>
      </c>
      <c r="D16" s="56">
        <v>47</v>
      </c>
      <c r="E16" s="56">
        <v>2</v>
      </c>
      <c r="F16" s="56" t="s">
        <v>788</v>
      </c>
      <c r="G16" s="56">
        <v>622</v>
      </c>
      <c r="H16" s="56">
        <v>591103</v>
      </c>
      <c r="I16" s="56" t="s">
        <v>445</v>
      </c>
      <c r="J16" s="56">
        <v>3000</v>
      </c>
      <c r="K16" s="56">
        <v>30</v>
      </c>
      <c r="L16" s="56">
        <v>0</v>
      </c>
      <c r="M16" s="56">
        <v>0</v>
      </c>
      <c r="N16" s="56">
        <v>0</v>
      </c>
      <c r="O16" s="56">
        <v>0</v>
      </c>
      <c r="P16" s="56">
        <v>0</v>
      </c>
      <c r="Q16" s="56">
        <v>0</v>
      </c>
      <c r="R16" s="56">
        <v>0</v>
      </c>
      <c r="S16" s="56" t="s">
        <v>1971</v>
      </c>
      <c r="T16" s="56">
        <v>25</v>
      </c>
    </row>
    <row r="17" spans="1:20" ht="13.9" hidden="1" customHeight="1" x14ac:dyDescent="0.2">
      <c r="A17" s="53">
        <v>44524.359861111108</v>
      </c>
      <c r="B17" s="54" t="s">
        <v>1805</v>
      </c>
      <c r="C17" s="55" t="s">
        <v>1969</v>
      </c>
      <c r="D17" s="56">
        <v>47</v>
      </c>
      <c r="E17" s="56">
        <v>3</v>
      </c>
      <c r="F17" s="56" t="s">
        <v>788</v>
      </c>
      <c r="G17" s="56">
        <v>631</v>
      </c>
      <c r="H17" s="56">
        <v>766773</v>
      </c>
      <c r="I17" s="56" t="s">
        <v>445</v>
      </c>
      <c r="J17" s="56">
        <v>0</v>
      </c>
      <c r="K17" s="56">
        <v>55</v>
      </c>
      <c r="L17" s="56">
        <v>0</v>
      </c>
      <c r="M17" s="56">
        <v>0</v>
      </c>
      <c r="N17" s="56">
        <v>0</v>
      </c>
      <c r="O17" s="56">
        <v>8</v>
      </c>
      <c r="P17" s="56">
        <v>0</v>
      </c>
      <c r="Q17" s="56">
        <v>0</v>
      </c>
      <c r="R17" s="56">
        <v>0</v>
      </c>
      <c r="S17" s="56" t="s">
        <v>1970</v>
      </c>
      <c r="T17" s="56">
        <v>8</v>
      </c>
    </row>
    <row r="18" spans="1:20" ht="13.9" hidden="1" customHeight="1" x14ac:dyDescent="0.2">
      <c r="A18" s="53">
        <v>44524.359502314815</v>
      </c>
      <c r="B18" s="54" t="s">
        <v>1805</v>
      </c>
      <c r="C18" s="55" t="s">
        <v>1963</v>
      </c>
      <c r="D18" s="56">
        <v>47</v>
      </c>
      <c r="E18" s="56">
        <v>2</v>
      </c>
      <c r="F18" s="56" t="s">
        <v>788</v>
      </c>
      <c r="G18" s="56">
        <v>631</v>
      </c>
      <c r="H18" s="56">
        <v>766773</v>
      </c>
      <c r="I18" s="56" t="s">
        <v>445</v>
      </c>
      <c r="J18" s="56">
        <v>0</v>
      </c>
      <c r="K18" s="56">
        <v>55</v>
      </c>
      <c r="L18" s="56">
        <v>0</v>
      </c>
      <c r="M18" s="56">
        <v>0</v>
      </c>
      <c r="N18" s="56">
        <v>0</v>
      </c>
      <c r="O18" s="56">
        <v>7</v>
      </c>
      <c r="P18" s="56">
        <v>0</v>
      </c>
      <c r="Q18" s="56">
        <v>0</v>
      </c>
      <c r="R18" s="56">
        <v>0</v>
      </c>
      <c r="S18" s="56" t="s">
        <v>1965</v>
      </c>
      <c r="T18" s="56">
        <v>7</v>
      </c>
    </row>
    <row r="19" spans="1:20" ht="13.9" hidden="1" customHeight="1" x14ac:dyDescent="0.2">
      <c r="A19" s="53">
        <v>44523.702291666668</v>
      </c>
      <c r="B19" s="54" t="s">
        <v>1805</v>
      </c>
      <c r="C19" s="55" t="s">
        <v>1963</v>
      </c>
      <c r="D19" s="56">
        <v>47</v>
      </c>
      <c r="E19" s="56">
        <v>2</v>
      </c>
      <c r="F19" s="56" t="s">
        <v>788</v>
      </c>
      <c r="G19" s="56">
        <v>631</v>
      </c>
      <c r="H19" s="56">
        <v>766773</v>
      </c>
      <c r="I19" s="56" t="s">
        <v>445</v>
      </c>
      <c r="J19" s="56">
        <v>0</v>
      </c>
      <c r="K19" s="56">
        <v>55</v>
      </c>
      <c r="L19" s="56">
        <v>0</v>
      </c>
      <c r="M19" s="56">
        <v>0</v>
      </c>
      <c r="N19" s="56">
        <v>0</v>
      </c>
      <c r="O19" s="56">
        <v>9</v>
      </c>
      <c r="P19" s="56">
        <v>0</v>
      </c>
      <c r="Q19" s="56">
        <v>0</v>
      </c>
      <c r="R19" s="56">
        <v>0</v>
      </c>
      <c r="S19" s="56" t="s">
        <v>1965</v>
      </c>
      <c r="T19" s="56">
        <v>9</v>
      </c>
    </row>
    <row r="20" spans="1:20" ht="13.9" hidden="1" customHeight="1" x14ac:dyDescent="0.2">
      <c r="A20" s="53">
        <v>44523.701898148145</v>
      </c>
      <c r="B20" s="54" t="s">
        <v>1805</v>
      </c>
      <c r="C20" s="55" t="s">
        <v>1963</v>
      </c>
      <c r="D20" s="56">
        <v>47</v>
      </c>
      <c r="E20" s="56">
        <v>2</v>
      </c>
      <c r="F20" s="56" t="s">
        <v>788</v>
      </c>
      <c r="G20" s="56">
        <v>631</v>
      </c>
      <c r="H20" s="56">
        <v>766773</v>
      </c>
      <c r="I20" s="56" t="s">
        <v>445</v>
      </c>
      <c r="J20" s="56">
        <v>0</v>
      </c>
      <c r="K20" s="56">
        <v>55</v>
      </c>
      <c r="L20" s="56">
        <v>0</v>
      </c>
      <c r="M20" s="56">
        <v>0</v>
      </c>
      <c r="N20" s="56">
        <v>0</v>
      </c>
      <c r="O20" s="56">
        <v>8</v>
      </c>
      <c r="P20" s="56">
        <v>0</v>
      </c>
      <c r="Q20" s="56">
        <v>0</v>
      </c>
      <c r="R20" s="56">
        <v>0</v>
      </c>
      <c r="S20" s="56" t="s">
        <v>1965</v>
      </c>
      <c r="T20" s="56">
        <v>8</v>
      </c>
    </row>
    <row r="21" spans="1:20" ht="13.9" customHeight="1" x14ac:dyDescent="0.2">
      <c r="A21" s="53">
        <v>44523.701307870368</v>
      </c>
      <c r="B21" s="54" t="s">
        <v>1805</v>
      </c>
      <c r="C21" s="55" t="s">
        <v>1963</v>
      </c>
      <c r="D21" s="56">
        <v>47</v>
      </c>
      <c r="E21" s="56">
        <v>2</v>
      </c>
      <c r="F21" s="56" t="s">
        <v>788</v>
      </c>
      <c r="G21" s="56">
        <v>417</v>
      </c>
      <c r="H21" s="56">
        <v>587562</v>
      </c>
      <c r="I21" s="56"/>
      <c r="J21" s="56">
        <v>0</v>
      </c>
      <c r="K21" s="56">
        <v>45</v>
      </c>
      <c r="L21" s="56">
        <v>0</v>
      </c>
      <c r="M21" s="56">
        <v>2</v>
      </c>
      <c r="N21" s="56">
        <v>0</v>
      </c>
      <c r="O21" s="56">
        <v>0</v>
      </c>
      <c r="P21" s="56">
        <v>0</v>
      </c>
      <c r="Q21" s="56">
        <v>0</v>
      </c>
      <c r="R21" s="56">
        <v>0</v>
      </c>
      <c r="S21" s="56" t="s">
        <v>1964</v>
      </c>
      <c r="T21" s="56">
        <v>2</v>
      </c>
    </row>
    <row r="22" spans="1:20" ht="13.9" hidden="1" customHeight="1" x14ac:dyDescent="0.2">
      <c r="A22" s="53">
        <v>44523.373483796298</v>
      </c>
      <c r="B22" s="54" t="s">
        <v>1805</v>
      </c>
      <c r="C22" s="55" t="s">
        <v>1952</v>
      </c>
      <c r="D22" s="56">
        <v>47</v>
      </c>
      <c r="E22" s="56">
        <v>1</v>
      </c>
      <c r="F22" s="56" t="s">
        <v>788</v>
      </c>
      <c r="G22" s="56">
        <v>602</v>
      </c>
      <c r="H22" s="56">
        <v>645199</v>
      </c>
      <c r="I22" s="56" t="s">
        <v>445</v>
      </c>
      <c r="J22" s="56">
        <v>3700</v>
      </c>
      <c r="K22" s="56">
        <v>24</v>
      </c>
      <c r="L22" s="56">
        <v>0</v>
      </c>
      <c r="M22" s="56">
        <v>0</v>
      </c>
      <c r="N22" s="56">
        <v>0</v>
      </c>
      <c r="O22" s="56">
        <v>0</v>
      </c>
      <c r="P22" s="56">
        <v>0</v>
      </c>
      <c r="Q22" s="56">
        <v>0</v>
      </c>
      <c r="R22" s="56">
        <v>0</v>
      </c>
      <c r="S22" s="56" t="s">
        <v>1962</v>
      </c>
      <c r="T22" s="56">
        <v>24.666666666666668</v>
      </c>
    </row>
    <row r="23" spans="1:20" ht="13.9" customHeight="1" x14ac:dyDescent="0.2">
      <c r="A23" s="53">
        <v>44523.373101851852</v>
      </c>
      <c r="B23" s="54" t="s">
        <v>1805</v>
      </c>
      <c r="C23" s="55" t="s">
        <v>1952</v>
      </c>
      <c r="D23" s="56">
        <v>47</v>
      </c>
      <c r="E23" s="56">
        <v>1</v>
      </c>
      <c r="F23" s="56" t="s">
        <v>788</v>
      </c>
      <c r="G23" s="56">
        <v>417</v>
      </c>
      <c r="H23" s="56">
        <v>587562</v>
      </c>
      <c r="I23" s="56"/>
      <c r="J23" s="56">
        <v>0</v>
      </c>
      <c r="K23" s="56">
        <v>45</v>
      </c>
      <c r="L23" s="56">
        <v>0</v>
      </c>
      <c r="M23" s="56">
        <v>0</v>
      </c>
      <c r="N23" s="56">
        <v>0</v>
      </c>
      <c r="O23" s="56">
        <v>0</v>
      </c>
      <c r="P23" s="56">
        <v>0</v>
      </c>
      <c r="Q23" s="56">
        <v>0</v>
      </c>
      <c r="R23" s="56">
        <v>12</v>
      </c>
      <c r="S23" s="56" t="s">
        <v>1961</v>
      </c>
      <c r="T23" s="56">
        <v>12</v>
      </c>
    </row>
    <row r="24" spans="1:20" ht="13.9" customHeight="1" x14ac:dyDescent="0.2">
      <c r="A24" s="53">
        <v>44523.372858796298</v>
      </c>
      <c r="B24" s="54" t="s">
        <v>1805</v>
      </c>
      <c r="C24" s="55" t="s">
        <v>1952</v>
      </c>
      <c r="D24" s="56">
        <v>47</v>
      </c>
      <c r="E24" s="56">
        <v>1</v>
      </c>
      <c r="F24" s="56" t="s">
        <v>788</v>
      </c>
      <c r="G24" s="56">
        <v>417</v>
      </c>
      <c r="H24" s="56">
        <v>587562</v>
      </c>
      <c r="I24" s="56"/>
      <c r="J24" s="56">
        <v>1000</v>
      </c>
      <c r="K24" s="56">
        <v>45</v>
      </c>
      <c r="L24" s="56">
        <v>0</v>
      </c>
      <c r="M24" s="56">
        <v>0</v>
      </c>
      <c r="N24" s="56">
        <v>0</v>
      </c>
      <c r="O24" s="56">
        <v>0</v>
      </c>
      <c r="P24" s="56">
        <v>0</v>
      </c>
      <c r="Q24" s="56">
        <v>0</v>
      </c>
      <c r="R24" s="56">
        <v>0</v>
      </c>
      <c r="S24" s="56" t="s">
        <v>1961</v>
      </c>
      <c r="T24" s="56">
        <v>12.5</v>
      </c>
    </row>
    <row r="25" spans="1:20" ht="13.9" hidden="1" customHeight="1" x14ac:dyDescent="0.2">
      <c r="A25" s="53">
        <v>44523.364085648151</v>
      </c>
      <c r="B25" s="54" t="s">
        <v>1805</v>
      </c>
      <c r="C25" s="55" t="s">
        <v>1952</v>
      </c>
      <c r="D25" s="56">
        <v>47</v>
      </c>
      <c r="E25" s="56">
        <v>1</v>
      </c>
      <c r="F25" s="56" t="s">
        <v>788</v>
      </c>
      <c r="G25" s="56">
        <v>416</v>
      </c>
      <c r="H25" s="56">
        <v>587562</v>
      </c>
      <c r="I25" s="56" t="s">
        <v>445</v>
      </c>
      <c r="J25" s="56">
        <v>1700</v>
      </c>
      <c r="K25" s="56">
        <v>45</v>
      </c>
      <c r="L25" s="56">
        <v>0</v>
      </c>
      <c r="M25" s="56">
        <v>0.25</v>
      </c>
      <c r="N25" s="56">
        <v>0</v>
      </c>
      <c r="O25" s="56">
        <v>0</v>
      </c>
      <c r="P25" s="56">
        <v>0</v>
      </c>
      <c r="Q25" s="56">
        <v>0</v>
      </c>
      <c r="R25" s="56">
        <v>0</v>
      </c>
      <c r="S25" s="56" t="s">
        <v>1960</v>
      </c>
      <c r="T25" s="56">
        <v>21.5</v>
      </c>
    </row>
    <row r="26" spans="1:20" ht="13.9" hidden="1" customHeight="1" x14ac:dyDescent="0.2">
      <c r="A26" s="53">
        <v>44523.363125000003</v>
      </c>
      <c r="B26" s="54" t="s">
        <v>1805</v>
      </c>
      <c r="C26" s="55" t="s">
        <v>1952</v>
      </c>
      <c r="D26" s="56">
        <v>47</v>
      </c>
      <c r="E26" s="56">
        <v>1</v>
      </c>
      <c r="F26" s="56" t="s">
        <v>788</v>
      </c>
      <c r="G26" s="56">
        <v>622</v>
      </c>
      <c r="H26" s="56">
        <v>591103</v>
      </c>
      <c r="I26" s="56" t="s">
        <v>445</v>
      </c>
      <c r="J26" s="56">
        <v>3500</v>
      </c>
      <c r="K26" s="56">
        <v>30</v>
      </c>
      <c r="L26" s="56">
        <v>0</v>
      </c>
      <c r="M26" s="56">
        <v>0</v>
      </c>
      <c r="N26" s="56">
        <v>0</v>
      </c>
      <c r="O26" s="56">
        <v>0</v>
      </c>
      <c r="P26" s="56">
        <v>0</v>
      </c>
      <c r="Q26" s="56">
        <v>0</v>
      </c>
      <c r="R26" s="56">
        <v>0</v>
      </c>
      <c r="S26" s="56" t="s">
        <v>1959</v>
      </c>
      <c r="T26" s="56">
        <v>29.166666666666668</v>
      </c>
    </row>
    <row r="27" spans="1:20" ht="13.9" hidden="1" customHeight="1" x14ac:dyDescent="0.2">
      <c r="A27" s="53">
        <v>44523.33861111111</v>
      </c>
      <c r="B27" s="54" t="s">
        <v>1805</v>
      </c>
      <c r="C27" s="55" t="s">
        <v>1952</v>
      </c>
      <c r="D27" s="56">
        <v>47</v>
      </c>
      <c r="E27" s="56">
        <v>1</v>
      </c>
      <c r="F27" s="56" t="s">
        <v>788</v>
      </c>
      <c r="G27" s="56">
        <v>631</v>
      </c>
      <c r="H27" s="56">
        <v>766773</v>
      </c>
      <c r="I27" s="56" t="s">
        <v>445</v>
      </c>
      <c r="J27" s="56">
        <v>200</v>
      </c>
      <c r="K27" s="56">
        <v>55</v>
      </c>
      <c r="L27" s="56">
        <v>0</v>
      </c>
      <c r="M27" s="56">
        <v>0</v>
      </c>
      <c r="N27" s="56">
        <v>0</v>
      </c>
      <c r="O27" s="56">
        <v>19</v>
      </c>
      <c r="P27" s="56">
        <v>0</v>
      </c>
      <c r="Q27" s="56">
        <v>0</v>
      </c>
      <c r="R27" s="56">
        <v>0</v>
      </c>
      <c r="S27" s="56" t="s">
        <v>1953</v>
      </c>
      <c r="T27" s="56">
        <v>22.055555555555557</v>
      </c>
    </row>
    <row r="28" spans="1:20" ht="13.9" hidden="1" customHeight="1" x14ac:dyDescent="0.2">
      <c r="A28" s="53">
        <v>44522.56958333333</v>
      </c>
      <c r="B28" s="54" t="s">
        <v>1805</v>
      </c>
      <c r="C28" s="55" t="s">
        <v>1952</v>
      </c>
      <c r="D28" s="56">
        <v>47</v>
      </c>
      <c r="E28" s="56">
        <v>1</v>
      </c>
      <c r="F28" s="56" t="s">
        <v>788</v>
      </c>
      <c r="G28" s="56">
        <v>631</v>
      </c>
      <c r="H28" s="56">
        <v>766773</v>
      </c>
      <c r="I28" s="56" t="s">
        <v>445</v>
      </c>
      <c r="J28" s="56">
        <v>0</v>
      </c>
      <c r="K28" s="56">
        <v>55</v>
      </c>
      <c r="L28" s="56">
        <v>0</v>
      </c>
      <c r="M28" s="56">
        <v>2</v>
      </c>
      <c r="N28" s="56">
        <v>0</v>
      </c>
      <c r="O28" s="56">
        <v>0</v>
      </c>
      <c r="P28" s="56">
        <v>0</v>
      </c>
      <c r="Q28" s="56">
        <v>0</v>
      </c>
      <c r="R28" s="56">
        <v>0</v>
      </c>
      <c r="S28" s="56" t="s">
        <v>1953</v>
      </c>
      <c r="T28" s="56">
        <v>2</v>
      </c>
    </row>
    <row r="29" spans="1:20" ht="13.9" hidden="1" customHeight="1" x14ac:dyDescent="0.2">
      <c r="A29" s="53">
        <v>44522.376631944448</v>
      </c>
      <c r="B29" s="54" t="s">
        <v>1805</v>
      </c>
      <c r="C29" s="55" t="s">
        <v>1927</v>
      </c>
      <c r="D29" s="56">
        <v>46</v>
      </c>
      <c r="E29" s="56">
        <v>6</v>
      </c>
      <c r="F29" s="56" t="s">
        <v>788</v>
      </c>
      <c r="G29" s="56">
        <v>631</v>
      </c>
      <c r="H29" s="56">
        <v>766773</v>
      </c>
      <c r="I29" s="56" t="s">
        <v>445</v>
      </c>
      <c r="J29" s="56">
        <v>400</v>
      </c>
      <c r="K29" s="56">
        <v>55</v>
      </c>
      <c r="L29" s="56">
        <v>0</v>
      </c>
      <c r="M29" s="56">
        <v>0</v>
      </c>
      <c r="N29" s="56">
        <v>0</v>
      </c>
      <c r="O29" s="56">
        <v>0</v>
      </c>
      <c r="P29" s="56">
        <v>0</v>
      </c>
      <c r="Q29" s="56">
        <v>0</v>
      </c>
      <c r="R29" s="56">
        <v>0</v>
      </c>
      <c r="S29" s="56" t="s">
        <v>1939</v>
      </c>
      <c r="T29" s="56">
        <v>6.1111111111111116</v>
      </c>
    </row>
    <row r="30" spans="1:20" ht="13.9" hidden="1" customHeight="1" x14ac:dyDescent="0.2">
      <c r="A30" s="53">
        <v>44522.376331018517</v>
      </c>
      <c r="B30" s="54" t="s">
        <v>1805</v>
      </c>
      <c r="C30" s="55" t="s">
        <v>1925</v>
      </c>
      <c r="D30" s="56">
        <v>46</v>
      </c>
      <c r="E30" s="56">
        <v>5</v>
      </c>
      <c r="F30" s="56" t="s">
        <v>788</v>
      </c>
      <c r="G30" s="56">
        <v>631</v>
      </c>
      <c r="H30" s="56">
        <v>766773</v>
      </c>
      <c r="I30" s="56" t="s">
        <v>445</v>
      </c>
      <c r="J30" s="56">
        <v>1600</v>
      </c>
      <c r="K30" s="56">
        <v>55</v>
      </c>
      <c r="L30" s="56">
        <v>0</v>
      </c>
      <c r="M30" s="56">
        <v>0</v>
      </c>
      <c r="N30" s="56">
        <v>0</v>
      </c>
      <c r="O30" s="56">
        <v>0</v>
      </c>
      <c r="P30" s="56">
        <v>0</v>
      </c>
      <c r="Q30" s="56">
        <v>0</v>
      </c>
      <c r="R30" s="56">
        <v>0</v>
      </c>
      <c r="S30" s="56" t="s">
        <v>1938</v>
      </c>
      <c r="T30" s="56">
        <v>24.444444444444446</v>
      </c>
    </row>
    <row r="31" spans="1:20" ht="13.9" hidden="1" customHeight="1" x14ac:dyDescent="0.2">
      <c r="A31" s="53">
        <v>44522.375694444447</v>
      </c>
      <c r="B31" s="54" t="s">
        <v>1805</v>
      </c>
      <c r="C31" s="55" t="s">
        <v>1927</v>
      </c>
      <c r="D31" s="56">
        <v>46</v>
      </c>
      <c r="E31" s="56">
        <v>6</v>
      </c>
      <c r="F31" s="56" t="s">
        <v>788</v>
      </c>
      <c r="G31" s="56">
        <v>622</v>
      </c>
      <c r="H31" s="56">
        <v>591103</v>
      </c>
      <c r="I31" s="56" t="s">
        <v>445</v>
      </c>
      <c r="J31" s="56">
        <v>4000</v>
      </c>
      <c r="K31" s="56">
        <v>30</v>
      </c>
      <c r="L31" s="56">
        <v>0</v>
      </c>
      <c r="M31" s="56">
        <v>0</v>
      </c>
      <c r="N31" s="56">
        <v>0</v>
      </c>
      <c r="O31" s="56">
        <v>0</v>
      </c>
      <c r="P31" s="56">
        <v>0</v>
      </c>
      <c r="Q31" s="56">
        <v>0</v>
      </c>
      <c r="R31" s="56">
        <v>0</v>
      </c>
      <c r="S31" s="56" t="s">
        <v>1937</v>
      </c>
      <c r="T31" s="56">
        <v>33.333333333333336</v>
      </c>
    </row>
    <row r="32" spans="1:20" ht="13.9" hidden="1" customHeight="1" x14ac:dyDescent="0.2">
      <c r="A32" s="53">
        <v>44522.375173611108</v>
      </c>
      <c r="B32" s="54" t="s">
        <v>1805</v>
      </c>
      <c r="C32" s="55" t="s">
        <v>1925</v>
      </c>
      <c r="D32" s="56">
        <v>46</v>
      </c>
      <c r="E32" s="56">
        <v>5</v>
      </c>
      <c r="F32" s="56" t="s">
        <v>788</v>
      </c>
      <c r="G32" s="56">
        <v>622</v>
      </c>
      <c r="H32" s="56">
        <v>591103</v>
      </c>
      <c r="I32" s="56" t="s">
        <v>445</v>
      </c>
      <c r="J32" s="56">
        <v>3700</v>
      </c>
      <c r="K32" s="56">
        <v>30</v>
      </c>
      <c r="L32" s="56">
        <v>0</v>
      </c>
      <c r="M32" s="56">
        <v>0</v>
      </c>
      <c r="N32" s="56">
        <v>0</v>
      </c>
      <c r="O32" s="56">
        <v>0</v>
      </c>
      <c r="P32" s="56">
        <v>0</v>
      </c>
      <c r="Q32" s="56">
        <v>0</v>
      </c>
      <c r="R32" s="56">
        <v>0</v>
      </c>
      <c r="S32" s="56" t="s">
        <v>1936</v>
      </c>
      <c r="T32" s="56">
        <v>30.833333333333332</v>
      </c>
    </row>
    <row r="33" spans="1:20" ht="13.9" hidden="1" customHeight="1" x14ac:dyDescent="0.2">
      <c r="A33" s="53">
        <v>44522.374571759261</v>
      </c>
      <c r="B33" s="54" t="s">
        <v>1805</v>
      </c>
      <c r="C33" s="55" t="s">
        <v>1924</v>
      </c>
      <c r="D33" s="56">
        <v>46</v>
      </c>
      <c r="E33" s="56">
        <v>7</v>
      </c>
      <c r="F33" s="56" t="s">
        <v>788</v>
      </c>
      <c r="G33" s="56">
        <v>602</v>
      </c>
      <c r="H33" s="56">
        <v>645199</v>
      </c>
      <c r="I33" s="56" t="s">
        <v>445</v>
      </c>
      <c r="J33" s="56">
        <v>3700</v>
      </c>
      <c r="K33" s="56">
        <v>24</v>
      </c>
      <c r="L33" s="56">
        <v>0</v>
      </c>
      <c r="M33" s="56">
        <v>0</v>
      </c>
      <c r="N33" s="56">
        <v>0</v>
      </c>
      <c r="O33" s="56">
        <v>0</v>
      </c>
      <c r="P33" s="56">
        <v>0</v>
      </c>
      <c r="Q33" s="56">
        <v>0</v>
      </c>
      <c r="R33" s="56">
        <v>0</v>
      </c>
      <c r="S33" s="56" t="s">
        <v>1935</v>
      </c>
      <c r="T33" s="56">
        <v>24.666666666666668</v>
      </c>
    </row>
    <row r="34" spans="1:20" ht="13.9" hidden="1" customHeight="1" x14ac:dyDescent="0.2">
      <c r="A34" s="53">
        <v>44522.374131944445</v>
      </c>
      <c r="B34" s="54" t="s">
        <v>1805</v>
      </c>
      <c r="C34" s="55" t="s">
        <v>1927</v>
      </c>
      <c r="D34" s="56">
        <v>46</v>
      </c>
      <c r="E34" s="56">
        <v>6</v>
      </c>
      <c r="F34" s="56" t="s">
        <v>788</v>
      </c>
      <c r="G34" s="56">
        <v>602</v>
      </c>
      <c r="H34" s="56">
        <v>645199</v>
      </c>
      <c r="I34" s="56" t="s">
        <v>445</v>
      </c>
      <c r="J34" s="56">
        <v>3700</v>
      </c>
      <c r="K34" s="56">
        <v>24</v>
      </c>
      <c r="L34" s="56">
        <v>0</v>
      </c>
      <c r="M34" s="56">
        <v>0</v>
      </c>
      <c r="N34" s="56">
        <v>0</v>
      </c>
      <c r="O34" s="56">
        <v>0</v>
      </c>
      <c r="P34" s="56">
        <v>0</v>
      </c>
      <c r="Q34" s="56">
        <v>0</v>
      </c>
      <c r="R34" s="56">
        <v>0</v>
      </c>
      <c r="S34" s="56" t="s">
        <v>1934</v>
      </c>
      <c r="T34" s="56">
        <v>24.666666666666668</v>
      </c>
    </row>
    <row r="35" spans="1:20" ht="13.9" hidden="1" customHeight="1" x14ac:dyDescent="0.2">
      <c r="A35" s="53">
        <v>44522.373888888891</v>
      </c>
      <c r="B35" s="54" t="s">
        <v>1805</v>
      </c>
      <c r="C35" s="55" t="s">
        <v>1925</v>
      </c>
      <c r="D35" s="56">
        <v>46</v>
      </c>
      <c r="E35" s="56">
        <v>5</v>
      </c>
      <c r="F35" s="56" t="s">
        <v>788</v>
      </c>
      <c r="G35" s="56">
        <v>602</v>
      </c>
      <c r="H35" s="56">
        <v>645199</v>
      </c>
      <c r="I35" s="56" t="s">
        <v>445</v>
      </c>
      <c r="J35" s="56">
        <v>3700</v>
      </c>
      <c r="K35" s="56">
        <v>24</v>
      </c>
      <c r="L35" s="56">
        <v>0</v>
      </c>
      <c r="M35" s="56">
        <v>0</v>
      </c>
      <c r="N35" s="56">
        <v>0</v>
      </c>
      <c r="O35" s="56">
        <v>0</v>
      </c>
      <c r="P35" s="56">
        <v>0</v>
      </c>
      <c r="Q35" s="56">
        <v>0</v>
      </c>
      <c r="R35" s="56">
        <v>0</v>
      </c>
      <c r="S35" s="56" t="s">
        <v>1933</v>
      </c>
      <c r="T35" s="56">
        <v>24.666666666666668</v>
      </c>
    </row>
    <row r="36" spans="1:20" ht="13.9" hidden="1" customHeight="1" x14ac:dyDescent="0.2">
      <c r="A36" s="53">
        <v>44522.373310185183</v>
      </c>
      <c r="B36" s="54" t="s">
        <v>1805</v>
      </c>
      <c r="C36" s="55" t="s">
        <v>1924</v>
      </c>
      <c r="D36" s="56">
        <v>46</v>
      </c>
      <c r="E36" s="56">
        <v>7</v>
      </c>
      <c r="F36" s="56" t="s">
        <v>788</v>
      </c>
      <c r="G36" s="56">
        <v>416</v>
      </c>
      <c r="H36" s="56">
        <v>587562</v>
      </c>
      <c r="I36" s="56" t="s">
        <v>445</v>
      </c>
      <c r="J36" s="56">
        <v>0</v>
      </c>
      <c r="K36" s="56">
        <v>45</v>
      </c>
      <c r="L36" s="56">
        <v>0</v>
      </c>
      <c r="M36" s="56">
        <v>0</v>
      </c>
      <c r="N36" s="56">
        <v>0</v>
      </c>
      <c r="O36" s="56">
        <v>0</v>
      </c>
      <c r="P36" s="56">
        <v>0</v>
      </c>
      <c r="Q36" s="56">
        <v>0</v>
      </c>
      <c r="R36" s="56">
        <v>12</v>
      </c>
      <c r="S36" s="56" t="s">
        <v>1932</v>
      </c>
      <c r="T36" s="56">
        <v>12</v>
      </c>
    </row>
    <row r="37" spans="1:20" ht="13.9" hidden="1" customHeight="1" x14ac:dyDescent="0.2">
      <c r="A37" s="53">
        <v>44522.372858796298</v>
      </c>
      <c r="B37" s="54" t="s">
        <v>1805</v>
      </c>
      <c r="C37" s="55" t="s">
        <v>1924</v>
      </c>
      <c r="D37" s="56">
        <v>46</v>
      </c>
      <c r="E37" s="56">
        <v>7</v>
      </c>
      <c r="F37" s="56" t="s">
        <v>788</v>
      </c>
      <c r="G37" s="56">
        <v>416</v>
      </c>
      <c r="H37" s="56">
        <v>587562</v>
      </c>
      <c r="I37" s="56" t="s">
        <v>445</v>
      </c>
      <c r="J37" s="56">
        <v>0</v>
      </c>
      <c r="K37" s="56">
        <v>45</v>
      </c>
      <c r="L37" s="56">
        <v>0</v>
      </c>
      <c r="M37" s="56">
        <v>0</v>
      </c>
      <c r="N37" s="56">
        <v>0</v>
      </c>
      <c r="O37" s="56">
        <v>0</v>
      </c>
      <c r="P37" s="56">
        <v>0</v>
      </c>
      <c r="Q37" s="56">
        <v>0</v>
      </c>
      <c r="R37" s="56">
        <v>12</v>
      </c>
      <c r="S37" s="56" t="s">
        <v>1932</v>
      </c>
      <c r="T37" s="56">
        <v>12</v>
      </c>
    </row>
    <row r="38" spans="1:20" ht="13.9" hidden="1" customHeight="1" x14ac:dyDescent="0.2">
      <c r="A38" s="53">
        <v>44522.372175925928</v>
      </c>
      <c r="B38" s="54" t="s">
        <v>1805</v>
      </c>
      <c r="C38" s="55" t="s">
        <v>1924</v>
      </c>
      <c r="D38" s="56">
        <v>46</v>
      </c>
      <c r="E38" s="56">
        <v>7</v>
      </c>
      <c r="F38" s="56" t="s">
        <v>788</v>
      </c>
      <c r="G38" s="56">
        <v>416</v>
      </c>
      <c r="H38" s="56">
        <v>587562</v>
      </c>
      <c r="I38" s="56" t="s">
        <v>445</v>
      </c>
      <c r="J38" s="56">
        <v>220</v>
      </c>
      <c r="K38" s="56">
        <v>45</v>
      </c>
      <c r="L38" s="56">
        <v>0</v>
      </c>
      <c r="M38" s="56">
        <v>0</v>
      </c>
      <c r="N38" s="56">
        <v>0</v>
      </c>
      <c r="O38" s="56">
        <v>0</v>
      </c>
      <c r="P38" s="56">
        <v>0</v>
      </c>
      <c r="Q38" s="56">
        <v>0</v>
      </c>
      <c r="R38" s="56">
        <v>0</v>
      </c>
      <c r="S38" s="56" t="s">
        <v>1932</v>
      </c>
      <c r="T38" s="56">
        <v>2.75</v>
      </c>
    </row>
    <row r="39" spans="1:20" ht="13.9" hidden="1" customHeight="1" x14ac:dyDescent="0.2">
      <c r="A39" s="53">
        <v>44522.37159722222</v>
      </c>
      <c r="B39" s="54" t="s">
        <v>1805</v>
      </c>
      <c r="C39" s="55" t="s">
        <v>1927</v>
      </c>
      <c r="D39" s="56">
        <v>46</v>
      </c>
      <c r="E39" s="56">
        <v>6</v>
      </c>
      <c r="F39" s="56" t="s">
        <v>788</v>
      </c>
      <c r="G39" s="56">
        <v>416</v>
      </c>
      <c r="H39" s="56">
        <v>587562</v>
      </c>
      <c r="I39" s="56" t="s">
        <v>445</v>
      </c>
      <c r="J39" s="56">
        <v>1700</v>
      </c>
      <c r="K39" s="56">
        <v>45</v>
      </c>
      <c r="L39" s="56">
        <v>0</v>
      </c>
      <c r="M39" s="56">
        <v>0</v>
      </c>
      <c r="N39" s="56">
        <v>0</v>
      </c>
      <c r="O39" s="56">
        <v>0</v>
      </c>
      <c r="P39" s="56">
        <v>0</v>
      </c>
      <c r="Q39" s="56">
        <v>0</v>
      </c>
      <c r="R39" s="56">
        <v>0</v>
      </c>
      <c r="S39" s="56" t="s">
        <v>1931</v>
      </c>
      <c r="T39" s="56">
        <v>21.25</v>
      </c>
    </row>
    <row r="40" spans="1:20" ht="13.9" hidden="1" customHeight="1" x14ac:dyDescent="0.2">
      <c r="A40" s="53">
        <v>44522.371076388888</v>
      </c>
      <c r="B40" s="54" t="s">
        <v>1805</v>
      </c>
      <c r="C40" s="55" t="s">
        <v>1925</v>
      </c>
      <c r="D40" s="56">
        <v>46</v>
      </c>
      <c r="E40" s="56">
        <v>5</v>
      </c>
      <c r="F40" s="56" t="s">
        <v>788</v>
      </c>
      <c r="G40" s="56">
        <v>416</v>
      </c>
      <c r="H40" s="56">
        <v>587562</v>
      </c>
      <c r="I40" s="56" t="s">
        <v>445</v>
      </c>
      <c r="J40" s="56">
        <v>1750</v>
      </c>
      <c r="K40" s="56">
        <v>45</v>
      </c>
      <c r="L40" s="56">
        <v>0</v>
      </c>
      <c r="M40" s="56">
        <v>0</v>
      </c>
      <c r="N40" s="56">
        <v>0</v>
      </c>
      <c r="O40" s="56">
        <v>0</v>
      </c>
      <c r="P40" s="56">
        <v>0</v>
      </c>
      <c r="Q40" s="56">
        <v>0</v>
      </c>
      <c r="R40" s="56">
        <v>0</v>
      </c>
      <c r="S40" s="56" t="s">
        <v>1930</v>
      </c>
      <c r="T40" s="56">
        <v>21.875</v>
      </c>
    </row>
    <row r="41" spans="1:20" ht="13.9" hidden="1" customHeight="1" x14ac:dyDescent="0.2">
      <c r="A41" s="53">
        <v>44522.370196759257</v>
      </c>
      <c r="B41" s="54" t="s">
        <v>1805</v>
      </c>
      <c r="C41" s="55" t="s">
        <v>1924</v>
      </c>
      <c r="D41" s="56">
        <v>46</v>
      </c>
      <c r="E41" s="56">
        <v>7</v>
      </c>
      <c r="F41" s="56" t="s">
        <v>788</v>
      </c>
      <c r="G41" s="56">
        <v>417</v>
      </c>
      <c r="H41" s="56">
        <v>587562</v>
      </c>
      <c r="I41" s="56" t="s">
        <v>445</v>
      </c>
      <c r="J41" s="56">
        <v>1700</v>
      </c>
      <c r="K41" s="56">
        <v>45</v>
      </c>
      <c r="L41" s="56">
        <v>0</v>
      </c>
      <c r="M41" s="56">
        <v>0</v>
      </c>
      <c r="N41" s="56">
        <v>0</v>
      </c>
      <c r="O41" s="56">
        <v>0</v>
      </c>
      <c r="P41" s="56">
        <v>0</v>
      </c>
      <c r="Q41" s="56">
        <v>0</v>
      </c>
      <c r="R41" s="56">
        <v>0</v>
      </c>
      <c r="S41" s="56" t="s">
        <v>1929</v>
      </c>
      <c r="T41" s="56">
        <v>21.25</v>
      </c>
    </row>
    <row r="42" spans="1:20" ht="13.9" hidden="1" customHeight="1" x14ac:dyDescent="0.2">
      <c r="A42" s="53">
        <v>44522.36990740741</v>
      </c>
      <c r="B42" s="54" t="s">
        <v>1805</v>
      </c>
      <c r="C42" s="55" t="s">
        <v>1927</v>
      </c>
      <c r="D42" s="56">
        <v>46</v>
      </c>
      <c r="E42" s="56">
        <v>6</v>
      </c>
      <c r="F42" s="56" t="s">
        <v>788</v>
      </c>
      <c r="G42" s="56">
        <v>417</v>
      </c>
      <c r="H42" s="56">
        <v>587562</v>
      </c>
      <c r="I42" s="56" t="s">
        <v>445</v>
      </c>
      <c r="J42" s="56">
        <v>1700</v>
      </c>
      <c r="K42" s="56">
        <v>45</v>
      </c>
      <c r="L42" s="56">
        <v>0</v>
      </c>
      <c r="M42" s="56">
        <v>0</v>
      </c>
      <c r="N42" s="56">
        <v>0</v>
      </c>
      <c r="O42" s="56">
        <v>0</v>
      </c>
      <c r="P42" s="56">
        <v>0</v>
      </c>
      <c r="Q42" s="56">
        <v>0</v>
      </c>
      <c r="R42" s="56">
        <v>0</v>
      </c>
      <c r="S42" s="56" t="s">
        <v>1928</v>
      </c>
      <c r="T42" s="56">
        <v>21.25</v>
      </c>
    </row>
    <row r="43" spans="1:20" ht="13.9" hidden="1" customHeight="1" x14ac:dyDescent="0.2">
      <c r="A43" s="53">
        <v>44522.369074074071</v>
      </c>
      <c r="B43" s="54" t="s">
        <v>1805</v>
      </c>
      <c r="C43" s="55" t="s">
        <v>1925</v>
      </c>
      <c r="D43" s="56">
        <v>46</v>
      </c>
      <c r="E43" s="56">
        <v>5</v>
      </c>
      <c r="F43" s="56" t="s">
        <v>788</v>
      </c>
      <c r="G43" s="56">
        <v>417</v>
      </c>
      <c r="H43" s="56">
        <v>587562</v>
      </c>
      <c r="I43" s="56" t="s">
        <v>445</v>
      </c>
      <c r="J43" s="56">
        <v>1700</v>
      </c>
      <c r="K43" s="56">
        <v>45</v>
      </c>
      <c r="L43" s="56">
        <v>0</v>
      </c>
      <c r="M43" s="56">
        <v>0</v>
      </c>
      <c r="N43" s="56">
        <v>0</v>
      </c>
      <c r="O43" s="56">
        <v>0</v>
      </c>
      <c r="P43" s="56">
        <v>0</v>
      </c>
      <c r="Q43" s="56">
        <v>0</v>
      </c>
      <c r="R43" s="56">
        <v>0</v>
      </c>
      <c r="S43" s="56" t="s">
        <v>1926</v>
      </c>
      <c r="T43" s="56">
        <v>21.25</v>
      </c>
    </row>
    <row r="44" spans="1:20" ht="13.9" hidden="1" customHeight="1" x14ac:dyDescent="0.2">
      <c r="A44" s="53">
        <v>44519.357256944444</v>
      </c>
      <c r="B44" s="54" t="s">
        <v>1805</v>
      </c>
      <c r="C44" s="55" t="s">
        <v>1918</v>
      </c>
      <c r="D44" s="56">
        <v>46</v>
      </c>
      <c r="E44" s="56">
        <v>4</v>
      </c>
      <c r="F44" s="56" t="s">
        <v>788</v>
      </c>
      <c r="G44" s="56">
        <v>622</v>
      </c>
      <c r="H44" s="56">
        <v>591103</v>
      </c>
      <c r="I44" s="56" t="s">
        <v>445</v>
      </c>
      <c r="J44" s="56">
        <v>3700</v>
      </c>
      <c r="K44" s="56">
        <v>30</v>
      </c>
      <c r="L44" s="56">
        <v>0</v>
      </c>
      <c r="M44" s="56">
        <v>0</v>
      </c>
      <c r="N44" s="56">
        <v>0</v>
      </c>
      <c r="O44" s="56">
        <v>0</v>
      </c>
      <c r="P44" s="56">
        <v>0</v>
      </c>
      <c r="Q44" s="56">
        <v>0</v>
      </c>
      <c r="R44" s="56">
        <v>0</v>
      </c>
      <c r="S44" s="56" t="s">
        <v>1923</v>
      </c>
      <c r="T44" s="56">
        <v>30.833333333333332</v>
      </c>
    </row>
    <row r="45" spans="1:20" ht="13.9" hidden="1" customHeight="1" x14ac:dyDescent="0.2">
      <c r="A45" s="53">
        <v>44519.356782407405</v>
      </c>
      <c r="B45" s="54" t="s">
        <v>1805</v>
      </c>
      <c r="C45" s="55" t="s">
        <v>1918</v>
      </c>
      <c r="D45" s="56">
        <v>46</v>
      </c>
      <c r="E45" s="56">
        <v>4</v>
      </c>
      <c r="F45" s="56" t="s">
        <v>788</v>
      </c>
      <c r="G45" s="56">
        <v>602</v>
      </c>
      <c r="H45" s="56">
        <v>645199</v>
      </c>
      <c r="I45" s="56" t="s">
        <v>445</v>
      </c>
      <c r="J45" s="56">
        <v>3500</v>
      </c>
      <c r="K45" s="56">
        <v>24</v>
      </c>
      <c r="L45" s="56">
        <v>0</v>
      </c>
      <c r="M45" s="56">
        <v>0</v>
      </c>
      <c r="N45" s="56">
        <v>0</v>
      </c>
      <c r="O45" s="56">
        <v>0</v>
      </c>
      <c r="P45" s="56">
        <v>0</v>
      </c>
      <c r="Q45" s="56">
        <v>0</v>
      </c>
      <c r="R45" s="56">
        <v>0</v>
      </c>
      <c r="S45" s="56" t="s">
        <v>1922</v>
      </c>
      <c r="T45" s="56">
        <v>23.333333333333332</v>
      </c>
    </row>
    <row r="46" spans="1:20" ht="13.9" hidden="1" customHeight="1" x14ac:dyDescent="0.2">
      <c r="A46" s="53">
        <v>44519.356307870374</v>
      </c>
      <c r="B46" s="54" t="s">
        <v>1805</v>
      </c>
      <c r="C46" s="55" t="s">
        <v>1918</v>
      </c>
      <c r="D46" s="56">
        <v>46</v>
      </c>
      <c r="E46" s="56">
        <v>4</v>
      </c>
      <c r="F46" s="56" t="s">
        <v>788</v>
      </c>
      <c r="G46" s="56">
        <v>416</v>
      </c>
      <c r="H46" s="56">
        <v>587562</v>
      </c>
      <c r="I46" s="56" t="s">
        <v>445</v>
      </c>
      <c r="J46" s="56">
        <v>1750</v>
      </c>
      <c r="K46" s="56">
        <v>45</v>
      </c>
      <c r="L46" s="56">
        <v>0</v>
      </c>
      <c r="M46" s="56">
        <v>0</v>
      </c>
      <c r="N46" s="56">
        <v>0</v>
      </c>
      <c r="O46" s="56">
        <v>0</v>
      </c>
      <c r="P46" s="56">
        <v>0</v>
      </c>
      <c r="Q46" s="56">
        <v>0</v>
      </c>
      <c r="R46" s="56">
        <v>0</v>
      </c>
      <c r="S46" s="56" t="s">
        <v>1921</v>
      </c>
      <c r="T46" s="56">
        <v>21.875</v>
      </c>
    </row>
    <row r="47" spans="1:20" ht="13.9" hidden="1" customHeight="1" x14ac:dyDescent="0.2">
      <c r="A47" s="53">
        <v>44519.355787037035</v>
      </c>
      <c r="B47" s="54" t="s">
        <v>1805</v>
      </c>
      <c r="C47" s="55" t="s">
        <v>1918</v>
      </c>
      <c r="D47" s="56">
        <v>46</v>
      </c>
      <c r="E47" s="56">
        <v>4</v>
      </c>
      <c r="F47" s="56" t="s">
        <v>788</v>
      </c>
      <c r="G47" s="56">
        <v>417</v>
      </c>
      <c r="H47" s="56">
        <v>587562</v>
      </c>
      <c r="I47" s="56" t="s">
        <v>445</v>
      </c>
      <c r="J47" s="56">
        <v>1750</v>
      </c>
      <c r="K47" s="56">
        <v>45</v>
      </c>
      <c r="L47" s="56">
        <v>0</v>
      </c>
      <c r="M47" s="56">
        <v>0</v>
      </c>
      <c r="N47" s="56">
        <v>0</v>
      </c>
      <c r="O47" s="56">
        <v>0</v>
      </c>
      <c r="P47" s="56">
        <v>0</v>
      </c>
      <c r="Q47" s="56">
        <v>0</v>
      </c>
      <c r="R47" s="56">
        <v>0</v>
      </c>
      <c r="S47" s="56" t="s">
        <v>1920</v>
      </c>
      <c r="T47" s="56">
        <v>21.875</v>
      </c>
    </row>
    <row r="48" spans="1:20" ht="13.9" hidden="1" customHeight="1" x14ac:dyDescent="0.2">
      <c r="A48" s="53">
        <v>44519.355208333334</v>
      </c>
      <c r="B48" s="54" t="s">
        <v>1805</v>
      </c>
      <c r="C48" s="55" t="s">
        <v>1918</v>
      </c>
      <c r="D48" s="56">
        <v>46</v>
      </c>
      <c r="E48" s="56">
        <v>4</v>
      </c>
      <c r="F48" s="56" t="s">
        <v>788</v>
      </c>
      <c r="G48" s="56">
        <v>631</v>
      </c>
      <c r="H48" s="56">
        <v>766773</v>
      </c>
      <c r="I48" s="56" t="s">
        <v>445</v>
      </c>
      <c r="J48" s="56">
        <v>1600</v>
      </c>
      <c r="K48" s="56">
        <v>55</v>
      </c>
      <c r="L48" s="56">
        <v>0</v>
      </c>
      <c r="M48" s="56">
        <v>0</v>
      </c>
      <c r="N48" s="56">
        <v>0</v>
      </c>
      <c r="O48" s="56">
        <v>0</v>
      </c>
      <c r="P48" s="56">
        <v>0</v>
      </c>
      <c r="Q48" s="56">
        <v>0</v>
      </c>
      <c r="R48" s="56">
        <v>0</v>
      </c>
      <c r="S48" s="56" t="s">
        <v>1919</v>
      </c>
      <c r="T48" s="56">
        <v>24.444444444444446</v>
      </c>
    </row>
    <row r="49" spans="1:20" ht="13.9" hidden="1" customHeight="1" x14ac:dyDescent="0.2">
      <c r="A49" s="53">
        <v>44518.383252314816</v>
      </c>
      <c r="B49" s="54" t="s">
        <v>1805</v>
      </c>
      <c r="C49" s="55" t="s">
        <v>1912</v>
      </c>
      <c r="D49" s="56">
        <v>46</v>
      </c>
      <c r="E49" s="56">
        <v>3</v>
      </c>
      <c r="F49" s="56" t="s">
        <v>788</v>
      </c>
      <c r="G49" s="56">
        <v>602</v>
      </c>
      <c r="H49" s="56">
        <v>645199</v>
      </c>
      <c r="I49" s="56" t="s">
        <v>445</v>
      </c>
      <c r="J49" s="56">
        <v>1700</v>
      </c>
      <c r="K49" s="56">
        <v>24</v>
      </c>
      <c r="L49" s="56">
        <v>0</v>
      </c>
      <c r="M49" s="56">
        <v>0</v>
      </c>
      <c r="N49" s="56">
        <v>0</v>
      </c>
      <c r="O49" s="56">
        <v>0</v>
      </c>
      <c r="P49" s="56">
        <v>0</v>
      </c>
      <c r="Q49" s="56">
        <v>0</v>
      </c>
      <c r="R49" s="56">
        <v>13</v>
      </c>
      <c r="S49" s="56" t="s">
        <v>1917</v>
      </c>
      <c r="T49" s="56">
        <v>24.333333333333336</v>
      </c>
    </row>
    <row r="50" spans="1:20" ht="13.9" hidden="1" customHeight="1" x14ac:dyDescent="0.2">
      <c r="A50" s="53">
        <v>44518.380150462966</v>
      </c>
      <c r="B50" s="54" t="s">
        <v>1805</v>
      </c>
      <c r="C50" s="55" t="s">
        <v>1912</v>
      </c>
      <c r="D50" s="56">
        <v>46</v>
      </c>
      <c r="E50" s="56">
        <v>3</v>
      </c>
      <c r="F50" s="56" t="s">
        <v>788</v>
      </c>
      <c r="G50" s="56">
        <v>416</v>
      </c>
      <c r="H50" s="56">
        <v>587562</v>
      </c>
      <c r="I50" s="56" t="s">
        <v>445</v>
      </c>
      <c r="J50" s="56">
        <v>1730</v>
      </c>
      <c r="K50" s="56">
        <v>45</v>
      </c>
      <c r="L50" s="56">
        <v>0</v>
      </c>
      <c r="M50" s="56">
        <v>0</v>
      </c>
      <c r="N50" s="56">
        <v>0</v>
      </c>
      <c r="O50" s="56">
        <v>0</v>
      </c>
      <c r="P50" s="56">
        <v>0</v>
      </c>
      <c r="Q50" s="56">
        <v>0</v>
      </c>
      <c r="R50" s="56">
        <v>0</v>
      </c>
      <c r="S50" s="56" t="s">
        <v>1916</v>
      </c>
      <c r="T50" s="56">
        <v>21.625</v>
      </c>
    </row>
    <row r="51" spans="1:20" ht="13.9" hidden="1" customHeight="1" x14ac:dyDescent="0.2">
      <c r="A51" s="53">
        <v>44518.379780092589</v>
      </c>
      <c r="B51" s="54" t="s">
        <v>1805</v>
      </c>
      <c r="C51" s="55" t="s">
        <v>1912</v>
      </c>
      <c r="D51" s="56">
        <v>46</v>
      </c>
      <c r="E51" s="56">
        <v>3</v>
      </c>
      <c r="F51" s="56" t="s">
        <v>788</v>
      </c>
      <c r="G51" s="56">
        <v>417</v>
      </c>
      <c r="H51" s="56">
        <v>587562</v>
      </c>
      <c r="I51" s="56" t="s">
        <v>445</v>
      </c>
      <c r="J51" s="56">
        <v>1750</v>
      </c>
      <c r="K51" s="56">
        <v>45</v>
      </c>
      <c r="L51" s="56">
        <v>0</v>
      </c>
      <c r="M51" s="56">
        <v>0.25</v>
      </c>
      <c r="N51" s="56">
        <v>0</v>
      </c>
      <c r="O51" s="56">
        <v>0</v>
      </c>
      <c r="P51" s="56">
        <v>0</v>
      </c>
      <c r="Q51" s="56">
        <v>0</v>
      </c>
      <c r="R51" s="56">
        <v>0</v>
      </c>
      <c r="S51" s="56" t="s">
        <v>1915</v>
      </c>
      <c r="T51" s="56">
        <v>22.125</v>
      </c>
    </row>
    <row r="52" spans="1:20" ht="13.9" hidden="1" customHeight="1" x14ac:dyDescent="0.2">
      <c r="A52" s="53">
        <v>44518.379016203704</v>
      </c>
      <c r="B52" s="54" t="s">
        <v>1805</v>
      </c>
      <c r="C52" s="55" t="s">
        <v>1912</v>
      </c>
      <c r="D52" s="56">
        <v>46</v>
      </c>
      <c r="E52" s="56">
        <v>3</v>
      </c>
      <c r="F52" s="56" t="s">
        <v>788</v>
      </c>
      <c r="G52" s="56">
        <v>622</v>
      </c>
      <c r="H52" s="56">
        <v>591103</v>
      </c>
      <c r="I52" s="56" t="s">
        <v>445</v>
      </c>
      <c r="J52" s="56">
        <v>3700</v>
      </c>
      <c r="K52" s="56">
        <v>30</v>
      </c>
      <c r="L52" s="56">
        <v>0</v>
      </c>
      <c r="M52" s="56">
        <v>0</v>
      </c>
      <c r="N52" s="56">
        <v>0</v>
      </c>
      <c r="O52" s="56">
        <v>0</v>
      </c>
      <c r="P52" s="56">
        <v>0</v>
      </c>
      <c r="Q52" s="56">
        <v>0</v>
      </c>
      <c r="R52" s="56">
        <v>0</v>
      </c>
      <c r="S52" s="56" t="s">
        <v>1914</v>
      </c>
      <c r="T52" s="56">
        <v>30.833333333333332</v>
      </c>
    </row>
    <row r="53" spans="1:20" ht="13.9" hidden="1" customHeight="1" x14ac:dyDescent="0.2">
      <c r="A53" s="53">
        <v>44518.361840277779</v>
      </c>
      <c r="B53" s="54" t="s">
        <v>1805</v>
      </c>
      <c r="C53" s="55" t="s">
        <v>1912</v>
      </c>
      <c r="D53" s="56">
        <v>46</v>
      </c>
      <c r="E53" s="56">
        <v>3</v>
      </c>
      <c r="F53" s="56" t="s">
        <v>788</v>
      </c>
      <c r="G53" s="56">
        <v>631</v>
      </c>
      <c r="H53" s="56">
        <v>766773</v>
      </c>
      <c r="I53" s="56" t="s">
        <v>445</v>
      </c>
      <c r="J53" s="56">
        <v>1600</v>
      </c>
      <c r="K53" s="56">
        <v>55</v>
      </c>
      <c r="L53" s="56">
        <v>0</v>
      </c>
      <c r="M53" s="56">
        <v>0</v>
      </c>
      <c r="N53" s="56">
        <v>0</v>
      </c>
      <c r="O53" s="56">
        <v>0</v>
      </c>
      <c r="P53" s="56">
        <v>0</v>
      </c>
      <c r="Q53" s="56">
        <v>0</v>
      </c>
      <c r="R53" s="56">
        <v>0</v>
      </c>
      <c r="S53" s="56" t="s">
        <v>1913</v>
      </c>
      <c r="T53" s="56">
        <v>24.444444444444446</v>
      </c>
    </row>
    <row r="54" spans="1:20" ht="13.9" hidden="1" customHeight="1" x14ac:dyDescent="0.2">
      <c r="A54" s="53">
        <v>44517.391157407408</v>
      </c>
      <c r="B54" s="54" t="s">
        <v>1805</v>
      </c>
      <c r="C54" s="55" t="s">
        <v>1893</v>
      </c>
      <c r="D54" s="56">
        <v>46</v>
      </c>
      <c r="E54" s="56">
        <v>2</v>
      </c>
      <c r="F54" s="56" t="s">
        <v>788</v>
      </c>
      <c r="G54" s="56">
        <v>416</v>
      </c>
      <c r="H54" s="56">
        <v>587562</v>
      </c>
      <c r="I54" s="56" t="s">
        <v>445</v>
      </c>
      <c r="J54" s="56">
        <v>1760</v>
      </c>
      <c r="K54" s="56">
        <v>45</v>
      </c>
      <c r="L54" s="56">
        <v>0</v>
      </c>
      <c r="M54" s="56">
        <v>0</v>
      </c>
      <c r="N54" s="56">
        <v>0</v>
      </c>
      <c r="O54" s="56">
        <v>0</v>
      </c>
      <c r="P54" s="56">
        <v>0</v>
      </c>
      <c r="Q54" s="56">
        <v>0</v>
      </c>
      <c r="R54" s="56">
        <v>0</v>
      </c>
      <c r="S54" s="56" t="s">
        <v>1906</v>
      </c>
      <c r="T54" s="56">
        <v>22</v>
      </c>
    </row>
    <row r="55" spans="1:20" ht="13.9" hidden="1" customHeight="1" x14ac:dyDescent="0.2">
      <c r="A55" s="53">
        <v>44517.390740740739</v>
      </c>
      <c r="B55" s="54" t="s">
        <v>1805</v>
      </c>
      <c r="C55" s="55" t="s">
        <v>1893</v>
      </c>
      <c r="D55" s="56">
        <v>46</v>
      </c>
      <c r="E55" s="56">
        <v>2</v>
      </c>
      <c r="F55" s="56" t="s">
        <v>788</v>
      </c>
      <c r="G55" s="56">
        <v>417</v>
      </c>
      <c r="H55" s="56">
        <v>587562</v>
      </c>
      <c r="I55" s="56" t="s">
        <v>445</v>
      </c>
      <c r="J55" s="56">
        <v>1750</v>
      </c>
      <c r="K55" s="56">
        <v>45</v>
      </c>
      <c r="L55" s="56">
        <v>0</v>
      </c>
      <c r="M55" s="56">
        <v>0</v>
      </c>
      <c r="N55" s="56">
        <v>0</v>
      </c>
      <c r="O55" s="56">
        <v>0</v>
      </c>
      <c r="P55" s="56">
        <v>0</v>
      </c>
      <c r="Q55" s="56">
        <v>0</v>
      </c>
      <c r="R55" s="56">
        <v>0</v>
      </c>
      <c r="S55" s="56" t="s">
        <v>1905</v>
      </c>
      <c r="T55" s="56">
        <v>21.875</v>
      </c>
    </row>
    <row r="56" spans="1:20" ht="13.9" hidden="1" customHeight="1" x14ac:dyDescent="0.2">
      <c r="A56" s="53">
        <v>44517.378217592595</v>
      </c>
      <c r="B56" s="54" t="s">
        <v>1805</v>
      </c>
      <c r="C56" s="55" t="s">
        <v>1893</v>
      </c>
      <c r="D56" s="56">
        <v>46</v>
      </c>
      <c r="E56" s="56">
        <v>2</v>
      </c>
      <c r="F56" s="56" t="s">
        <v>788</v>
      </c>
      <c r="G56" s="56">
        <v>622</v>
      </c>
      <c r="H56" s="56">
        <v>591103</v>
      </c>
      <c r="I56" s="56" t="s">
        <v>445</v>
      </c>
      <c r="J56" s="56">
        <v>3500</v>
      </c>
      <c r="K56" s="56">
        <v>30</v>
      </c>
      <c r="L56" s="56">
        <v>0</v>
      </c>
      <c r="M56" s="56">
        <v>0</v>
      </c>
      <c r="N56" s="56">
        <v>0</v>
      </c>
      <c r="O56" s="56">
        <v>0</v>
      </c>
      <c r="P56" s="56">
        <v>0</v>
      </c>
      <c r="Q56" s="56">
        <v>0</v>
      </c>
      <c r="R56" s="56">
        <v>0</v>
      </c>
      <c r="S56" s="56" t="s">
        <v>1904</v>
      </c>
      <c r="T56" s="56">
        <v>29.166666666666668</v>
      </c>
    </row>
    <row r="57" spans="1:20" ht="13.9" hidden="1" customHeight="1" x14ac:dyDescent="0.2">
      <c r="A57" s="53">
        <v>44517.374374999999</v>
      </c>
      <c r="B57" s="54" t="s">
        <v>1805</v>
      </c>
      <c r="C57" s="55" t="s">
        <v>1893</v>
      </c>
      <c r="D57" s="56">
        <v>46</v>
      </c>
      <c r="E57" s="56">
        <v>2</v>
      </c>
      <c r="F57" s="56" t="s">
        <v>788</v>
      </c>
      <c r="G57" s="56">
        <v>602</v>
      </c>
      <c r="H57" s="56">
        <v>645199</v>
      </c>
      <c r="I57" s="56" t="s">
        <v>445</v>
      </c>
      <c r="J57" s="56">
        <v>3600</v>
      </c>
      <c r="K57" s="56">
        <v>24</v>
      </c>
      <c r="L57" s="56">
        <v>0</v>
      </c>
      <c r="M57" s="56">
        <v>1</v>
      </c>
      <c r="N57" s="56">
        <v>0</v>
      </c>
      <c r="O57" s="56">
        <v>0</v>
      </c>
      <c r="P57" s="56">
        <v>0</v>
      </c>
      <c r="Q57" s="56">
        <v>0</v>
      </c>
      <c r="R57" s="56">
        <v>0</v>
      </c>
      <c r="S57" s="56" t="s">
        <v>1896</v>
      </c>
      <c r="T57" s="56">
        <v>25</v>
      </c>
    </row>
    <row r="58" spans="1:20" ht="13.9" hidden="1" customHeight="1" x14ac:dyDescent="0.2">
      <c r="A58" s="53">
        <v>44517.373576388891</v>
      </c>
      <c r="B58" s="54" t="s">
        <v>1805</v>
      </c>
      <c r="C58" s="55" t="s">
        <v>1893</v>
      </c>
      <c r="D58" s="56">
        <v>46</v>
      </c>
      <c r="E58" s="56">
        <v>2</v>
      </c>
      <c r="F58" s="56" t="s">
        <v>788</v>
      </c>
      <c r="G58" s="56">
        <v>631</v>
      </c>
      <c r="H58" s="56">
        <v>766773</v>
      </c>
      <c r="I58" s="56" t="s">
        <v>445</v>
      </c>
      <c r="J58" s="56">
        <v>1600</v>
      </c>
      <c r="K58" s="56">
        <v>55</v>
      </c>
      <c r="L58" s="56">
        <v>0</v>
      </c>
      <c r="M58" s="56">
        <v>0</v>
      </c>
      <c r="N58" s="56">
        <v>0</v>
      </c>
      <c r="O58" s="56">
        <v>0</v>
      </c>
      <c r="P58" s="56">
        <v>0</v>
      </c>
      <c r="Q58" s="56">
        <v>0</v>
      </c>
      <c r="R58" s="56">
        <v>0</v>
      </c>
      <c r="S58" s="56" t="s">
        <v>1895</v>
      </c>
      <c r="T58" s="56">
        <v>24.444444444444446</v>
      </c>
    </row>
    <row r="59" spans="1:20" ht="13.9" hidden="1" customHeight="1" x14ac:dyDescent="0.2">
      <c r="A59" s="53">
        <v>44516.614884259259</v>
      </c>
      <c r="B59" s="54" t="s">
        <v>1805</v>
      </c>
      <c r="C59" s="55" t="s">
        <v>1879</v>
      </c>
      <c r="D59" s="56">
        <v>46</v>
      </c>
      <c r="E59" s="56">
        <v>1</v>
      </c>
      <c r="F59" s="56" t="s">
        <v>788</v>
      </c>
      <c r="G59" s="56">
        <v>631</v>
      </c>
      <c r="H59" s="56">
        <v>766773</v>
      </c>
      <c r="I59" s="56" t="s">
        <v>445</v>
      </c>
      <c r="J59" s="56">
        <v>1600</v>
      </c>
      <c r="K59" s="56">
        <v>55</v>
      </c>
      <c r="L59" s="56" t="s">
        <v>1892</v>
      </c>
      <c r="M59" s="56">
        <v>0</v>
      </c>
      <c r="N59" s="56">
        <v>0</v>
      </c>
      <c r="O59" s="56">
        <v>0</v>
      </c>
      <c r="P59" s="56">
        <v>0</v>
      </c>
      <c r="Q59" s="56">
        <v>0</v>
      </c>
      <c r="R59" s="56">
        <v>0</v>
      </c>
      <c r="S59" s="56" t="s">
        <v>1894</v>
      </c>
      <c r="T59" s="56">
        <v>24.444444444444446</v>
      </c>
    </row>
    <row r="60" spans="1:20" ht="13.9" hidden="1" customHeight="1" x14ac:dyDescent="0.2">
      <c r="A60" s="53">
        <v>44516.395092592589</v>
      </c>
      <c r="B60" s="54" t="s">
        <v>1805</v>
      </c>
      <c r="C60" s="55" t="s">
        <v>1879</v>
      </c>
      <c r="D60" s="56">
        <v>46</v>
      </c>
      <c r="E60" s="56">
        <v>1</v>
      </c>
      <c r="F60" s="56" t="s">
        <v>788</v>
      </c>
      <c r="G60" s="56">
        <v>602</v>
      </c>
      <c r="H60" s="56">
        <v>645199</v>
      </c>
      <c r="I60" s="56" t="s">
        <v>445</v>
      </c>
      <c r="J60" s="56">
        <v>3700</v>
      </c>
      <c r="K60" s="56">
        <v>24</v>
      </c>
      <c r="L60" s="56">
        <v>0</v>
      </c>
      <c r="M60" s="56">
        <v>0</v>
      </c>
      <c r="N60" s="56">
        <v>0</v>
      </c>
      <c r="O60" s="56">
        <v>0</v>
      </c>
      <c r="P60" s="56">
        <v>0</v>
      </c>
      <c r="Q60" s="56">
        <v>0</v>
      </c>
      <c r="R60" s="56">
        <v>0</v>
      </c>
      <c r="S60" s="56" t="s">
        <v>1891</v>
      </c>
      <c r="T60" s="56">
        <v>24.666666666666668</v>
      </c>
    </row>
    <row r="61" spans="1:20" ht="13.9" hidden="1" customHeight="1" x14ac:dyDescent="0.2">
      <c r="A61" s="53">
        <v>44516.393819444442</v>
      </c>
      <c r="B61" s="54" t="s">
        <v>1805</v>
      </c>
      <c r="C61" s="55" t="s">
        <v>1879</v>
      </c>
      <c r="D61" s="56">
        <v>46</v>
      </c>
      <c r="E61" s="56">
        <v>1</v>
      </c>
      <c r="F61" s="56" t="s">
        <v>788</v>
      </c>
      <c r="G61" s="56">
        <v>622</v>
      </c>
      <c r="H61" s="56">
        <v>591103</v>
      </c>
      <c r="I61" s="56" t="s">
        <v>445</v>
      </c>
      <c r="J61" s="56">
        <v>3700</v>
      </c>
      <c r="K61" s="56">
        <v>30</v>
      </c>
      <c r="L61" s="56">
        <v>0</v>
      </c>
      <c r="M61" s="56">
        <v>0</v>
      </c>
      <c r="N61" s="56">
        <v>0</v>
      </c>
      <c r="O61" s="56">
        <v>0</v>
      </c>
      <c r="P61" s="56">
        <v>0</v>
      </c>
      <c r="Q61" s="56">
        <v>0</v>
      </c>
      <c r="R61" s="56">
        <v>0</v>
      </c>
      <c r="S61" s="56" t="s">
        <v>1890</v>
      </c>
      <c r="T61" s="56">
        <v>30.833333333333332</v>
      </c>
    </row>
    <row r="62" spans="1:20" ht="13.9" hidden="1" customHeight="1" x14ac:dyDescent="0.2">
      <c r="A62" s="53">
        <v>44516.380810185183</v>
      </c>
      <c r="B62" s="54" t="s">
        <v>1805</v>
      </c>
      <c r="C62" s="55" t="s">
        <v>1879</v>
      </c>
      <c r="D62" s="56">
        <v>46</v>
      </c>
      <c r="E62" s="56">
        <v>1</v>
      </c>
      <c r="F62" s="56" t="s">
        <v>788</v>
      </c>
      <c r="G62" s="56">
        <v>416</v>
      </c>
      <c r="H62" s="56">
        <v>587562</v>
      </c>
      <c r="I62" s="56" t="s">
        <v>445</v>
      </c>
      <c r="J62" s="56">
        <v>1800</v>
      </c>
      <c r="K62" s="56">
        <v>45</v>
      </c>
      <c r="L62" s="56">
        <v>0</v>
      </c>
      <c r="M62" s="56">
        <v>0</v>
      </c>
      <c r="N62" s="56">
        <v>0</v>
      </c>
      <c r="O62" s="56">
        <v>0</v>
      </c>
      <c r="P62" s="56">
        <v>0</v>
      </c>
      <c r="Q62" s="56">
        <v>0</v>
      </c>
      <c r="R62" s="56">
        <v>0</v>
      </c>
      <c r="S62" s="56" t="s">
        <v>1882</v>
      </c>
      <c r="T62" s="56">
        <v>22.5</v>
      </c>
    </row>
    <row r="63" spans="1:20" ht="13.9" hidden="1" customHeight="1" x14ac:dyDescent="0.2">
      <c r="A63" s="53">
        <v>44516.379780092589</v>
      </c>
      <c r="B63" s="54" t="s">
        <v>1805</v>
      </c>
      <c r="C63" s="55" t="s">
        <v>1879</v>
      </c>
      <c r="D63" s="56">
        <v>46</v>
      </c>
      <c r="E63" s="56">
        <v>1</v>
      </c>
      <c r="F63" s="56" t="s">
        <v>788</v>
      </c>
      <c r="G63" s="56">
        <v>417</v>
      </c>
      <c r="H63" s="56">
        <v>587562</v>
      </c>
      <c r="I63" s="56" t="s">
        <v>445</v>
      </c>
      <c r="J63" s="56">
        <v>1600</v>
      </c>
      <c r="K63" s="56">
        <v>45</v>
      </c>
      <c r="L63" s="56">
        <v>0</v>
      </c>
      <c r="M63" s="56">
        <v>0</v>
      </c>
      <c r="N63" s="56">
        <v>0</v>
      </c>
      <c r="O63" s="56">
        <v>0</v>
      </c>
      <c r="P63" s="56">
        <v>0</v>
      </c>
      <c r="Q63" s="56">
        <v>0</v>
      </c>
      <c r="R63" s="56">
        <v>0</v>
      </c>
      <c r="S63" s="56" t="s">
        <v>1880</v>
      </c>
      <c r="T63" s="56">
        <v>20</v>
      </c>
    </row>
    <row r="64" spans="1:20" ht="13.9" hidden="1" customHeight="1" x14ac:dyDescent="0.2">
      <c r="A64" s="53">
        <v>44515.565300925926</v>
      </c>
      <c r="B64" s="54" t="s">
        <v>1805</v>
      </c>
      <c r="C64" s="55" t="s">
        <v>1879</v>
      </c>
      <c r="D64" s="56">
        <v>46</v>
      </c>
      <c r="E64" s="56">
        <v>1</v>
      </c>
      <c r="F64" s="56" t="s">
        <v>788</v>
      </c>
      <c r="G64" s="56">
        <v>417</v>
      </c>
      <c r="H64" s="56">
        <v>587562</v>
      </c>
      <c r="I64" s="56" t="s">
        <v>445</v>
      </c>
      <c r="J64" s="56">
        <v>0</v>
      </c>
      <c r="K64" s="56">
        <v>45</v>
      </c>
      <c r="L64" s="56">
        <v>0</v>
      </c>
      <c r="M64" s="56">
        <v>1.5</v>
      </c>
      <c r="N64" s="56">
        <v>0</v>
      </c>
      <c r="O64" s="56">
        <v>0</v>
      </c>
      <c r="P64" s="56">
        <v>0</v>
      </c>
      <c r="Q64" s="56">
        <v>0</v>
      </c>
      <c r="R64" s="56">
        <v>0</v>
      </c>
      <c r="S64" s="56" t="s">
        <v>1880</v>
      </c>
      <c r="T64" s="56">
        <v>1.5</v>
      </c>
    </row>
    <row r="65" spans="1:20" ht="13.9" hidden="1" customHeight="1" x14ac:dyDescent="0.2">
      <c r="A65" s="53">
        <v>44515.354768518519</v>
      </c>
      <c r="B65" s="54" t="s">
        <v>1805</v>
      </c>
      <c r="C65" s="55" t="s">
        <v>1877</v>
      </c>
      <c r="D65" s="56">
        <v>45</v>
      </c>
      <c r="E65" s="56">
        <v>6</v>
      </c>
      <c r="F65" s="56" t="s">
        <v>788</v>
      </c>
      <c r="G65" s="56">
        <v>417</v>
      </c>
      <c r="H65" s="56">
        <v>587562</v>
      </c>
      <c r="I65" s="56" t="s">
        <v>445</v>
      </c>
      <c r="J65" s="56">
        <v>2000</v>
      </c>
      <c r="K65" s="56">
        <v>45</v>
      </c>
      <c r="L65" s="56">
        <v>0</v>
      </c>
      <c r="M65" s="56">
        <v>0</v>
      </c>
      <c r="N65" s="56">
        <v>0</v>
      </c>
      <c r="O65" s="56">
        <v>0</v>
      </c>
      <c r="P65" s="56">
        <v>0</v>
      </c>
      <c r="Q65" s="56">
        <v>0</v>
      </c>
      <c r="R65" s="56">
        <v>0</v>
      </c>
      <c r="S65" s="56" t="s">
        <v>1878</v>
      </c>
      <c r="T65" s="56">
        <v>25</v>
      </c>
    </row>
    <row r="66" spans="1:20" ht="13.9" hidden="1" customHeight="1" x14ac:dyDescent="0.2">
      <c r="A66" s="53">
        <v>44515.354259259257</v>
      </c>
      <c r="B66" s="54" t="s">
        <v>1805</v>
      </c>
      <c r="C66" s="55" t="s">
        <v>1874</v>
      </c>
      <c r="D66" s="56">
        <v>45</v>
      </c>
      <c r="E66" s="56">
        <v>5</v>
      </c>
      <c r="F66" s="56" t="s">
        <v>788</v>
      </c>
      <c r="G66" s="56">
        <v>417</v>
      </c>
      <c r="H66" s="56">
        <v>587562</v>
      </c>
      <c r="I66" s="56" t="s">
        <v>445</v>
      </c>
      <c r="J66" s="56">
        <v>1500</v>
      </c>
      <c r="K66" s="56">
        <v>45</v>
      </c>
      <c r="L66" s="56">
        <v>0</v>
      </c>
      <c r="M66" s="56">
        <v>0</v>
      </c>
      <c r="N66" s="56">
        <v>0</v>
      </c>
      <c r="O66" s="56">
        <v>0</v>
      </c>
      <c r="P66" s="56">
        <v>0</v>
      </c>
      <c r="Q66" s="56">
        <v>0</v>
      </c>
      <c r="R66" s="56">
        <v>0</v>
      </c>
      <c r="S66" s="56" t="s">
        <v>1875</v>
      </c>
      <c r="T66" s="56">
        <v>18.75</v>
      </c>
    </row>
    <row r="67" spans="1:20" ht="13.9" hidden="1" customHeight="1" x14ac:dyDescent="0.2">
      <c r="A67" s="53">
        <v>44512.607118055559</v>
      </c>
      <c r="B67" s="54" t="s">
        <v>1805</v>
      </c>
      <c r="C67" s="55" t="s">
        <v>1874</v>
      </c>
      <c r="D67" s="56">
        <v>45</v>
      </c>
      <c r="E67" s="56">
        <v>5</v>
      </c>
      <c r="F67" s="56" t="s">
        <v>788</v>
      </c>
      <c r="G67" s="56">
        <v>416</v>
      </c>
      <c r="H67" s="56">
        <v>587562</v>
      </c>
      <c r="I67" s="56" t="s">
        <v>445</v>
      </c>
      <c r="J67" s="56">
        <v>0</v>
      </c>
      <c r="K67" s="56">
        <v>45</v>
      </c>
      <c r="L67" s="56">
        <v>0</v>
      </c>
      <c r="M67" s="56">
        <v>0</v>
      </c>
      <c r="N67" s="56">
        <v>3</v>
      </c>
      <c r="O67" s="56">
        <v>0</v>
      </c>
      <c r="P67" s="56">
        <v>0</v>
      </c>
      <c r="Q67" s="56">
        <v>0</v>
      </c>
      <c r="R67" s="56">
        <v>0</v>
      </c>
      <c r="S67" s="56" t="s">
        <v>1876</v>
      </c>
      <c r="T67" s="56">
        <v>3</v>
      </c>
    </row>
    <row r="68" spans="1:20" ht="13.9" hidden="1" customHeight="1" x14ac:dyDescent="0.2">
      <c r="A68" s="53">
        <v>44512.333634259259</v>
      </c>
      <c r="B68" s="54" t="s">
        <v>1805</v>
      </c>
      <c r="C68" s="55" t="s">
        <v>1874</v>
      </c>
      <c r="D68" s="56">
        <v>45</v>
      </c>
      <c r="E68" s="56">
        <v>5</v>
      </c>
      <c r="F68" s="56" t="s">
        <v>788</v>
      </c>
      <c r="G68" s="56">
        <v>417</v>
      </c>
      <c r="H68" s="56">
        <v>587562</v>
      </c>
      <c r="I68" s="56" t="s">
        <v>445</v>
      </c>
      <c r="J68" s="56">
        <v>0</v>
      </c>
      <c r="K68" s="56">
        <v>45</v>
      </c>
      <c r="L68" s="56">
        <v>0</v>
      </c>
      <c r="M68" s="56">
        <v>0</v>
      </c>
      <c r="N68" s="56">
        <v>0</v>
      </c>
      <c r="O68" s="56">
        <v>0</v>
      </c>
      <c r="P68" s="56">
        <v>0</v>
      </c>
      <c r="Q68" s="56">
        <v>0</v>
      </c>
      <c r="R68" s="56">
        <v>3</v>
      </c>
      <c r="S68" s="56" t="s">
        <v>1875</v>
      </c>
      <c r="T68" s="56">
        <v>3</v>
      </c>
    </row>
    <row r="69" spans="1:20" ht="13.9" hidden="1" customHeight="1" x14ac:dyDescent="0.2">
      <c r="A69" s="53">
        <v>44512.332858796297</v>
      </c>
      <c r="B69" s="54" t="s">
        <v>1805</v>
      </c>
      <c r="C69" s="55" t="s">
        <v>1867</v>
      </c>
      <c r="D69" s="56">
        <v>45</v>
      </c>
      <c r="E69" s="56">
        <v>4</v>
      </c>
      <c r="F69" s="56" t="s">
        <v>788</v>
      </c>
      <c r="G69" s="56">
        <v>417</v>
      </c>
      <c r="H69" s="56">
        <v>587562</v>
      </c>
      <c r="I69" s="56" t="s">
        <v>445</v>
      </c>
      <c r="J69" s="56">
        <v>900</v>
      </c>
      <c r="K69" s="56">
        <v>45</v>
      </c>
      <c r="L69" s="56">
        <v>0</v>
      </c>
      <c r="M69" s="56">
        <v>0</v>
      </c>
      <c r="N69" s="56">
        <v>0</v>
      </c>
      <c r="O69" s="56">
        <v>0</v>
      </c>
      <c r="P69" s="56">
        <v>0</v>
      </c>
      <c r="Q69" s="56">
        <v>0</v>
      </c>
      <c r="R69" s="56">
        <v>13</v>
      </c>
      <c r="S69" s="56" t="s">
        <v>1873</v>
      </c>
      <c r="T69" s="56">
        <v>24.25</v>
      </c>
    </row>
    <row r="70" spans="1:20" ht="13.9" hidden="1" customHeight="1" x14ac:dyDescent="0.2">
      <c r="A70" s="53">
        <v>44511.692557870374</v>
      </c>
      <c r="B70" s="54" t="s">
        <v>1805</v>
      </c>
      <c r="C70" s="55" t="s">
        <v>1867</v>
      </c>
      <c r="D70" s="56">
        <v>45</v>
      </c>
      <c r="E70" s="56">
        <v>4</v>
      </c>
      <c r="F70" s="56" t="s">
        <v>788</v>
      </c>
      <c r="G70" s="56">
        <v>416</v>
      </c>
      <c r="H70" s="56">
        <v>587562</v>
      </c>
      <c r="I70" s="56" t="s">
        <v>445</v>
      </c>
      <c r="J70" s="56">
        <v>0</v>
      </c>
      <c r="K70" s="56">
        <v>45</v>
      </c>
      <c r="L70" s="56">
        <v>0</v>
      </c>
      <c r="M70" s="56">
        <v>0</v>
      </c>
      <c r="N70" s="56">
        <v>1.5</v>
      </c>
      <c r="O70" s="56">
        <v>0</v>
      </c>
      <c r="P70" s="56">
        <v>0</v>
      </c>
      <c r="Q70" s="56">
        <v>0</v>
      </c>
      <c r="R70" s="56">
        <v>0</v>
      </c>
      <c r="S70" s="56" t="s">
        <v>1868</v>
      </c>
      <c r="T70" s="56">
        <v>1.5</v>
      </c>
    </row>
    <row r="71" spans="1:20" ht="13.9" hidden="1" customHeight="1" x14ac:dyDescent="0.2">
      <c r="A71" s="53">
        <v>44511.630243055559</v>
      </c>
      <c r="B71" s="54" t="s">
        <v>1805</v>
      </c>
      <c r="C71" s="55" t="s">
        <v>1867</v>
      </c>
      <c r="D71" s="56">
        <v>45</v>
      </c>
      <c r="E71" s="56">
        <v>4</v>
      </c>
      <c r="F71" s="56" t="s">
        <v>788</v>
      </c>
      <c r="G71" s="56">
        <v>416</v>
      </c>
      <c r="H71" s="56">
        <v>587562</v>
      </c>
      <c r="I71" s="56" t="s">
        <v>445</v>
      </c>
      <c r="J71" s="56">
        <v>0</v>
      </c>
      <c r="K71" s="56">
        <v>45</v>
      </c>
      <c r="L71" s="56">
        <v>0</v>
      </c>
      <c r="M71" s="56">
        <v>0</v>
      </c>
      <c r="N71" s="56">
        <v>2</v>
      </c>
      <c r="O71" s="56">
        <v>0</v>
      </c>
      <c r="P71" s="56">
        <v>0</v>
      </c>
      <c r="Q71" s="56">
        <v>0</v>
      </c>
      <c r="R71" s="56">
        <v>0</v>
      </c>
      <c r="S71" s="56" t="s">
        <v>1868</v>
      </c>
      <c r="T71" s="56">
        <v>2</v>
      </c>
    </row>
    <row r="72" spans="1:20" ht="13.9" hidden="1" customHeight="1" x14ac:dyDescent="0.2">
      <c r="A72" s="53">
        <v>44511.455625000002</v>
      </c>
      <c r="B72" s="54" t="s">
        <v>1805</v>
      </c>
      <c r="C72" s="55" t="s">
        <v>1804</v>
      </c>
      <c r="D72" s="56">
        <v>45</v>
      </c>
      <c r="E72" s="56">
        <v>3</v>
      </c>
      <c r="F72" s="56" t="s">
        <v>788</v>
      </c>
      <c r="G72" s="56">
        <v>416</v>
      </c>
      <c r="H72" s="56">
        <v>587562</v>
      </c>
      <c r="I72" s="56" t="s">
        <v>445</v>
      </c>
      <c r="J72" s="56">
        <v>0</v>
      </c>
      <c r="K72" s="56">
        <v>45</v>
      </c>
      <c r="L72" s="56">
        <v>0</v>
      </c>
      <c r="M72" s="56">
        <v>0</v>
      </c>
      <c r="N72" s="56">
        <v>2</v>
      </c>
      <c r="O72" s="56">
        <v>0</v>
      </c>
      <c r="P72" s="56">
        <v>0</v>
      </c>
      <c r="Q72" s="56">
        <v>0</v>
      </c>
      <c r="R72" s="56">
        <v>0</v>
      </c>
      <c r="S72" s="56" t="s">
        <v>1866</v>
      </c>
      <c r="T72" s="56">
        <v>2</v>
      </c>
    </row>
    <row r="73" spans="1:20" ht="13.9" hidden="1" customHeight="1" x14ac:dyDescent="0.2">
      <c r="A73" s="53">
        <v>44511.454479166663</v>
      </c>
      <c r="B73" s="54" t="s">
        <v>1805</v>
      </c>
      <c r="C73" s="55" t="s">
        <v>1803</v>
      </c>
      <c r="D73" s="56">
        <v>45</v>
      </c>
      <c r="E73" s="56">
        <v>2</v>
      </c>
      <c r="F73" s="56" t="s">
        <v>788</v>
      </c>
      <c r="G73" s="56">
        <v>416</v>
      </c>
      <c r="H73" s="56">
        <v>587562</v>
      </c>
      <c r="I73" s="56" t="s">
        <v>445</v>
      </c>
      <c r="J73" s="56">
        <v>0</v>
      </c>
      <c r="K73" s="56">
        <v>45</v>
      </c>
      <c r="L73" s="56">
        <v>0</v>
      </c>
      <c r="M73" s="56">
        <v>0</v>
      </c>
      <c r="N73" s="56">
        <v>5</v>
      </c>
      <c r="O73" s="56">
        <v>0</v>
      </c>
      <c r="P73" s="56">
        <v>0</v>
      </c>
      <c r="Q73" s="56">
        <v>0</v>
      </c>
      <c r="R73" s="56">
        <v>0</v>
      </c>
      <c r="S73" s="56" t="s">
        <v>1865</v>
      </c>
      <c r="T73" s="56">
        <v>5</v>
      </c>
    </row>
    <row r="74" spans="1:20" ht="13.9" hidden="1" customHeight="1" x14ac:dyDescent="0.2">
      <c r="A74" s="53">
        <v>44511.453472222223</v>
      </c>
      <c r="B74" s="54" t="s">
        <v>1805</v>
      </c>
      <c r="C74" s="55" t="s">
        <v>1808</v>
      </c>
      <c r="D74" s="56">
        <v>45</v>
      </c>
      <c r="E74" s="56">
        <v>1</v>
      </c>
      <c r="F74" s="56" t="s">
        <v>788</v>
      </c>
      <c r="G74" s="56">
        <v>416</v>
      </c>
      <c r="H74" s="56">
        <v>587562</v>
      </c>
      <c r="I74" s="56" t="s">
        <v>445</v>
      </c>
      <c r="J74" s="56">
        <v>0</v>
      </c>
      <c r="K74" s="56">
        <v>45</v>
      </c>
      <c r="L74" s="56">
        <v>0</v>
      </c>
      <c r="M74" s="56"/>
      <c r="N74" s="56">
        <v>3</v>
      </c>
      <c r="O74" s="56">
        <v>0</v>
      </c>
      <c r="P74" s="56">
        <v>0</v>
      </c>
      <c r="Q74" s="56">
        <v>0</v>
      </c>
      <c r="R74" s="56">
        <v>0</v>
      </c>
      <c r="S74" s="56" t="s">
        <v>1864</v>
      </c>
      <c r="T74" s="56">
        <v>3</v>
      </c>
    </row>
    <row r="75" spans="1:20" ht="13.9" hidden="1" customHeight="1" x14ac:dyDescent="0.2">
      <c r="A75" s="53">
        <v>44510.58390046296</v>
      </c>
      <c r="B75" s="54" t="s">
        <v>1805</v>
      </c>
      <c r="C75" s="55">
        <v>44510</v>
      </c>
      <c r="D75" s="56">
        <v>45</v>
      </c>
      <c r="E75" s="56">
        <v>3</v>
      </c>
      <c r="F75" s="56" t="s">
        <v>788</v>
      </c>
      <c r="G75" s="56">
        <v>417</v>
      </c>
      <c r="H75" s="56">
        <v>587562</v>
      </c>
      <c r="I75" s="56" t="s">
        <v>445</v>
      </c>
      <c r="J75" s="56">
        <v>0</v>
      </c>
      <c r="K75" s="56">
        <v>45</v>
      </c>
      <c r="L75" s="56">
        <v>0</v>
      </c>
      <c r="M75" s="56">
        <v>0.5</v>
      </c>
      <c r="N75" s="56">
        <v>0</v>
      </c>
      <c r="O75" s="56">
        <v>0</v>
      </c>
      <c r="P75" s="56">
        <v>0</v>
      </c>
      <c r="Q75" s="56">
        <v>0</v>
      </c>
      <c r="R75" s="56">
        <v>0</v>
      </c>
      <c r="S75" s="56" t="s">
        <v>1806</v>
      </c>
      <c r="T75" s="56">
        <v>0.5</v>
      </c>
    </row>
    <row r="76" spans="1:20" ht="13.9" hidden="1" customHeight="1" x14ac:dyDescent="0.2">
      <c r="A76" s="53">
        <v>44510.581030092595</v>
      </c>
      <c r="B76" s="54" t="s">
        <v>1805</v>
      </c>
      <c r="C76" s="55" t="s">
        <v>1808</v>
      </c>
      <c r="D76" s="56">
        <v>45</v>
      </c>
      <c r="E76" s="56">
        <v>1</v>
      </c>
      <c r="F76" s="56" t="s">
        <v>788</v>
      </c>
      <c r="G76" s="56">
        <v>417</v>
      </c>
      <c r="H76" s="56">
        <v>587562</v>
      </c>
      <c r="I76" s="56" t="s">
        <v>445</v>
      </c>
      <c r="J76" s="56">
        <v>1700</v>
      </c>
      <c r="K76" s="56">
        <v>45</v>
      </c>
      <c r="L76" s="56">
        <v>0</v>
      </c>
      <c r="M76" s="56">
        <v>0</v>
      </c>
      <c r="N76" s="56">
        <v>0</v>
      </c>
      <c r="O76" s="56">
        <v>0</v>
      </c>
      <c r="P76" s="56">
        <v>0</v>
      </c>
      <c r="Q76" s="56">
        <v>0</v>
      </c>
      <c r="R76" s="56">
        <v>0</v>
      </c>
      <c r="S76" s="56" t="s">
        <v>1809</v>
      </c>
      <c r="T76" s="56">
        <v>21.25</v>
      </c>
    </row>
    <row r="77" spans="1:20" ht="13.9" hidden="1" customHeight="1" x14ac:dyDescent="0.2">
      <c r="A77" s="53">
        <v>44510.580462962964</v>
      </c>
      <c r="B77" s="54" t="s">
        <v>1805</v>
      </c>
      <c r="C77" s="55" t="s">
        <v>1803</v>
      </c>
      <c r="D77" s="56">
        <v>45</v>
      </c>
      <c r="E77" s="56">
        <v>2</v>
      </c>
      <c r="F77" s="56" t="s">
        <v>788</v>
      </c>
      <c r="G77" s="56">
        <v>417</v>
      </c>
      <c r="H77" s="56">
        <v>587562</v>
      </c>
      <c r="I77" s="56" t="s">
        <v>445</v>
      </c>
      <c r="J77" s="56">
        <v>1700</v>
      </c>
      <c r="K77" s="56">
        <v>45</v>
      </c>
      <c r="L77" s="56">
        <v>0</v>
      </c>
      <c r="M77" s="56">
        <v>0</v>
      </c>
      <c r="N77" s="56">
        <v>0</v>
      </c>
      <c r="O77" s="56">
        <v>0</v>
      </c>
      <c r="P77" s="56">
        <v>0</v>
      </c>
      <c r="Q77" s="56">
        <v>0</v>
      </c>
      <c r="R77" s="56">
        <v>0</v>
      </c>
      <c r="S77" s="56" t="s">
        <v>1807</v>
      </c>
      <c r="T77" s="56">
        <v>21.25</v>
      </c>
    </row>
    <row r="78" spans="1:20" ht="13.9" hidden="1" customHeight="1" x14ac:dyDescent="0.2">
      <c r="A78" s="53">
        <v>44510.579664351855</v>
      </c>
      <c r="B78" s="54" t="s">
        <v>1805</v>
      </c>
      <c r="C78" s="55" t="s">
        <v>1804</v>
      </c>
      <c r="D78" s="56">
        <v>45</v>
      </c>
      <c r="E78" s="56">
        <v>3</v>
      </c>
      <c r="F78" s="56" t="s">
        <v>788</v>
      </c>
      <c r="G78" s="56">
        <v>417</v>
      </c>
      <c r="H78" s="56">
        <v>587562</v>
      </c>
      <c r="I78" s="56" t="s">
        <v>445</v>
      </c>
      <c r="J78" s="56">
        <v>1700</v>
      </c>
      <c r="K78" s="56">
        <v>45</v>
      </c>
      <c r="L78" s="56">
        <v>0</v>
      </c>
      <c r="M78" s="56">
        <v>0</v>
      </c>
      <c r="N78" s="56">
        <v>0</v>
      </c>
      <c r="O78" s="56">
        <v>0</v>
      </c>
      <c r="P78" s="56">
        <v>0</v>
      </c>
      <c r="Q78" s="56">
        <v>0</v>
      </c>
      <c r="R78" s="56">
        <v>0</v>
      </c>
      <c r="S78" s="56" t="s">
        <v>1806</v>
      </c>
      <c r="T78" s="56">
        <v>21.25</v>
      </c>
    </row>
  </sheetData>
  <autoFilter ref="A1:T78">
    <filterColumn colId="3">
      <filters>
        <filter val="47"/>
      </filters>
    </filterColumn>
    <filterColumn colId="6">
      <filters>
        <filter val="417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76"/>
  <sheetViews>
    <sheetView topLeftCell="A346" workbookViewId="0">
      <selection activeCell="D18" sqref="D18"/>
    </sheetView>
  </sheetViews>
  <sheetFormatPr baseColWidth="10" defaultRowHeight="12.75" x14ac:dyDescent="0.2"/>
  <cols>
    <col min="1" max="1" width="6" customWidth="1"/>
    <col min="2" max="2" width="17" bestFit="1" customWidth="1"/>
    <col min="3" max="3" width="8.85546875" bestFit="1" customWidth="1"/>
    <col min="4" max="4" width="43.140625" bestFit="1" customWidth="1"/>
    <col min="5" max="5" width="11.5703125" bestFit="1" customWidth="1"/>
    <col min="6" max="6" width="24" bestFit="1" customWidth="1"/>
    <col min="7" max="7" width="17" bestFit="1" customWidth="1"/>
    <col min="8" max="8" width="18.42578125" bestFit="1" customWidth="1"/>
    <col min="9" max="9" width="18" bestFit="1" customWidth="1"/>
    <col min="10" max="10" width="21" bestFit="1" customWidth="1"/>
    <col min="11" max="12" width="11.85546875" bestFit="1" customWidth="1"/>
  </cols>
  <sheetData>
    <row r="1" spans="1:12" x14ac:dyDescent="0.2">
      <c r="A1" s="4" t="s">
        <v>47</v>
      </c>
      <c r="B1" s="4" t="s">
        <v>48</v>
      </c>
      <c r="C1" s="4" t="s">
        <v>42</v>
      </c>
      <c r="D1" s="4" t="s">
        <v>49</v>
      </c>
      <c r="E1" s="4" t="s">
        <v>43</v>
      </c>
      <c r="F1" s="4" t="s">
        <v>2022</v>
      </c>
      <c r="G1" s="4" t="s">
        <v>715</v>
      </c>
      <c r="H1" s="4" t="s">
        <v>718</v>
      </c>
      <c r="I1" s="4" t="s">
        <v>743</v>
      </c>
      <c r="J1" s="4" t="s">
        <v>1406</v>
      </c>
      <c r="K1" s="4"/>
      <c r="L1" s="4"/>
    </row>
    <row r="2" spans="1:12" x14ac:dyDescent="0.2">
      <c r="A2" s="4" t="s">
        <v>130</v>
      </c>
      <c r="B2" s="4" t="s">
        <v>131</v>
      </c>
      <c r="C2" s="4" t="s">
        <v>132</v>
      </c>
      <c r="D2" s="4" t="s">
        <v>133</v>
      </c>
      <c r="E2" s="4" t="s">
        <v>134</v>
      </c>
      <c r="F2" s="4"/>
      <c r="G2" s="4" t="s">
        <v>787</v>
      </c>
      <c r="H2" s="4" t="s">
        <v>998</v>
      </c>
      <c r="I2" s="4" t="s">
        <v>999</v>
      </c>
      <c r="J2" s="4" t="s">
        <v>1407</v>
      </c>
      <c r="K2" s="4"/>
      <c r="L2" s="4"/>
    </row>
    <row r="3" spans="1:12" x14ac:dyDescent="0.2">
      <c r="A3" s="4" t="s">
        <v>136</v>
      </c>
      <c r="B3" s="4" t="s">
        <v>131</v>
      </c>
      <c r="C3" s="4" t="s">
        <v>137</v>
      </c>
      <c r="D3" s="4" t="s">
        <v>138</v>
      </c>
      <c r="E3" s="4" t="s">
        <v>139</v>
      </c>
      <c r="F3" s="4"/>
      <c r="G3" s="4" t="s">
        <v>787</v>
      </c>
      <c r="H3" s="4" t="s">
        <v>1000</v>
      </c>
      <c r="I3" s="4" t="s">
        <v>1001</v>
      </c>
      <c r="J3" s="4" t="s">
        <v>1408</v>
      </c>
      <c r="K3" s="4"/>
      <c r="L3" s="4"/>
    </row>
    <row r="4" spans="1:12" x14ac:dyDescent="0.2">
      <c r="A4" s="4" t="s">
        <v>141</v>
      </c>
      <c r="B4" s="4" t="s">
        <v>131</v>
      </c>
      <c r="C4" s="4" t="s">
        <v>137</v>
      </c>
      <c r="D4" s="4" t="s">
        <v>138</v>
      </c>
      <c r="E4" s="4" t="s">
        <v>139</v>
      </c>
      <c r="F4" s="4"/>
      <c r="G4" s="4" t="s">
        <v>787</v>
      </c>
      <c r="H4" s="4" t="s">
        <v>1002</v>
      </c>
      <c r="I4" s="4" t="s">
        <v>1001</v>
      </c>
      <c r="J4" s="4" t="s">
        <v>1409</v>
      </c>
      <c r="K4" s="4"/>
      <c r="L4" s="4"/>
    </row>
    <row r="5" spans="1:12" x14ac:dyDescent="0.2">
      <c r="A5" s="4" t="s">
        <v>142</v>
      </c>
      <c r="B5" s="4" t="s">
        <v>131</v>
      </c>
      <c r="C5" s="4" t="s">
        <v>664</v>
      </c>
      <c r="D5" s="4" t="s">
        <v>1978</v>
      </c>
      <c r="E5" s="4" t="s">
        <v>394</v>
      </c>
      <c r="F5" s="4"/>
      <c r="G5" s="4" t="s">
        <v>787</v>
      </c>
      <c r="H5" s="4" t="s">
        <v>1003</v>
      </c>
      <c r="I5" s="4" t="s">
        <v>1979</v>
      </c>
      <c r="J5" s="4" t="s">
        <v>1980</v>
      </c>
      <c r="K5" s="4"/>
      <c r="L5" s="4"/>
    </row>
    <row r="6" spans="1:12" x14ac:dyDescent="0.2">
      <c r="A6" s="4" t="s">
        <v>147</v>
      </c>
      <c r="B6" s="4" t="s">
        <v>131</v>
      </c>
      <c r="C6" s="4" t="s">
        <v>148</v>
      </c>
      <c r="D6" s="4" t="s">
        <v>149</v>
      </c>
      <c r="E6" s="4" t="s">
        <v>150</v>
      </c>
      <c r="F6" s="4"/>
      <c r="G6" s="4" t="s">
        <v>787</v>
      </c>
      <c r="H6" s="4" t="s">
        <v>1005</v>
      </c>
      <c r="I6" s="4" t="s">
        <v>1006</v>
      </c>
      <c r="J6" s="4" t="s">
        <v>1410</v>
      </c>
      <c r="K6" s="4"/>
      <c r="L6" s="4"/>
    </row>
    <row r="7" spans="1:12" x14ac:dyDescent="0.2">
      <c r="A7" s="4" t="s">
        <v>152</v>
      </c>
      <c r="B7" s="4" t="s">
        <v>131</v>
      </c>
      <c r="C7" s="4" t="s">
        <v>153</v>
      </c>
      <c r="D7" s="4" t="s">
        <v>138</v>
      </c>
      <c r="E7" s="4" t="s">
        <v>139</v>
      </c>
      <c r="F7" s="4"/>
      <c r="G7" s="4" t="s">
        <v>787</v>
      </c>
      <c r="H7" s="4" t="s">
        <v>1007</v>
      </c>
      <c r="I7" s="4" t="s">
        <v>1008</v>
      </c>
      <c r="J7" s="4" t="s">
        <v>1411</v>
      </c>
      <c r="K7" s="4"/>
      <c r="L7" s="4"/>
    </row>
    <row r="8" spans="1:12" x14ac:dyDescent="0.2">
      <c r="A8" s="4" t="s">
        <v>155</v>
      </c>
      <c r="B8" s="4" t="s">
        <v>131</v>
      </c>
      <c r="C8" s="4" t="s">
        <v>156</v>
      </c>
      <c r="D8" s="4" t="s">
        <v>157</v>
      </c>
      <c r="E8" s="4" t="s">
        <v>158</v>
      </c>
      <c r="F8" s="4"/>
      <c r="G8" s="4" t="s">
        <v>787</v>
      </c>
      <c r="H8" s="4" t="s">
        <v>1009</v>
      </c>
      <c r="I8" s="4" t="s">
        <v>1010</v>
      </c>
      <c r="J8" s="4" t="s">
        <v>1412</v>
      </c>
      <c r="K8" s="4"/>
      <c r="L8" s="4"/>
    </row>
    <row r="9" spans="1:12" x14ac:dyDescent="0.2">
      <c r="A9" s="4" t="s">
        <v>160</v>
      </c>
      <c r="B9" s="4" t="s">
        <v>131</v>
      </c>
      <c r="C9" s="4" t="s">
        <v>153</v>
      </c>
      <c r="D9" s="4" t="s">
        <v>138</v>
      </c>
      <c r="E9" s="4" t="s">
        <v>139</v>
      </c>
      <c r="F9" s="4"/>
      <c r="G9" s="4" t="s">
        <v>787</v>
      </c>
      <c r="H9" s="4" t="s">
        <v>1011</v>
      </c>
      <c r="I9" s="4" t="s">
        <v>1008</v>
      </c>
      <c r="J9" s="4" t="s">
        <v>1413</v>
      </c>
      <c r="K9" s="4"/>
      <c r="L9" s="4"/>
    </row>
    <row r="10" spans="1:12" x14ac:dyDescent="0.2">
      <c r="A10" s="4" t="s">
        <v>162</v>
      </c>
      <c r="B10" s="4" t="s">
        <v>131</v>
      </c>
      <c r="C10" s="4" t="s">
        <v>163</v>
      </c>
      <c r="D10" s="4" t="s">
        <v>164</v>
      </c>
      <c r="E10" s="4" t="s">
        <v>239</v>
      </c>
      <c r="F10" s="4"/>
      <c r="G10" s="4" t="s">
        <v>787</v>
      </c>
      <c r="H10" s="4" t="s">
        <v>1012</v>
      </c>
      <c r="I10" s="4" t="s">
        <v>1013</v>
      </c>
      <c r="J10" s="4" t="s">
        <v>1414</v>
      </c>
      <c r="K10" s="4"/>
      <c r="L10" s="4"/>
    </row>
    <row r="11" spans="1:12" x14ac:dyDescent="0.2">
      <c r="A11" s="4" t="s">
        <v>166</v>
      </c>
      <c r="B11" s="4" t="s">
        <v>131</v>
      </c>
      <c r="C11" s="4" t="s">
        <v>153</v>
      </c>
      <c r="D11" s="4" t="s">
        <v>138</v>
      </c>
      <c r="E11" s="4" t="s">
        <v>139</v>
      </c>
      <c r="F11" s="4"/>
      <c r="G11" s="4" t="s">
        <v>787</v>
      </c>
      <c r="H11" s="4" t="s">
        <v>1014</v>
      </c>
      <c r="I11" s="4" t="s">
        <v>1008</v>
      </c>
      <c r="J11" s="4" t="s">
        <v>1981</v>
      </c>
      <c r="K11" s="4"/>
      <c r="L11" s="4"/>
    </row>
    <row r="12" spans="1:12" x14ac:dyDescent="0.2">
      <c r="A12" s="4" t="s">
        <v>167</v>
      </c>
      <c r="B12" s="4" t="s">
        <v>131</v>
      </c>
      <c r="C12" s="4" t="s">
        <v>168</v>
      </c>
      <c r="D12" s="4" t="s">
        <v>169</v>
      </c>
      <c r="E12" s="4" t="s">
        <v>170</v>
      </c>
      <c r="F12" s="4"/>
      <c r="G12" s="4" t="s">
        <v>787</v>
      </c>
      <c r="H12" s="4" t="s">
        <v>1015</v>
      </c>
      <c r="I12" s="4" t="s">
        <v>1016</v>
      </c>
      <c r="J12" s="4" t="s">
        <v>1415</v>
      </c>
      <c r="K12" s="4"/>
      <c r="L12" s="4"/>
    </row>
    <row r="13" spans="1:12" x14ac:dyDescent="0.2">
      <c r="A13" s="4" t="s">
        <v>172</v>
      </c>
      <c r="B13" s="4" t="s">
        <v>131</v>
      </c>
      <c r="C13" s="4" t="s">
        <v>173</v>
      </c>
      <c r="D13" s="4" t="s">
        <v>174</v>
      </c>
      <c r="E13" s="4" t="s">
        <v>158</v>
      </c>
      <c r="F13" s="4"/>
      <c r="G13" s="4" t="s">
        <v>787</v>
      </c>
      <c r="H13" s="4" t="s">
        <v>1017</v>
      </c>
      <c r="I13" s="4" t="s">
        <v>1018</v>
      </c>
      <c r="J13" s="4" t="s">
        <v>1416</v>
      </c>
      <c r="K13" s="4"/>
      <c r="L13" s="4"/>
    </row>
    <row r="14" spans="1:12" x14ac:dyDescent="0.2">
      <c r="A14" s="4" t="s">
        <v>175</v>
      </c>
      <c r="B14" s="4" t="s">
        <v>131</v>
      </c>
      <c r="C14" s="4" t="s">
        <v>176</v>
      </c>
      <c r="D14" s="4" t="s">
        <v>177</v>
      </c>
      <c r="E14" s="4" t="s">
        <v>178</v>
      </c>
      <c r="F14" s="4"/>
      <c r="G14" s="4" t="s">
        <v>787</v>
      </c>
      <c r="H14" s="4" t="s">
        <v>1019</v>
      </c>
      <c r="I14" s="4" t="s">
        <v>1020</v>
      </c>
      <c r="J14" s="4" t="s">
        <v>1417</v>
      </c>
      <c r="K14" s="4"/>
      <c r="L14" s="4"/>
    </row>
    <row r="15" spans="1:12" x14ac:dyDescent="0.2">
      <c r="A15" s="4" t="s">
        <v>179</v>
      </c>
      <c r="B15" s="4" t="s">
        <v>131</v>
      </c>
      <c r="C15" s="4" t="s">
        <v>180</v>
      </c>
      <c r="D15" s="4" t="s">
        <v>181</v>
      </c>
      <c r="E15" s="4" t="s">
        <v>1153</v>
      </c>
      <c r="F15" s="4"/>
      <c r="G15" s="4" t="s">
        <v>787</v>
      </c>
      <c r="H15" s="4" t="s">
        <v>1021</v>
      </c>
      <c r="I15" s="4" t="s">
        <v>1022</v>
      </c>
      <c r="J15" s="4" t="s">
        <v>1418</v>
      </c>
      <c r="K15" s="4"/>
      <c r="L15" s="4"/>
    </row>
    <row r="16" spans="1:12" x14ac:dyDescent="0.2">
      <c r="A16" s="4" t="s">
        <v>182</v>
      </c>
      <c r="B16" s="4" t="s">
        <v>131</v>
      </c>
      <c r="C16" s="4" t="s">
        <v>183</v>
      </c>
      <c r="D16" s="4" t="s">
        <v>174</v>
      </c>
      <c r="E16" s="4" t="s">
        <v>158</v>
      </c>
      <c r="F16" s="4"/>
      <c r="G16" s="4" t="s">
        <v>787</v>
      </c>
      <c r="H16" s="4" t="s">
        <v>1023</v>
      </c>
      <c r="I16" s="4" t="s">
        <v>1024</v>
      </c>
      <c r="J16" s="4" t="s">
        <v>1419</v>
      </c>
      <c r="K16" s="4"/>
      <c r="L16" s="4"/>
    </row>
    <row r="17" spans="1:12" x14ac:dyDescent="0.2">
      <c r="A17" s="4" t="s">
        <v>184</v>
      </c>
      <c r="B17" s="4" t="s">
        <v>131</v>
      </c>
      <c r="C17" s="4" t="s">
        <v>185</v>
      </c>
      <c r="D17" s="4" t="s">
        <v>138</v>
      </c>
      <c r="E17" s="4" t="s">
        <v>134</v>
      </c>
      <c r="F17" s="4"/>
      <c r="G17" s="4" t="s">
        <v>787</v>
      </c>
      <c r="H17" s="4" t="s">
        <v>1025</v>
      </c>
      <c r="I17" s="4" t="s">
        <v>1026</v>
      </c>
      <c r="J17" s="4" t="s">
        <v>1420</v>
      </c>
      <c r="K17" s="4"/>
      <c r="L17" s="4"/>
    </row>
    <row r="18" spans="1:12" x14ac:dyDescent="0.2">
      <c r="A18" s="4" t="s">
        <v>187</v>
      </c>
      <c r="B18" s="4" t="s">
        <v>131</v>
      </c>
      <c r="C18" s="4" t="s">
        <v>188</v>
      </c>
      <c r="D18" s="4" t="s">
        <v>189</v>
      </c>
      <c r="E18" s="4" t="s">
        <v>170</v>
      </c>
      <c r="F18" s="4"/>
      <c r="G18" s="4" t="s">
        <v>787</v>
      </c>
      <c r="H18" s="4" t="s">
        <v>1027</v>
      </c>
      <c r="I18" s="4" t="s">
        <v>1028</v>
      </c>
      <c r="J18" s="4" t="s">
        <v>1421</v>
      </c>
      <c r="K18" s="4"/>
      <c r="L18" s="4"/>
    </row>
    <row r="19" spans="1:12" x14ac:dyDescent="0.2">
      <c r="A19" s="4" t="s">
        <v>190</v>
      </c>
      <c r="B19" s="4" t="s">
        <v>131</v>
      </c>
      <c r="C19" s="4" t="s">
        <v>191</v>
      </c>
      <c r="D19" s="4" t="s">
        <v>181</v>
      </c>
      <c r="E19" s="4" t="s">
        <v>192</v>
      </c>
      <c r="F19" s="4"/>
      <c r="G19" s="4" t="s">
        <v>787</v>
      </c>
      <c r="H19" s="4" t="s">
        <v>1029</v>
      </c>
      <c r="I19" s="4" t="s">
        <v>1030</v>
      </c>
      <c r="J19" s="4" t="s">
        <v>1422</v>
      </c>
      <c r="K19" s="4"/>
      <c r="L19" s="4"/>
    </row>
    <row r="20" spans="1:12" x14ac:dyDescent="0.2">
      <c r="A20" s="4" t="s">
        <v>193</v>
      </c>
      <c r="B20" s="4" t="s">
        <v>131</v>
      </c>
      <c r="C20" s="4" t="s">
        <v>191</v>
      </c>
      <c r="D20" s="4" t="s">
        <v>181</v>
      </c>
      <c r="E20" s="4" t="s">
        <v>192</v>
      </c>
      <c r="F20" s="4"/>
      <c r="G20" s="4" t="s">
        <v>787</v>
      </c>
      <c r="H20" s="4" t="s">
        <v>1031</v>
      </c>
      <c r="I20" s="4" t="s">
        <v>1030</v>
      </c>
      <c r="J20" s="4" t="s">
        <v>1423</v>
      </c>
      <c r="K20" s="4"/>
      <c r="L20" s="4"/>
    </row>
    <row r="21" spans="1:12" x14ac:dyDescent="0.2">
      <c r="A21" s="4" t="s">
        <v>194</v>
      </c>
      <c r="B21" s="4" t="s">
        <v>131</v>
      </c>
      <c r="C21" s="4" t="s">
        <v>195</v>
      </c>
      <c r="D21" s="4" t="s">
        <v>196</v>
      </c>
      <c r="E21" s="4" t="s">
        <v>170</v>
      </c>
      <c r="F21" s="4"/>
      <c r="G21" s="4" t="s">
        <v>787</v>
      </c>
      <c r="H21" s="4" t="s">
        <v>1032</v>
      </c>
      <c r="I21" s="4" t="s">
        <v>1033</v>
      </c>
      <c r="J21" s="4" t="s">
        <v>1424</v>
      </c>
      <c r="K21" s="4"/>
      <c r="L21" s="4"/>
    </row>
    <row r="22" spans="1:12" x14ac:dyDescent="0.2">
      <c r="A22" s="4" t="s">
        <v>198</v>
      </c>
      <c r="B22" s="4" t="s">
        <v>131</v>
      </c>
      <c r="C22" s="4"/>
      <c r="D22" s="4" t="s">
        <v>316</v>
      </c>
      <c r="E22" s="4"/>
      <c r="F22" s="4"/>
      <c r="G22" s="4" t="s">
        <v>787</v>
      </c>
      <c r="H22" s="4" t="s">
        <v>1034</v>
      </c>
      <c r="I22" s="4" t="s">
        <v>787</v>
      </c>
      <c r="J22" s="4" t="s">
        <v>1034</v>
      </c>
      <c r="K22" s="4"/>
      <c r="L22" s="4"/>
    </row>
    <row r="23" spans="1:12" x14ac:dyDescent="0.2">
      <c r="A23" s="4" t="s">
        <v>200</v>
      </c>
      <c r="B23" s="4" t="s">
        <v>131</v>
      </c>
      <c r="C23" s="4" t="s">
        <v>201</v>
      </c>
      <c r="D23" s="4" t="s">
        <v>181</v>
      </c>
      <c r="E23" s="4" t="s">
        <v>178</v>
      </c>
      <c r="F23" s="4"/>
      <c r="G23" s="4" t="s">
        <v>787</v>
      </c>
      <c r="H23" s="4" t="s">
        <v>1035</v>
      </c>
      <c r="I23" s="4" t="s">
        <v>1036</v>
      </c>
      <c r="J23" s="4" t="s">
        <v>1425</v>
      </c>
      <c r="K23" s="4"/>
      <c r="L23" s="4"/>
    </row>
    <row r="24" spans="1:12" x14ac:dyDescent="0.2">
      <c r="A24" s="4" t="s">
        <v>202</v>
      </c>
      <c r="B24" s="4" t="s">
        <v>131</v>
      </c>
      <c r="C24" s="4" t="s">
        <v>234</v>
      </c>
      <c r="D24" s="4" t="s">
        <v>235</v>
      </c>
      <c r="E24" s="4" t="s">
        <v>145</v>
      </c>
      <c r="F24" s="4"/>
      <c r="G24" s="4" t="s">
        <v>787</v>
      </c>
      <c r="H24" s="4" t="s">
        <v>1037</v>
      </c>
      <c r="I24" s="4" t="s">
        <v>1058</v>
      </c>
      <c r="J24" s="4" t="s">
        <v>1810</v>
      </c>
      <c r="K24" s="4"/>
      <c r="L24" s="4"/>
    </row>
    <row r="25" spans="1:12" x14ac:dyDescent="0.2">
      <c r="A25" s="4" t="s">
        <v>203</v>
      </c>
      <c r="B25" s="4" t="s">
        <v>131</v>
      </c>
      <c r="C25" s="4" t="s">
        <v>180</v>
      </c>
      <c r="D25" s="4" t="s">
        <v>181</v>
      </c>
      <c r="E25" s="4" t="s">
        <v>1153</v>
      </c>
      <c r="F25" s="4"/>
      <c r="G25" s="4" t="s">
        <v>787</v>
      </c>
      <c r="H25" s="4" t="s">
        <v>1038</v>
      </c>
      <c r="I25" s="4" t="s">
        <v>1022</v>
      </c>
      <c r="J25" s="4" t="s">
        <v>1426</v>
      </c>
      <c r="K25" s="4"/>
      <c r="L25" s="4"/>
    </row>
    <row r="26" spans="1:12" x14ac:dyDescent="0.2">
      <c r="A26" s="4" t="s">
        <v>204</v>
      </c>
      <c r="B26" s="4" t="s">
        <v>131</v>
      </c>
      <c r="C26" s="4" t="s">
        <v>205</v>
      </c>
      <c r="D26" s="4" t="s">
        <v>174</v>
      </c>
      <c r="E26" s="4" t="s">
        <v>206</v>
      </c>
      <c r="F26" s="4"/>
      <c r="G26" s="4" t="s">
        <v>787</v>
      </c>
      <c r="H26" s="4" t="s">
        <v>1039</v>
      </c>
      <c r="I26" s="4" t="s">
        <v>1040</v>
      </c>
      <c r="J26" s="4" t="s">
        <v>1427</v>
      </c>
      <c r="K26" s="4"/>
      <c r="L26" s="4"/>
    </row>
    <row r="27" spans="1:12" x14ac:dyDescent="0.2">
      <c r="A27" s="4" t="s">
        <v>208</v>
      </c>
      <c r="B27" s="4" t="s">
        <v>131</v>
      </c>
      <c r="C27" s="4" t="s">
        <v>195</v>
      </c>
      <c r="D27" s="4" t="s">
        <v>196</v>
      </c>
      <c r="E27" s="4" t="s">
        <v>170</v>
      </c>
      <c r="F27" s="4"/>
      <c r="G27" s="4" t="s">
        <v>787</v>
      </c>
      <c r="H27" s="4" t="s">
        <v>1041</v>
      </c>
      <c r="I27" s="4" t="s">
        <v>1033</v>
      </c>
      <c r="J27" s="4" t="s">
        <v>1428</v>
      </c>
      <c r="K27" s="4"/>
      <c r="L27" s="4"/>
    </row>
    <row r="28" spans="1:12" x14ac:dyDescent="0.2">
      <c r="A28" s="4" t="s">
        <v>209</v>
      </c>
      <c r="B28" s="4" t="s">
        <v>131</v>
      </c>
      <c r="C28" s="4" t="s">
        <v>210</v>
      </c>
      <c r="D28" s="4" t="s">
        <v>211</v>
      </c>
      <c r="E28" s="4" t="s">
        <v>170</v>
      </c>
      <c r="F28" s="4"/>
      <c r="G28" s="4" t="s">
        <v>787</v>
      </c>
      <c r="H28" s="4" t="s">
        <v>1042</v>
      </c>
      <c r="I28" s="4" t="s">
        <v>1043</v>
      </c>
      <c r="J28" s="4" t="s">
        <v>1429</v>
      </c>
      <c r="K28" s="4"/>
      <c r="L28" s="4"/>
    </row>
    <row r="29" spans="1:12" x14ac:dyDescent="0.2">
      <c r="A29" s="4" t="s">
        <v>212</v>
      </c>
      <c r="B29" s="4" t="s">
        <v>131</v>
      </c>
      <c r="C29" s="4" t="s">
        <v>213</v>
      </c>
      <c r="D29" s="4" t="s">
        <v>214</v>
      </c>
      <c r="E29" s="4" t="s">
        <v>206</v>
      </c>
      <c r="F29" s="4"/>
      <c r="G29" s="4" t="s">
        <v>787</v>
      </c>
      <c r="H29" s="4" t="s">
        <v>1044</v>
      </c>
      <c r="I29" s="4" t="s">
        <v>1045</v>
      </c>
      <c r="J29" s="4" t="s">
        <v>1430</v>
      </c>
      <c r="K29" s="4"/>
      <c r="L29" s="4"/>
    </row>
    <row r="30" spans="1:12" x14ac:dyDescent="0.2">
      <c r="A30" s="4" t="s">
        <v>215</v>
      </c>
      <c r="B30" s="4" t="s">
        <v>131</v>
      </c>
      <c r="C30" s="4" t="s">
        <v>759</v>
      </c>
      <c r="D30" s="4" t="s">
        <v>760</v>
      </c>
      <c r="E30" s="4" t="s">
        <v>282</v>
      </c>
      <c r="F30" s="4"/>
      <c r="G30" s="4" t="s">
        <v>787</v>
      </c>
      <c r="H30" s="4" t="s">
        <v>1046</v>
      </c>
      <c r="I30" s="4" t="s">
        <v>1047</v>
      </c>
      <c r="J30" s="4" t="s">
        <v>1431</v>
      </c>
      <c r="K30" s="4"/>
      <c r="L30" s="4"/>
    </row>
    <row r="31" spans="1:12" x14ac:dyDescent="0.2">
      <c r="A31" s="4" t="s">
        <v>217</v>
      </c>
      <c r="B31" s="4" t="s">
        <v>131</v>
      </c>
      <c r="C31" s="4" t="s">
        <v>218</v>
      </c>
      <c r="D31" s="4" t="s">
        <v>219</v>
      </c>
      <c r="E31" s="4" t="s">
        <v>220</v>
      </c>
      <c r="F31" s="4"/>
      <c r="G31" s="4" t="s">
        <v>787</v>
      </c>
      <c r="H31" s="4" t="s">
        <v>1048</v>
      </c>
      <c r="I31" s="4" t="s">
        <v>1049</v>
      </c>
      <c r="J31" s="4" t="s">
        <v>1432</v>
      </c>
      <c r="K31" s="4"/>
      <c r="L31" s="4"/>
    </row>
    <row r="32" spans="1:12" x14ac:dyDescent="0.2">
      <c r="A32" s="4" t="s">
        <v>221</v>
      </c>
      <c r="B32" s="4" t="s">
        <v>131</v>
      </c>
      <c r="C32" s="4" t="s">
        <v>222</v>
      </c>
      <c r="D32" s="4" t="s">
        <v>196</v>
      </c>
      <c r="E32" s="4" t="s">
        <v>1104</v>
      </c>
      <c r="F32" s="4"/>
      <c r="G32" s="4" t="s">
        <v>787</v>
      </c>
      <c r="H32" s="4" t="s">
        <v>1050</v>
      </c>
      <c r="I32" s="4" t="s">
        <v>1051</v>
      </c>
      <c r="J32" s="4" t="s">
        <v>1433</v>
      </c>
      <c r="K32" s="4"/>
      <c r="L32" s="4"/>
    </row>
    <row r="33" spans="1:12" x14ac:dyDescent="0.2">
      <c r="A33" s="4" t="s">
        <v>224</v>
      </c>
      <c r="B33" s="4" t="s">
        <v>131</v>
      </c>
      <c r="C33" s="4" t="s">
        <v>222</v>
      </c>
      <c r="D33" s="4" t="s">
        <v>196</v>
      </c>
      <c r="E33" s="4" t="s">
        <v>1104</v>
      </c>
      <c r="F33" s="4"/>
      <c r="G33" s="4" t="s">
        <v>787</v>
      </c>
      <c r="H33" s="4" t="s">
        <v>1052</v>
      </c>
      <c r="I33" s="4" t="s">
        <v>1051</v>
      </c>
      <c r="J33" s="4" t="s">
        <v>1434</v>
      </c>
      <c r="K33" s="4"/>
      <c r="L33" s="4"/>
    </row>
    <row r="34" spans="1:12" x14ac:dyDescent="0.2">
      <c r="A34" s="4" t="s">
        <v>225</v>
      </c>
      <c r="B34" s="4" t="s">
        <v>131</v>
      </c>
      <c r="C34" s="4"/>
      <c r="D34" s="4" t="s">
        <v>316</v>
      </c>
      <c r="E34" s="4"/>
      <c r="F34" s="4"/>
      <c r="G34" s="4" t="s">
        <v>787</v>
      </c>
      <c r="H34" s="4" t="s">
        <v>1053</v>
      </c>
      <c r="I34" s="4" t="s">
        <v>787</v>
      </c>
      <c r="J34" s="4" t="s">
        <v>1053</v>
      </c>
      <c r="K34" s="4"/>
      <c r="L34" s="4"/>
    </row>
    <row r="35" spans="1:12" x14ac:dyDescent="0.2">
      <c r="A35" s="4" t="s">
        <v>227</v>
      </c>
      <c r="B35" s="4" t="s">
        <v>131</v>
      </c>
      <c r="C35" s="4" t="s">
        <v>228</v>
      </c>
      <c r="D35" s="4" t="s">
        <v>229</v>
      </c>
      <c r="E35" s="4" t="s">
        <v>1153</v>
      </c>
      <c r="F35" s="4"/>
      <c r="G35" s="4" t="s">
        <v>787</v>
      </c>
      <c r="H35" s="4" t="s">
        <v>1054</v>
      </c>
      <c r="I35" s="4" t="s">
        <v>1055</v>
      </c>
      <c r="J35" s="4" t="s">
        <v>1435</v>
      </c>
      <c r="K35" s="4"/>
      <c r="L35" s="4"/>
    </row>
    <row r="36" spans="1:12" x14ac:dyDescent="0.2">
      <c r="A36" s="4" t="s">
        <v>230</v>
      </c>
      <c r="B36" s="4" t="s">
        <v>131</v>
      </c>
      <c r="C36" s="4" t="s">
        <v>2011</v>
      </c>
      <c r="D36" s="4" t="s">
        <v>2012</v>
      </c>
      <c r="E36" s="4" t="s">
        <v>607</v>
      </c>
      <c r="F36" s="4"/>
      <c r="G36" s="4" t="s">
        <v>787</v>
      </c>
      <c r="H36" s="4" t="s">
        <v>1056</v>
      </c>
      <c r="I36" s="4" t="s">
        <v>2013</v>
      </c>
      <c r="J36" s="4" t="s">
        <v>2014</v>
      </c>
      <c r="K36" s="4"/>
      <c r="L36" s="4"/>
    </row>
    <row r="37" spans="1:12" x14ac:dyDescent="0.2">
      <c r="A37" s="4" t="s">
        <v>233</v>
      </c>
      <c r="B37" s="4" t="s">
        <v>131</v>
      </c>
      <c r="C37" s="4" t="s">
        <v>234</v>
      </c>
      <c r="D37" s="4" t="s">
        <v>235</v>
      </c>
      <c r="E37" s="4" t="s">
        <v>145</v>
      </c>
      <c r="F37" s="4"/>
      <c r="G37" s="4" t="s">
        <v>787</v>
      </c>
      <c r="H37" s="4" t="s">
        <v>1057</v>
      </c>
      <c r="I37" s="4" t="s">
        <v>1058</v>
      </c>
      <c r="J37" s="4" t="s">
        <v>1436</v>
      </c>
      <c r="K37" s="4"/>
      <c r="L37" s="4"/>
    </row>
    <row r="38" spans="1:12" x14ac:dyDescent="0.2">
      <c r="A38" s="4" t="s">
        <v>236</v>
      </c>
      <c r="B38" s="4" t="s">
        <v>131</v>
      </c>
      <c r="C38" s="4" t="s">
        <v>237</v>
      </c>
      <c r="D38" s="4" t="s">
        <v>238</v>
      </c>
      <c r="E38" s="4" t="s">
        <v>239</v>
      </c>
      <c r="F38" s="4"/>
      <c r="G38" s="4" t="s">
        <v>787</v>
      </c>
      <c r="H38" s="4" t="s">
        <v>1059</v>
      </c>
      <c r="I38" s="4" t="s">
        <v>1060</v>
      </c>
      <c r="J38" s="4" t="s">
        <v>1437</v>
      </c>
      <c r="K38" s="4"/>
      <c r="L38" s="4"/>
    </row>
    <row r="39" spans="1:12" x14ac:dyDescent="0.2">
      <c r="A39" s="4" t="s">
        <v>240</v>
      </c>
      <c r="B39" s="4" t="s">
        <v>131</v>
      </c>
      <c r="C39" s="4" t="s">
        <v>241</v>
      </c>
      <c r="D39" s="4" t="s">
        <v>242</v>
      </c>
      <c r="E39" s="4" t="s">
        <v>178</v>
      </c>
      <c r="F39" s="4"/>
      <c r="G39" s="4" t="s">
        <v>787</v>
      </c>
      <c r="H39" s="4" t="s">
        <v>1061</v>
      </c>
      <c r="I39" s="4" t="s">
        <v>1062</v>
      </c>
      <c r="J39" s="4" t="s">
        <v>1438</v>
      </c>
      <c r="K39" s="4"/>
      <c r="L39" s="4"/>
    </row>
    <row r="40" spans="1:12" x14ac:dyDescent="0.2">
      <c r="A40" s="4" t="s">
        <v>244</v>
      </c>
      <c r="B40" s="4" t="s">
        <v>131</v>
      </c>
      <c r="C40" s="4" t="s">
        <v>269</v>
      </c>
      <c r="D40" s="4" t="s">
        <v>144</v>
      </c>
      <c r="E40" s="4" t="s">
        <v>158</v>
      </c>
      <c r="F40" s="4"/>
      <c r="G40" s="4" t="s">
        <v>787</v>
      </c>
      <c r="H40" s="4" t="s">
        <v>1063</v>
      </c>
      <c r="I40" s="4" t="s">
        <v>1081</v>
      </c>
      <c r="J40" s="4" t="s">
        <v>1743</v>
      </c>
      <c r="K40" s="4"/>
      <c r="L40" s="4"/>
    </row>
    <row r="41" spans="1:12" x14ac:dyDescent="0.2">
      <c r="A41" s="4" t="s">
        <v>245</v>
      </c>
      <c r="B41" s="4" t="s">
        <v>131</v>
      </c>
      <c r="C41" s="4" t="s">
        <v>246</v>
      </c>
      <c r="D41" s="4" t="s">
        <v>247</v>
      </c>
      <c r="E41" s="4" t="s">
        <v>282</v>
      </c>
      <c r="F41" s="4"/>
      <c r="G41" s="4" t="s">
        <v>787</v>
      </c>
      <c r="H41" s="4" t="s">
        <v>1064</v>
      </c>
      <c r="I41" s="4" t="s">
        <v>1065</v>
      </c>
      <c r="J41" s="4" t="s">
        <v>1439</v>
      </c>
      <c r="K41" s="4"/>
      <c r="L41" s="4"/>
    </row>
    <row r="42" spans="1:12" x14ac:dyDescent="0.2">
      <c r="A42" s="4" t="s">
        <v>248</v>
      </c>
      <c r="B42" s="4" t="s">
        <v>131</v>
      </c>
      <c r="C42" s="4" t="s">
        <v>249</v>
      </c>
      <c r="D42" s="4" t="s">
        <v>250</v>
      </c>
      <c r="E42" s="4" t="s">
        <v>150</v>
      </c>
      <c r="F42" s="4"/>
      <c r="G42" s="4" t="s">
        <v>787</v>
      </c>
      <c r="H42" s="4" t="s">
        <v>1066</v>
      </c>
      <c r="I42" s="4" t="s">
        <v>1067</v>
      </c>
      <c r="J42" s="4" t="s">
        <v>1440</v>
      </c>
      <c r="K42" s="4"/>
      <c r="L42" s="4"/>
    </row>
    <row r="43" spans="1:12" x14ac:dyDescent="0.2">
      <c r="A43" s="4" t="s">
        <v>251</v>
      </c>
      <c r="B43" s="4" t="s">
        <v>131</v>
      </c>
      <c r="C43" s="4" t="s">
        <v>1811</v>
      </c>
      <c r="D43" s="4" t="s">
        <v>1812</v>
      </c>
      <c r="E43" s="4" t="s">
        <v>139</v>
      </c>
      <c r="F43" s="4"/>
      <c r="G43" s="4" t="s">
        <v>787</v>
      </c>
      <c r="H43" s="4" t="s">
        <v>1068</v>
      </c>
      <c r="I43" s="4" t="s">
        <v>1813</v>
      </c>
      <c r="J43" s="4" t="s">
        <v>1814</v>
      </c>
      <c r="K43" s="4"/>
      <c r="L43" s="4"/>
    </row>
    <row r="44" spans="1:12" x14ac:dyDescent="0.2">
      <c r="A44" s="4" t="s">
        <v>253</v>
      </c>
      <c r="B44" s="4" t="s">
        <v>131</v>
      </c>
      <c r="C44" s="4" t="s">
        <v>254</v>
      </c>
      <c r="D44" s="4" t="s">
        <v>255</v>
      </c>
      <c r="E44" s="4" t="s">
        <v>256</v>
      </c>
      <c r="F44" s="4"/>
      <c r="G44" s="4" t="s">
        <v>787</v>
      </c>
      <c r="H44" s="4" t="s">
        <v>1069</v>
      </c>
      <c r="I44" s="4" t="s">
        <v>1070</v>
      </c>
      <c r="J44" s="4" t="s">
        <v>1441</v>
      </c>
      <c r="K44" s="4"/>
      <c r="L44" s="4"/>
    </row>
    <row r="45" spans="1:12" x14ac:dyDescent="0.2">
      <c r="A45" s="4" t="s">
        <v>257</v>
      </c>
      <c r="B45" s="4" t="s">
        <v>131</v>
      </c>
      <c r="C45" s="4" t="s">
        <v>258</v>
      </c>
      <c r="D45" s="4" t="s">
        <v>255</v>
      </c>
      <c r="E45" s="4" t="s">
        <v>178</v>
      </c>
      <c r="F45" s="4"/>
      <c r="G45" s="4" t="s">
        <v>787</v>
      </c>
      <c r="H45" s="4" t="s">
        <v>1071</v>
      </c>
      <c r="I45" s="4" t="s">
        <v>1072</v>
      </c>
      <c r="J45" s="4" t="s">
        <v>1442</v>
      </c>
      <c r="K45" s="4"/>
      <c r="L45" s="4"/>
    </row>
    <row r="46" spans="1:12" x14ac:dyDescent="0.2">
      <c r="A46" s="4" t="s">
        <v>259</v>
      </c>
      <c r="B46" s="4" t="s">
        <v>131</v>
      </c>
      <c r="C46" s="4" t="s">
        <v>260</v>
      </c>
      <c r="D46" s="4" t="s">
        <v>144</v>
      </c>
      <c r="E46" s="4" t="s">
        <v>158</v>
      </c>
      <c r="F46" s="4"/>
      <c r="G46" s="4" t="s">
        <v>787</v>
      </c>
      <c r="H46" s="4" t="s">
        <v>1073</v>
      </c>
      <c r="I46" s="4" t="s">
        <v>1074</v>
      </c>
      <c r="J46" s="4" t="s">
        <v>1443</v>
      </c>
      <c r="K46" s="4"/>
      <c r="L46" s="4"/>
    </row>
    <row r="47" spans="1:12" x14ac:dyDescent="0.2">
      <c r="A47" s="4" t="s">
        <v>261</v>
      </c>
      <c r="B47" s="4" t="s">
        <v>131</v>
      </c>
      <c r="C47" s="4" t="s">
        <v>1907</v>
      </c>
      <c r="D47" s="4" t="s">
        <v>1908</v>
      </c>
      <c r="E47" s="4" t="s">
        <v>1105</v>
      </c>
      <c r="F47" s="4"/>
      <c r="G47" s="4" t="s">
        <v>787</v>
      </c>
      <c r="H47" s="4" t="s">
        <v>1075</v>
      </c>
      <c r="I47" s="4" t="s">
        <v>1909</v>
      </c>
      <c r="J47" s="4" t="s">
        <v>1910</v>
      </c>
      <c r="K47" s="4"/>
      <c r="L47" s="4"/>
    </row>
    <row r="48" spans="1:12" x14ac:dyDescent="0.2">
      <c r="A48" s="4" t="s">
        <v>263</v>
      </c>
      <c r="B48" s="4" t="s">
        <v>131</v>
      </c>
      <c r="C48" s="4" t="s">
        <v>1982</v>
      </c>
      <c r="D48" s="4" t="s">
        <v>1983</v>
      </c>
      <c r="E48" s="4" t="s">
        <v>158</v>
      </c>
      <c r="F48" s="4"/>
      <c r="G48" s="4" t="s">
        <v>787</v>
      </c>
      <c r="H48" s="4" t="s">
        <v>1076</v>
      </c>
      <c r="I48" s="4" t="s">
        <v>1984</v>
      </c>
      <c r="J48" s="4" t="s">
        <v>1985</v>
      </c>
      <c r="K48" s="4"/>
      <c r="L48" s="4"/>
    </row>
    <row r="49" spans="1:12" x14ac:dyDescent="0.2">
      <c r="A49" s="4" t="s">
        <v>264</v>
      </c>
      <c r="B49" s="4" t="s">
        <v>131</v>
      </c>
      <c r="C49" s="4" t="s">
        <v>265</v>
      </c>
      <c r="D49" s="4" t="s">
        <v>266</v>
      </c>
      <c r="E49" s="4" t="s">
        <v>220</v>
      </c>
      <c r="F49" s="4"/>
      <c r="G49" s="4" t="s">
        <v>787</v>
      </c>
      <c r="H49" s="4" t="s">
        <v>1077</v>
      </c>
      <c r="I49" s="4" t="s">
        <v>1078</v>
      </c>
      <c r="J49" s="4" t="s">
        <v>1444</v>
      </c>
      <c r="K49" s="4"/>
      <c r="L49" s="4"/>
    </row>
    <row r="50" spans="1:12" x14ac:dyDescent="0.2">
      <c r="A50" s="4" t="s">
        <v>267</v>
      </c>
      <c r="B50" s="4" t="s">
        <v>131</v>
      </c>
      <c r="C50" s="4" t="s">
        <v>143</v>
      </c>
      <c r="D50" s="4" t="s">
        <v>144</v>
      </c>
      <c r="E50" s="4" t="s">
        <v>145</v>
      </c>
      <c r="F50" s="4"/>
      <c r="G50" s="4" t="s">
        <v>787</v>
      </c>
      <c r="H50" s="4" t="s">
        <v>1079</v>
      </c>
      <c r="I50" s="4" t="s">
        <v>1004</v>
      </c>
      <c r="J50" s="4" t="s">
        <v>1445</v>
      </c>
      <c r="K50" s="4"/>
      <c r="L50" s="4"/>
    </row>
    <row r="51" spans="1:12" x14ac:dyDescent="0.2">
      <c r="A51" s="4" t="s">
        <v>268</v>
      </c>
      <c r="B51" s="4" t="s">
        <v>131</v>
      </c>
      <c r="C51" s="4" t="s">
        <v>269</v>
      </c>
      <c r="D51" s="4" t="s">
        <v>144</v>
      </c>
      <c r="E51" s="4" t="s">
        <v>158</v>
      </c>
      <c r="F51" s="4"/>
      <c r="G51" s="4" t="s">
        <v>787</v>
      </c>
      <c r="H51" s="4" t="s">
        <v>1080</v>
      </c>
      <c r="I51" s="4" t="s">
        <v>1081</v>
      </c>
      <c r="J51" s="4" t="s">
        <v>1446</v>
      </c>
      <c r="K51" s="4"/>
      <c r="L51" s="4"/>
    </row>
    <row r="52" spans="1:12" x14ac:dyDescent="0.2">
      <c r="A52" s="4" t="s">
        <v>270</v>
      </c>
      <c r="B52" s="4" t="s">
        <v>131</v>
      </c>
      <c r="C52" s="4" t="s">
        <v>271</v>
      </c>
      <c r="D52" s="4" t="s">
        <v>196</v>
      </c>
      <c r="E52" s="4" t="s">
        <v>1104</v>
      </c>
      <c r="F52" s="4"/>
      <c r="G52" s="4" t="s">
        <v>787</v>
      </c>
      <c r="H52" s="4" t="s">
        <v>1082</v>
      </c>
      <c r="I52" s="4" t="s">
        <v>1083</v>
      </c>
      <c r="J52" s="4" t="s">
        <v>1447</v>
      </c>
      <c r="K52" s="4"/>
      <c r="L52" s="4"/>
    </row>
    <row r="53" spans="1:12" x14ac:dyDescent="0.2">
      <c r="A53" s="4" t="s">
        <v>273</v>
      </c>
      <c r="B53" s="4" t="s">
        <v>131</v>
      </c>
      <c r="C53" s="4" t="s">
        <v>274</v>
      </c>
      <c r="D53" s="4" t="s">
        <v>229</v>
      </c>
      <c r="E53" s="4" t="s">
        <v>150</v>
      </c>
      <c r="F53" s="4"/>
      <c r="G53" s="4" t="s">
        <v>787</v>
      </c>
      <c r="H53" s="4" t="s">
        <v>1084</v>
      </c>
      <c r="I53" s="4" t="s">
        <v>1085</v>
      </c>
      <c r="J53" s="4" t="s">
        <v>1448</v>
      </c>
      <c r="K53" s="4"/>
      <c r="L53" s="4"/>
    </row>
    <row r="54" spans="1:12" x14ac:dyDescent="0.2">
      <c r="A54" s="4" t="s">
        <v>276</v>
      </c>
      <c r="B54" s="4" t="s">
        <v>131</v>
      </c>
      <c r="C54" s="4" t="s">
        <v>249</v>
      </c>
      <c r="D54" s="4" t="s">
        <v>250</v>
      </c>
      <c r="E54" s="4" t="s">
        <v>150</v>
      </c>
      <c r="F54" s="4"/>
      <c r="G54" s="4" t="s">
        <v>787</v>
      </c>
      <c r="H54" s="4" t="s">
        <v>1086</v>
      </c>
      <c r="I54" s="4" t="s">
        <v>1067</v>
      </c>
      <c r="J54" s="4" t="s">
        <v>1449</v>
      </c>
      <c r="K54" s="4"/>
      <c r="L54" s="4"/>
    </row>
    <row r="55" spans="1:12" x14ac:dyDescent="0.2">
      <c r="A55" s="4" t="s">
        <v>277</v>
      </c>
      <c r="B55" s="4" t="s">
        <v>131</v>
      </c>
      <c r="C55" s="4" t="s">
        <v>278</v>
      </c>
      <c r="D55" s="4" t="s">
        <v>279</v>
      </c>
      <c r="E55" s="4" t="s">
        <v>1153</v>
      </c>
      <c r="F55" s="4"/>
      <c r="G55" s="4" t="s">
        <v>787</v>
      </c>
      <c r="H55" s="4" t="s">
        <v>1087</v>
      </c>
      <c r="I55" s="4" t="s">
        <v>1088</v>
      </c>
      <c r="J55" s="4" t="s">
        <v>1450</v>
      </c>
      <c r="K55" s="4"/>
      <c r="L55" s="4"/>
    </row>
    <row r="56" spans="1:12" x14ac:dyDescent="0.2">
      <c r="A56" s="4" t="s">
        <v>281</v>
      </c>
      <c r="B56" s="4" t="s">
        <v>131</v>
      </c>
      <c r="C56" s="4" t="s">
        <v>1723</v>
      </c>
      <c r="D56" s="4" t="s">
        <v>531</v>
      </c>
      <c r="E56" s="4" t="s">
        <v>348</v>
      </c>
      <c r="F56" s="4"/>
      <c r="G56" s="4" t="s">
        <v>787</v>
      </c>
      <c r="H56" s="4" t="s">
        <v>1089</v>
      </c>
      <c r="I56" s="4" t="s">
        <v>1724</v>
      </c>
      <c r="J56" s="4" t="s">
        <v>1725</v>
      </c>
      <c r="K56" s="4"/>
      <c r="L56" s="4"/>
    </row>
    <row r="57" spans="1:12" x14ac:dyDescent="0.2">
      <c r="A57" s="4" t="s">
        <v>283</v>
      </c>
      <c r="B57" s="4" t="s">
        <v>131</v>
      </c>
      <c r="C57" s="4" t="s">
        <v>191</v>
      </c>
      <c r="D57" s="4" t="s">
        <v>181</v>
      </c>
      <c r="E57" s="4" t="s">
        <v>192</v>
      </c>
      <c r="F57" s="4"/>
      <c r="G57" s="4" t="s">
        <v>787</v>
      </c>
      <c r="H57" s="4" t="s">
        <v>1090</v>
      </c>
      <c r="I57" s="4" t="s">
        <v>1030</v>
      </c>
      <c r="J57" s="4" t="s">
        <v>1451</v>
      </c>
      <c r="K57" s="4"/>
      <c r="L57" s="4"/>
    </row>
    <row r="58" spans="1:12" x14ac:dyDescent="0.2">
      <c r="A58" s="4" t="s">
        <v>284</v>
      </c>
      <c r="B58" s="4" t="s">
        <v>131</v>
      </c>
      <c r="C58" s="4" t="s">
        <v>1737</v>
      </c>
      <c r="D58" s="4" t="s">
        <v>1744</v>
      </c>
      <c r="E58" s="4" t="s">
        <v>150</v>
      </c>
      <c r="F58" s="4"/>
      <c r="G58" s="4" t="s">
        <v>787</v>
      </c>
      <c r="H58" s="4" t="s">
        <v>1091</v>
      </c>
      <c r="I58" s="4" t="s">
        <v>1745</v>
      </c>
      <c r="J58" s="4" t="s">
        <v>1746</v>
      </c>
      <c r="K58" s="4"/>
      <c r="L58" s="4"/>
    </row>
    <row r="59" spans="1:12" x14ac:dyDescent="0.2">
      <c r="A59" s="4" t="s">
        <v>286</v>
      </c>
      <c r="B59" s="4" t="s">
        <v>131</v>
      </c>
      <c r="C59" s="4" t="s">
        <v>287</v>
      </c>
      <c r="D59" s="4" t="s">
        <v>288</v>
      </c>
      <c r="E59" s="4" t="s">
        <v>206</v>
      </c>
      <c r="F59" s="4"/>
      <c r="G59" s="4" t="s">
        <v>787</v>
      </c>
      <c r="H59" s="4" t="s">
        <v>1092</v>
      </c>
      <c r="I59" s="4" t="s">
        <v>1093</v>
      </c>
      <c r="J59" s="4" t="s">
        <v>1452</v>
      </c>
      <c r="K59" s="4"/>
      <c r="L59" s="4"/>
    </row>
    <row r="60" spans="1:12" x14ac:dyDescent="0.2">
      <c r="A60" s="4" t="s">
        <v>289</v>
      </c>
      <c r="B60" s="4" t="s">
        <v>131</v>
      </c>
      <c r="C60" s="4" t="s">
        <v>1709</v>
      </c>
      <c r="D60" s="4" t="s">
        <v>1710</v>
      </c>
      <c r="E60" s="4" t="s">
        <v>170</v>
      </c>
      <c r="F60" s="4"/>
      <c r="G60" s="4" t="s">
        <v>787</v>
      </c>
      <c r="H60" s="4" t="s">
        <v>1094</v>
      </c>
      <c r="I60" s="4" t="s">
        <v>1711</v>
      </c>
      <c r="J60" s="4" t="s">
        <v>1712</v>
      </c>
      <c r="K60" s="4"/>
      <c r="L60" s="4"/>
    </row>
    <row r="61" spans="1:12" x14ac:dyDescent="0.2">
      <c r="A61" s="4" t="s">
        <v>291</v>
      </c>
      <c r="B61" s="4" t="s">
        <v>131</v>
      </c>
      <c r="C61" s="4" t="s">
        <v>292</v>
      </c>
      <c r="D61" s="4" t="s">
        <v>293</v>
      </c>
      <c r="E61" s="4" t="s">
        <v>199</v>
      </c>
      <c r="F61" s="4"/>
      <c r="G61" s="4" t="s">
        <v>787</v>
      </c>
      <c r="H61" s="4" t="s">
        <v>1095</v>
      </c>
      <c r="I61" s="4" t="s">
        <v>1096</v>
      </c>
      <c r="J61" s="4" t="s">
        <v>1453</v>
      </c>
      <c r="K61" s="4"/>
      <c r="L61" s="4"/>
    </row>
    <row r="62" spans="1:12" x14ac:dyDescent="0.2">
      <c r="A62" s="4" t="s">
        <v>294</v>
      </c>
      <c r="B62" s="4" t="s">
        <v>131</v>
      </c>
      <c r="C62" s="4" t="s">
        <v>295</v>
      </c>
      <c r="D62" s="4" t="s">
        <v>1815</v>
      </c>
      <c r="E62" s="4" t="s">
        <v>134</v>
      </c>
      <c r="F62" s="4"/>
      <c r="G62" s="4" t="s">
        <v>787</v>
      </c>
      <c r="H62" s="4" t="s">
        <v>1097</v>
      </c>
      <c r="I62" s="4" t="s">
        <v>1098</v>
      </c>
      <c r="J62" s="4" t="s">
        <v>1454</v>
      </c>
      <c r="K62" s="4"/>
      <c r="L62" s="4"/>
    </row>
    <row r="63" spans="1:12" x14ac:dyDescent="0.2">
      <c r="A63" s="4" t="s">
        <v>297</v>
      </c>
      <c r="B63" s="4" t="s">
        <v>131</v>
      </c>
      <c r="C63" s="4" t="s">
        <v>292</v>
      </c>
      <c r="D63" s="4" t="s">
        <v>293</v>
      </c>
      <c r="E63" s="4" t="s">
        <v>199</v>
      </c>
      <c r="F63" s="4"/>
      <c r="G63" s="4" t="s">
        <v>787</v>
      </c>
      <c r="H63" s="4" t="s">
        <v>1099</v>
      </c>
      <c r="I63" s="4" t="s">
        <v>1096</v>
      </c>
      <c r="J63" s="4" t="s">
        <v>1455</v>
      </c>
      <c r="K63" s="4"/>
      <c r="L63" s="4"/>
    </row>
    <row r="64" spans="1:12" x14ac:dyDescent="0.2">
      <c r="A64" s="4" t="s">
        <v>298</v>
      </c>
      <c r="B64" s="4" t="s">
        <v>131</v>
      </c>
      <c r="C64" s="4" t="s">
        <v>299</v>
      </c>
      <c r="D64" s="4" t="s">
        <v>300</v>
      </c>
      <c r="E64" s="4" t="s">
        <v>170</v>
      </c>
      <c r="F64" s="4"/>
      <c r="G64" s="4" t="s">
        <v>787</v>
      </c>
      <c r="H64" s="4" t="s">
        <v>1100</v>
      </c>
      <c r="I64" s="4" t="s">
        <v>1101</v>
      </c>
      <c r="J64" s="4" t="s">
        <v>1456</v>
      </c>
      <c r="K64" s="4"/>
      <c r="L64" s="4"/>
    </row>
    <row r="65" spans="1:12" x14ac:dyDescent="0.2">
      <c r="A65" s="4" t="s">
        <v>301</v>
      </c>
      <c r="B65" s="4" t="s">
        <v>131</v>
      </c>
      <c r="C65" s="4" t="s">
        <v>302</v>
      </c>
      <c r="D65" s="4" t="s">
        <v>303</v>
      </c>
      <c r="E65" s="4" t="s">
        <v>1153</v>
      </c>
      <c r="F65" s="4"/>
      <c r="G65" s="4" t="s">
        <v>787</v>
      </c>
      <c r="H65" s="4" t="s">
        <v>1102</v>
      </c>
      <c r="I65" s="4" t="s">
        <v>944</v>
      </c>
      <c r="J65" s="4" t="s">
        <v>1457</v>
      </c>
      <c r="K65" s="4"/>
      <c r="L65" s="4"/>
    </row>
    <row r="66" spans="1:12" x14ac:dyDescent="0.2">
      <c r="A66" s="4" t="s">
        <v>304</v>
      </c>
      <c r="B66" s="4" t="s">
        <v>305</v>
      </c>
      <c r="C66" s="4" t="s">
        <v>306</v>
      </c>
      <c r="D66" s="4" t="s">
        <v>307</v>
      </c>
      <c r="E66" s="4" t="s">
        <v>199</v>
      </c>
      <c r="F66" s="4"/>
      <c r="G66" s="4" t="s">
        <v>787</v>
      </c>
      <c r="H66" s="4" t="s">
        <v>931</v>
      </c>
      <c r="I66" s="4" t="s">
        <v>932</v>
      </c>
      <c r="J66" s="4" t="s">
        <v>1458</v>
      </c>
      <c r="K66" s="4"/>
      <c r="L66" s="4"/>
    </row>
    <row r="67" spans="1:12" x14ac:dyDescent="0.2">
      <c r="A67" s="4" t="s">
        <v>308</v>
      </c>
      <c r="B67" s="4" t="s">
        <v>305</v>
      </c>
      <c r="C67" s="4" t="s">
        <v>309</v>
      </c>
      <c r="D67" s="4" t="s">
        <v>307</v>
      </c>
      <c r="E67" s="4" t="s">
        <v>170</v>
      </c>
      <c r="F67" s="4"/>
      <c r="G67" s="4" t="s">
        <v>787</v>
      </c>
      <c r="H67" s="4" t="s">
        <v>933</v>
      </c>
      <c r="I67" s="4" t="s">
        <v>1395</v>
      </c>
      <c r="J67" s="4" t="s">
        <v>1459</v>
      </c>
      <c r="K67" s="4"/>
      <c r="L67" s="4"/>
    </row>
    <row r="68" spans="1:12" x14ac:dyDescent="0.2">
      <c r="A68" s="4" t="s">
        <v>310</v>
      </c>
      <c r="B68" s="4" t="s">
        <v>305</v>
      </c>
      <c r="C68" s="4" t="s">
        <v>306</v>
      </c>
      <c r="D68" s="4" t="s">
        <v>307</v>
      </c>
      <c r="E68" s="4" t="s">
        <v>199</v>
      </c>
      <c r="F68" s="4"/>
      <c r="G68" s="4" t="s">
        <v>787</v>
      </c>
      <c r="H68" s="4" t="s">
        <v>934</v>
      </c>
      <c r="I68" s="4" t="s">
        <v>932</v>
      </c>
      <c r="J68" s="4" t="s">
        <v>1460</v>
      </c>
      <c r="K68" s="4"/>
      <c r="L68" s="4"/>
    </row>
    <row r="69" spans="1:12" x14ac:dyDescent="0.2">
      <c r="A69" s="4" t="s">
        <v>311</v>
      </c>
      <c r="B69" s="4" t="s">
        <v>312</v>
      </c>
      <c r="C69" s="4" t="s">
        <v>313</v>
      </c>
      <c r="D69" s="4" t="s">
        <v>211</v>
      </c>
      <c r="E69" s="4" t="s">
        <v>206</v>
      </c>
      <c r="F69" s="4"/>
      <c r="G69" s="4" t="s">
        <v>787</v>
      </c>
      <c r="H69" s="4" t="s">
        <v>935</v>
      </c>
      <c r="I69" s="4" t="s">
        <v>936</v>
      </c>
      <c r="J69" s="4" t="s">
        <v>1461</v>
      </c>
      <c r="K69" s="4"/>
      <c r="L69" s="4"/>
    </row>
    <row r="70" spans="1:12" x14ac:dyDescent="0.2">
      <c r="A70" s="4" t="s">
        <v>314</v>
      </c>
      <c r="B70" s="4" t="s">
        <v>315</v>
      </c>
      <c r="C70" s="4"/>
      <c r="D70" s="4" t="s">
        <v>316</v>
      </c>
      <c r="E70" s="4"/>
      <c r="F70" s="4"/>
      <c r="G70" s="4" t="s">
        <v>787</v>
      </c>
      <c r="H70" s="4" t="s">
        <v>937</v>
      </c>
      <c r="I70" s="4" t="s">
        <v>787</v>
      </c>
      <c r="J70" s="4" t="s">
        <v>937</v>
      </c>
      <c r="K70" s="4"/>
      <c r="L70" s="4"/>
    </row>
    <row r="71" spans="1:12" x14ac:dyDescent="0.2">
      <c r="A71" s="4" t="s">
        <v>317</v>
      </c>
      <c r="B71" s="4" t="s">
        <v>312</v>
      </c>
      <c r="C71" s="4" t="s">
        <v>318</v>
      </c>
      <c r="D71" s="4" t="s">
        <v>307</v>
      </c>
      <c r="E71" s="4" t="s">
        <v>1153</v>
      </c>
      <c r="F71" s="4"/>
      <c r="G71" s="4" t="s">
        <v>787</v>
      </c>
      <c r="H71" s="4" t="s">
        <v>938</v>
      </c>
      <c r="I71" s="4" t="s">
        <v>939</v>
      </c>
      <c r="J71" s="4" t="s">
        <v>1462</v>
      </c>
      <c r="K71" s="4"/>
      <c r="L71" s="4"/>
    </row>
    <row r="72" spans="1:12" x14ac:dyDescent="0.2">
      <c r="A72" s="4" t="s">
        <v>319</v>
      </c>
      <c r="B72" s="4" t="s">
        <v>312</v>
      </c>
      <c r="C72" s="4" t="s">
        <v>318</v>
      </c>
      <c r="D72" s="4" t="s">
        <v>307</v>
      </c>
      <c r="E72" s="4" t="s">
        <v>1153</v>
      </c>
      <c r="F72" s="4"/>
      <c r="G72" s="4" t="s">
        <v>787</v>
      </c>
      <c r="H72" s="4" t="s">
        <v>940</v>
      </c>
      <c r="I72" s="4" t="s">
        <v>939</v>
      </c>
      <c r="J72" s="4" t="s">
        <v>1463</v>
      </c>
      <c r="K72" s="4"/>
      <c r="L72" s="4"/>
    </row>
    <row r="73" spans="1:12" x14ac:dyDescent="0.2">
      <c r="A73" s="4" t="s">
        <v>320</v>
      </c>
      <c r="B73" s="4" t="s">
        <v>312</v>
      </c>
      <c r="C73" s="4" t="s">
        <v>321</v>
      </c>
      <c r="D73" s="4" t="s">
        <v>307</v>
      </c>
      <c r="E73" s="4" t="s">
        <v>282</v>
      </c>
      <c r="F73" s="4"/>
      <c r="G73" s="4" t="s">
        <v>787</v>
      </c>
      <c r="H73" s="4" t="s">
        <v>941</v>
      </c>
      <c r="I73" s="4" t="s">
        <v>942</v>
      </c>
      <c r="J73" s="4" t="s">
        <v>1464</v>
      </c>
      <c r="K73" s="4"/>
      <c r="L73" s="4"/>
    </row>
    <row r="74" spans="1:12" x14ac:dyDescent="0.2">
      <c r="A74" s="4" t="s">
        <v>322</v>
      </c>
      <c r="B74" s="4" t="s">
        <v>312</v>
      </c>
      <c r="C74" s="4" t="s">
        <v>302</v>
      </c>
      <c r="D74" s="4" t="s">
        <v>303</v>
      </c>
      <c r="E74" s="4" t="s">
        <v>1153</v>
      </c>
      <c r="F74" s="4"/>
      <c r="G74" s="4" t="s">
        <v>787</v>
      </c>
      <c r="H74" s="4" t="s">
        <v>943</v>
      </c>
      <c r="I74" s="4" t="s">
        <v>944</v>
      </c>
      <c r="J74" s="4" t="s">
        <v>1465</v>
      </c>
      <c r="K74" s="4"/>
      <c r="L74" s="4"/>
    </row>
    <row r="75" spans="1:12" x14ac:dyDescent="0.2">
      <c r="A75" s="4" t="s">
        <v>323</v>
      </c>
      <c r="B75" s="4" t="s">
        <v>312</v>
      </c>
      <c r="C75" s="4" t="s">
        <v>324</v>
      </c>
      <c r="D75" s="4" t="s">
        <v>196</v>
      </c>
      <c r="E75" s="4" t="s">
        <v>239</v>
      </c>
      <c r="F75" s="4"/>
      <c r="G75" s="4" t="s">
        <v>787</v>
      </c>
      <c r="H75" s="4" t="s">
        <v>945</v>
      </c>
      <c r="I75" s="4" t="s">
        <v>946</v>
      </c>
      <c r="J75" s="4" t="s">
        <v>1466</v>
      </c>
      <c r="K75" s="4"/>
      <c r="L75" s="4"/>
    </row>
    <row r="76" spans="1:12" x14ac:dyDescent="0.2">
      <c r="A76" s="4" t="s">
        <v>325</v>
      </c>
      <c r="B76" s="4" t="s">
        <v>312</v>
      </c>
      <c r="C76" s="4" t="s">
        <v>326</v>
      </c>
      <c r="D76" s="4" t="s">
        <v>247</v>
      </c>
      <c r="E76" s="4" t="s">
        <v>282</v>
      </c>
      <c r="F76" s="4"/>
      <c r="G76" s="4" t="s">
        <v>787</v>
      </c>
      <c r="H76" s="4" t="s">
        <v>947</v>
      </c>
      <c r="I76" s="4" t="s">
        <v>948</v>
      </c>
      <c r="J76" s="4" t="s">
        <v>1467</v>
      </c>
      <c r="K76" s="4"/>
      <c r="L76" s="4"/>
    </row>
    <row r="77" spans="1:12" x14ac:dyDescent="0.2">
      <c r="A77" s="4" t="s">
        <v>327</v>
      </c>
      <c r="B77" s="4" t="s">
        <v>312</v>
      </c>
      <c r="C77" s="4" t="s">
        <v>318</v>
      </c>
      <c r="D77" s="4" t="s">
        <v>307</v>
      </c>
      <c r="E77" s="4" t="s">
        <v>1153</v>
      </c>
      <c r="F77" s="4"/>
      <c r="G77" s="4" t="s">
        <v>787</v>
      </c>
      <c r="H77" s="4" t="s">
        <v>949</v>
      </c>
      <c r="I77" s="4" t="s">
        <v>939</v>
      </c>
      <c r="J77" s="4" t="s">
        <v>1747</v>
      </c>
      <c r="K77" s="4"/>
      <c r="L77" s="4"/>
    </row>
    <row r="78" spans="1:12" x14ac:dyDescent="0.2">
      <c r="A78" s="4" t="s">
        <v>329</v>
      </c>
      <c r="B78" s="4" t="s">
        <v>312</v>
      </c>
      <c r="C78" s="4" t="s">
        <v>330</v>
      </c>
      <c r="D78" s="4" t="s">
        <v>138</v>
      </c>
      <c r="E78" s="4" t="s">
        <v>139</v>
      </c>
      <c r="F78" s="4"/>
      <c r="G78" s="4" t="s">
        <v>787</v>
      </c>
      <c r="H78" s="4" t="s">
        <v>950</v>
      </c>
      <c r="I78" s="4" t="s">
        <v>951</v>
      </c>
      <c r="J78" s="4" t="s">
        <v>1468</v>
      </c>
      <c r="K78" s="4"/>
      <c r="L78" s="4"/>
    </row>
    <row r="79" spans="1:12" x14ac:dyDescent="0.2">
      <c r="A79" s="4" t="s">
        <v>331</v>
      </c>
      <c r="B79" s="4" t="s">
        <v>305</v>
      </c>
      <c r="C79" s="4" t="s">
        <v>332</v>
      </c>
      <c r="D79" s="4" t="s">
        <v>333</v>
      </c>
      <c r="E79" s="4" t="s">
        <v>134</v>
      </c>
      <c r="F79" s="4"/>
      <c r="G79" s="4" t="s">
        <v>787</v>
      </c>
      <c r="H79" s="4" t="s">
        <v>952</v>
      </c>
      <c r="I79" s="4" t="s">
        <v>953</v>
      </c>
      <c r="J79" s="4" t="s">
        <v>1469</v>
      </c>
      <c r="K79" s="4"/>
      <c r="L79" s="4"/>
    </row>
    <row r="80" spans="1:12" x14ac:dyDescent="0.2">
      <c r="A80" s="4" t="s">
        <v>334</v>
      </c>
      <c r="B80" s="4" t="s">
        <v>305</v>
      </c>
      <c r="C80" s="4" t="s">
        <v>335</v>
      </c>
      <c r="D80" s="4" t="s">
        <v>242</v>
      </c>
      <c r="E80" s="4" t="s">
        <v>199</v>
      </c>
      <c r="F80" s="4"/>
      <c r="G80" s="4" t="s">
        <v>787</v>
      </c>
      <c r="H80" s="4" t="s">
        <v>954</v>
      </c>
      <c r="I80" s="4" t="s">
        <v>955</v>
      </c>
      <c r="J80" s="4" t="s">
        <v>1470</v>
      </c>
      <c r="K80" s="4"/>
      <c r="L80" s="4"/>
    </row>
    <row r="81" spans="1:12" x14ac:dyDescent="0.2">
      <c r="A81" s="4" t="s">
        <v>336</v>
      </c>
      <c r="B81" s="4" t="s">
        <v>337</v>
      </c>
      <c r="C81" s="4" t="s">
        <v>338</v>
      </c>
      <c r="D81" s="4" t="s">
        <v>339</v>
      </c>
      <c r="E81" s="4" t="s">
        <v>380</v>
      </c>
      <c r="F81" s="4"/>
      <c r="G81" s="4" t="s">
        <v>787</v>
      </c>
      <c r="H81" s="4" t="s">
        <v>956</v>
      </c>
      <c r="I81" s="4" t="s">
        <v>957</v>
      </c>
      <c r="J81" s="4" t="s">
        <v>1471</v>
      </c>
      <c r="K81" s="4"/>
      <c r="L81" s="4"/>
    </row>
    <row r="82" spans="1:12" x14ac:dyDescent="0.2">
      <c r="A82" s="4" t="s">
        <v>340</v>
      </c>
      <c r="B82" s="4" t="s">
        <v>337</v>
      </c>
      <c r="C82" s="4" t="s">
        <v>338</v>
      </c>
      <c r="D82" s="4" t="s">
        <v>339</v>
      </c>
      <c r="E82" s="4" t="s">
        <v>380</v>
      </c>
      <c r="F82" s="4"/>
      <c r="G82" s="4" t="s">
        <v>787</v>
      </c>
      <c r="H82" s="4" t="s">
        <v>958</v>
      </c>
      <c r="I82" s="4" t="s">
        <v>957</v>
      </c>
      <c r="J82" s="4" t="s">
        <v>1472</v>
      </c>
      <c r="K82" s="4"/>
      <c r="L82" s="4"/>
    </row>
    <row r="83" spans="1:12" x14ac:dyDescent="0.2">
      <c r="A83" s="4" t="s">
        <v>346</v>
      </c>
      <c r="B83" s="4" t="s">
        <v>337</v>
      </c>
      <c r="C83" s="4" t="s">
        <v>328</v>
      </c>
      <c r="D83" s="4" t="s">
        <v>232</v>
      </c>
      <c r="E83" s="4" t="s">
        <v>134</v>
      </c>
      <c r="F83" s="4"/>
      <c r="G83" s="4" t="s">
        <v>787</v>
      </c>
      <c r="H83" s="4" t="s">
        <v>959</v>
      </c>
      <c r="I83" s="4" t="s">
        <v>1713</v>
      </c>
      <c r="J83" s="4" t="s">
        <v>1714</v>
      </c>
      <c r="K83" s="4"/>
      <c r="L83" s="4"/>
    </row>
    <row r="84" spans="1:12" x14ac:dyDescent="0.2">
      <c r="A84" s="4" t="s">
        <v>383</v>
      </c>
      <c r="B84" s="4" t="s">
        <v>384</v>
      </c>
      <c r="C84" s="4" t="s">
        <v>385</v>
      </c>
      <c r="D84" s="4" t="s">
        <v>386</v>
      </c>
      <c r="E84" s="4" t="s">
        <v>220</v>
      </c>
      <c r="F84" s="4"/>
      <c r="G84" s="4" t="s">
        <v>787</v>
      </c>
      <c r="H84" s="4" t="s">
        <v>960</v>
      </c>
      <c r="I84" s="4" t="s">
        <v>961</v>
      </c>
      <c r="J84" s="4" t="s">
        <v>1473</v>
      </c>
      <c r="K84" s="4"/>
      <c r="L84" s="4"/>
    </row>
    <row r="85" spans="1:12" x14ac:dyDescent="0.2">
      <c r="A85" s="4" t="s">
        <v>387</v>
      </c>
      <c r="B85" s="4" t="s">
        <v>384</v>
      </c>
      <c r="C85" s="4" t="s">
        <v>388</v>
      </c>
      <c r="D85" s="4" t="s">
        <v>389</v>
      </c>
      <c r="E85" s="4" t="s">
        <v>220</v>
      </c>
      <c r="F85" s="4"/>
      <c r="G85" s="4" t="s">
        <v>787</v>
      </c>
      <c r="H85" s="4" t="s">
        <v>962</v>
      </c>
      <c r="I85" s="4" t="s">
        <v>963</v>
      </c>
      <c r="J85" s="4" t="s">
        <v>1474</v>
      </c>
      <c r="K85" s="4"/>
      <c r="L85" s="4"/>
    </row>
    <row r="86" spans="1:12" x14ac:dyDescent="0.2">
      <c r="A86" s="4" t="s">
        <v>390</v>
      </c>
      <c r="B86" s="4" t="s">
        <v>391</v>
      </c>
      <c r="C86" s="4" t="s">
        <v>392</v>
      </c>
      <c r="D86" s="4" t="s">
        <v>393</v>
      </c>
      <c r="E86" s="4" t="s">
        <v>394</v>
      </c>
      <c r="F86" s="4"/>
      <c r="G86" s="4" t="s">
        <v>787</v>
      </c>
      <c r="H86" s="4" t="s">
        <v>964</v>
      </c>
      <c r="I86" s="4" t="s">
        <v>965</v>
      </c>
      <c r="J86" s="4" t="s">
        <v>1475</v>
      </c>
      <c r="K86" s="4"/>
      <c r="L86" s="4"/>
    </row>
    <row r="87" spans="1:12" x14ac:dyDescent="0.2">
      <c r="A87" s="4" t="s">
        <v>395</v>
      </c>
      <c r="B87" s="4" t="s">
        <v>391</v>
      </c>
      <c r="C87" s="4" t="s">
        <v>1705</v>
      </c>
      <c r="D87" s="4" t="s">
        <v>1706</v>
      </c>
      <c r="E87" s="4" t="s">
        <v>220</v>
      </c>
      <c r="F87" s="4"/>
      <c r="G87" s="4" t="s">
        <v>787</v>
      </c>
      <c r="H87" s="4" t="s">
        <v>966</v>
      </c>
      <c r="I87" s="4" t="s">
        <v>1707</v>
      </c>
      <c r="J87" s="4" t="s">
        <v>1708</v>
      </c>
      <c r="K87" s="4"/>
      <c r="L87" s="4"/>
    </row>
    <row r="88" spans="1:12" x14ac:dyDescent="0.2">
      <c r="A88" s="4" t="s">
        <v>396</v>
      </c>
      <c r="B88" s="4" t="s">
        <v>397</v>
      </c>
      <c r="C88" s="4"/>
      <c r="D88" s="4" t="s">
        <v>316</v>
      </c>
      <c r="E88" s="4"/>
      <c r="F88" s="4"/>
      <c r="G88" s="4" t="s">
        <v>787</v>
      </c>
      <c r="H88" s="4" t="s">
        <v>967</v>
      </c>
      <c r="I88" s="4" t="s">
        <v>787</v>
      </c>
      <c r="J88" s="4" t="s">
        <v>967</v>
      </c>
      <c r="K88" s="4"/>
      <c r="L88" s="4"/>
    </row>
    <row r="89" spans="1:12" x14ac:dyDescent="0.2">
      <c r="A89" s="4" t="s">
        <v>398</v>
      </c>
      <c r="B89" s="4" t="s">
        <v>391</v>
      </c>
      <c r="C89" s="4" t="s">
        <v>1816</v>
      </c>
      <c r="D89" s="4" t="s">
        <v>1817</v>
      </c>
      <c r="E89" s="4" t="s">
        <v>220</v>
      </c>
      <c r="F89" s="4"/>
      <c r="G89" s="4" t="s">
        <v>787</v>
      </c>
      <c r="H89" s="4" t="s">
        <v>968</v>
      </c>
      <c r="I89" s="4" t="s">
        <v>1818</v>
      </c>
      <c r="J89" s="4" t="s">
        <v>1819</v>
      </c>
      <c r="K89" s="4"/>
      <c r="L89" s="4"/>
    </row>
    <row r="90" spans="1:12" x14ac:dyDescent="0.2">
      <c r="A90" s="4" t="s">
        <v>400</v>
      </c>
      <c r="B90" s="4" t="s">
        <v>312</v>
      </c>
      <c r="C90" s="4" t="s">
        <v>401</v>
      </c>
      <c r="D90" s="4" t="s">
        <v>402</v>
      </c>
      <c r="E90" s="4" t="s">
        <v>178</v>
      </c>
      <c r="F90" s="4"/>
      <c r="G90" s="4" t="s">
        <v>787</v>
      </c>
      <c r="H90" s="4" t="s">
        <v>969</v>
      </c>
      <c r="I90" s="4" t="s">
        <v>970</v>
      </c>
      <c r="J90" s="4" t="s">
        <v>1476</v>
      </c>
      <c r="K90" s="4"/>
      <c r="L90" s="4"/>
    </row>
    <row r="91" spans="1:12" x14ac:dyDescent="0.2">
      <c r="A91" s="4" t="s">
        <v>403</v>
      </c>
      <c r="B91" s="4" t="s">
        <v>404</v>
      </c>
      <c r="C91" s="4"/>
      <c r="D91" s="4" t="s">
        <v>316</v>
      </c>
      <c r="E91" s="4"/>
      <c r="F91" s="4"/>
      <c r="G91" s="4" t="s">
        <v>787</v>
      </c>
      <c r="H91" s="4" t="s">
        <v>971</v>
      </c>
      <c r="I91" s="4" t="s">
        <v>787</v>
      </c>
      <c r="J91" s="4" t="s">
        <v>971</v>
      </c>
      <c r="K91" s="4"/>
      <c r="L91" s="4"/>
    </row>
    <row r="92" spans="1:12" x14ac:dyDescent="0.2">
      <c r="A92" s="4" t="s">
        <v>455</v>
      </c>
      <c r="B92" s="4" t="s">
        <v>456</v>
      </c>
      <c r="C92" s="4" t="s">
        <v>457</v>
      </c>
      <c r="D92" s="4" t="s">
        <v>458</v>
      </c>
      <c r="E92" s="4" t="s">
        <v>139</v>
      </c>
      <c r="F92" s="4"/>
      <c r="G92" s="4" t="s">
        <v>787</v>
      </c>
      <c r="H92" s="4" t="s">
        <v>972</v>
      </c>
      <c r="I92" s="4" t="s">
        <v>973</v>
      </c>
      <c r="J92" s="4" t="s">
        <v>1477</v>
      </c>
      <c r="K92" s="4"/>
      <c r="L92" s="4"/>
    </row>
    <row r="93" spans="1:12" x14ac:dyDescent="0.2">
      <c r="A93" s="4" t="s">
        <v>460</v>
      </c>
      <c r="B93" s="4" t="s">
        <v>456</v>
      </c>
      <c r="C93" s="4" t="s">
        <v>461</v>
      </c>
      <c r="D93" s="4" t="s">
        <v>462</v>
      </c>
      <c r="E93" s="4" t="s">
        <v>134</v>
      </c>
      <c r="F93" s="4"/>
      <c r="G93" s="4" t="s">
        <v>787</v>
      </c>
      <c r="H93" s="4" t="s">
        <v>974</v>
      </c>
      <c r="I93" s="4" t="s">
        <v>975</v>
      </c>
      <c r="J93" s="4" t="s">
        <v>1478</v>
      </c>
      <c r="K93" s="4"/>
      <c r="L93" s="4"/>
    </row>
    <row r="94" spans="1:12" x14ac:dyDescent="0.2">
      <c r="A94" s="4" t="s">
        <v>463</v>
      </c>
      <c r="B94" s="4" t="s">
        <v>456</v>
      </c>
      <c r="C94" s="4" t="s">
        <v>464</v>
      </c>
      <c r="D94" s="4" t="s">
        <v>465</v>
      </c>
      <c r="E94" s="4" t="s">
        <v>199</v>
      </c>
      <c r="F94" s="4"/>
      <c r="G94" s="4" t="s">
        <v>787</v>
      </c>
      <c r="H94" s="4" t="s">
        <v>976</v>
      </c>
      <c r="I94" s="4" t="s">
        <v>977</v>
      </c>
      <c r="J94" s="4" t="s">
        <v>1479</v>
      </c>
      <c r="K94" s="4"/>
      <c r="L94" s="4"/>
    </row>
    <row r="95" spans="1:12" x14ac:dyDescent="0.2">
      <c r="A95" s="4" t="s">
        <v>466</v>
      </c>
      <c r="B95" s="4" t="s">
        <v>456</v>
      </c>
      <c r="C95" s="4" t="s">
        <v>457</v>
      </c>
      <c r="D95" s="4" t="s">
        <v>458</v>
      </c>
      <c r="E95" s="4" t="s">
        <v>139</v>
      </c>
      <c r="F95" s="4"/>
      <c r="G95" s="4" t="s">
        <v>787</v>
      </c>
      <c r="H95" s="4" t="s">
        <v>978</v>
      </c>
      <c r="I95" s="4" t="s">
        <v>973</v>
      </c>
      <c r="J95" s="4" t="s">
        <v>1480</v>
      </c>
      <c r="K95" s="4"/>
      <c r="L95" s="4"/>
    </row>
    <row r="96" spans="1:12" x14ac:dyDescent="0.2">
      <c r="A96" s="4" t="s">
        <v>467</v>
      </c>
      <c r="B96" s="4" t="s">
        <v>456</v>
      </c>
      <c r="C96" s="4" t="s">
        <v>468</v>
      </c>
      <c r="D96" s="4" t="s">
        <v>469</v>
      </c>
      <c r="E96" s="4" t="s">
        <v>150</v>
      </c>
      <c r="F96" s="4"/>
      <c r="G96" s="4" t="s">
        <v>787</v>
      </c>
      <c r="H96" s="4" t="s">
        <v>979</v>
      </c>
      <c r="I96" s="4" t="s">
        <v>980</v>
      </c>
      <c r="J96" s="4" t="s">
        <v>1481</v>
      </c>
      <c r="K96" s="4"/>
      <c r="L96" s="4"/>
    </row>
    <row r="97" spans="1:12" x14ac:dyDescent="0.2">
      <c r="A97" s="4" t="s">
        <v>470</v>
      </c>
      <c r="B97" s="4" t="s">
        <v>456</v>
      </c>
      <c r="C97" s="4" t="s">
        <v>471</v>
      </c>
      <c r="D97" s="4" t="s">
        <v>472</v>
      </c>
      <c r="E97" s="4" t="s">
        <v>150</v>
      </c>
      <c r="F97" s="4"/>
      <c r="G97" s="4" t="s">
        <v>787</v>
      </c>
      <c r="H97" s="4" t="s">
        <v>981</v>
      </c>
      <c r="I97" s="4" t="s">
        <v>982</v>
      </c>
      <c r="J97" s="4" t="s">
        <v>1482</v>
      </c>
      <c r="K97" s="4"/>
      <c r="L97" s="4"/>
    </row>
    <row r="98" spans="1:12" x14ac:dyDescent="0.2">
      <c r="A98" s="4" t="s">
        <v>473</v>
      </c>
      <c r="B98" s="4" t="s">
        <v>456</v>
      </c>
      <c r="C98" s="4" t="s">
        <v>474</v>
      </c>
      <c r="D98" s="4" t="s">
        <v>475</v>
      </c>
      <c r="E98" s="4" t="s">
        <v>170</v>
      </c>
      <c r="F98" s="4"/>
      <c r="G98" s="4" t="s">
        <v>787</v>
      </c>
      <c r="H98" s="4" t="s">
        <v>983</v>
      </c>
      <c r="I98" s="4" t="s">
        <v>984</v>
      </c>
      <c r="J98" s="4" t="s">
        <v>1483</v>
      </c>
      <c r="K98" s="4"/>
      <c r="L98" s="4"/>
    </row>
    <row r="99" spans="1:12" x14ac:dyDescent="0.2">
      <c r="A99" s="4" t="s">
        <v>476</v>
      </c>
      <c r="B99" s="4" t="s">
        <v>456</v>
      </c>
      <c r="C99" s="4" t="s">
        <v>461</v>
      </c>
      <c r="D99" s="4" t="s">
        <v>462</v>
      </c>
      <c r="E99" s="4" t="s">
        <v>134</v>
      </c>
      <c r="F99" s="4"/>
      <c r="G99" s="4" t="s">
        <v>787</v>
      </c>
      <c r="H99" s="4" t="s">
        <v>985</v>
      </c>
      <c r="I99" s="4" t="s">
        <v>975</v>
      </c>
      <c r="J99" s="4" t="s">
        <v>1484</v>
      </c>
      <c r="K99" s="4"/>
      <c r="L99" s="4"/>
    </row>
    <row r="100" spans="1:12" x14ac:dyDescent="0.2">
      <c r="A100" s="4" t="s">
        <v>477</v>
      </c>
      <c r="B100" s="4" t="s">
        <v>456</v>
      </c>
      <c r="C100" s="4" t="s">
        <v>471</v>
      </c>
      <c r="D100" s="4" t="s">
        <v>472</v>
      </c>
      <c r="E100" s="4" t="s">
        <v>150</v>
      </c>
      <c r="F100" s="4"/>
      <c r="G100" s="4" t="s">
        <v>787</v>
      </c>
      <c r="H100" s="4" t="s">
        <v>986</v>
      </c>
      <c r="I100" s="4" t="s">
        <v>982</v>
      </c>
      <c r="J100" s="4" t="s">
        <v>1485</v>
      </c>
      <c r="K100" s="4"/>
      <c r="L100" s="4"/>
    </row>
    <row r="101" spans="1:12" x14ac:dyDescent="0.2">
      <c r="A101" s="4" t="s">
        <v>478</v>
      </c>
      <c r="B101" s="4" t="s">
        <v>456</v>
      </c>
      <c r="C101" s="4" t="s">
        <v>474</v>
      </c>
      <c r="D101" s="4" t="s">
        <v>475</v>
      </c>
      <c r="E101" s="4" t="s">
        <v>170</v>
      </c>
      <c r="F101" s="4"/>
      <c r="G101" s="4" t="s">
        <v>787</v>
      </c>
      <c r="H101" s="4" t="s">
        <v>987</v>
      </c>
      <c r="I101" s="4" t="s">
        <v>984</v>
      </c>
      <c r="J101" s="4" t="s">
        <v>1486</v>
      </c>
      <c r="K101" s="4"/>
      <c r="L101" s="4"/>
    </row>
    <row r="102" spans="1:12" x14ac:dyDescent="0.2">
      <c r="A102" s="4" t="s">
        <v>479</v>
      </c>
      <c r="B102" s="4" t="s">
        <v>456</v>
      </c>
      <c r="C102" s="4" t="s">
        <v>464</v>
      </c>
      <c r="D102" s="4" t="s">
        <v>465</v>
      </c>
      <c r="E102" s="4" t="s">
        <v>199</v>
      </c>
      <c r="F102" s="4"/>
      <c r="G102" s="4" t="s">
        <v>787</v>
      </c>
      <c r="H102" s="4" t="s">
        <v>988</v>
      </c>
      <c r="I102" s="4" t="s">
        <v>977</v>
      </c>
      <c r="J102" s="4" t="s">
        <v>1487</v>
      </c>
      <c r="K102" s="4"/>
      <c r="L102" s="4"/>
    </row>
    <row r="103" spans="1:12" x14ac:dyDescent="0.2">
      <c r="A103" s="4" t="s">
        <v>480</v>
      </c>
      <c r="B103" s="4" t="s">
        <v>456</v>
      </c>
      <c r="C103" s="4" t="s">
        <v>464</v>
      </c>
      <c r="D103" s="4" t="s">
        <v>465</v>
      </c>
      <c r="E103" s="4" t="s">
        <v>199</v>
      </c>
      <c r="F103" s="4"/>
      <c r="G103" s="4" t="s">
        <v>787</v>
      </c>
      <c r="H103" s="4" t="s">
        <v>989</v>
      </c>
      <c r="I103" s="4" t="s">
        <v>977</v>
      </c>
      <c r="J103" s="4" t="s">
        <v>1488</v>
      </c>
      <c r="K103" s="4"/>
      <c r="L103" s="4"/>
    </row>
    <row r="104" spans="1:12" x14ac:dyDescent="0.2">
      <c r="A104" s="4" t="s">
        <v>481</v>
      </c>
      <c r="B104" s="4" t="s">
        <v>456</v>
      </c>
      <c r="C104" s="4" t="s">
        <v>482</v>
      </c>
      <c r="D104" s="4" t="s">
        <v>483</v>
      </c>
      <c r="E104" s="4" t="s">
        <v>192</v>
      </c>
      <c r="F104" s="4"/>
      <c r="G104" s="4" t="s">
        <v>787</v>
      </c>
      <c r="H104" s="4" t="s">
        <v>990</v>
      </c>
      <c r="I104" s="4" t="s">
        <v>991</v>
      </c>
      <c r="J104" s="4" t="s">
        <v>1489</v>
      </c>
      <c r="K104" s="4"/>
      <c r="L104" s="4"/>
    </row>
    <row r="105" spans="1:12" x14ac:dyDescent="0.2">
      <c r="A105" s="4" t="s">
        <v>484</v>
      </c>
      <c r="B105" s="4" t="s">
        <v>456</v>
      </c>
      <c r="C105" s="4" t="s">
        <v>464</v>
      </c>
      <c r="D105" s="4" t="s">
        <v>465</v>
      </c>
      <c r="E105" s="4" t="s">
        <v>199</v>
      </c>
      <c r="F105" s="4"/>
      <c r="G105" s="4" t="s">
        <v>787</v>
      </c>
      <c r="H105" s="4" t="s">
        <v>992</v>
      </c>
      <c r="I105" s="4" t="s">
        <v>977</v>
      </c>
      <c r="J105" s="4" t="s">
        <v>1490</v>
      </c>
      <c r="K105" s="4"/>
      <c r="L105" s="4"/>
    </row>
    <row r="106" spans="1:12" x14ac:dyDescent="0.2">
      <c r="A106" s="4" t="s">
        <v>485</v>
      </c>
      <c r="B106" s="4" t="s">
        <v>456</v>
      </c>
      <c r="C106" s="4" t="s">
        <v>1820</v>
      </c>
      <c r="D106" s="4" t="s">
        <v>1821</v>
      </c>
      <c r="E106" s="4" t="s">
        <v>629</v>
      </c>
      <c r="F106" s="4"/>
      <c r="G106" s="4" t="s">
        <v>787</v>
      </c>
      <c r="H106" s="4" t="s">
        <v>993</v>
      </c>
      <c r="I106" s="4" t="s">
        <v>1822</v>
      </c>
      <c r="J106" s="4" t="s">
        <v>1823</v>
      </c>
      <c r="K106" s="4"/>
      <c r="L106" s="4"/>
    </row>
    <row r="107" spans="1:12" x14ac:dyDescent="0.2">
      <c r="A107" s="4" t="s">
        <v>486</v>
      </c>
      <c r="B107" s="4" t="s">
        <v>305</v>
      </c>
      <c r="C107" s="4" t="s">
        <v>487</v>
      </c>
      <c r="D107" s="4" t="s">
        <v>488</v>
      </c>
      <c r="E107" s="4" t="s">
        <v>206</v>
      </c>
      <c r="F107" s="4"/>
      <c r="G107" s="4" t="s">
        <v>787</v>
      </c>
      <c r="H107" s="4" t="s">
        <v>994</v>
      </c>
      <c r="I107" s="4" t="s">
        <v>995</v>
      </c>
      <c r="J107" s="4" t="s">
        <v>1491</v>
      </c>
      <c r="K107" s="4"/>
      <c r="L107" s="4"/>
    </row>
    <row r="108" spans="1:12" x14ac:dyDescent="0.2">
      <c r="A108" s="4" t="s">
        <v>489</v>
      </c>
      <c r="B108" s="4" t="s">
        <v>305</v>
      </c>
      <c r="C108" s="4" t="s">
        <v>241</v>
      </c>
      <c r="D108" s="4" t="s">
        <v>242</v>
      </c>
      <c r="E108" s="4" t="s">
        <v>178</v>
      </c>
      <c r="F108" s="4"/>
      <c r="G108" s="4" t="s">
        <v>787</v>
      </c>
      <c r="H108" s="4" t="s">
        <v>996</v>
      </c>
      <c r="I108" s="4" t="s">
        <v>1062</v>
      </c>
      <c r="J108" s="4" t="s">
        <v>1824</v>
      </c>
      <c r="K108" s="4"/>
      <c r="L108" s="4"/>
    </row>
    <row r="109" spans="1:12" x14ac:dyDescent="0.2">
      <c r="A109" s="4" t="s">
        <v>490</v>
      </c>
      <c r="B109" s="4" t="s">
        <v>305</v>
      </c>
      <c r="C109" s="4" t="s">
        <v>487</v>
      </c>
      <c r="D109" s="4" t="s">
        <v>488</v>
      </c>
      <c r="E109" s="4" t="s">
        <v>206</v>
      </c>
      <c r="F109" s="4"/>
      <c r="G109" s="4" t="s">
        <v>787</v>
      </c>
      <c r="H109" s="4" t="s">
        <v>997</v>
      </c>
      <c r="I109" s="4" t="s">
        <v>995</v>
      </c>
      <c r="J109" s="4" t="s">
        <v>1492</v>
      </c>
      <c r="K109" s="4"/>
      <c r="L109" s="4"/>
    </row>
    <row r="110" spans="1:12" x14ac:dyDescent="0.2">
      <c r="A110" s="4" t="s">
        <v>617</v>
      </c>
      <c r="B110" s="4" t="s">
        <v>9</v>
      </c>
      <c r="C110" s="4" t="s">
        <v>254</v>
      </c>
      <c r="D110" s="4" t="s">
        <v>8</v>
      </c>
      <c r="E110" s="4" t="s">
        <v>220</v>
      </c>
      <c r="F110" s="4"/>
      <c r="G110" s="4" t="s">
        <v>1179</v>
      </c>
      <c r="H110" s="4" t="s">
        <v>1181</v>
      </c>
      <c r="I110" s="4" t="s">
        <v>1182</v>
      </c>
      <c r="J110" s="4" t="s">
        <v>1493</v>
      </c>
      <c r="K110" s="4"/>
      <c r="L110" s="4"/>
    </row>
    <row r="111" spans="1:12" x14ac:dyDescent="0.2">
      <c r="A111" s="4" t="s">
        <v>618</v>
      </c>
      <c r="B111" s="4" t="s">
        <v>68</v>
      </c>
      <c r="C111" s="4" t="s">
        <v>670</v>
      </c>
      <c r="D111" s="4" t="s">
        <v>1825</v>
      </c>
      <c r="E111" s="4" t="s">
        <v>145</v>
      </c>
      <c r="F111" s="4"/>
      <c r="G111" s="4" t="s">
        <v>1179</v>
      </c>
      <c r="H111" s="4" t="s">
        <v>1183</v>
      </c>
      <c r="I111" s="4" t="s">
        <v>1275</v>
      </c>
      <c r="J111" s="4" t="s">
        <v>1826</v>
      </c>
      <c r="K111" s="4"/>
      <c r="L111" s="4"/>
    </row>
    <row r="112" spans="1:12" x14ac:dyDescent="0.2">
      <c r="A112" s="4" t="s">
        <v>619</v>
      </c>
      <c r="B112" s="4" t="s">
        <v>12</v>
      </c>
      <c r="C112" s="4" t="s">
        <v>222</v>
      </c>
      <c r="D112" s="4" t="s">
        <v>16</v>
      </c>
      <c r="E112" s="4" t="s">
        <v>282</v>
      </c>
      <c r="F112" s="4"/>
      <c r="G112" s="4" t="s">
        <v>1179</v>
      </c>
      <c r="H112" s="4" t="s">
        <v>1184</v>
      </c>
      <c r="I112" s="4" t="s">
        <v>1185</v>
      </c>
      <c r="J112" s="4" t="s">
        <v>1494</v>
      </c>
      <c r="K112" s="4"/>
      <c r="L112" s="4"/>
    </row>
    <row r="113" spans="1:12" x14ac:dyDescent="0.2">
      <c r="A113" s="4" t="s">
        <v>620</v>
      </c>
      <c r="B113" s="4" t="s">
        <v>13</v>
      </c>
      <c r="C113" s="4" t="s">
        <v>332</v>
      </c>
      <c r="D113" s="4" t="s">
        <v>96</v>
      </c>
      <c r="E113" s="4" t="s">
        <v>220</v>
      </c>
      <c r="F113" s="4"/>
      <c r="G113" s="4" t="s">
        <v>1179</v>
      </c>
      <c r="H113" s="4" t="s">
        <v>1186</v>
      </c>
      <c r="I113" s="4" t="s">
        <v>1212</v>
      </c>
      <c r="J113" s="4" t="s">
        <v>1827</v>
      </c>
      <c r="K113" s="4"/>
      <c r="L113" s="4"/>
    </row>
    <row r="114" spans="1:12" x14ac:dyDescent="0.2">
      <c r="A114" s="4" t="s">
        <v>620</v>
      </c>
      <c r="B114" s="4" t="s">
        <v>13</v>
      </c>
      <c r="C114" s="4" t="s">
        <v>249</v>
      </c>
      <c r="D114" s="4" t="s">
        <v>96</v>
      </c>
      <c r="E114" s="4" t="s">
        <v>220</v>
      </c>
      <c r="F114" s="4"/>
      <c r="G114" s="4" t="s">
        <v>1179</v>
      </c>
      <c r="H114" s="4" t="s">
        <v>1186</v>
      </c>
      <c r="I114" s="4" t="s">
        <v>1251</v>
      </c>
      <c r="J114" s="4" t="s">
        <v>1911</v>
      </c>
      <c r="K114" s="4"/>
      <c r="L114" s="4"/>
    </row>
    <row r="115" spans="1:12" x14ac:dyDescent="0.2">
      <c r="A115" s="4" t="s">
        <v>622</v>
      </c>
      <c r="B115" s="4" t="s">
        <v>12</v>
      </c>
      <c r="C115" s="4" t="s">
        <v>1396</v>
      </c>
      <c r="D115" s="4" t="s">
        <v>10</v>
      </c>
      <c r="E115" s="4" t="s">
        <v>145</v>
      </c>
      <c r="F115" s="4"/>
      <c r="G115" s="4" t="s">
        <v>1179</v>
      </c>
      <c r="H115" s="4" t="s">
        <v>1187</v>
      </c>
      <c r="I115" s="4" t="s">
        <v>1739</v>
      </c>
      <c r="J115" s="4" t="s">
        <v>1740</v>
      </c>
      <c r="K115" s="4"/>
      <c r="L115" s="4"/>
    </row>
    <row r="116" spans="1:12" x14ac:dyDescent="0.2">
      <c r="A116" s="4" t="s">
        <v>623</v>
      </c>
      <c r="B116" s="4" t="s">
        <v>12</v>
      </c>
      <c r="C116" s="4" t="s">
        <v>278</v>
      </c>
      <c r="D116" s="4" t="s">
        <v>73</v>
      </c>
      <c r="E116" s="4" t="s">
        <v>178</v>
      </c>
      <c r="F116" s="4"/>
      <c r="G116" s="4" t="s">
        <v>1179</v>
      </c>
      <c r="H116" s="4" t="s">
        <v>1188</v>
      </c>
      <c r="I116" s="4" t="s">
        <v>1279</v>
      </c>
      <c r="J116" s="4" t="s">
        <v>1715</v>
      </c>
      <c r="K116" s="4"/>
      <c r="L116" s="4"/>
    </row>
    <row r="117" spans="1:12" x14ac:dyDescent="0.2">
      <c r="A117" s="4" t="s">
        <v>624</v>
      </c>
      <c r="B117" s="4" t="s">
        <v>12</v>
      </c>
      <c r="C117" s="4" t="s">
        <v>520</v>
      </c>
      <c r="D117" s="4" t="s">
        <v>71</v>
      </c>
      <c r="E117" s="4" t="s">
        <v>1103</v>
      </c>
      <c r="F117" s="4"/>
      <c r="G117" s="4" t="s">
        <v>1179</v>
      </c>
      <c r="H117" s="4" t="s">
        <v>1190</v>
      </c>
      <c r="I117" s="4" t="s">
        <v>1191</v>
      </c>
      <c r="J117" s="4" t="s">
        <v>1495</v>
      </c>
      <c r="K117" s="4"/>
      <c r="L117" s="4"/>
    </row>
    <row r="118" spans="1:12" x14ac:dyDescent="0.2">
      <c r="A118" s="4" t="s">
        <v>625</v>
      </c>
      <c r="B118" s="4" t="s">
        <v>12</v>
      </c>
      <c r="C118" s="4" t="s">
        <v>262</v>
      </c>
      <c r="D118" s="4" t="s">
        <v>15</v>
      </c>
      <c r="E118" s="4" t="s">
        <v>206</v>
      </c>
      <c r="F118" s="4"/>
      <c r="G118" s="4" t="s">
        <v>1179</v>
      </c>
      <c r="H118" s="4" t="s">
        <v>1192</v>
      </c>
      <c r="I118" s="4" t="s">
        <v>1193</v>
      </c>
      <c r="J118" s="4" t="s">
        <v>1496</v>
      </c>
      <c r="K118" s="4"/>
      <c r="L118" s="4"/>
    </row>
    <row r="119" spans="1:12" x14ac:dyDescent="0.2">
      <c r="A119" s="4" t="s">
        <v>394</v>
      </c>
      <c r="B119" s="4" t="s">
        <v>12</v>
      </c>
      <c r="C119" s="4" t="s">
        <v>271</v>
      </c>
      <c r="D119" s="4" t="s">
        <v>16</v>
      </c>
      <c r="E119" s="4" t="s">
        <v>145</v>
      </c>
      <c r="F119" s="4"/>
      <c r="G119" s="4" t="s">
        <v>1179</v>
      </c>
      <c r="H119" s="4" t="s">
        <v>1194</v>
      </c>
      <c r="I119" s="4" t="s">
        <v>1195</v>
      </c>
      <c r="J119" s="4" t="s">
        <v>1497</v>
      </c>
      <c r="K119" s="4"/>
      <c r="L119" s="4"/>
    </row>
    <row r="120" spans="1:12" x14ac:dyDescent="0.2">
      <c r="A120" s="4" t="s">
        <v>220</v>
      </c>
      <c r="B120" s="4" t="s">
        <v>18</v>
      </c>
      <c r="C120" s="4" t="s">
        <v>137</v>
      </c>
      <c r="D120" s="4" t="s">
        <v>17</v>
      </c>
      <c r="E120" s="4" t="s">
        <v>206</v>
      </c>
      <c r="F120" s="4"/>
      <c r="G120" s="4" t="s">
        <v>1179</v>
      </c>
      <c r="H120" s="4" t="s">
        <v>1196</v>
      </c>
      <c r="I120" s="4" t="s">
        <v>1197</v>
      </c>
      <c r="J120" s="4" t="s">
        <v>1498</v>
      </c>
      <c r="K120" s="4"/>
      <c r="L120" s="4"/>
    </row>
    <row r="121" spans="1:12" x14ac:dyDescent="0.2">
      <c r="A121" s="4" t="s">
        <v>158</v>
      </c>
      <c r="B121" s="4" t="s">
        <v>18</v>
      </c>
      <c r="C121" s="4" t="s">
        <v>226</v>
      </c>
      <c r="D121" s="4" t="s">
        <v>10</v>
      </c>
      <c r="E121" s="4" t="s">
        <v>178</v>
      </c>
      <c r="F121" s="4"/>
      <c r="G121" s="4" t="s">
        <v>1179</v>
      </c>
      <c r="H121" s="4" t="s">
        <v>1198</v>
      </c>
      <c r="I121" s="4" t="s">
        <v>1199</v>
      </c>
      <c r="J121" s="4" t="s">
        <v>1499</v>
      </c>
      <c r="K121" s="4"/>
      <c r="L121" s="4"/>
    </row>
    <row r="122" spans="1:12" x14ac:dyDescent="0.2">
      <c r="A122" s="4" t="s">
        <v>145</v>
      </c>
      <c r="B122" s="4" t="s">
        <v>19</v>
      </c>
      <c r="C122" s="4" t="s">
        <v>260</v>
      </c>
      <c r="D122" s="4" t="s">
        <v>14</v>
      </c>
      <c r="E122" s="4" t="s">
        <v>178</v>
      </c>
      <c r="F122" s="4"/>
      <c r="G122" s="4" t="s">
        <v>1179</v>
      </c>
      <c r="H122" s="4" t="s">
        <v>1200</v>
      </c>
      <c r="I122" s="4" t="s">
        <v>1201</v>
      </c>
      <c r="J122" s="4" t="s">
        <v>1500</v>
      </c>
      <c r="K122" s="4"/>
      <c r="L122" s="4"/>
    </row>
    <row r="123" spans="1:12" x14ac:dyDescent="0.2">
      <c r="A123" s="4" t="s">
        <v>607</v>
      </c>
      <c r="B123" s="4" t="s">
        <v>12</v>
      </c>
      <c r="C123" s="4" t="s">
        <v>222</v>
      </c>
      <c r="D123" s="4" t="s">
        <v>16</v>
      </c>
      <c r="E123" s="4" t="s">
        <v>199</v>
      </c>
      <c r="F123" s="4"/>
      <c r="G123" s="4" t="s">
        <v>1179</v>
      </c>
      <c r="H123" s="4" t="s">
        <v>1202</v>
      </c>
      <c r="I123" s="4" t="s">
        <v>1185</v>
      </c>
      <c r="J123" s="4" t="s">
        <v>1501</v>
      </c>
      <c r="K123" s="4"/>
      <c r="L123" s="4"/>
    </row>
    <row r="124" spans="1:12" x14ac:dyDescent="0.2">
      <c r="A124" s="4" t="s">
        <v>206</v>
      </c>
      <c r="B124" s="4" t="s">
        <v>12</v>
      </c>
      <c r="C124" s="4" t="s">
        <v>237</v>
      </c>
      <c r="D124" s="4" t="s">
        <v>96</v>
      </c>
      <c r="E124" s="4" t="s">
        <v>145</v>
      </c>
      <c r="F124" s="4"/>
      <c r="G124" s="4" t="s">
        <v>1179</v>
      </c>
      <c r="H124" s="4" t="s">
        <v>1203</v>
      </c>
      <c r="I124" s="4" t="s">
        <v>1189</v>
      </c>
      <c r="J124" s="4" t="s">
        <v>1716</v>
      </c>
      <c r="K124" s="4"/>
      <c r="L124" s="4"/>
    </row>
    <row r="125" spans="1:12" x14ac:dyDescent="0.2">
      <c r="A125" s="4" t="s">
        <v>206</v>
      </c>
      <c r="B125" s="4" t="s">
        <v>19</v>
      </c>
      <c r="C125" s="4" t="s">
        <v>1687</v>
      </c>
      <c r="D125" s="4" t="s">
        <v>96</v>
      </c>
      <c r="E125" s="4" t="s">
        <v>145</v>
      </c>
      <c r="F125" s="4"/>
      <c r="G125" s="4" t="s">
        <v>1179</v>
      </c>
      <c r="H125" s="4" t="s">
        <v>1203</v>
      </c>
      <c r="I125" s="4" t="s">
        <v>1883</v>
      </c>
      <c r="J125" s="4" t="s">
        <v>1884</v>
      </c>
      <c r="K125" s="4"/>
      <c r="L125" s="4"/>
    </row>
    <row r="126" spans="1:12" x14ac:dyDescent="0.2">
      <c r="A126" s="4" t="s">
        <v>216</v>
      </c>
      <c r="B126" s="4" t="s">
        <v>18</v>
      </c>
      <c r="C126" s="4" t="s">
        <v>530</v>
      </c>
      <c r="D126" s="4" t="s">
        <v>58</v>
      </c>
      <c r="E126" s="4" t="s">
        <v>206</v>
      </c>
      <c r="F126" s="4"/>
      <c r="G126" s="4" t="s">
        <v>1179</v>
      </c>
      <c r="H126" s="4" t="s">
        <v>1205</v>
      </c>
      <c r="I126" s="4" t="s">
        <v>1385</v>
      </c>
      <c r="J126" s="4" t="s">
        <v>1502</v>
      </c>
      <c r="K126" s="4"/>
      <c r="L126" s="4"/>
    </row>
    <row r="127" spans="1:12" x14ac:dyDescent="0.2">
      <c r="A127" s="4" t="s">
        <v>256</v>
      </c>
      <c r="B127" s="4" t="s">
        <v>18</v>
      </c>
      <c r="C127" s="4" t="s">
        <v>330</v>
      </c>
      <c r="D127" s="4" t="s">
        <v>17</v>
      </c>
      <c r="E127" s="4" t="s">
        <v>206</v>
      </c>
      <c r="F127" s="4"/>
      <c r="G127" s="4" t="s">
        <v>1179</v>
      </c>
      <c r="H127" s="4" t="s">
        <v>1207</v>
      </c>
      <c r="I127" s="4" t="s">
        <v>1208</v>
      </c>
      <c r="J127" s="4" t="s">
        <v>1503</v>
      </c>
      <c r="K127" s="4"/>
      <c r="L127" s="4"/>
    </row>
    <row r="128" spans="1:12" x14ac:dyDescent="0.2">
      <c r="A128" s="4" t="s">
        <v>170</v>
      </c>
      <c r="B128" s="4" t="s">
        <v>18</v>
      </c>
      <c r="C128" s="4" t="s">
        <v>241</v>
      </c>
      <c r="D128" s="4" t="s">
        <v>242</v>
      </c>
      <c r="E128" s="4" t="s">
        <v>145</v>
      </c>
      <c r="F128" s="4"/>
      <c r="G128" s="4" t="s">
        <v>1179</v>
      </c>
      <c r="H128" s="4" t="s">
        <v>1209</v>
      </c>
      <c r="I128" s="4" t="s">
        <v>1210</v>
      </c>
      <c r="J128" s="4" t="s">
        <v>1504</v>
      </c>
      <c r="K128" s="4"/>
      <c r="L128" s="4"/>
    </row>
    <row r="129" spans="1:12" x14ac:dyDescent="0.2">
      <c r="A129" s="4" t="s">
        <v>199</v>
      </c>
      <c r="B129" s="4" t="s">
        <v>12</v>
      </c>
      <c r="C129" s="4" t="s">
        <v>711</v>
      </c>
      <c r="D129" s="4" t="s">
        <v>71</v>
      </c>
      <c r="E129" s="4" t="s">
        <v>178</v>
      </c>
      <c r="F129" s="4"/>
      <c r="G129" s="4" t="s">
        <v>1179</v>
      </c>
      <c r="H129" s="4" t="s">
        <v>1211</v>
      </c>
      <c r="I129" s="4" t="s">
        <v>1698</v>
      </c>
      <c r="J129" s="4" t="s">
        <v>1699</v>
      </c>
      <c r="K129" s="4"/>
      <c r="L129" s="4"/>
    </row>
    <row r="130" spans="1:12" x14ac:dyDescent="0.2">
      <c r="A130" s="4" t="s">
        <v>199</v>
      </c>
      <c r="B130" s="4" t="s">
        <v>12</v>
      </c>
      <c r="C130" s="4" t="s">
        <v>332</v>
      </c>
      <c r="D130" s="4" t="s">
        <v>71</v>
      </c>
      <c r="E130" s="4" t="s">
        <v>178</v>
      </c>
      <c r="F130" s="4"/>
      <c r="G130" s="4" t="s">
        <v>1179</v>
      </c>
      <c r="H130" s="4" t="s">
        <v>1211</v>
      </c>
      <c r="I130" s="4" t="s">
        <v>1212</v>
      </c>
      <c r="J130" s="4" t="s">
        <v>1505</v>
      </c>
      <c r="K130" s="4"/>
      <c r="L130" s="4"/>
    </row>
    <row r="131" spans="1:12" x14ac:dyDescent="0.2">
      <c r="A131" s="4" t="s">
        <v>192</v>
      </c>
      <c r="B131" s="4" t="s">
        <v>12</v>
      </c>
      <c r="C131" s="4" t="s">
        <v>201</v>
      </c>
      <c r="D131" s="4" t="s">
        <v>21</v>
      </c>
      <c r="E131" s="4" t="s">
        <v>170</v>
      </c>
      <c r="F131" s="4"/>
      <c r="G131" s="4" t="s">
        <v>1179</v>
      </c>
      <c r="H131" s="4" t="s">
        <v>1213</v>
      </c>
      <c r="I131" s="4" t="s">
        <v>1214</v>
      </c>
      <c r="J131" s="4" t="s">
        <v>1506</v>
      </c>
      <c r="K131" s="4"/>
      <c r="L131" s="4"/>
    </row>
    <row r="132" spans="1:12" x14ac:dyDescent="0.2">
      <c r="A132" s="4" t="s">
        <v>139</v>
      </c>
      <c r="B132" s="4" t="s">
        <v>18</v>
      </c>
      <c r="C132" s="4" t="s">
        <v>626</v>
      </c>
      <c r="D132" s="4" t="s">
        <v>22</v>
      </c>
      <c r="E132" s="4" t="s">
        <v>206</v>
      </c>
      <c r="F132" s="4"/>
      <c r="G132" s="4" t="s">
        <v>1179</v>
      </c>
      <c r="H132" s="4" t="s">
        <v>1215</v>
      </c>
      <c r="I132" s="4" t="s">
        <v>1216</v>
      </c>
      <c r="J132" s="4" t="s">
        <v>1507</v>
      </c>
      <c r="K132" s="4"/>
      <c r="L132" s="4"/>
    </row>
    <row r="133" spans="1:12" x14ac:dyDescent="0.2">
      <c r="A133" s="4" t="s">
        <v>150</v>
      </c>
      <c r="B133" s="4" t="s">
        <v>18</v>
      </c>
      <c r="C133" s="4" t="s">
        <v>335</v>
      </c>
      <c r="D133" s="4" t="s">
        <v>242</v>
      </c>
      <c r="E133" s="4" t="s">
        <v>206</v>
      </c>
      <c r="F133" s="4"/>
      <c r="G133" s="4" t="s">
        <v>1179</v>
      </c>
      <c r="H133" s="4" t="s">
        <v>1217</v>
      </c>
      <c r="I133" s="4" t="s">
        <v>1218</v>
      </c>
      <c r="J133" s="4" t="s">
        <v>1508</v>
      </c>
      <c r="K133" s="4"/>
      <c r="L133" s="4"/>
    </row>
    <row r="134" spans="1:12" x14ac:dyDescent="0.2">
      <c r="A134" s="4" t="s">
        <v>380</v>
      </c>
      <c r="B134" s="4" t="s">
        <v>18</v>
      </c>
      <c r="C134" s="4" t="s">
        <v>388</v>
      </c>
      <c r="D134" s="4" t="s">
        <v>85</v>
      </c>
      <c r="E134" s="4" t="s">
        <v>376</v>
      </c>
      <c r="F134" s="4"/>
      <c r="G134" s="4" t="s">
        <v>1179</v>
      </c>
      <c r="H134" s="4" t="s">
        <v>1219</v>
      </c>
      <c r="I134" s="4" t="s">
        <v>1828</v>
      </c>
      <c r="J134" s="4" t="s">
        <v>1829</v>
      </c>
      <c r="K134" s="4"/>
      <c r="L134" s="4"/>
    </row>
    <row r="135" spans="1:12" x14ac:dyDescent="0.2">
      <c r="A135" s="4" t="s">
        <v>637</v>
      </c>
      <c r="B135" s="4" t="s">
        <v>18</v>
      </c>
      <c r="C135" s="4" t="s">
        <v>213</v>
      </c>
      <c r="D135" s="4" t="s">
        <v>67</v>
      </c>
      <c r="E135" s="4" t="s">
        <v>206</v>
      </c>
      <c r="F135" s="4"/>
      <c r="G135" s="4" t="s">
        <v>1179</v>
      </c>
      <c r="H135" s="4" t="s">
        <v>1221</v>
      </c>
      <c r="I135" s="4" t="s">
        <v>1222</v>
      </c>
      <c r="J135" s="4" t="s">
        <v>1509</v>
      </c>
      <c r="K135" s="4"/>
      <c r="L135" s="4"/>
    </row>
    <row r="136" spans="1:12" x14ac:dyDescent="0.2">
      <c r="A136" s="4" t="s">
        <v>415</v>
      </c>
      <c r="B136" s="4" t="s">
        <v>12</v>
      </c>
      <c r="C136" s="4" t="s">
        <v>493</v>
      </c>
      <c r="D136" s="4" t="s">
        <v>96</v>
      </c>
      <c r="E136" s="4" t="s">
        <v>145</v>
      </c>
      <c r="F136" s="4"/>
      <c r="G136" s="4" t="s">
        <v>1179</v>
      </c>
      <c r="H136" s="4" t="s">
        <v>1223</v>
      </c>
      <c r="I136" s="4" t="s">
        <v>1224</v>
      </c>
      <c r="J136" s="4" t="s">
        <v>1510</v>
      </c>
      <c r="K136" s="4"/>
      <c r="L136" s="4"/>
    </row>
    <row r="137" spans="1:12" x14ac:dyDescent="0.2">
      <c r="A137" s="4" t="s">
        <v>638</v>
      </c>
      <c r="B137" s="4" t="s">
        <v>18</v>
      </c>
      <c r="C137" s="4" t="s">
        <v>274</v>
      </c>
      <c r="D137" s="4" t="s">
        <v>27</v>
      </c>
      <c r="E137" s="4" t="s">
        <v>178</v>
      </c>
      <c r="F137" s="4"/>
      <c r="G137" s="4" t="s">
        <v>1179</v>
      </c>
      <c r="H137" s="4" t="s">
        <v>1225</v>
      </c>
      <c r="I137" s="4" t="s">
        <v>1226</v>
      </c>
      <c r="J137" s="4" t="s">
        <v>1511</v>
      </c>
      <c r="K137" s="4"/>
      <c r="L137" s="4"/>
    </row>
    <row r="138" spans="1:12" x14ac:dyDescent="0.2">
      <c r="A138" s="4" t="s">
        <v>639</v>
      </c>
      <c r="B138" s="4" t="s">
        <v>18</v>
      </c>
      <c r="C138" s="4" t="s">
        <v>153</v>
      </c>
      <c r="D138" s="4" t="s">
        <v>17</v>
      </c>
      <c r="E138" s="4" t="s">
        <v>145</v>
      </c>
      <c r="F138" s="4"/>
      <c r="G138" s="4" t="s">
        <v>1179</v>
      </c>
      <c r="H138" s="4" t="s">
        <v>1227</v>
      </c>
      <c r="I138" s="4" t="s">
        <v>1228</v>
      </c>
      <c r="J138" s="4" t="s">
        <v>1512</v>
      </c>
      <c r="K138" s="4"/>
      <c r="L138" s="4"/>
    </row>
    <row r="139" spans="1:12" x14ac:dyDescent="0.2">
      <c r="A139" s="4" t="s">
        <v>432</v>
      </c>
      <c r="B139" s="4" t="s">
        <v>18</v>
      </c>
      <c r="C139" s="4" t="s">
        <v>234</v>
      </c>
      <c r="D139" s="4" t="s">
        <v>60</v>
      </c>
      <c r="E139" s="4" t="s">
        <v>220</v>
      </c>
      <c r="F139" s="4"/>
      <c r="G139" s="4" t="s">
        <v>1179</v>
      </c>
      <c r="H139" s="4" t="s">
        <v>1229</v>
      </c>
      <c r="I139" s="4" t="s">
        <v>1230</v>
      </c>
      <c r="J139" s="4" t="s">
        <v>1513</v>
      </c>
      <c r="K139" s="4"/>
      <c r="L139" s="4"/>
    </row>
    <row r="140" spans="1:12" x14ac:dyDescent="0.2">
      <c r="A140" s="4" t="s">
        <v>640</v>
      </c>
      <c r="B140" s="4" t="s">
        <v>18</v>
      </c>
      <c r="C140" s="4" t="s">
        <v>176</v>
      </c>
      <c r="D140" s="4" t="s">
        <v>26</v>
      </c>
      <c r="E140" s="4" t="s">
        <v>220</v>
      </c>
      <c r="F140" s="4"/>
      <c r="G140" s="4" t="s">
        <v>1179</v>
      </c>
      <c r="H140" s="4" t="s">
        <v>1231</v>
      </c>
      <c r="I140" s="4" t="s">
        <v>1232</v>
      </c>
      <c r="J140" s="4" t="s">
        <v>1514</v>
      </c>
      <c r="K140" s="4"/>
      <c r="L140" s="4"/>
    </row>
    <row r="141" spans="1:12" x14ac:dyDescent="0.2">
      <c r="A141" s="4" t="s">
        <v>641</v>
      </c>
      <c r="B141" s="4" t="s">
        <v>12</v>
      </c>
      <c r="C141" s="4" t="s">
        <v>642</v>
      </c>
      <c r="D141" s="4" t="s">
        <v>60</v>
      </c>
      <c r="E141" s="4" t="s">
        <v>220</v>
      </c>
      <c r="F141" s="4"/>
      <c r="G141" s="4" t="s">
        <v>1179</v>
      </c>
      <c r="H141" s="4" t="s">
        <v>1233</v>
      </c>
      <c r="I141" s="4" t="s">
        <v>1234</v>
      </c>
      <c r="J141" s="4" t="s">
        <v>1515</v>
      </c>
      <c r="K141" s="4"/>
      <c r="L141" s="4"/>
    </row>
    <row r="142" spans="1:12" x14ac:dyDescent="0.2">
      <c r="A142" s="4" t="s">
        <v>409</v>
      </c>
      <c r="B142" s="4" t="s">
        <v>11</v>
      </c>
      <c r="C142" s="4" t="s">
        <v>137</v>
      </c>
      <c r="D142" s="4" t="s">
        <v>17</v>
      </c>
      <c r="E142" s="4" t="s">
        <v>216</v>
      </c>
      <c r="F142" s="4"/>
      <c r="G142" s="4" t="s">
        <v>1179</v>
      </c>
      <c r="H142" s="4" t="s">
        <v>1235</v>
      </c>
      <c r="I142" s="4" t="s">
        <v>1197</v>
      </c>
      <c r="J142" s="4" t="s">
        <v>1516</v>
      </c>
      <c r="K142" s="4"/>
      <c r="L142" s="4"/>
    </row>
    <row r="143" spans="1:12" x14ac:dyDescent="0.2">
      <c r="A143" s="4" t="s">
        <v>537</v>
      </c>
      <c r="B143" s="4" t="s">
        <v>18</v>
      </c>
      <c r="C143" s="4" t="s">
        <v>143</v>
      </c>
      <c r="D143" s="4" t="s">
        <v>14</v>
      </c>
      <c r="E143" s="4" t="s">
        <v>158</v>
      </c>
      <c r="F143" s="4"/>
      <c r="G143" s="4" t="s">
        <v>1179</v>
      </c>
      <c r="H143" s="4" t="s">
        <v>1236</v>
      </c>
      <c r="I143" s="4" t="s">
        <v>1206</v>
      </c>
      <c r="J143" s="4" t="s">
        <v>1517</v>
      </c>
      <c r="K143" s="4"/>
      <c r="L143" s="4"/>
    </row>
    <row r="144" spans="1:12" x14ac:dyDescent="0.2">
      <c r="A144" s="4" t="s">
        <v>643</v>
      </c>
      <c r="B144" s="4" t="s">
        <v>28</v>
      </c>
      <c r="C144" s="4" t="s">
        <v>132</v>
      </c>
      <c r="D144" s="4" t="s">
        <v>133</v>
      </c>
      <c r="E144" s="4" t="s">
        <v>192</v>
      </c>
      <c r="F144" s="4"/>
      <c r="G144" s="4" t="s">
        <v>1179</v>
      </c>
      <c r="H144" s="4" t="s">
        <v>1237</v>
      </c>
      <c r="I144" s="4" t="s">
        <v>1238</v>
      </c>
      <c r="J144" s="4" t="s">
        <v>1518</v>
      </c>
      <c r="K144" s="4"/>
      <c r="L144" s="4"/>
    </row>
    <row r="145" spans="1:12" x14ac:dyDescent="0.2">
      <c r="A145" s="4" t="s">
        <v>644</v>
      </c>
      <c r="B145" s="4" t="s">
        <v>28</v>
      </c>
      <c r="C145" s="4" t="s">
        <v>252</v>
      </c>
      <c r="D145" s="4" t="s">
        <v>242</v>
      </c>
      <c r="E145" s="4" t="s">
        <v>216</v>
      </c>
      <c r="F145" s="4"/>
      <c r="G145" s="4" t="s">
        <v>1179</v>
      </c>
      <c r="H145" s="4" t="s">
        <v>1239</v>
      </c>
      <c r="I145" s="4" t="s">
        <v>1240</v>
      </c>
      <c r="J145" s="4" t="s">
        <v>1519</v>
      </c>
      <c r="K145" s="4"/>
      <c r="L145" s="4"/>
    </row>
    <row r="146" spans="1:12" x14ac:dyDescent="0.2">
      <c r="A146" s="4" t="s">
        <v>645</v>
      </c>
      <c r="B146" s="4" t="s">
        <v>12</v>
      </c>
      <c r="C146" s="4" t="s">
        <v>191</v>
      </c>
      <c r="D146" s="4" t="s">
        <v>21</v>
      </c>
      <c r="E146" s="4" t="s">
        <v>1104</v>
      </c>
      <c r="F146" s="4"/>
      <c r="G146" s="4" t="s">
        <v>1179</v>
      </c>
      <c r="H146" s="4" t="s">
        <v>1241</v>
      </c>
      <c r="I146" s="4" t="s">
        <v>1242</v>
      </c>
      <c r="J146" s="4" t="s">
        <v>1520</v>
      </c>
      <c r="K146" s="4"/>
      <c r="L146" s="4"/>
    </row>
    <row r="147" spans="1:12" x14ac:dyDescent="0.2">
      <c r="A147" s="4" t="s">
        <v>646</v>
      </c>
      <c r="B147" s="4" t="s">
        <v>18</v>
      </c>
      <c r="C147" s="4" t="s">
        <v>258</v>
      </c>
      <c r="D147" s="4" t="s">
        <v>26</v>
      </c>
      <c r="E147" s="4" t="s">
        <v>216</v>
      </c>
      <c r="F147" s="4"/>
      <c r="G147" s="4" t="s">
        <v>1179</v>
      </c>
      <c r="H147" s="4" t="s">
        <v>1243</v>
      </c>
      <c r="I147" s="4" t="s">
        <v>1244</v>
      </c>
      <c r="J147" s="4" t="s">
        <v>1521</v>
      </c>
      <c r="K147" s="4"/>
      <c r="L147" s="4"/>
    </row>
    <row r="148" spans="1:12" x14ac:dyDescent="0.2">
      <c r="A148" s="4" t="s">
        <v>282</v>
      </c>
      <c r="B148" s="4" t="s">
        <v>18</v>
      </c>
      <c r="C148" s="4" t="s">
        <v>153</v>
      </c>
      <c r="D148" s="4" t="s">
        <v>17</v>
      </c>
      <c r="E148" s="4" t="s">
        <v>145</v>
      </c>
      <c r="F148" s="4"/>
      <c r="G148" s="4" t="s">
        <v>1179</v>
      </c>
      <c r="H148" s="4" t="s">
        <v>1245</v>
      </c>
      <c r="I148" s="4" t="s">
        <v>1228</v>
      </c>
      <c r="J148" s="4" t="s">
        <v>1522</v>
      </c>
      <c r="K148" s="4"/>
      <c r="L148" s="4"/>
    </row>
    <row r="149" spans="1:12" x14ac:dyDescent="0.2">
      <c r="A149" s="4" t="s">
        <v>647</v>
      </c>
      <c r="B149" s="4" t="s">
        <v>13</v>
      </c>
      <c r="C149" s="4" t="s">
        <v>191</v>
      </c>
      <c r="D149" s="4" t="s">
        <v>21</v>
      </c>
      <c r="E149" s="4" t="s">
        <v>1104</v>
      </c>
      <c r="F149" s="4"/>
      <c r="G149" s="4" t="s">
        <v>1179</v>
      </c>
      <c r="H149" s="4" t="s">
        <v>1246</v>
      </c>
      <c r="I149" s="4" t="s">
        <v>1242</v>
      </c>
      <c r="J149" s="4" t="s">
        <v>1523</v>
      </c>
      <c r="K149" s="4"/>
      <c r="L149" s="4"/>
    </row>
    <row r="150" spans="1:12" x14ac:dyDescent="0.2">
      <c r="A150" s="4" t="s">
        <v>648</v>
      </c>
      <c r="B150" s="4" t="s">
        <v>13</v>
      </c>
      <c r="C150" s="4" t="s">
        <v>132</v>
      </c>
      <c r="D150" s="4" t="s">
        <v>133</v>
      </c>
      <c r="E150" s="4" t="s">
        <v>170</v>
      </c>
      <c r="F150" s="4"/>
      <c r="G150" s="4" t="s">
        <v>1179</v>
      </c>
      <c r="H150" s="4" t="s">
        <v>1247</v>
      </c>
      <c r="I150" s="4" t="s">
        <v>1238</v>
      </c>
      <c r="J150" s="4" t="s">
        <v>1524</v>
      </c>
      <c r="K150" s="4"/>
      <c r="L150" s="4"/>
    </row>
    <row r="151" spans="1:12" x14ac:dyDescent="0.2">
      <c r="A151" s="4" t="s">
        <v>649</v>
      </c>
      <c r="B151" s="4" t="s">
        <v>12</v>
      </c>
      <c r="C151" s="4" t="s">
        <v>195</v>
      </c>
      <c r="D151" s="4" t="s">
        <v>16</v>
      </c>
      <c r="E151" s="4" t="s">
        <v>216</v>
      </c>
      <c r="F151" s="4"/>
      <c r="G151" s="4" t="s">
        <v>1179</v>
      </c>
      <c r="H151" s="4" t="s">
        <v>1248</v>
      </c>
      <c r="I151" s="4" t="s">
        <v>1249</v>
      </c>
      <c r="J151" s="4" t="s">
        <v>1525</v>
      </c>
      <c r="K151" s="4"/>
      <c r="L151" s="4"/>
    </row>
    <row r="152" spans="1:12" x14ac:dyDescent="0.2">
      <c r="A152" s="4" t="s">
        <v>650</v>
      </c>
      <c r="B152" s="4" t="s">
        <v>29</v>
      </c>
      <c r="C152" s="4" t="s">
        <v>249</v>
      </c>
      <c r="D152" s="4" t="s">
        <v>103</v>
      </c>
      <c r="E152" s="4" t="s">
        <v>220</v>
      </c>
      <c r="F152" s="4"/>
      <c r="G152" s="4" t="s">
        <v>1179</v>
      </c>
      <c r="H152" s="4" t="s">
        <v>1250</v>
      </c>
      <c r="I152" s="4" t="s">
        <v>1251</v>
      </c>
      <c r="J152" s="4" t="s">
        <v>1526</v>
      </c>
      <c r="K152" s="4"/>
      <c r="L152" s="4"/>
    </row>
    <row r="153" spans="1:12" x14ac:dyDescent="0.2">
      <c r="A153" s="4" t="s">
        <v>650</v>
      </c>
      <c r="B153" s="4" t="s">
        <v>29</v>
      </c>
      <c r="C153" s="4" t="s">
        <v>228</v>
      </c>
      <c r="D153" s="4" t="s">
        <v>1678</v>
      </c>
      <c r="E153" s="4" t="s">
        <v>220</v>
      </c>
      <c r="F153" s="4"/>
      <c r="G153" s="4" t="s">
        <v>1179</v>
      </c>
      <c r="H153" s="4" t="s">
        <v>1250</v>
      </c>
      <c r="I153" s="4" t="s">
        <v>1679</v>
      </c>
      <c r="J153" s="4" t="s">
        <v>1680</v>
      </c>
      <c r="K153" s="4"/>
      <c r="L153" s="4"/>
    </row>
    <row r="154" spans="1:12" x14ac:dyDescent="0.2">
      <c r="A154" s="4" t="s">
        <v>452</v>
      </c>
      <c r="B154" s="4" t="s">
        <v>18</v>
      </c>
      <c r="C154" s="4" t="s">
        <v>385</v>
      </c>
      <c r="D154" s="4" t="s">
        <v>85</v>
      </c>
      <c r="E154" s="4" t="s">
        <v>1104</v>
      </c>
      <c r="F154" s="4"/>
      <c r="G154" s="4" t="s">
        <v>1179</v>
      </c>
      <c r="H154" s="4" t="s">
        <v>1252</v>
      </c>
      <c r="I154" s="4" t="s">
        <v>1220</v>
      </c>
      <c r="J154" s="4" t="s">
        <v>1527</v>
      </c>
      <c r="K154" s="4"/>
      <c r="L154" s="4"/>
    </row>
    <row r="155" spans="1:12" x14ac:dyDescent="0.2">
      <c r="A155" s="4" t="s">
        <v>651</v>
      </c>
      <c r="B155" s="4" t="s">
        <v>18</v>
      </c>
      <c r="C155" s="4" t="s">
        <v>195</v>
      </c>
      <c r="D155" s="4" t="s">
        <v>16</v>
      </c>
      <c r="E155" s="4" t="s">
        <v>282</v>
      </c>
      <c r="F155" s="4"/>
      <c r="G155" s="4" t="s">
        <v>1179</v>
      </c>
      <c r="H155" s="4" t="s">
        <v>1253</v>
      </c>
      <c r="I155" s="4" t="s">
        <v>1249</v>
      </c>
      <c r="J155" s="4" t="s">
        <v>1528</v>
      </c>
      <c r="K155" s="4"/>
      <c r="L155" s="4"/>
    </row>
    <row r="156" spans="1:12" x14ac:dyDescent="0.2">
      <c r="A156" s="4" t="s">
        <v>652</v>
      </c>
      <c r="B156" s="4" t="s">
        <v>28</v>
      </c>
      <c r="C156" s="4" t="s">
        <v>653</v>
      </c>
      <c r="D156" s="4" t="s">
        <v>30</v>
      </c>
      <c r="E156" s="4" t="s">
        <v>220</v>
      </c>
      <c r="F156" s="4"/>
      <c r="G156" s="4" t="s">
        <v>1179</v>
      </c>
      <c r="H156" s="4" t="s">
        <v>1254</v>
      </c>
      <c r="I156" s="4" t="s">
        <v>1255</v>
      </c>
      <c r="J156" s="4" t="s">
        <v>1529</v>
      </c>
      <c r="K156" s="4"/>
      <c r="L156" s="4"/>
    </row>
    <row r="157" spans="1:12" x14ac:dyDescent="0.2">
      <c r="A157" s="4" t="s">
        <v>654</v>
      </c>
      <c r="B157" s="4" t="s">
        <v>13</v>
      </c>
      <c r="C157" s="4" t="s">
        <v>188</v>
      </c>
      <c r="D157" s="4" t="s">
        <v>10</v>
      </c>
      <c r="E157" s="4" t="s">
        <v>145</v>
      </c>
      <c r="F157" s="4"/>
      <c r="G157" s="4" t="s">
        <v>1179</v>
      </c>
      <c r="H157" s="4" t="s">
        <v>1256</v>
      </c>
      <c r="I157" s="4" t="s">
        <v>1257</v>
      </c>
      <c r="J157" s="4" t="s">
        <v>1530</v>
      </c>
      <c r="K157" s="4"/>
      <c r="L157" s="4"/>
    </row>
    <row r="158" spans="1:12" x14ac:dyDescent="0.2">
      <c r="A158" s="4" t="s">
        <v>655</v>
      </c>
      <c r="B158" s="4" t="s">
        <v>18</v>
      </c>
      <c r="C158" s="4" t="s">
        <v>385</v>
      </c>
      <c r="D158" s="4" t="s">
        <v>86</v>
      </c>
      <c r="E158" s="4" t="s">
        <v>216</v>
      </c>
      <c r="F158" s="4"/>
      <c r="G158" s="4" t="s">
        <v>1179</v>
      </c>
      <c r="H158" s="4" t="s">
        <v>1258</v>
      </c>
      <c r="I158" s="4" t="s">
        <v>1220</v>
      </c>
      <c r="J158" s="4" t="s">
        <v>1881</v>
      </c>
      <c r="K158" s="4"/>
      <c r="L158" s="4"/>
    </row>
    <row r="159" spans="1:12" x14ac:dyDescent="0.2">
      <c r="A159" s="4" t="s">
        <v>655</v>
      </c>
      <c r="B159" s="4" t="s">
        <v>18</v>
      </c>
      <c r="C159" s="4" t="s">
        <v>541</v>
      </c>
      <c r="D159" s="4" t="s">
        <v>86</v>
      </c>
      <c r="E159" s="4" t="s">
        <v>216</v>
      </c>
      <c r="F159" s="4"/>
      <c r="G159" s="4" t="s">
        <v>1179</v>
      </c>
      <c r="H159" s="4" t="s">
        <v>1258</v>
      </c>
      <c r="I159" s="4" t="s">
        <v>1748</v>
      </c>
      <c r="J159" s="4" t="s">
        <v>1830</v>
      </c>
      <c r="K159" s="4"/>
      <c r="L159" s="4"/>
    </row>
    <row r="160" spans="1:12" x14ac:dyDescent="0.2">
      <c r="A160" s="4" t="s">
        <v>657</v>
      </c>
      <c r="B160" s="4" t="s">
        <v>12</v>
      </c>
      <c r="C160" s="4" t="s">
        <v>163</v>
      </c>
      <c r="D160" s="4" t="s">
        <v>27</v>
      </c>
      <c r="E160" s="4" t="s">
        <v>145</v>
      </c>
      <c r="F160" s="4"/>
      <c r="G160" s="4" t="s">
        <v>1179</v>
      </c>
      <c r="H160" s="4" t="s">
        <v>1259</v>
      </c>
      <c r="I160" s="4" t="s">
        <v>1260</v>
      </c>
      <c r="J160" s="4" t="s">
        <v>1531</v>
      </c>
      <c r="K160" s="4"/>
      <c r="L160" s="4"/>
    </row>
    <row r="161" spans="1:12" x14ac:dyDescent="0.2">
      <c r="A161" s="4" t="s">
        <v>657</v>
      </c>
      <c r="B161" s="4" t="s">
        <v>12</v>
      </c>
      <c r="C161" s="4" t="s">
        <v>1730</v>
      </c>
      <c r="D161" s="4" t="s">
        <v>96</v>
      </c>
      <c r="E161" s="4" t="s">
        <v>206</v>
      </c>
      <c r="F161" s="4"/>
      <c r="G161" s="4" t="s">
        <v>1179</v>
      </c>
      <c r="H161" s="4" t="s">
        <v>1259</v>
      </c>
      <c r="I161" s="4" t="s">
        <v>1736</v>
      </c>
      <c r="J161" s="4" t="s">
        <v>1831</v>
      </c>
      <c r="K161" s="4"/>
      <c r="L161" s="4"/>
    </row>
    <row r="162" spans="1:12" x14ac:dyDescent="0.2">
      <c r="A162" s="4" t="s">
        <v>657</v>
      </c>
      <c r="B162" s="4" t="s">
        <v>12</v>
      </c>
      <c r="C162" s="4" t="s">
        <v>1389</v>
      </c>
      <c r="D162" s="4" t="s">
        <v>27</v>
      </c>
      <c r="E162" s="4" t="s">
        <v>145</v>
      </c>
      <c r="F162" s="4"/>
      <c r="G162" s="4" t="s">
        <v>1179</v>
      </c>
      <c r="H162" s="4" t="s">
        <v>1259</v>
      </c>
      <c r="I162" s="4" t="s">
        <v>1717</v>
      </c>
      <c r="J162" s="4" t="s">
        <v>1718</v>
      </c>
      <c r="K162" s="4"/>
      <c r="L162" s="4"/>
    </row>
    <row r="163" spans="1:12" x14ac:dyDescent="0.2">
      <c r="A163" s="4" t="s">
        <v>658</v>
      </c>
      <c r="B163" s="4" t="s">
        <v>12</v>
      </c>
      <c r="C163" s="4" t="s">
        <v>626</v>
      </c>
      <c r="D163" s="4" t="s">
        <v>659</v>
      </c>
      <c r="E163" s="4" t="s">
        <v>216</v>
      </c>
      <c r="F163" s="4"/>
      <c r="G163" s="4" t="s">
        <v>1179</v>
      </c>
      <c r="H163" s="4" t="s">
        <v>1261</v>
      </c>
      <c r="I163" s="4" t="s">
        <v>1216</v>
      </c>
      <c r="J163" s="4" t="s">
        <v>1532</v>
      </c>
      <c r="K163" s="4"/>
      <c r="L163" s="4"/>
    </row>
    <row r="164" spans="1:12" x14ac:dyDescent="0.2">
      <c r="A164" s="4" t="s">
        <v>660</v>
      </c>
      <c r="B164" s="4" t="s">
        <v>18</v>
      </c>
      <c r="C164" s="4" t="s">
        <v>399</v>
      </c>
      <c r="D164" s="4" t="s">
        <v>86</v>
      </c>
      <c r="E164" s="4" t="s">
        <v>282</v>
      </c>
      <c r="F164" s="4"/>
      <c r="G164" s="4" t="s">
        <v>1179</v>
      </c>
      <c r="H164" s="4" t="s">
        <v>1262</v>
      </c>
      <c r="I164" s="4" t="s">
        <v>1749</v>
      </c>
      <c r="J164" s="4" t="s">
        <v>1750</v>
      </c>
      <c r="K164" s="4"/>
      <c r="L164" s="4"/>
    </row>
    <row r="165" spans="1:12" x14ac:dyDescent="0.2">
      <c r="A165" s="4" t="s">
        <v>661</v>
      </c>
      <c r="B165" s="4" t="s">
        <v>18</v>
      </c>
      <c r="C165" s="4" t="s">
        <v>1681</v>
      </c>
      <c r="D165" s="4" t="s">
        <v>86</v>
      </c>
      <c r="E165" s="4" t="s">
        <v>1104</v>
      </c>
      <c r="F165" s="4"/>
      <c r="G165" s="4" t="s">
        <v>1179</v>
      </c>
      <c r="H165" s="4" t="s">
        <v>1263</v>
      </c>
      <c r="I165" s="4" t="s">
        <v>1682</v>
      </c>
      <c r="J165" s="4" t="s">
        <v>1683</v>
      </c>
      <c r="K165" s="4"/>
      <c r="L165" s="4"/>
    </row>
    <row r="166" spans="1:12" x14ac:dyDescent="0.2">
      <c r="A166" s="4" t="s">
        <v>662</v>
      </c>
      <c r="B166" s="4" t="s">
        <v>18</v>
      </c>
      <c r="C166" s="4" t="s">
        <v>1760</v>
      </c>
      <c r="D166" s="4" t="s">
        <v>1761</v>
      </c>
      <c r="E166" s="4" t="s">
        <v>256</v>
      </c>
      <c r="F166" s="4"/>
      <c r="G166" s="4" t="s">
        <v>1179</v>
      </c>
      <c r="H166" s="4" t="s">
        <v>1264</v>
      </c>
      <c r="I166" s="4" t="s">
        <v>1762</v>
      </c>
      <c r="J166" s="4" t="s">
        <v>1763</v>
      </c>
      <c r="K166" s="4"/>
      <c r="L166" s="4"/>
    </row>
    <row r="167" spans="1:12" x14ac:dyDescent="0.2">
      <c r="A167" s="4" t="s">
        <v>663</v>
      </c>
      <c r="B167" s="4" t="s">
        <v>18</v>
      </c>
      <c r="C167" s="4" t="s">
        <v>664</v>
      </c>
      <c r="D167" s="4" t="s">
        <v>31</v>
      </c>
      <c r="E167" s="4" t="s">
        <v>1104</v>
      </c>
      <c r="F167" s="4"/>
      <c r="G167" s="4" t="s">
        <v>1179</v>
      </c>
      <c r="H167" s="4" t="s">
        <v>1265</v>
      </c>
      <c r="I167" s="4" t="s">
        <v>1266</v>
      </c>
      <c r="J167" s="4" t="s">
        <v>1533</v>
      </c>
      <c r="K167" s="4"/>
      <c r="L167" s="4"/>
    </row>
    <row r="168" spans="1:12" x14ac:dyDescent="0.2">
      <c r="A168" s="4" t="s">
        <v>665</v>
      </c>
      <c r="B168" s="4" t="s">
        <v>18</v>
      </c>
      <c r="C168" s="4" t="s">
        <v>218</v>
      </c>
      <c r="D168" s="4" t="s">
        <v>34</v>
      </c>
      <c r="E168" s="4" t="s">
        <v>206</v>
      </c>
      <c r="F168" s="4"/>
      <c r="G168" s="4" t="s">
        <v>1179</v>
      </c>
      <c r="H168" s="4" t="s">
        <v>1267</v>
      </c>
      <c r="I168" s="4" t="s">
        <v>1204</v>
      </c>
      <c r="J168" s="4" t="s">
        <v>1534</v>
      </c>
      <c r="K168" s="4"/>
      <c r="L168" s="4"/>
    </row>
    <row r="169" spans="1:12" x14ac:dyDescent="0.2">
      <c r="A169" s="4" t="s">
        <v>666</v>
      </c>
      <c r="B169" s="4" t="s">
        <v>13</v>
      </c>
      <c r="C169" s="4" t="s">
        <v>269</v>
      </c>
      <c r="D169" s="4" t="s">
        <v>14</v>
      </c>
      <c r="E169" s="4" t="s">
        <v>220</v>
      </c>
      <c r="F169" s="4"/>
      <c r="G169" s="4" t="s">
        <v>1179</v>
      </c>
      <c r="H169" s="4" t="s">
        <v>1268</v>
      </c>
      <c r="I169" s="4" t="s">
        <v>1269</v>
      </c>
      <c r="J169" s="4" t="s">
        <v>1535</v>
      </c>
      <c r="K169" s="4"/>
      <c r="L169" s="4"/>
    </row>
    <row r="170" spans="1:12" x14ac:dyDescent="0.2">
      <c r="A170" s="4" t="s">
        <v>595</v>
      </c>
      <c r="B170" s="4" t="s">
        <v>28</v>
      </c>
      <c r="C170" s="4" t="s">
        <v>667</v>
      </c>
      <c r="D170" s="4" t="s">
        <v>32</v>
      </c>
      <c r="E170" s="4" t="s">
        <v>199</v>
      </c>
      <c r="F170" s="4"/>
      <c r="G170" s="4" t="s">
        <v>1179</v>
      </c>
      <c r="H170" s="4" t="s">
        <v>1270</v>
      </c>
      <c r="I170" s="4" t="s">
        <v>1271</v>
      </c>
      <c r="J170" s="4" t="s">
        <v>1536</v>
      </c>
      <c r="K170" s="4"/>
      <c r="L170" s="4"/>
    </row>
    <row r="171" spans="1:12" x14ac:dyDescent="0.2">
      <c r="A171" s="4" t="s">
        <v>668</v>
      </c>
      <c r="B171" s="4" t="s">
        <v>9</v>
      </c>
      <c r="C171" s="4" t="s">
        <v>669</v>
      </c>
      <c r="D171" s="4" t="s">
        <v>33</v>
      </c>
      <c r="E171" s="4" t="s">
        <v>634</v>
      </c>
      <c r="F171" s="4"/>
      <c r="G171" s="4" t="s">
        <v>1179</v>
      </c>
      <c r="H171" s="4" t="s">
        <v>1272</v>
      </c>
      <c r="I171" s="4" t="s">
        <v>1273</v>
      </c>
      <c r="J171" s="4" t="s">
        <v>1537</v>
      </c>
      <c r="K171" s="4"/>
      <c r="L171" s="4"/>
    </row>
    <row r="172" spans="1:12" x14ac:dyDescent="0.2">
      <c r="A172" s="4" t="s">
        <v>421</v>
      </c>
      <c r="B172" s="4" t="s">
        <v>9</v>
      </c>
      <c r="C172" s="4" t="s">
        <v>670</v>
      </c>
      <c r="D172" s="4" t="s">
        <v>91</v>
      </c>
      <c r="E172" s="4" t="s">
        <v>282</v>
      </c>
      <c r="F172" s="4"/>
      <c r="G172" s="4" t="s">
        <v>1179</v>
      </c>
      <c r="H172" s="4" t="s">
        <v>1274</v>
      </c>
      <c r="I172" s="4" t="s">
        <v>1275</v>
      </c>
      <c r="J172" s="4" t="s">
        <v>1538</v>
      </c>
      <c r="K172" s="4"/>
      <c r="L172" s="4"/>
    </row>
    <row r="173" spans="1:12" x14ac:dyDescent="0.2">
      <c r="A173" s="4" t="s">
        <v>671</v>
      </c>
      <c r="B173" s="4" t="s">
        <v>9</v>
      </c>
      <c r="C173" s="4" t="s">
        <v>672</v>
      </c>
      <c r="D173" s="4" t="s">
        <v>673</v>
      </c>
      <c r="E173" s="4" t="s">
        <v>139</v>
      </c>
      <c r="F173" s="4"/>
      <c r="G173" s="4" t="s">
        <v>1179</v>
      </c>
      <c r="H173" s="4" t="s">
        <v>1276</v>
      </c>
      <c r="I173" s="4" t="s">
        <v>1277</v>
      </c>
      <c r="J173" s="4" t="s">
        <v>1539</v>
      </c>
      <c r="K173" s="4"/>
      <c r="L173" s="4"/>
    </row>
    <row r="174" spans="1:12" x14ac:dyDescent="0.2">
      <c r="A174" s="4" t="s">
        <v>674</v>
      </c>
      <c r="B174" s="4" t="s">
        <v>18</v>
      </c>
      <c r="C174" s="4" t="s">
        <v>278</v>
      </c>
      <c r="D174" s="4" t="s">
        <v>94</v>
      </c>
      <c r="E174" s="4" t="s">
        <v>158</v>
      </c>
      <c r="F174" s="4"/>
      <c r="G174" s="4" t="s">
        <v>1179</v>
      </c>
      <c r="H174" s="4" t="s">
        <v>1278</v>
      </c>
      <c r="I174" s="4" t="s">
        <v>1279</v>
      </c>
      <c r="J174" s="4" t="s">
        <v>1540</v>
      </c>
      <c r="K174" s="4"/>
      <c r="L174" s="4"/>
    </row>
    <row r="175" spans="1:12" x14ac:dyDescent="0.2">
      <c r="A175" s="4" t="s">
        <v>675</v>
      </c>
      <c r="B175" s="4" t="s">
        <v>18</v>
      </c>
      <c r="C175" s="4" t="s">
        <v>571</v>
      </c>
      <c r="D175" s="4" t="s">
        <v>676</v>
      </c>
      <c r="E175" s="4" t="s">
        <v>170</v>
      </c>
      <c r="F175" s="4"/>
      <c r="G175" s="4" t="s">
        <v>1179</v>
      </c>
      <c r="H175" s="4" t="s">
        <v>1280</v>
      </c>
      <c r="I175" s="4" t="s">
        <v>1281</v>
      </c>
      <c r="J175" s="4" t="s">
        <v>1541</v>
      </c>
      <c r="K175" s="4"/>
      <c r="L175" s="4"/>
    </row>
    <row r="176" spans="1:12" x14ac:dyDescent="0.2">
      <c r="A176" s="4" t="s">
        <v>677</v>
      </c>
      <c r="B176" s="4" t="s">
        <v>9</v>
      </c>
      <c r="C176" s="4" t="s">
        <v>180</v>
      </c>
      <c r="D176" s="4" t="s">
        <v>673</v>
      </c>
      <c r="E176" s="4" t="s">
        <v>282</v>
      </c>
      <c r="F176" s="4"/>
      <c r="G176" s="4" t="s">
        <v>1179</v>
      </c>
      <c r="H176" s="4" t="s">
        <v>1282</v>
      </c>
      <c r="I176" s="4" t="s">
        <v>1283</v>
      </c>
      <c r="J176" s="4" t="s">
        <v>1542</v>
      </c>
      <c r="K176" s="4"/>
      <c r="L176" s="4"/>
    </row>
    <row r="177" spans="1:12" x14ac:dyDescent="0.2">
      <c r="A177" s="4" t="s">
        <v>693</v>
      </c>
      <c r="B177" s="4" t="s">
        <v>9</v>
      </c>
      <c r="C177" s="4" t="s">
        <v>1832</v>
      </c>
      <c r="D177" s="4" t="s">
        <v>67</v>
      </c>
      <c r="E177" s="4" t="s">
        <v>158</v>
      </c>
      <c r="F177" s="4"/>
      <c r="G177" s="4" t="s">
        <v>1179</v>
      </c>
      <c r="H177" s="4" t="s">
        <v>1284</v>
      </c>
      <c r="I177" s="4" t="s">
        <v>1833</v>
      </c>
      <c r="J177" s="4" t="s">
        <v>1834</v>
      </c>
      <c r="K177" s="4"/>
      <c r="L177" s="4"/>
    </row>
    <row r="178" spans="1:12" x14ac:dyDescent="0.2">
      <c r="A178" s="4" t="s">
        <v>202</v>
      </c>
      <c r="B178" s="4" t="s">
        <v>12</v>
      </c>
      <c r="C178" s="4" t="s">
        <v>265</v>
      </c>
      <c r="D178" s="4" t="s">
        <v>77</v>
      </c>
      <c r="E178" s="4" t="s">
        <v>206</v>
      </c>
      <c r="F178" s="4"/>
      <c r="G178" s="4" t="s">
        <v>1179</v>
      </c>
      <c r="H178" s="4" t="s">
        <v>1285</v>
      </c>
      <c r="I178" s="4" t="s">
        <v>1286</v>
      </c>
      <c r="J178" s="4" t="s">
        <v>1543</v>
      </c>
      <c r="K178" s="4"/>
      <c r="L178" s="4"/>
    </row>
    <row r="179" spans="1:12" x14ac:dyDescent="0.2">
      <c r="A179" s="4" t="s">
        <v>694</v>
      </c>
      <c r="B179" s="4" t="s">
        <v>12</v>
      </c>
      <c r="C179" s="4" t="s">
        <v>185</v>
      </c>
      <c r="D179" s="4" t="s">
        <v>17</v>
      </c>
      <c r="E179" s="4" t="s">
        <v>206</v>
      </c>
      <c r="F179" s="4"/>
      <c r="G179" s="4" t="s">
        <v>1179</v>
      </c>
      <c r="H179" s="4" t="s">
        <v>1287</v>
      </c>
      <c r="I179" s="4" t="s">
        <v>1751</v>
      </c>
      <c r="J179" s="4" t="s">
        <v>1752</v>
      </c>
      <c r="K179" s="4"/>
      <c r="L179" s="4"/>
    </row>
    <row r="180" spans="1:12" x14ac:dyDescent="0.2">
      <c r="A180" s="4" t="s">
        <v>204</v>
      </c>
      <c r="B180" s="4" t="s">
        <v>12</v>
      </c>
      <c r="C180" s="4" t="s">
        <v>699</v>
      </c>
      <c r="D180" s="4" t="s">
        <v>86</v>
      </c>
      <c r="E180" s="4" t="s">
        <v>192</v>
      </c>
      <c r="F180" s="4"/>
      <c r="G180" s="4" t="s">
        <v>1179</v>
      </c>
      <c r="H180" s="4" t="s">
        <v>1288</v>
      </c>
      <c r="I180" s="4" t="s">
        <v>1289</v>
      </c>
      <c r="J180" s="4" t="s">
        <v>1544</v>
      </c>
      <c r="K180" s="4"/>
      <c r="L180" s="4"/>
    </row>
    <row r="181" spans="1:12" x14ac:dyDescent="0.2">
      <c r="A181" s="4" t="s">
        <v>700</v>
      </c>
      <c r="B181" s="4" t="s">
        <v>12</v>
      </c>
      <c r="C181" s="4" t="s">
        <v>180</v>
      </c>
      <c r="D181" s="4" t="s">
        <v>673</v>
      </c>
      <c r="E181" s="4" t="s">
        <v>170</v>
      </c>
      <c r="F181" s="4"/>
      <c r="G181" s="4" t="s">
        <v>1179</v>
      </c>
      <c r="H181" s="4" t="s">
        <v>1290</v>
      </c>
      <c r="I181" s="4" t="s">
        <v>1283</v>
      </c>
      <c r="J181" s="4" t="s">
        <v>1545</v>
      </c>
      <c r="K181" s="4"/>
      <c r="L181" s="4"/>
    </row>
    <row r="182" spans="1:12" x14ac:dyDescent="0.2">
      <c r="A182" s="4" t="s">
        <v>701</v>
      </c>
      <c r="B182" s="4" t="s">
        <v>12</v>
      </c>
      <c r="C182" s="4" t="s">
        <v>392</v>
      </c>
      <c r="D182" s="4" t="s">
        <v>57</v>
      </c>
      <c r="E182" s="4" t="s">
        <v>256</v>
      </c>
      <c r="F182" s="4"/>
      <c r="G182" s="4" t="s">
        <v>1179</v>
      </c>
      <c r="H182" s="4" t="s">
        <v>1291</v>
      </c>
      <c r="I182" s="4" t="s">
        <v>1292</v>
      </c>
      <c r="J182" s="4" t="s">
        <v>1546</v>
      </c>
      <c r="K182" s="4"/>
      <c r="L182" s="4"/>
    </row>
    <row r="183" spans="1:12" x14ac:dyDescent="0.2">
      <c r="A183" s="4" t="s">
        <v>203</v>
      </c>
      <c r="B183" s="4" t="s">
        <v>12</v>
      </c>
      <c r="C183" s="4" t="s">
        <v>546</v>
      </c>
      <c r="D183" s="4" t="s">
        <v>34</v>
      </c>
      <c r="E183" s="4" t="s">
        <v>145</v>
      </c>
      <c r="F183" s="4"/>
      <c r="G183" s="4" t="s">
        <v>1179</v>
      </c>
      <c r="H183" s="4" t="s">
        <v>1293</v>
      </c>
      <c r="I183" s="4" t="s">
        <v>1294</v>
      </c>
      <c r="J183" s="4" t="s">
        <v>1547</v>
      </c>
      <c r="K183" s="4"/>
      <c r="L183" s="4"/>
    </row>
    <row r="184" spans="1:12" x14ac:dyDescent="0.2">
      <c r="A184" s="4" t="s">
        <v>702</v>
      </c>
      <c r="B184" s="4" t="s">
        <v>28</v>
      </c>
      <c r="C184" s="4" t="s">
        <v>1723</v>
      </c>
      <c r="D184" s="4" t="s">
        <v>58</v>
      </c>
      <c r="E184" s="4" t="s">
        <v>206</v>
      </c>
      <c r="F184" s="4"/>
      <c r="G184" s="4" t="s">
        <v>1179</v>
      </c>
      <c r="H184" s="4" t="s">
        <v>1295</v>
      </c>
      <c r="I184" s="4" t="s">
        <v>1764</v>
      </c>
      <c r="J184" s="4" t="s">
        <v>1765</v>
      </c>
      <c r="K184" s="4"/>
      <c r="L184" s="4"/>
    </row>
    <row r="185" spans="1:12" x14ac:dyDescent="0.2">
      <c r="A185" s="4" t="s">
        <v>178</v>
      </c>
      <c r="B185" s="4" t="s">
        <v>13</v>
      </c>
      <c r="C185" s="4" t="s">
        <v>191</v>
      </c>
      <c r="D185" s="4" t="s">
        <v>21</v>
      </c>
      <c r="E185" s="4" t="s">
        <v>1104</v>
      </c>
      <c r="F185" s="4"/>
      <c r="G185" s="4" t="s">
        <v>1179</v>
      </c>
      <c r="H185" s="4" t="s">
        <v>1296</v>
      </c>
      <c r="I185" s="4" t="s">
        <v>1242</v>
      </c>
      <c r="J185" s="4" t="s">
        <v>1548</v>
      </c>
      <c r="K185" s="4"/>
      <c r="L185" s="4"/>
    </row>
    <row r="186" spans="1:12" x14ac:dyDescent="0.2">
      <c r="A186" s="4" t="s">
        <v>703</v>
      </c>
      <c r="B186" s="4" t="s">
        <v>41</v>
      </c>
      <c r="C186" s="4" t="s">
        <v>704</v>
      </c>
      <c r="D186" s="4" t="s">
        <v>67</v>
      </c>
      <c r="E186" s="4" t="s">
        <v>178</v>
      </c>
      <c r="F186" s="4"/>
      <c r="G186" s="4" t="s">
        <v>1179</v>
      </c>
      <c r="H186" s="4" t="s">
        <v>1297</v>
      </c>
      <c r="I186" s="4" t="s">
        <v>1298</v>
      </c>
      <c r="J186" s="4" t="s">
        <v>1549</v>
      </c>
      <c r="K186" s="4"/>
      <c r="L186" s="4"/>
    </row>
    <row r="187" spans="1:12" x14ac:dyDescent="0.2">
      <c r="A187" s="4" t="s">
        <v>705</v>
      </c>
      <c r="B187" s="4" t="s">
        <v>41</v>
      </c>
      <c r="C187" s="4" t="s">
        <v>706</v>
      </c>
      <c r="D187" s="4" t="s">
        <v>46</v>
      </c>
      <c r="E187" s="4" t="s">
        <v>158</v>
      </c>
      <c r="F187" s="4"/>
      <c r="G187" s="4" t="s">
        <v>1179</v>
      </c>
      <c r="H187" s="4" t="s">
        <v>1299</v>
      </c>
      <c r="I187" s="4" t="s">
        <v>1300</v>
      </c>
      <c r="J187" s="4" t="s">
        <v>1550</v>
      </c>
      <c r="K187" s="4"/>
      <c r="L187" s="4"/>
    </row>
    <row r="188" spans="1:12" x14ac:dyDescent="0.2">
      <c r="A188" s="4" t="s">
        <v>707</v>
      </c>
      <c r="B188" s="4" t="s">
        <v>12</v>
      </c>
      <c r="C188" s="4" t="s">
        <v>508</v>
      </c>
      <c r="D188" s="4" t="s">
        <v>1753</v>
      </c>
      <c r="E188" s="4" t="s">
        <v>394</v>
      </c>
      <c r="F188" s="4"/>
      <c r="G188" s="4" t="s">
        <v>1179</v>
      </c>
      <c r="H188" s="4" t="s">
        <v>1301</v>
      </c>
      <c r="I188" s="4" t="s">
        <v>1302</v>
      </c>
      <c r="J188" s="4" t="s">
        <v>1551</v>
      </c>
      <c r="K188" s="4"/>
      <c r="L188" s="4"/>
    </row>
    <row r="189" spans="1:12" x14ac:dyDescent="0.2">
      <c r="A189" s="4" t="s">
        <v>708</v>
      </c>
      <c r="B189" s="4" t="s">
        <v>12</v>
      </c>
      <c r="C189" s="4" t="s">
        <v>1737</v>
      </c>
      <c r="D189" s="4" t="s">
        <v>96</v>
      </c>
      <c r="E189" s="4" t="s">
        <v>158</v>
      </c>
      <c r="F189" s="4"/>
      <c r="G189" s="4" t="s">
        <v>1179</v>
      </c>
      <c r="H189" s="4" t="s">
        <v>1303</v>
      </c>
      <c r="I189" s="4" t="s">
        <v>1738</v>
      </c>
      <c r="J189" s="4" t="s">
        <v>1897</v>
      </c>
      <c r="K189" s="4"/>
      <c r="L189" s="4"/>
    </row>
    <row r="190" spans="1:12" x14ac:dyDescent="0.2">
      <c r="A190" s="4" t="s">
        <v>429</v>
      </c>
      <c r="B190" s="4" t="s">
        <v>12</v>
      </c>
      <c r="C190" s="4" t="s">
        <v>709</v>
      </c>
      <c r="D190" s="4" t="s">
        <v>100</v>
      </c>
      <c r="E190" s="4" t="s">
        <v>220</v>
      </c>
      <c r="F190" s="4"/>
      <c r="G190" s="4" t="s">
        <v>1179</v>
      </c>
      <c r="H190" s="4" t="s">
        <v>1304</v>
      </c>
      <c r="I190" s="4" t="s">
        <v>1305</v>
      </c>
      <c r="J190" s="4" t="s">
        <v>1552</v>
      </c>
      <c r="K190" s="4"/>
      <c r="L190" s="4"/>
    </row>
    <row r="191" spans="1:12" x14ac:dyDescent="0.2">
      <c r="A191" s="4" t="s">
        <v>405</v>
      </c>
      <c r="B191" s="4" t="s">
        <v>406</v>
      </c>
      <c r="C191" s="4" t="s">
        <v>1401</v>
      </c>
      <c r="D191" s="4" t="s">
        <v>1402</v>
      </c>
      <c r="E191" s="4" t="s">
        <v>1147</v>
      </c>
      <c r="F191" s="4"/>
      <c r="G191" s="4" t="s">
        <v>788</v>
      </c>
      <c r="H191" s="4" t="s">
        <v>819</v>
      </c>
      <c r="I191" s="4" t="s">
        <v>1403</v>
      </c>
      <c r="J191" s="4" t="s">
        <v>1567</v>
      </c>
      <c r="K191" s="4"/>
      <c r="L191" s="4"/>
    </row>
    <row r="192" spans="1:12" x14ac:dyDescent="0.2">
      <c r="A192" s="4" t="s">
        <v>408</v>
      </c>
      <c r="B192" s="4" t="s">
        <v>406</v>
      </c>
      <c r="C192" s="4" t="s">
        <v>1940</v>
      </c>
      <c r="D192" s="4" t="s">
        <v>1941</v>
      </c>
      <c r="E192" s="4" t="s">
        <v>409</v>
      </c>
      <c r="F192" s="4"/>
      <c r="G192" s="4" t="s">
        <v>788</v>
      </c>
      <c r="H192" s="4" t="s">
        <v>820</v>
      </c>
      <c r="I192" s="4" t="s">
        <v>1942</v>
      </c>
      <c r="J192" s="4" t="s">
        <v>1943</v>
      </c>
      <c r="K192" s="4"/>
      <c r="L192" s="4"/>
    </row>
    <row r="193" spans="1:12" x14ac:dyDescent="0.2">
      <c r="A193" s="4" t="s">
        <v>411</v>
      </c>
      <c r="B193" s="4" t="s">
        <v>406</v>
      </c>
      <c r="C193" s="4" t="s">
        <v>1835</v>
      </c>
      <c r="D193" s="4" t="s">
        <v>149</v>
      </c>
      <c r="E193" s="4" t="s">
        <v>630</v>
      </c>
      <c r="F193" s="4"/>
      <c r="G193" s="4" t="s">
        <v>788</v>
      </c>
      <c r="H193" s="4" t="s">
        <v>821</v>
      </c>
      <c r="I193" s="4" t="s">
        <v>1836</v>
      </c>
      <c r="J193" s="4" t="s">
        <v>1837</v>
      </c>
      <c r="K193" s="4"/>
      <c r="L193" s="4"/>
    </row>
    <row r="194" spans="1:12" x14ac:dyDescent="0.2">
      <c r="A194" s="4" t="s">
        <v>414</v>
      </c>
      <c r="B194" s="4" t="s">
        <v>406</v>
      </c>
      <c r="C194" s="4" t="s">
        <v>148</v>
      </c>
      <c r="D194" s="4" t="s">
        <v>149</v>
      </c>
      <c r="E194" s="4" t="s">
        <v>504</v>
      </c>
      <c r="F194" s="4"/>
      <c r="G194" s="4" t="s">
        <v>788</v>
      </c>
      <c r="H194" s="4" t="s">
        <v>822</v>
      </c>
      <c r="I194" s="4" t="s">
        <v>2015</v>
      </c>
      <c r="J194" s="4" t="s">
        <v>2016</v>
      </c>
      <c r="K194" s="4"/>
      <c r="L194" s="4"/>
    </row>
    <row r="195" spans="1:12" x14ac:dyDescent="0.2">
      <c r="A195" s="4" t="s">
        <v>416</v>
      </c>
      <c r="B195" s="4" t="s">
        <v>406</v>
      </c>
      <c r="C195" s="4" t="s">
        <v>1766</v>
      </c>
      <c r="D195" s="4" t="s">
        <v>1767</v>
      </c>
      <c r="E195" s="4" t="s">
        <v>421</v>
      </c>
      <c r="F195" s="4"/>
      <c r="G195" s="4" t="s">
        <v>788</v>
      </c>
      <c r="H195" s="4" t="s">
        <v>823</v>
      </c>
      <c r="I195" s="4" t="s">
        <v>1768</v>
      </c>
      <c r="J195" s="4" t="s">
        <v>1769</v>
      </c>
      <c r="K195" s="4"/>
      <c r="L195" s="4"/>
    </row>
    <row r="196" spans="1:12" x14ac:dyDescent="0.2">
      <c r="A196" s="4" t="s">
        <v>418</v>
      </c>
      <c r="B196" s="4" t="s">
        <v>406</v>
      </c>
      <c r="C196" s="4" t="s">
        <v>419</v>
      </c>
      <c r="D196" s="4" t="s">
        <v>420</v>
      </c>
      <c r="E196" s="4" t="s">
        <v>421</v>
      </c>
      <c r="F196" s="4"/>
      <c r="G196" s="4" t="s">
        <v>788</v>
      </c>
      <c r="H196" s="4" t="s">
        <v>824</v>
      </c>
      <c r="I196" s="4" t="s">
        <v>825</v>
      </c>
      <c r="J196" s="4" t="s">
        <v>1568</v>
      </c>
      <c r="K196" s="4"/>
      <c r="L196" s="4"/>
    </row>
    <row r="197" spans="1:12" x14ac:dyDescent="0.2">
      <c r="A197" s="4" t="s">
        <v>423</v>
      </c>
      <c r="B197" s="4" t="s">
        <v>406</v>
      </c>
      <c r="C197" s="4" t="s">
        <v>1756</v>
      </c>
      <c r="D197" s="4" t="s">
        <v>1757</v>
      </c>
      <c r="E197" s="4" t="s">
        <v>658</v>
      </c>
      <c r="F197" s="4"/>
      <c r="G197" s="4" t="s">
        <v>788</v>
      </c>
      <c r="H197" s="4" t="s">
        <v>826</v>
      </c>
      <c r="I197" s="4" t="s">
        <v>1758</v>
      </c>
      <c r="J197" s="4" t="s">
        <v>1759</v>
      </c>
      <c r="K197" s="4"/>
      <c r="L197" s="4"/>
    </row>
    <row r="198" spans="1:12" x14ac:dyDescent="0.2">
      <c r="A198" s="4" t="s">
        <v>424</v>
      </c>
      <c r="B198" s="4" t="s">
        <v>406</v>
      </c>
      <c r="C198" s="4" t="s">
        <v>425</v>
      </c>
      <c r="D198" s="4" t="s">
        <v>426</v>
      </c>
      <c r="E198" s="4" t="s">
        <v>415</v>
      </c>
      <c r="F198" s="4"/>
      <c r="G198" s="4" t="s">
        <v>788</v>
      </c>
      <c r="H198" s="4" t="s">
        <v>827</v>
      </c>
      <c r="I198" s="4" t="s">
        <v>828</v>
      </c>
      <c r="J198" s="4" t="s">
        <v>1569</v>
      </c>
      <c r="K198" s="4"/>
      <c r="L198" s="4"/>
    </row>
    <row r="199" spans="1:12" x14ac:dyDescent="0.2">
      <c r="A199" s="4" t="s">
        <v>427</v>
      </c>
      <c r="B199" s="4" t="s">
        <v>406</v>
      </c>
      <c r="C199" s="4"/>
      <c r="D199" s="4" t="s">
        <v>316</v>
      </c>
      <c r="E199" s="4"/>
      <c r="F199" s="4"/>
      <c r="G199" s="4" t="s">
        <v>788</v>
      </c>
      <c r="H199" s="4" t="s">
        <v>829</v>
      </c>
      <c r="I199" s="4" t="s">
        <v>788</v>
      </c>
      <c r="J199" s="4" t="s">
        <v>829</v>
      </c>
      <c r="K199" s="4"/>
      <c r="L199" s="4"/>
    </row>
    <row r="200" spans="1:12" x14ac:dyDescent="0.2">
      <c r="A200" s="4" t="s">
        <v>428</v>
      </c>
      <c r="B200" s="4" t="s">
        <v>406</v>
      </c>
      <c r="C200" s="4" t="s">
        <v>419</v>
      </c>
      <c r="D200" s="4" t="s">
        <v>420</v>
      </c>
      <c r="E200" s="4" t="s">
        <v>421</v>
      </c>
      <c r="F200" s="4"/>
      <c r="G200" s="4" t="s">
        <v>788</v>
      </c>
      <c r="H200" s="4" t="s">
        <v>830</v>
      </c>
      <c r="I200" s="4" t="s">
        <v>825</v>
      </c>
      <c r="J200" s="4" t="s">
        <v>1966</v>
      </c>
      <c r="K200" s="4"/>
      <c r="L200" s="4"/>
    </row>
    <row r="201" spans="1:12" x14ac:dyDescent="0.2">
      <c r="A201" s="4" t="s">
        <v>431</v>
      </c>
      <c r="B201" s="4" t="s">
        <v>406</v>
      </c>
      <c r="C201" s="4" t="s">
        <v>1838</v>
      </c>
      <c r="D201" s="4" t="s">
        <v>1839</v>
      </c>
      <c r="E201" s="4" t="s">
        <v>409</v>
      </c>
      <c r="F201" s="4"/>
      <c r="G201" s="4" t="s">
        <v>788</v>
      </c>
      <c r="H201" s="4" t="s">
        <v>831</v>
      </c>
      <c r="I201" s="4" t="s">
        <v>1840</v>
      </c>
      <c r="J201" s="4" t="s">
        <v>1841</v>
      </c>
      <c r="K201" s="4"/>
      <c r="L201" s="4"/>
    </row>
    <row r="202" spans="1:12" x14ac:dyDescent="0.2">
      <c r="A202" s="4" t="s">
        <v>433</v>
      </c>
      <c r="B202" s="4" t="s">
        <v>434</v>
      </c>
      <c r="C202" s="4" t="s">
        <v>435</v>
      </c>
      <c r="D202" s="4" t="s">
        <v>436</v>
      </c>
      <c r="E202" s="4" t="s">
        <v>437</v>
      </c>
      <c r="F202" s="4"/>
      <c r="G202" s="4" t="s">
        <v>788</v>
      </c>
      <c r="H202" s="4" t="s">
        <v>832</v>
      </c>
      <c r="I202" s="4" t="s">
        <v>833</v>
      </c>
      <c r="J202" s="4" t="s">
        <v>1570</v>
      </c>
      <c r="K202" s="4"/>
      <c r="L202" s="4"/>
    </row>
    <row r="203" spans="1:12" x14ac:dyDescent="0.2">
      <c r="A203" s="4" t="s">
        <v>439</v>
      </c>
      <c r="B203" s="4" t="s">
        <v>434</v>
      </c>
      <c r="C203" s="4" t="s">
        <v>435</v>
      </c>
      <c r="D203" s="4" t="s">
        <v>436</v>
      </c>
      <c r="E203" s="4" t="s">
        <v>437</v>
      </c>
      <c r="F203" s="4"/>
      <c r="G203" s="4" t="s">
        <v>788</v>
      </c>
      <c r="H203" s="4" t="s">
        <v>834</v>
      </c>
      <c r="I203" s="4" t="s">
        <v>833</v>
      </c>
      <c r="J203" s="4" t="s">
        <v>1571</v>
      </c>
      <c r="K203" s="4"/>
      <c r="L203" s="4"/>
    </row>
    <row r="204" spans="1:12" x14ac:dyDescent="0.2">
      <c r="A204" s="4" t="s">
        <v>440</v>
      </c>
      <c r="B204" s="4" t="s">
        <v>441</v>
      </c>
      <c r="C204" s="4" t="s">
        <v>443</v>
      </c>
      <c r="D204" s="4" t="s">
        <v>444</v>
      </c>
      <c r="E204" s="4" t="s">
        <v>412</v>
      </c>
      <c r="F204" s="4"/>
      <c r="G204" s="4" t="s">
        <v>788</v>
      </c>
      <c r="H204" s="4" t="s">
        <v>835</v>
      </c>
      <c r="I204" s="4" t="s">
        <v>837</v>
      </c>
      <c r="J204" s="4" t="s">
        <v>1719</v>
      </c>
      <c r="K204" s="4"/>
      <c r="L204" s="4"/>
    </row>
    <row r="205" spans="1:12" x14ac:dyDescent="0.2">
      <c r="A205" s="4" t="s">
        <v>442</v>
      </c>
      <c r="B205" s="4" t="s">
        <v>441</v>
      </c>
      <c r="C205" s="4" t="s">
        <v>443</v>
      </c>
      <c r="D205" s="4" t="s">
        <v>444</v>
      </c>
      <c r="E205" s="4" t="s">
        <v>412</v>
      </c>
      <c r="F205" s="4"/>
      <c r="G205" s="4" t="s">
        <v>788</v>
      </c>
      <c r="H205" s="4" t="s">
        <v>836</v>
      </c>
      <c r="I205" s="4" t="s">
        <v>837</v>
      </c>
      <c r="J205" s="4" t="s">
        <v>1572</v>
      </c>
      <c r="K205" s="4"/>
      <c r="L205" s="4"/>
    </row>
    <row r="206" spans="1:12" x14ac:dyDescent="0.2">
      <c r="A206" s="4" t="s">
        <v>446</v>
      </c>
      <c r="B206" s="4" t="s">
        <v>441</v>
      </c>
      <c r="C206" s="4" t="s">
        <v>1986</v>
      </c>
      <c r="D206" s="4" t="s">
        <v>1987</v>
      </c>
      <c r="E206" s="4" t="s">
        <v>1988</v>
      </c>
      <c r="F206" s="4"/>
      <c r="G206" s="4" t="s">
        <v>788</v>
      </c>
      <c r="H206" s="4" t="s">
        <v>838</v>
      </c>
      <c r="I206" s="4" t="s">
        <v>1989</v>
      </c>
      <c r="J206" s="4" t="s">
        <v>1990</v>
      </c>
      <c r="K206" s="4"/>
      <c r="L206" s="4"/>
    </row>
    <row r="207" spans="1:12" x14ac:dyDescent="0.2">
      <c r="A207" s="4" t="s">
        <v>448</v>
      </c>
      <c r="B207" s="4" t="s">
        <v>441</v>
      </c>
      <c r="C207" s="4" t="s">
        <v>443</v>
      </c>
      <c r="D207" s="4" t="s">
        <v>444</v>
      </c>
      <c r="E207" s="4" t="s">
        <v>412</v>
      </c>
      <c r="F207" s="4"/>
      <c r="G207" s="4" t="s">
        <v>788</v>
      </c>
      <c r="H207" s="4" t="s">
        <v>839</v>
      </c>
      <c r="I207" s="4" t="s">
        <v>837</v>
      </c>
      <c r="J207" s="4" t="s">
        <v>1573</v>
      </c>
      <c r="K207" s="4"/>
      <c r="L207" s="4"/>
    </row>
    <row r="208" spans="1:12" x14ac:dyDescent="0.2">
      <c r="A208" s="4" t="s">
        <v>449</v>
      </c>
      <c r="B208" s="4" t="s">
        <v>441</v>
      </c>
      <c r="C208" s="4" t="s">
        <v>450</v>
      </c>
      <c r="D208" s="4" t="s">
        <v>451</v>
      </c>
      <c r="E208" s="4" t="s">
        <v>452</v>
      </c>
      <c r="F208" s="4"/>
      <c r="G208" s="4" t="s">
        <v>788</v>
      </c>
      <c r="H208" s="4" t="s">
        <v>840</v>
      </c>
      <c r="I208" s="4" t="s">
        <v>841</v>
      </c>
      <c r="J208" s="4" t="s">
        <v>1574</v>
      </c>
      <c r="K208" s="4"/>
      <c r="L208" s="4"/>
    </row>
    <row r="209" spans="1:12" x14ac:dyDescent="0.2">
      <c r="A209" s="4" t="s">
        <v>453</v>
      </c>
      <c r="B209" s="4" t="s">
        <v>441</v>
      </c>
      <c r="C209" s="4" t="s">
        <v>450</v>
      </c>
      <c r="D209" s="4" t="s">
        <v>451</v>
      </c>
      <c r="E209" s="4" t="s">
        <v>452</v>
      </c>
      <c r="F209" s="4"/>
      <c r="G209" s="4" t="s">
        <v>788</v>
      </c>
      <c r="H209" s="4" t="s">
        <v>842</v>
      </c>
      <c r="I209" s="4" t="s">
        <v>841</v>
      </c>
      <c r="J209" s="4" t="s">
        <v>1575</v>
      </c>
      <c r="K209" s="4"/>
      <c r="L209" s="4"/>
    </row>
    <row r="210" spans="1:12" x14ac:dyDescent="0.2">
      <c r="A210" s="4" t="s">
        <v>454</v>
      </c>
      <c r="B210" s="4" t="s">
        <v>441</v>
      </c>
      <c r="C210" s="4" t="s">
        <v>450</v>
      </c>
      <c r="D210" s="4" t="s">
        <v>451</v>
      </c>
      <c r="E210" s="4" t="s">
        <v>452</v>
      </c>
      <c r="F210" s="4"/>
      <c r="G210" s="4" t="s">
        <v>788</v>
      </c>
      <c r="H210" s="4" t="s">
        <v>843</v>
      </c>
      <c r="I210" s="4" t="s">
        <v>841</v>
      </c>
      <c r="J210" s="4" t="s">
        <v>1576</v>
      </c>
      <c r="K210" s="4"/>
      <c r="L210" s="4"/>
    </row>
    <row r="211" spans="1:12" x14ac:dyDescent="0.2">
      <c r="A211" s="4" t="s">
        <v>491</v>
      </c>
      <c r="B211" s="4" t="s">
        <v>492</v>
      </c>
      <c r="C211" s="4" t="s">
        <v>493</v>
      </c>
      <c r="D211" s="4" t="s">
        <v>494</v>
      </c>
      <c r="E211" s="4" t="s">
        <v>409</v>
      </c>
      <c r="F211" s="4"/>
      <c r="G211" s="4" t="s">
        <v>788</v>
      </c>
      <c r="H211" s="4" t="s">
        <v>844</v>
      </c>
      <c r="I211" s="4" t="s">
        <v>845</v>
      </c>
      <c r="J211" s="4" t="s">
        <v>1577</v>
      </c>
      <c r="K211" s="4"/>
      <c r="L211" s="4"/>
    </row>
    <row r="212" spans="1:12" x14ac:dyDescent="0.2">
      <c r="A212" s="4" t="s">
        <v>496</v>
      </c>
      <c r="B212" s="4" t="s">
        <v>492</v>
      </c>
      <c r="C212" s="4" t="s">
        <v>1726</v>
      </c>
      <c r="D212" s="4" t="s">
        <v>1727</v>
      </c>
      <c r="E212" s="4" t="s">
        <v>1103</v>
      </c>
      <c r="F212" s="4"/>
      <c r="G212" s="4" t="s">
        <v>788</v>
      </c>
      <c r="H212" s="4" t="s">
        <v>846</v>
      </c>
      <c r="I212" s="4" t="s">
        <v>1728</v>
      </c>
      <c r="J212" s="4" t="s">
        <v>1729</v>
      </c>
      <c r="K212" s="4"/>
      <c r="L212" s="4"/>
    </row>
    <row r="213" spans="1:12" x14ac:dyDescent="0.2">
      <c r="A213" s="4" t="s">
        <v>499</v>
      </c>
      <c r="B213" s="4" t="s">
        <v>492</v>
      </c>
      <c r="C213" s="4" t="s">
        <v>1684</v>
      </c>
      <c r="D213" s="4" t="s">
        <v>500</v>
      </c>
      <c r="E213" s="4" t="s">
        <v>629</v>
      </c>
      <c r="F213" s="4"/>
      <c r="G213" s="4" t="s">
        <v>788</v>
      </c>
      <c r="H213" s="4" t="s">
        <v>847</v>
      </c>
      <c r="I213" s="4" t="s">
        <v>1685</v>
      </c>
      <c r="J213" s="4" t="s">
        <v>1686</v>
      </c>
      <c r="K213" s="4"/>
      <c r="L213" s="4"/>
    </row>
    <row r="214" spans="1:12" x14ac:dyDescent="0.2">
      <c r="A214" s="4" t="s">
        <v>501</v>
      </c>
      <c r="B214" s="4" t="s">
        <v>492</v>
      </c>
      <c r="C214" s="4" t="s">
        <v>1991</v>
      </c>
      <c r="D214" s="4" t="s">
        <v>1992</v>
      </c>
      <c r="E214" s="4" t="s">
        <v>638</v>
      </c>
      <c r="F214" s="4"/>
      <c r="G214" s="4" t="s">
        <v>788</v>
      </c>
      <c r="H214" s="4" t="s">
        <v>848</v>
      </c>
      <c r="I214" s="4" t="s">
        <v>1993</v>
      </c>
      <c r="J214" s="4" t="s">
        <v>1994</v>
      </c>
      <c r="K214" s="4"/>
      <c r="L214" s="4"/>
    </row>
    <row r="215" spans="1:12" x14ac:dyDescent="0.2">
      <c r="A215" s="4" t="s">
        <v>502</v>
      </c>
      <c r="B215" s="4" t="s">
        <v>492</v>
      </c>
      <c r="C215" s="4" t="s">
        <v>503</v>
      </c>
      <c r="D215" s="4" t="s">
        <v>497</v>
      </c>
      <c r="E215" s="4" t="s">
        <v>504</v>
      </c>
      <c r="F215" s="4"/>
      <c r="G215" s="4" t="s">
        <v>788</v>
      </c>
      <c r="H215" s="4" t="s">
        <v>849</v>
      </c>
      <c r="I215" s="4" t="s">
        <v>850</v>
      </c>
      <c r="J215" s="4" t="s">
        <v>1578</v>
      </c>
      <c r="K215" s="4"/>
      <c r="L215" s="4"/>
    </row>
    <row r="216" spans="1:12" x14ac:dyDescent="0.2">
      <c r="A216" s="4" t="s">
        <v>506</v>
      </c>
      <c r="B216" s="4" t="s">
        <v>507</v>
      </c>
      <c r="C216" s="4" t="s">
        <v>508</v>
      </c>
      <c r="D216" s="4" t="s">
        <v>1770</v>
      </c>
      <c r="E216" s="4" t="s">
        <v>637</v>
      </c>
      <c r="F216" s="4"/>
      <c r="G216" s="4" t="s">
        <v>788</v>
      </c>
      <c r="H216" s="4" t="s">
        <v>851</v>
      </c>
      <c r="I216" s="4" t="s">
        <v>1771</v>
      </c>
      <c r="J216" s="4" t="s">
        <v>1772</v>
      </c>
      <c r="K216" s="4"/>
      <c r="L216" s="4"/>
    </row>
    <row r="217" spans="1:12" x14ac:dyDescent="0.2">
      <c r="A217" s="4" t="s">
        <v>509</v>
      </c>
      <c r="B217" s="4" t="s">
        <v>507</v>
      </c>
      <c r="C217" s="4" t="s">
        <v>510</v>
      </c>
      <c r="D217" s="4" t="s">
        <v>138</v>
      </c>
      <c r="E217" s="4" t="s">
        <v>1148</v>
      </c>
      <c r="F217" s="4"/>
      <c r="G217" s="4" t="s">
        <v>788</v>
      </c>
      <c r="H217" s="4" t="s">
        <v>852</v>
      </c>
      <c r="I217" s="4" t="s">
        <v>853</v>
      </c>
      <c r="J217" s="4" t="s">
        <v>1579</v>
      </c>
      <c r="K217" s="4"/>
      <c r="L217" s="4"/>
    </row>
    <row r="218" spans="1:12" x14ac:dyDescent="0.2">
      <c r="A218" s="4" t="s">
        <v>512</v>
      </c>
      <c r="B218" s="4" t="s">
        <v>507</v>
      </c>
      <c r="C218" s="4" t="s">
        <v>513</v>
      </c>
      <c r="D218" s="4" t="s">
        <v>138</v>
      </c>
      <c r="E218" s="4" t="s">
        <v>412</v>
      </c>
      <c r="F218" s="4"/>
      <c r="G218" s="4" t="s">
        <v>788</v>
      </c>
      <c r="H218" s="4" t="s">
        <v>854</v>
      </c>
      <c r="I218" s="4" t="s">
        <v>855</v>
      </c>
      <c r="J218" s="4" t="s">
        <v>1580</v>
      </c>
      <c r="K218" s="4"/>
      <c r="L218" s="4"/>
    </row>
    <row r="219" spans="1:12" x14ac:dyDescent="0.2">
      <c r="A219" s="4" t="s">
        <v>514</v>
      </c>
      <c r="B219" s="4" t="s">
        <v>507</v>
      </c>
      <c r="C219" s="4" t="s">
        <v>1773</v>
      </c>
      <c r="D219" s="4" t="s">
        <v>307</v>
      </c>
      <c r="E219" s="4" t="s">
        <v>409</v>
      </c>
      <c r="F219" s="4"/>
      <c r="G219" s="4" t="s">
        <v>788</v>
      </c>
      <c r="H219" s="4" t="s">
        <v>856</v>
      </c>
      <c r="I219" s="4" t="s">
        <v>1774</v>
      </c>
      <c r="J219" s="4" t="s">
        <v>1775</v>
      </c>
      <c r="K219" s="4"/>
      <c r="L219" s="4"/>
    </row>
    <row r="220" spans="1:12" x14ac:dyDescent="0.2">
      <c r="A220" s="4" t="s">
        <v>514</v>
      </c>
      <c r="B220" s="4" t="s">
        <v>507</v>
      </c>
      <c r="C220" s="4" t="s">
        <v>515</v>
      </c>
      <c r="D220" s="4" t="s">
        <v>516</v>
      </c>
      <c r="E220" s="4" t="s">
        <v>150</v>
      </c>
      <c r="F220" s="4"/>
      <c r="G220" s="4" t="s">
        <v>788</v>
      </c>
      <c r="H220" s="4" t="s">
        <v>856</v>
      </c>
      <c r="I220" s="4" t="s">
        <v>857</v>
      </c>
      <c r="J220" s="4" t="s">
        <v>1581</v>
      </c>
      <c r="K220" s="4"/>
      <c r="L220" s="4"/>
    </row>
    <row r="221" spans="1:12" x14ac:dyDescent="0.2">
      <c r="A221" s="4" t="s">
        <v>517</v>
      </c>
      <c r="B221" s="4" t="s">
        <v>507</v>
      </c>
      <c r="C221" s="4" t="s">
        <v>518</v>
      </c>
      <c r="D221" s="4" t="s">
        <v>519</v>
      </c>
      <c r="E221" s="4" t="s">
        <v>504</v>
      </c>
      <c r="F221" s="4"/>
      <c r="G221" s="4" t="s">
        <v>788</v>
      </c>
      <c r="H221" s="4" t="s">
        <v>858</v>
      </c>
      <c r="I221" s="4" t="s">
        <v>859</v>
      </c>
      <c r="J221" s="4" t="s">
        <v>1582</v>
      </c>
      <c r="K221" s="4"/>
      <c r="L221" s="4"/>
    </row>
    <row r="222" spans="1:12" x14ac:dyDescent="0.2">
      <c r="A222" s="4" t="s">
        <v>521</v>
      </c>
      <c r="B222" s="4" t="s">
        <v>522</v>
      </c>
      <c r="C222" s="4" t="s">
        <v>523</v>
      </c>
      <c r="D222" s="4" t="s">
        <v>339</v>
      </c>
      <c r="E222" s="4" t="s">
        <v>409</v>
      </c>
      <c r="F222" s="4"/>
      <c r="G222" s="4" t="s">
        <v>788</v>
      </c>
      <c r="H222" s="4" t="s">
        <v>860</v>
      </c>
      <c r="I222" s="4" t="s">
        <v>861</v>
      </c>
      <c r="J222" s="4" t="s">
        <v>1583</v>
      </c>
      <c r="K222" s="4"/>
      <c r="L222" s="4"/>
    </row>
    <row r="223" spans="1:12" x14ac:dyDescent="0.2">
      <c r="A223" s="4" t="s">
        <v>524</v>
      </c>
      <c r="B223" s="4" t="s">
        <v>522</v>
      </c>
      <c r="C223" s="4" t="s">
        <v>523</v>
      </c>
      <c r="D223" s="4" t="s">
        <v>339</v>
      </c>
      <c r="E223" s="4" t="s">
        <v>409</v>
      </c>
      <c r="F223" s="4"/>
      <c r="G223" s="4" t="s">
        <v>788</v>
      </c>
      <c r="H223" s="4" t="s">
        <v>862</v>
      </c>
      <c r="I223" s="4" t="s">
        <v>861</v>
      </c>
      <c r="J223" s="4" t="s">
        <v>1584</v>
      </c>
      <c r="K223" s="4"/>
      <c r="L223" s="4"/>
    </row>
    <row r="224" spans="1:12" x14ac:dyDescent="0.2">
      <c r="A224" s="4" t="s">
        <v>525</v>
      </c>
      <c r="B224" s="4" t="s">
        <v>522</v>
      </c>
      <c r="C224" s="4" t="s">
        <v>526</v>
      </c>
      <c r="D224" s="4" t="s">
        <v>354</v>
      </c>
      <c r="E224" s="4" t="s">
        <v>627</v>
      </c>
      <c r="F224" s="4"/>
      <c r="G224" s="4" t="s">
        <v>788</v>
      </c>
      <c r="H224" s="4" t="s">
        <v>863</v>
      </c>
      <c r="I224" s="4" t="s">
        <v>864</v>
      </c>
      <c r="J224" s="4" t="s">
        <v>1585</v>
      </c>
      <c r="K224" s="4"/>
      <c r="L224" s="4"/>
    </row>
    <row r="225" spans="1:12" x14ac:dyDescent="0.2">
      <c r="A225" s="4" t="s">
        <v>527</v>
      </c>
      <c r="B225" s="4" t="s">
        <v>522</v>
      </c>
      <c r="C225" s="4" t="s">
        <v>132</v>
      </c>
      <c r="D225" s="4" t="s">
        <v>133</v>
      </c>
      <c r="E225" s="4" t="s">
        <v>239</v>
      </c>
      <c r="F225" s="4"/>
      <c r="G225" s="4" t="s">
        <v>788</v>
      </c>
      <c r="H225" s="4" t="s">
        <v>865</v>
      </c>
      <c r="I225" s="4" t="s">
        <v>866</v>
      </c>
      <c r="J225" s="4" t="s">
        <v>1586</v>
      </c>
      <c r="K225" s="4"/>
      <c r="L225" s="4"/>
    </row>
    <row r="226" spans="1:12" x14ac:dyDescent="0.2">
      <c r="A226" s="4" t="s">
        <v>528</v>
      </c>
      <c r="B226" s="4" t="s">
        <v>529</v>
      </c>
      <c r="C226" s="4" t="s">
        <v>530</v>
      </c>
      <c r="D226" s="4" t="s">
        <v>531</v>
      </c>
      <c r="E226" s="4" t="s">
        <v>504</v>
      </c>
      <c r="F226" s="4"/>
      <c r="G226" s="4" t="s">
        <v>788</v>
      </c>
      <c r="H226" s="4" t="s">
        <v>867</v>
      </c>
      <c r="I226" s="4" t="s">
        <v>868</v>
      </c>
      <c r="J226" s="4" t="s">
        <v>1587</v>
      </c>
      <c r="K226" s="4"/>
      <c r="L226" s="4"/>
    </row>
    <row r="227" spans="1:12" x14ac:dyDescent="0.2">
      <c r="A227" s="4" t="s">
        <v>532</v>
      </c>
      <c r="B227" s="4" t="s">
        <v>533</v>
      </c>
      <c r="C227" s="4" t="s">
        <v>534</v>
      </c>
      <c r="D227" s="4" t="s">
        <v>307</v>
      </c>
      <c r="E227" s="4" t="s">
        <v>409</v>
      </c>
      <c r="F227" s="4"/>
      <c r="G227" s="4" t="s">
        <v>788</v>
      </c>
      <c r="H227" s="4" t="s">
        <v>869</v>
      </c>
      <c r="I227" s="4" t="s">
        <v>870</v>
      </c>
      <c r="J227" s="4" t="s">
        <v>1588</v>
      </c>
      <c r="K227" s="4"/>
      <c r="L227" s="4"/>
    </row>
    <row r="228" spans="1:12" x14ac:dyDescent="0.2">
      <c r="A228" s="4" t="s">
        <v>535</v>
      </c>
      <c r="B228" s="4" t="s">
        <v>533</v>
      </c>
      <c r="C228" s="4" t="s">
        <v>536</v>
      </c>
      <c r="D228" s="4" t="s">
        <v>339</v>
      </c>
      <c r="E228" s="4" t="s">
        <v>537</v>
      </c>
      <c r="F228" s="4"/>
      <c r="G228" s="4" t="s">
        <v>788</v>
      </c>
      <c r="H228" s="4" t="s">
        <v>871</v>
      </c>
      <c r="I228" s="4" t="s">
        <v>872</v>
      </c>
      <c r="J228" s="4" t="s">
        <v>1589</v>
      </c>
      <c r="K228" s="4"/>
      <c r="L228" s="4"/>
    </row>
    <row r="229" spans="1:12" x14ac:dyDescent="0.2">
      <c r="A229" s="4" t="s">
        <v>538</v>
      </c>
      <c r="B229" s="4" t="s">
        <v>529</v>
      </c>
      <c r="C229" s="4" t="s">
        <v>539</v>
      </c>
      <c r="D229" s="4" t="s">
        <v>1842</v>
      </c>
      <c r="E229" s="4" t="s">
        <v>1149</v>
      </c>
      <c r="F229" s="4"/>
      <c r="G229" s="4" t="s">
        <v>788</v>
      </c>
      <c r="H229" s="4" t="s">
        <v>873</v>
      </c>
      <c r="I229" s="4" t="s">
        <v>874</v>
      </c>
      <c r="J229" s="4" t="s">
        <v>1590</v>
      </c>
      <c r="K229" s="4"/>
      <c r="L229" s="4"/>
    </row>
    <row r="230" spans="1:12" x14ac:dyDescent="0.2">
      <c r="A230" s="4" t="s">
        <v>540</v>
      </c>
      <c r="B230" s="4" t="s">
        <v>529</v>
      </c>
      <c r="C230" s="4" t="s">
        <v>1776</v>
      </c>
      <c r="D230" s="4" t="s">
        <v>1777</v>
      </c>
      <c r="E230" s="4" t="s">
        <v>380</v>
      </c>
      <c r="F230" s="4"/>
      <c r="G230" s="4" t="s">
        <v>788</v>
      </c>
      <c r="H230" s="4" t="s">
        <v>875</v>
      </c>
      <c r="I230" s="4" t="s">
        <v>1778</v>
      </c>
      <c r="J230" s="4" t="s">
        <v>1779</v>
      </c>
      <c r="K230" s="4"/>
      <c r="L230" s="4"/>
    </row>
    <row r="231" spans="1:12" x14ac:dyDescent="0.2">
      <c r="A231" s="4" t="s">
        <v>542</v>
      </c>
      <c r="B231" s="4" t="s">
        <v>529</v>
      </c>
      <c r="C231" s="4" t="s">
        <v>543</v>
      </c>
      <c r="D231" s="4" t="s">
        <v>544</v>
      </c>
      <c r="E231" s="4" t="s">
        <v>150</v>
      </c>
      <c r="F231" s="4"/>
      <c r="G231" s="4" t="s">
        <v>788</v>
      </c>
      <c r="H231" s="4" t="s">
        <v>876</v>
      </c>
      <c r="I231" s="4" t="s">
        <v>877</v>
      </c>
      <c r="J231" s="4" t="s">
        <v>1591</v>
      </c>
      <c r="K231" s="4"/>
      <c r="L231" s="4"/>
    </row>
    <row r="232" spans="1:12" x14ac:dyDescent="0.2">
      <c r="A232" s="4" t="s">
        <v>545</v>
      </c>
      <c r="B232" s="4" t="s">
        <v>529</v>
      </c>
      <c r="C232" s="4" t="s">
        <v>1760</v>
      </c>
      <c r="D232" s="4" t="s">
        <v>1780</v>
      </c>
      <c r="E232" s="4" t="s">
        <v>134</v>
      </c>
      <c r="F232" s="4"/>
      <c r="G232" s="4" t="s">
        <v>788</v>
      </c>
      <c r="H232" s="4" t="s">
        <v>878</v>
      </c>
      <c r="I232" s="4" t="s">
        <v>1781</v>
      </c>
      <c r="J232" s="4" t="s">
        <v>1782</v>
      </c>
      <c r="K232" s="4"/>
      <c r="L232" s="4"/>
    </row>
    <row r="233" spans="1:12" x14ac:dyDescent="0.2">
      <c r="A233" s="4" t="s">
        <v>547</v>
      </c>
      <c r="B233" s="4" t="s">
        <v>522</v>
      </c>
      <c r="C233" s="4" t="s">
        <v>338</v>
      </c>
      <c r="D233" s="4" t="s">
        <v>339</v>
      </c>
      <c r="E233" s="4" t="s">
        <v>409</v>
      </c>
      <c r="F233" s="4"/>
      <c r="G233" s="4" t="s">
        <v>788</v>
      </c>
      <c r="H233" s="4" t="s">
        <v>879</v>
      </c>
      <c r="I233" s="4" t="s">
        <v>880</v>
      </c>
      <c r="J233" s="4" t="s">
        <v>1592</v>
      </c>
      <c r="K233" s="4"/>
      <c r="L233" s="4"/>
    </row>
    <row r="234" spans="1:12" x14ac:dyDescent="0.2">
      <c r="A234" s="4" t="s">
        <v>548</v>
      </c>
      <c r="B234" s="4" t="s">
        <v>522</v>
      </c>
      <c r="C234" s="4" t="s">
        <v>549</v>
      </c>
      <c r="D234" s="4" t="s">
        <v>550</v>
      </c>
      <c r="E234" s="4" t="s">
        <v>239</v>
      </c>
      <c r="F234" s="4"/>
      <c r="G234" s="4" t="s">
        <v>788</v>
      </c>
      <c r="H234" s="4" t="s">
        <v>881</v>
      </c>
      <c r="I234" s="4" t="s">
        <v>882</v>
      </c>
      <c r="J234" s="4" t="s">
        <v>1593</v>
      </c>
      <c r="K234" s="4"/>
      <c r="L234" s="4"/>
    </row>
    <row r="235" spans="1:12" x14ac:dyDescent="0.2">
      <c r="A235" s="4" t="s">
        <v>551</v>
      </c>
      <c r="B235" s="4" t="s">
        <v>522</v>
      </c>
      <c r="C235" s="4" t="s">
        <v>1687</v>
      </c>
      <c r="D235" s="4" t="s">
        <v>1688</v>
      </c>
      <c r="E235" s="4" t="s">
        <v>652</v>
      </c>
      <c r="F235" s="4"/>
      <c r="G235" s="4" t="s">
        <v>788</v>
      </c>
      <c r="H235" s="4" t="s">
        <v>883</v>
      </c>
      <c r="I235" s="4" t="s">
        <v>1689</v>
      </c>
      <c r="J235" s="4" t="s">
        <v>1690</v>
      </c>
      <c r="K235" s="4"/>
      <c r="L235" s="4"/>
    </row>
    <row r="236" spans="1:12" x14ac:dyDescent="0.2">
      <c r="A236" s="4" t="s">
        <v>554</v>
      </c>
      <c r="B236" s="4" t="s">
        <v>522</v>
      </c>
      <c r="C236" s="4" t="s">
        <v>328</v>
      </c>
      <c r="D236" s="4" t="s">
        <v>232</v>
      </c>
      <c r="E236" s="4" t="s">
        <v>555</v>
      </c>
      <c r="F236" s="4"/>
      <c r="G236" s="4" t="s">
        <v>788</v>
      </c>
      <c r="H236" s="4" t="s">
        <v>884</v>
      </c>
      <c r="I236" s="4" t="s">
        <v>885</v>
      </c>
      <c r="J236" s="4" t="s">
        <v>1594</v>
      </c>
      <c r="K236" s="4"/>
      <c r="L236" s="4"/>
    </row>
    <row r="237" spans="1:12" x14ac:dyDescent="0.2">
      <c r="A237" s="4" t="s">
        <v>557</v>
      </c>
      <c r="B237" s="4" t="s">
        <v>522</v>
      </c>
      <c r="C237" s="4" t="s">
        <v>328</v>
      </c>
      <c r="D237" s="4" t="s">
        <v>232</v>
      </c>
      <c r="E237" s="4" t="s">
        <v>555</v>
      </c>
      <c r="F237" s="4"/>
      <c r="G237" s="4" t="s">
        <v>788</v>
      </c>
      <c r="H237" s="4" t="s">
        <v>886</v>
      </c>
      <c r="I237" s="4" t="s">
        <v>885</v>
      </c>
      <c r="J237" s="4" t="s">
        <v>1595</v>
      </c>
      <c r="K237" s="4"/>
      <c r="L237" s="4"/>
    </row>
    <row r="238" spans="1:12" x14ac:dyDescent="0.2">
      <c r="A238" s="4" t="s">
        <v>558</v>
      </c>
      <c r="B238" s="4" t="s">
        <v>522</v>
      </c>
      <c r="C238" s="4" t="s">
        <v>1995</v>
      </c>
      <c r="D238" s="4" t="s">
        <v>1996</v>
      </c>
      <c r="E238" s="4" t="s">
        <v>415</v>
      </c>
      <c r="F238" s="4"/>
      <c r="G238" s="4" t="s">
        <v>788</v>
      </c>
      <c r="H238" s="4" t="s">
        <v>887</v>
      </c>
      <c r="I238" s="4" t="s">
        <v>1997</v>
      </c>
      <c r="J238" s="4" t="s">
        <v>1998</v>
      </c>
      <c r="K238" s="4"/>
      <c r="L238" s="4"/>
    </row>
    <row r="239" spans="1:12" x14ac:dyDescent="0.2">
      <c r="A239" s="4" t="s">
        <v>558</v>
      </c>
      <c r="B239" s="4" t="s">
        <v>522</v>
      </c>
      <c r="C239" s="4" t="s">
        <v>1392</v>
      </c>
      <c r="D239" s="4" t="s">
        <v>1393</v>
      </c>
      <c r="E239" s="4" t="s">
        <v>282</v>
      </c>
      <c r="F239" s="4"/>
      <c r="G239" s="4" t="s">
        <v>788</v>
      </c>
      <c r="H239" s="4" t="s">
        <v>887</v>
      </c>
      <c r="I239" s="4" t="s">
        <v>1394</v>
      </c>
      <c r="J239" s="4" t="s">
        <v>1596</v>
      </c>
      <c r="K239" s="4"/>
      <c r="L239" s="4"/>
    </row>
    <row r="240" spans="1:12" x14ac:dyDescent="0.2">
      <c r="A240" s="4" t="s">
        <v>559</v>
      </c>
      <c r="B240" s="4" t="s">
        <v>522</v>
      </c>
      <c r="C240" s="4" t="s">
        <v>1396</v>
      </c>
      <c r="D240" s="4" t="s">
        <v>1397</v>
      </c>
      <c r="E240" s="4" t="s">
        <v>134</v>
      </c>
      <c r="F240" s="4"/>
      <c r="G240" s="4" t="s">
        <v>788</v>
      </c>
      <c r="H240" s="4" t="s">
        <v>888</v>
      </c>
      <c r="I240" s="4" t="s">
        <v>1398</v>
      </c>
      <c r="J240" s="4" t="s">
        <v>1597</v>
      </c>
      <c r="K240" s="4"/>
      <c r="L240" s="4"/>
    </row>
    <row r="241" spans="1:12" x14ac:dyDescent="0.2">
      <c r="A241" s="4" t="s">
        <v>560</v>
      </c>
      <c r="B241" s="4" t="s">
        <v>522</v>
      </c>
      <c r="C241" s="4" t="s">
        <v>1730</v>
      </c>
      <c r="D241" s="4" t="s">
        <v>1731</v>
      </c>
      <c r="E241" s="4" t="s">
        <v>432</v>
      </c>
      <c r="F241" s="4"/>
      <c r="G241" s="4" t="s">
        <v>788</v>
      </c>
      <c r="H241" s="4" t="s">
        <v>889</v>
      </c>
      <c r="I241" s="4" t="s">
        <v>1732</v>
      </c>
      <c r="J241" s="4" t="s">
        <v>1733</v>
      </c>
      <c r="K241" s="4"/>
      <c r="L241" s="4"/>
    </row>
    <row r="242" spans="1:12" x14ac:dyDescent="0.2">
      <c r="A242" s="4" t="s">
        <v>561</v>
      </c>
      <c r="B242" s="4" t="s">
        <v>522</v>
      </c>
      <c r="C242" s="4" t="s">
        <v>562</v>
      </c>
      <c r="D242" s="4" t="s">
        <v>563</v>
      </c>
      <c r="E242" s="4" t="s">
        <v>1103</v>
      </c>
      <c r="F242" s="4"/>
      <c r="G242" s="4" t="s">
        <v>788</v>
      </c>
      <c r="H242" s="4" t="s">
        <v>890</v>
      </c>
      <c r="I242" s="4" t="s">
        <v>891</v>
      </c>
      <c r="J242" s="4" t="s">
        <v>1598</v>
      </c>
      <c r="K242" s="4"/>
      <c r="L242" s="4"/>
    </row>
    <row r="243" spans="1:12" x14ac:dyDescent="0.2">
      <c r="A243" s="4" t="s">
        <v>564</v>
      </c>
      <c r="B243" s="4" t="s">
        <v>522</v>
      </c>
      <c r="C243" s="4" t="s">
        <v>1898</v>
      </c>
      <c r="D243" s="4" t="s">
        <v>760</v>
      </c>
      <c r="E243" s="4" t="s">
        <v>150</v>
      </c>
      <c r="F243" s="4"/>
      <c r="G243" s="4" t="s">
        <v>788</v>
      </c>
      <c r="H243" s="4" t="s">
        <v>892</v>
      </c>
      <c r="I243" s="4" t="s">
        <v>1899</v>
      </c>
      <c r="J243" s="4" t="s">
        <v>1900</v>
      </c>
      <c r="K243" s="4"/>
      <c r="L243" s="4"/>
    </row>
    <row r="244" spans="1:12" x14ac:dyDescent="0.2">
      <c r="A244" s="4" t="s">
        <v>566</v>
      </c>
      <c r="B244" s="4" t="s">
        <v>522</v>
      </c>
      <c r="C244" s="4" t="s">
        <v>670</v>
      </c>
      <c r="D244" s="4" t="s">
        <v>1901</v>
      </c>
      <c r="E244" s="4" t="s">
        <v>504</v>
      </c>
      <c r="F244" s="4"/>
      <c r="G244" s="4" t="s">
        <v>788</v>
      </c>
      <c r="H244" s="4" t="s">
        <v>893</v>
      </c>
      <c r="I244" s="4" t="s">
        <v>1902</v>
      </c>
      <c r="J244" s="4" t="s">
        <v>1903</v>
      </c>
      <c r="K244" s="4"/>
      <c r="L244" s="4"/>
    </row>
    <row r="245" spans="1:12" x14ac:dyDescent="0.2">
      <c r="A245" s="4" t="s">
        <v>567</v>
      </c>
      <c r="B245" s="4" t="s">
        <v>522</v>
      </c>
      <c r="C245" s="4" t="s">
        <v>1995</v>
      </c>
      <c r="D245" s="4" t="s">
        <v>1996</v>
      </c>
      <c r="E245" s="4" t="s">
        <v>415</v>
      </c>
      <c r="F245" s="4"/>
      <c r="G245" s="4" t="s">
        <v>788</v>
      </c>
      <c r="H245" s="4" t="s">
        <v>894</v>
      </c>
      <c r="I245" s="4" t="s">
        <v>1997</v>
      </c>
      <c r="J245" s="4" t="s">
        <v>2017</v>
      </c>
      <c r="K245" s="4"/>
      <c r="L245" s="4"/>
    </row>
    <row r="246" spans="1:12" x14ac:dyDescent="0.2">
      <c r="A246" s="4" t="s">
        <v>568</v>
      </c>
      <c r="B246" s="4" t="s">
        <v>522</v>
      </c>
      <c r="C246" s="4" t="s">
        <v>1843</v>
      </c>
      <c r="D246" s="4" t="s">
        <v>339</v>
      </c>
      <c r="E246" s="4" t="s">
        <v>504</v>
      </c>
      <c r="F246" s="4"/>
      <c r="G246" s="4" t="s">
        <v>788</v>
      </c>
      <c r="H246" s="4" t="s">
        <v>895</v>
      </c>
      <c r="I246" s="4" t="s">
        <v>1844</v>
      </c>
      <c r="J246" s="4" t="s">
        <v>1845</v>
      </c>
      <c r="K246" s="4"/>
      <c r="L246" s="4"/>
    </row>
    <row r="247" spans="1:12" x14ac:dyDescent="0.2">
      <c r="A247" s="4" t="s">
        <v>569</v>
      </c>
      <c r="B247" s="4" t="s">
        <v>522</v>
      </c>
      <c r="C247" s="4" t="s">
        <v>562</v>
      </c>
      <c r="D247" s="4" t="s">
        <v>563</v>
      </c>
      <c r="E247" s="4" t="s">
        <v>1103</v>
      </c>
      <c r="F247" s="4"/>
      <c r="G247" s="4" t="s">
        <v>788</v>
      </c>
      <c r="H247" s="4" t="s">
        <v>896</v>
      </c>
      <c r="I247" s="4" t="s">
        <v>891</v>
      </c>
      <c r="J247" s="4" t="s">
        <v>1599</v>
      </c>
      <c r="K247" s="4"/>
      <c r="L247" s="4"/>
    </row>
    <row r="248" spans="1:12" x14ac:dyDescent="0.2">
      <c r="A248" s="4" t="s">
        <v>570</v>
      </c>
      <c r="B248" s="4" t="s">
        <v>522</v>
      </c>
      <c r="C248" s="4" t="s">
        <v>571</v>
      </c>
      <c r="D248" s="4" t="s">
        <v>232</v>
      </c>
      <c r="E248" s="4" t="s">
        <v>412</v>
      </c>
      <c r="F248" s="4"/>
      <c r="G248" s="4" t="s">
        <v>788</v>
      </c>
      <c r="H248" s="4" t="s">
        <v>897</v>
      </c>
      <c r="I248" s="4" t="s">
        <v>898</v>
      </c>
      <c r="J248" s="4" t="s">
        <v>1600</v>
      </c>
      <c r="K248" s="4"/>
      <c r="L248" s="4"/>
    </row>
    <row r="249" spans="1:12" x14ac:dyDescent="0.2">
      <c r="A249" s="4" t="s">
        <v>572</v>
      </c>
      <c r="B249" s="4" t="s">
        <v>522</v>
      </c>
      <c r="C249" s="4" t="s">
        <v>1869</v>
      </c>
      <c r="D249" s="4" t="s">
        <v>1870</v>
      </c>
      <c r="E249" s="4" t="s">
        <v>432</v>
      </c>
      <c r="F249" s="4"/>
      <c r="G249" s="4" t="s">
        <v>788</v>
      </c>
      <c r="H249" s="4" t="s">
        <v>899</v>
      </c>
      <c r="I249" s="4" t="s">
        <v>1871</v>
      </c>
      <c r="J249" s="4" t="s">
        <v>1872</v>
      </c>
      <c r="K249" s="4"/>
      <c r="L249" s="4"/>
    </row>
    <row r="250" spans="1:12" x14ac:dyDescent="0.2">
      <c r="A250" s="4" t="s">
        <v>573</v>
      </c>
      <c r="B250" s="4" t="s">
        <v>522</v>
      </c>
      <c r="C250" s="4" t="s">
        <v>350</v>
      </c>
      <c r="D250" s="4" t="s">
        <v>351</v>
      </c>
      <c r="E250" s="4" t="s">
        <v>239</v>
      </c>
      <c r="F250" s="4"/>
      <c r="G250" s="4" t="s">
        <v>788</v>
      </c>
      <c r="H250" s="4" t="s">
        <v>900</v>
      </c>
      <c r="I250" s="4" t="s">
        <v>901</v>
      </c>
      <c r="J250" s="4" t="s">
        <v>1601</v>
      </c>
      <c r="K250" s="4"/>
      <c r="L250" s="4"/>
    </row>
    <row r="251" spans="1:12" x14ac:dyDescent="0.2">
      <c r="A251" s="4" t="s">
        <v>574</v>
      </c>
      <c r="B251" s="4" t="s">
        <v>522</v>
      </c>
      <c r="C251" s="4" t="s">
        <v>575</v>
      </c>
      <c r="D251" s="4" t="s">
        <v>576</v>
      </c>
      <c r="E251" s="4" t="s">
        <v>239</v>
      </c>
      <c r="F251" s="4"/>
      <c r="G251" s="4" t="s">
        <v>788</v>
      </c>
      <c r="H251" s="4" t="s">
        <v>902</v>
      </c>
      <c r="I251" s="4" t="s">
        <v>903</v>
      </c>
      <c r="J251" s="4" t="s">
        <v>1602</v>
      </c>
      <c r="K251" s="4"/>
      <c r="L251" s="4"/>
    </row>
    <row r="252" spans="1:12" x14ac:dyDescent="0.2">
      <c r="A252" s="4" t="s">
        <v>577</v>
      </c>
      <c r="B252" s="4" t="s">
        <v>522</v>
      </c>
      <c r="C252" s="4" t="s">
        <v>1846</v>
      </c>
      <c r="D252" s="4" t="s">
        <v>360</v>
      </c>
      <c r="E252" s="4" t="s">
        <v>412</v>
      </c>
      <c r="F252" s="4"/>
      <c r="G252" s="4" t="s">
        <v>788</v>
      </c>
      <c r="H252" s="4" t="s">
        <v>904</v>
      </c>
      <c r="I252" s="4" t="s">
        <v>1847</v>
      </c>
      <c r="J252" s="4" t="s">
        <v>1848</v>
      </c>
      <c r="K252" s="4"/>
      <c r="L252" s="4"/>
    </row>
    <row r="253" spans="1:12" x14ac:dyDescent="0.2">
      <c r="A253" s="4" t="s">
        <v>578</v>
      </c>
      <c r="B253" s="4" t="s">
        <v>522</v>
      </c>
      <c r="C253" s="4" t="s">
        <v>379</v>
      </c>
      <c r="D253" s="4" t="s">
        <v>367</v>
      </c>
      <c r="E253" s="4" t="s">
        <v>579</v>
      </c>
      <c r="F253" s="4"/>
      <c r="G253" s="4" t="s">
        <v>788</v>
      </c>
      <c r="H253" s="4" t="s">
        <v>905</v>
      </c>
      <c r="I253" s="4" t="s">
        <v>906</v>
      </c>
      <c r="J253" s="4" t="s">
        <v>1603</v>
      </c>
      <c r="K253" s="4"/>
      <c r="L253" s="4"/>
    </row>
    <row r="254" spans="1:12" x14ac:dyDescent="0.2">
      <c r="A254" s="4" t="s">
        <v>580</v>
      </c>
      <c r="B254" s="4" t="s">
        <v>581</v>
      </c>
      <c r="C254" s="4" t="s">
        <v>582</v>
      </c>
      <c r="D254" s="4" t="s">
        <v>497</v>
      </c>
      <c r="E254" s="4" t="s">
        <v>417</v>
      </c>
      <c r="F254" s="4"/>
      <c r="G254" s="4" t="s">
        <v>788</v>
      </c>
      <c r="H254" s="4" t="s">
        <v>907</v>
      </c>
      <c r="I254" s="4" t="s">
        <v>908</v>
      </c>
      <c r="J254" s="4" t="s">
        <v>1604</v>
      </c>
      <c r="K254" s="4"/>
      <c r="L254" s="4"/>
    </row>
    <row r="255" spans="1:12" x14ac:dyDescent="0.2">
      <c r="A255" s="4" t="s">
        <v>583</v>
      </c>
      <c r="B255" s="4" t="s">
        <v>581</v>
      </c>
      <c r="C255" s="4"/>
      <c r="D255" s="4" t="s">
        <v>316</v>
      </c>
      <c r="E255" s="4"/>
      <c r="F255" s="4"/>
      <c r="G255" s="4" t="s">
        <v>788</v>
      </c>
      <c r="H255" s="4" t="s">
        <v>909</v>
      </c>
      <c r="I255" s="4" t="s">
        <v>788</v>
      </c>
      <c r="J255" s="4" t="s">
        <v>909</v>
      </c>
      <c r="K255" s="4"/>
      <c r="L255" s="4"/>
    </row>
    <row r="256" spans="1:12" x14ac:dyDescent="0.2">
      <c r="A256" s="4" t="s">
        <v>341</v>
      </c>
      <c r="B256" s="4" t="s">
        <v>337</v>
      </c>
      <c r="C256" s="4" t="s">
        <v>526</v>
      </c>
      <c r="D256" s="4" t="s">
        <v>354</v>
      </c>
      <c r="E256" s="4" t="s">
        <v>1153</v>
      </c>
      <c r="F256" s="4"/>
      <c r="G256" s="4" t="s">
        <v>789</v>
      </c>
      <c r="H256" s="4" t="s">
        <v>792</v>
      </c>
      <c r="I256" s="4" t="s">
        <v>1754</v>
      </c>
      <c r="J256" s="4" t="s">
        <v>1755</v>
      </c>
      <c r="K256" s="4"/>
      <c r="L256" s="4"/>
    </row>
    <row r="257" spans="1:12" x14ac:dyDescent="0.2">
      <c r="A257" s="4" t="s">
        <v>342</v>
      </c>
      <c r="B257" s="4" t="s">
        <v>337</v>
      </c>
      <c r="C257" s="4" t="s">
        <v>343</v>
      </c>
      <c r="D257" s="4" t="s">
        <v>344</v>
      </c>
      <c r="E257" s="4" t="s">
        <v>282</v>
      </c>
      <c r="F257" s="4"/>
      <c r="G257" s="4" t="s">
        <v>789</v>
      </c>
      <c r="H257" s="4" t="s">
        <v>793</v>
      </c>
      <c r="I257" s="4" t="s">
        <v>794</v>
      </c>
      <c r="J257" s="4" t="s">
        <v>1553</v>
      </c>
      <c r="K257" s="4"/>
      <c r="L257" s="4"/>
    </row>
    <row r="258" spans="1:12" x14ac:dyDescent="0.2">
      <c r="A258" s="4" t="s">
        <v>347</v>
      </c>
      <c r="B258" s="4" t="s">
        <v>337</v>
      </c>
      <c r="C258" s="4" t="s">
        <v>1783</v>
      </c>
      <c r="D258" s="4" t="s">
        <v>1784</v>
      </c>
      <c r="E258" s="4" t="s">
        <v>199</v>
      </c>
      <c r="F258" s="4"/>
      <c r="G258" s="4" t="s">
        <v>789</v>
      </c>
      <c r="H258" s="4" t="s">
        <v>795</v>
      </c>
      <c r="I258" s="4" t="s">
        <v>1785</v>
      </c>
      <c r="J258" s="4" t="s">
        <v>1786</v>
      </c>
      <c r="K258" s="4"/>
      <c r="L258" s="4"/>
    </row>
    <row r="259" spans="1:12" x14ac:dyDescent="0.2">
      <c r="A259" s="4" t="s">
        <v>349</v>
      </c>
      <c r="B259" s="4" t="s">
        <v>337</v>
      </c>
      <c r="C259" s="4"/>
      <c r="D259" s="4" t="s">
        <v>316</v>
      </c>
      <c r="E259" s="4"/>
      <c r="F259" s="4"/>
      <c r="G259" s="4" t="s">
        <v>789</v>
      </c>
      <c r="H259" s="4" t="s">
        <v>796</v>
      </c>
      <c r="I259" s="4" t="s">
        <v>789</v>
      </c>
      <c r="J259" s="4" t="s">
        <v>796</v>
      </c>
      <c r="K259" s="4"/>
      <c r="L259" s="4"/>
    </row>
    <row r="260" spans="1:12" x14ac:dyDescent="0.2">
      <c r="A260" s="4" t="s">
        <v>352</v>
      </c>
      <c r="B260" s="4" t="s">
        <v>337</v>
      </c>
      <c r="C260" s="4" t="s">
        <v>353</v>
      </c>
      <c r="D260" s="4" t="s">
        <v>354</v>
      </c>
      <c r="E260" s="4" t="s">
        <v>282</v>
      </c>
      <c r="F260" s="4"/>
      <c r="G260" s="4" t="s">
        <v>789</v>
      </c>
      <c r="H260" s="4" t="s">
        <v>797</v>
      </c>
      <c r="I260" s="4" t="s">
        <v>798</v>
      </c>
      <c r="J260" s="4" t="s">
        <v>1554</v>
      </c>
      <c r="K260" s="4"/>
      <c r="L260" s="4"/>
    </row>
    <row r="261" spans="1:12" x14ac:dyDescent="0.2">
      <c r="A261" s="4" t="s">
        <v>356</v>
      </c>
      <c r="B261" s="4" t="s">
        <v>337</v>
      </c>
      <c r="C261" s="4"/>
      <c r="D261" s="4" t="s">
        <v>316</v>
      </c>
      <c r="E261" s="4"/>
      <c r="F261" s="4"/>
      <c r="G261" s="4" t="s">
        <v>789</v>
      </c>
      <c r="H261" s="4" t="s">
        <v>799</v>
      </c>
      <c r="I261" s="4" t="s">
        <v>789</v>
      </c>
      <c r="J261" s="4" t="s">
        <v>799</v>
      </c>
      <c r="K261" s="4"/>
      <c r="L261" s="4"/>
    </row>
    <row r="262" spans="1:12" x14ac:dyDescent="0.2">
      <c r="A262" s="4" t="s">
        <v>357</v>
      </c>
      <c r="B262" s="4" t="s">
        <v>337</v>
      </c>
      <c r="C262" s="4" t="s">
        <v>343</v>
      </c>
      <c r="D262" s="4" t="s">
        <v>344</v>
      </c>
      <c r="E262" s="4" t="s">
        <v>282</v>
      </c>
      <c r="F262" s="4"/>
      <c r="G262" s="4" t="s">
        <v>789</v>
      </c>
      <c r="H262" s="4" t="s">
        <v>800</v>
      </c>
      <c r="I262" s="4" t="s">
        <v>794</v>
      </c>
      <c r="J262" s="4" t="s">
        <v>1555</v>
      </c>
      <c r="K262" s="4"/>
      <c r="L262" s="4"/>
    </row>
    <row r="263" spans="1:12" x14ac:dyDescent="0.2">
      <c r="A263" s="4" t="s">
        <v>358</v>
      </c>
      <c r="B263" s="4" t="s">
        <v>337</v>
      </c>
      <c r="C263" s="4" t="s">
        <v>359</v>
      </c>
      <c r="D263" s="4" t="s">
        <v>360</v>
      </c>
      <c r="E263" s="4" t="s">
        <v>192</v>
      </c>
      <c r="F263" s="4"/>
      <c r="G263" s="4" t="s">
        <v>789</v>
      </c>
      <c r="H263" s="4" t="s">
        <v>801</v>
      </c>
      <c r="I263" s="4" t="s">
        <v>802</v>
      </c>
      <c r="J263" s="4" t="s">
        <v>1556</v>
      </c>
      <c r="K263" s="4"/>
      <c r="L263" s="4"/>
    </row>
    <row r="264" spans="1:12" x14ac:dyDescent="0.2">
      <c r="A264" s="4" t="s">
        <v>361</v>
      </c>
      <c r="B264" s="4" t="s">
        <v>337</v>
      </c>
      <c r="C264" s="4" t="s">
        <v>353</v>
      </c>
      <c r="D264" s="4" t="s">
        <v>354</v>
      </c>
      <c r="E264" s="4" t="s">
        <v>282</v>
      </c>
      <c r="F264" s="4"/>
      <c r="G264" s="4" t="s">
        <v>789</v>
      </c>
      <c r="H264" s="4" t="s">
        <v>803</v>
      </c>
      <c r="I264" s="4" t="s">
        <v>798</v>
      </c>
      <c r="J264" s="4" t="s">
        <v>1557</v>
      </c>
      <c r="K264" s="4"/>
      <c r="L264" s="4"/>
    </row>
    <row r="265" spans="1:12" x14ac:dyDescent="0.2">
      <c r="A265" s="4" t="s">
        <v>362</v>
      </c>
      <c r="B265" s="4" t="s">
        <v>337</v>
      </c>
      <c r="C265" s="4" t="s">
        <v>363</v>
      </c>
      <c r="D265" s="4" t="s">
        <v>364</v>
      </c>
      <c r="E265" s="4" t="s">
        <v>150</v>
      </c>
      <c r="F265" s="4"/>
      <c r="G265" s="4" t="s">
        <v>789</v>
      </c>
      <c r="H265" s="4" t="s">
        <v>804</v>
      </c>
      <c r="I265" s="4" t="s">
        <v>805</v>
      </c>
      <c r="J265" s="4" t="s">
        <v>1558</v>
      </c>
      <c r="K265" s="4"/>
      <c r="L265" s="4"/>
    </row>
    <row r="266" spans="1:12" x14ac:dyDescent="0.2">
      <c r="A266" s="4" t="s">
        <v>365</v>
      </c>
      <c r="B266" s="4" t="s">
        <v>337</v>
      </c>
      <c r="C266" s="4" t="s">
        <v>366</v>
      </c>
      <c r="D266" s="4" t="s">
        <v>367</v>
      </c>
      <c r="E266" s="4" t="s">
        <v>150</v>
      </c>
      <c r="F266" s="4"/>
      <c r="G266" s="4" t="s">
        <v>789</v>
      </c>
      <c r="H266" s="4" t="s">
        <v>806</v>
      </c>
      <c r="I266" s="4" t="s">
        <v>807</v>
      </c>
      <c r="J266" s="4" t="s">
        <v>1559</v>
      </c>
      <c r="K266" s="4"/>
      <c r="L266" s="4"/>
    </row>
    <row r="267" spans="1:12" x14ac:dyDescent="0.2">
      <c r="A267" s="4" t="s">
        <v>368</v>
      </c>
      <c r="B267" s="4" t="s">
        <v>337</v>
      </c>
      <c r="C267" s="4" t="s">
        <v>366</v>
      </c>
      <c r="D267" s="4" t="s">
        <v>367</v>
      </c>
      <c r="E267" s="4" t="s">
        <v>150</v>
      </c>
      <c r="F267" s="4"/>
      <c r="G267" s="4" t="s">
        <v>789</v>
      </c>
      <c r="H267" s="4" t="s">
        <v>808</v>
      </c>
      <c r="I267" s="4" t="s">
        <v>807</v>
      </c>
      <c r="J267" s="4" t="s">
        <v>1560</v>
      </c>
      <c r="K267" s="4"/>
      <c r="L267" s="4"/>
    </row>
    <row r="268" spans="1:12" x14ac:dyDescent="0.2">
      <c r="A268" s="4" t="s">
        <v>369</v>
      </c>
      <c r="B268" s="4" t="s">
        <v>337</v>
      </c>
      <c r="C268" s="4" t="s">
        <v>370</v>
      </c>
      <c r="D268" s="4" t="s">
        <v>371</v>
      </c>
      <c r="E268" s="4" t="s">
        <v>199</v>
      </c>
      <c r="F268" s="4"/>
      <c r="G268" s="4" t="s">
        <v>789</v>
      </c>
      <c r="H268" s="4" t="s">
        <v>809</v>
      </c>
      <c r="I268" s="4" t="s">
        <v>810</v>
      </c>
      <c r="J268" s="4" t="s">
        <v>1561</v>
      </c>
      <c r="K268" s="4"/>
      <c r="L268" s="4"/>
    </row>
    <row r="269" spans="1:12" x14ac:dyDescent="0.2">
      <c r="A269" s="4" t="s">
        <v>372</v>
      </c>
      <c r="B269" s="4" t="s">
        <v>337</v>
      </c>
      <c r="C269" s="4" t="s">
        <v>366</v>
      </c>
      <c r="D269" s="4" t="s">
        <v>367</v>
      </c>
      <c r="E269" s="4" t="s">
        <v>150</v>
      </c>
      <c r="F269" s="4"/>
      <c r="G269" s="4" t="s">
        <v>789</v>
      </c>
      <c r="H269" s="4" t="s">
        <v>811</v>
      </c>
      <c r="I269" s="4" t="s">
        <v>807</v>
      </c>
      <c r="J269" s="4" t="s">
        <v>1562</v>
      </c>
      <c r="K269" s="4"/>
      <c r="L269" s="4"/>
    </row>
    <row r="270" spans="1:12" x14ac:dyDescent="0.2">
      <c r="A270" s="4" t="s">
        <v>373</v>
      </c>
      <c r="B270" s="4" t="s">
        <v>337</v>
      </c>
      <c r="C270" s="4" t="s">
        <v>374</v>
      </c>
      <c r="D270" s="4" t="s">
        <v>375</v>
      </c>
      <c r="E270" s="4" t="s">
        <v>376</v>
      </c>
      <c r="F270" s="4"/>
      <c r="G270" s="4" t="s">
        <v>789</v>
      </c>
      <c r="H270" s="4" t="s">
        <v>812</v>
      </c>
      <c r="I270" s="4" t="s">
        <v>813</v>
      </c>
      <c r="J270" s="4" t="s">
        <v>1563</v>
      </c>
      <c r="K270" s="4"/>
      <c r="L270" s="4"/>
    </row>
    <row r="271" spans="1:12" x14ac:dyDescent="0.2">
      <c r="A271" s="4" t="s">
        <v>377</v>
      </c>
      <c r="B271" s="4" t="s">
        <v>337</v>
      </c>
      <c r="C271" s="4" t="s">
        <v>343</v>
      </c>
      <c r="D271" s="4" t="s">
        <v>344</v>
      </c>
      <c r="E271" s="4" t="s">
        <v>282</v>
      </c>
      <c r="F271" s="4"/>
      <c r="G271" s="4" t="s">
        <v>789</v>
      </c>
      <c r="H271" s="4" t="s">
        <v>814</v>
      </c>
      <c r="I271" s="4" t="s">
        <v>794</v>
      </c>
      <c r="J271" s="4" t="s">
        <v>1564</v>
      </c>
      <c r="K271" s="4"/>
      <c r="L271" s="4"/>
    </row>
    <row r="272" spans="1:12" x14ac:dyDescent="0.2">
      <c r="A272" s="4" t="s">
        <v>378</v>
      </c>
      <c r="B272" s="4" t="s">
        <v>337</v>
      </c>
      <c r="C272" s="4" t="s">
        <v>379</v>
      </c>
      <c r="D272" s="4" t="s">
        <v>367</v>
      </c>
      <c r="E272" s="4" t="s">
        <v>380</v>
      </c>
      <c r="F272" s="4"/>
      <c r="G272" s="4" t="s">
        <v>789</v>
      </c>
      <c r="H272" s="4" t="s">
        <v>815</v>
      </c>
      <c r="I272" s="4" t="s">
        <v>816</v>
      </c>
      <c r="J272" s="4" t="s">
        <v>1565</v>
      </c>
      <c r="K272" s="4"/>
      <c r="L272" s="4"/>
    </row>
    <row r="273" spans="1:12" x14ac:dyDescent="0.2">
      <c r="A273" s="4" t="s">
        <v>381</v>
      </c>
      <c r="B273" s="4" t="s">
        <v>337</v>
      </c>
      <c r="C273" s="4"/>
      <c r="D273" s="4" t="s">
        <v>316</v>
      </c>
      <c r="E273" s="4"/>
      <c r="F273" s="4"/>
      <c r="G273" s="4" t="s">
        <v>789</v>
      </c>
      <c r="H273" s="4" t="s">
        <v>817</v>
      </c>
      <c r="I273" s="4" t="s">
        <v>789</v>
      </c>
      <c r="J273" s="4" t="s">
        <v>817</v>
      </c>
      <c r="K273" s="4"/>
      <c r="L273" s="4"/>
    </row>
    <row r="274" spans="1:12" x14ac:dyDescent="0.2">
      <c r="A274" s="4" t="s">
        <v>382</v>
      </c>
      <c r="B274" s="4" t="s">
        <v>337</v>
      </c>
      <c r="C274" s="4" t="s">
        <v>374</v>
      </c>
      <c r="D274" s="4" t="s">
        <v>375</v>
      </c>
      <c r="E274" s="4" t="s">
        <v>376</v>
      </c>
      <c r="F274" s="4"/>
      <c r="G274" s="4" t="s">
        <v>789</v>
      </c>
      <c r="H274" s="4" t="s">
        <v>818</v>
      </c>
      <c r="I274" s="4" t="s">
        <v>813</v>
      </c>
      <c r="J274" s="4" t="s">
        <v>1566</v>
      </c>
      <c r="K274" s="4"/>
      <c r="L274" s="4"/>
    </row>
    <row r="275" spans="1:12" x14ac:dyDescent="0.2">
      <c r="A275" s="4" t="s">
        <v>584</v>
      </c>
      <c r="B275" s="4" t="s">
        <v>585</v>
      </c>
      <c r="C275" s="4" t="s">
        <v>756</v>
      </c>
      <c r="D275" s="4" t="s">
        <v>757</v>
      </c>
      <c r="E275" s="4" t="s">
        <v>1150</v>
      </c>
      <c r="F275" s="4"/>
      <c r="G275" s="4" t="s">
        <v>790</v>
      </c>
      <c r="H275" s="4" t="s">
        <v>910</v>
      </c>
      <c r="I275" s="4" t="s">
        <v>911</v>
      </c>
      <c r="J275" s="4" t="s">
        <v>1605</v>
      </c>
      <c r="K275" s="4"/>
      <c r="L275" s="4"/>
    </row>
    <row r="276" spans="1:12" x14ac:dyDescent="0.2">
      <c r="A276" s="4" t="s">
        <v>587</v>
      </c>
      <c r="B276" s="4" t="s">
        <v>585</v>
      </c>
      <c r="C276" s="4" t="s">
        <v>1691</v>
      </c>
      <c r="D276" s="4" t="s">
        <v>1944</v>
      </c>
      <c r="E276" s="4" t="s">
        <v>1692</v>
      </c>
      <c r="F276" s="4"/>
      <c r="G276" s="4" t="s">
        <v>790</v>
      </c>
      <c r="H276" s="4" t="s">
        <v>912</v>
      </c>
      <c r="I276" s="4" t="s">
        <v>1693</v>
      </c>
      <c r="J276" s="4" t="s">
        <v>1694</v>
      </c>
      <c r="K276" s="4"/>
      <c r="L276" s="4"/>
    </row>
    <row r="277" spans="1:12" x14ac:dyDescent="0.2">
      <c r="A277" s="4" t="s">
        <v>589</v>
      </c>
      <c r="B277" s="4" t="s">
        <v>590</v>
      </c>
      <c r="C277" s="4" t="s">
        <v>1787</v>
      </c>
      <c r="D277" s="4" t="s">
        <v>591</v>
      </c>
      <c r="E277" s="4" t="s">
        <v>1147</v>
      </c>
      <c r="F277" s="4"/>
      <c r="G277" s="4" t="s">
        <v>790</v>
      </c>
      <c r="H277" s="4" t="s">
        <v>913</v>
      </c>
      <c r="I277" s="4" t="s">
        <v>1788</v>
      </c>
      <c r="J277" s="4" t="s">
        <v>1789</v>
      </c>
      <c r="K277" s="4"/>
      <c r="L277" s="4"/>
    </row>
    <row r="278" spans="1:12" x14ac:dyDescent="0.2">
      <c r="A278" s="4" t="s">
        <v>593</v>
      </c>
      <c r="B278" s="4" t="s">
        <v>590</v>
      </c>
      <c r="C278" s="4" t="s">
        <v>1849</v>
      </c>
      <c r="D278" s="4" t="s">
        <v>591</v>
      </c>
      <c r="E278" s="4" t="s">
        <v>710</v>
      </c>
      <c r="F278" s="4"/>
      <c r="G278" s="4" t="s">
        <v>790</v>
      </c>
      <c r="H278" s="4" t="s">
        <v>914</v>
      </c>
      <c r="I278" s="4" t="s">
        <v>1850</v>
      </c>
      <c r="J278" s="4" t="s">
        <v>1851</v>
      </c>
      <c r="K278" s="4"/>
      <c r="L278" s="4"/>
    </row>
    <row r="279" spans="1:12" x14ac:dyDescent="0.2">
      <c r="A279" s="4" t="s">
        <v>594</v>
      </c>
      <c r="B279" s="4" t="s">
        <v>590</v>
      </c>
      <c r="C279" s="4" t="s">
        <v>1999</v>
      </c>
      <c r="D279" s="4" t="s">
        <v>2000</v>
      </c>
      <c r="E279" s="4" t="s">
        <v>595</v>
      </c>
      <c r="F279" s="4"/>
      <c r="G279" s="4" t="s">
        <v>790</v>
      </c>
      <c r="H279" s="4" t="s">
        <v>915</v>
      </c>
      <c r="I279" s="4" t="s">
        <v>2001</v>
      </c>
      <c r="J279" s="4" t="s">
        <v>2002</v>
      </c>
      <c r="K279" s="4"/>
      <c r="L279" s="4"/>
    </row>
    <row r="280" spans="1:12" x14ac:dyDescent="0.2">
      <c r="A280" s="4" t="s">
        <v>596</v>
      </c>
      <c r="B280" s="4" t="s">
        <v>590</v>
      </c>
      <c r="C280" s="4" t="s">
        <v>1790</v>
      </c>
      <c r="D280" s="4" t="s">
        <v>597</v>
      </c>
      <c r="E280" s="4" t="s">
        <v>1791</v>
      </c>
      <c r="F280" s="4"/>
      <c r="G280" s="4" t="s">
        <v>790</v>
      </c>
      <c r="H280" s="4" t="s">
        <v>916</v>
      </c>
      <c r="I280" s="4" t="s">
        <v>1792</v>
      </c>
      <c r="J280" s="4" t="s">
        <v>1793</v>
      </c>
      <c r="K280" s="4"/>
      <c r="L280" s="4"/>
    </row>
    <row r="281" spans="1:12" x14ac:dyDescent="0.2">
      <c r="A281" s="4" t="s">
        <v>598</v>
      </c>
      <c r="B281" s="4" t="s">
        <v>599</v>
      </c>
      <c r="C281" s="4" t="s">
        <v>2018</v>
      </c>
      <c r="D281" s="4" t="s">
        <v>2019</v>
      </c>
      <c r="E281" s="4" t="s">
        <v>1147</v>
      </c>
      <c r="F281" s="4"/>
      <c r="G281" s="4" t="s">
        <v>790</v>
      </c>
      <c r="H281" s="4" t="s">
        <v>917</v>
      </c>
      <c r="I281" s="4" t="s">
        <v>2020</v>
      </c>
      <c r="J281" s="4" t="s">
        <v>2021</v>
      </c>
      <c r="K281" s="4"/>
      <c r="L281" s="4"/>
    </row>
    <row r="282" spans="1:12" x14ac:dyDescent="0.2">
      <c r="A282" s="4" t="s">
        <v>600</v>
      </c>
      <c r="B282" s="4" t="s">
        <v>601</v>
      </c>
      <c r="C282" s="4" t="s">
        <v>1945</v>
      </c>
      <c r="D282" s="4" t="s">
        <v>597</v>
      </c>
      <c r="E282" s="4" t="s">
        <v>409</v>
      </c>
      <c r="F282" s="4"/>
      <c r="G282" s="4" t="s">
        <v>790</v>
      </c>
      <c r="H282" s="4" t="s">
        <v>918</v>
      </c>
      <c r="I282" s="4" t="s">
        <v>1946</v>
      </c>
      <c r="J282" s="4" t="s">
        <v>1947</v>
      </c>
      <c r="K282" s="4"/>
      <c r="L282" s="4"/>
    </row>
    <row r="283" spans="1:12" x14ac:dyDescent="0.2">
      <c r="A283" s="4" t="s">
        <v>602</v>
      </c>
      <c r="B283" s="4" t="s">
        <v>601</v>
      </c>
      <c r="C283" s="4" t="s">
        <v>603</v>
      </c>
      <c r="D283" s="4" t="s">
        <v>591</v>
      </c>
      <c r="E283" s="4" t="s">
        <v>417</v>
      </c>
      <c r="F283" s="4"/>
      <c r="G283" s="4" t="s">
        <v>790</v>
      </c>
      <c r="H283" s="4" t="s">
        <v>919</v>
      </c>
      <c r="I283" s="4" t="s">
        <v>920</v>
      </c>
      <c r="J283" s="4" t="s">
        <v>1606</v>
      </c>
      <c r="K283" s="4"/>
      <c r="L283" s="4"/>
    </row>
    <row r="284" spans="1:12" x14ac:dyDescent="0.2">
      <c r="A284" s="4" t="s">
        <v>604</v>
      </c>
      <c r="B284" s="4" t="s">
        <v>601</v>
      </c>
      <c r="C284" s="4" t="s">
        <v>388</v>
      </c>
      <c r="D284" s="4" t="s">
        <v>389</v>
      </c>
      <c r="E284" s="4" t="s">
        <v>504</v>
      </c>
      <c r="F284" s="4"/>
      <c r="G284" s="4" t="s">
        <v>790</v>
      </c>
      <c r="H284" s="4" t="s">
        <v>921</v>
      </c>
      <c r="I284" s="4" t="s">
        <v>1387</v>
      </c>
      <c r="J284" s="4" t="s">
        <v>1607</v>
      </c>
      <c r="K284" s="4"/>
      <c r="L284" s="4"/>
    </row>
    <row r="285" spans="1:12" x14ac:dyDescent="0.2">
      <c r="A285" s="4" t="s">
        <v>605</v>
      </c>
      <c r="B285" s="4" t="s">
        <v>606</v>
      </c>
      <c r="C285" s="4" t="s">
        <v>1695</v>
      </c>
      <c r="D285" s="4" t="s">
        <v>1386</v>
      </c>
      <c r="E285" s="4" t="s">
        <v>607</v>
      </c>
      <c r="F285" s="4"/>
      <c r="G285" s="4" t="s">
        <v>791</v>
      </c>
      <c r="H285" s="4" t="s">
        <v>922</v>
      </c>
      <c r="I285" s="4" t="s">
        <v>1696</v>
      </c>
      <c r="J285" s="4" t="s">
        <v>1697</v>
      </c>
      <c r="K285" s="4"/>
      <c r="L285" s="4"/>
    </row>
    <row r="286" spans="1:12" x14ac:dyDescent="0.2">
      <c r="A286" s="4" t="s">
        <v>609</v>
      </c>
      <c r="B286" s="4" t="s">
        <v>606</v>
      </c>
      <c r="C286" s="4" t="s">
        <v>1948</v>
      </c>
      <c r="D286" s="4" t="s">
        <v>1949</v>
      </c>
      <c r="E286" s="4" t="s">
        <v>607</v>
      </c>
      <c r="F286" s="4"/>
      <c r="G286" s="4" t="s">
        <v>791</v>
      </c>
      <c r="H286" s="4" t="s">
        <v>923</v>
      </c>
      <c r="I286" s="4" t="s">
        <v>1950</v>
      </c>
      <c r="J286" s="4" t="s">
        <v>1951</v>
      </c>
      <c r="K286" s="4"/>
      <c r="L286" s="4"/>
    </row>
    <row r="287" spans="1:12" x14ac:dyDescent="0.2">
      <c r="A287" s="4" t="s">
        <v>610</v>
      </c>
      <c r="B287" s="4" t="s">
        <v>611</v>
      </c>
      <c r="C287" s="4" t="s">
        <v>1852</v>
      </c>
      <c r="D287" s="4" t="s">
        <v>591</v>
      </c>
      <c r="E287" s="4" t="s">
        <v>394</v>
      </c>
      <c r="F287" s="4"/>
      <c r="G287" s="4" t="s">
        <v>791</v>
      </c>
      <c r="H287" s="4" t="s">
        <v>924</v>
      </c>
      <c r="I287" s="4" t="s">
        <v>1853</v>
      </c>
      <c r="J287" s="4" t="s">
        <v>1854</v>
      </c>
      <c r="K287" s="4"/>
      <c r="L287" s="4"/>
    </row>
    <row r="288" spans="1:12" x14ac:dyDescent="0.2">
      <c r="A288" s="4" t="s">
        <v>612</v>
      </c>
      <c r="B288" s="4" t="s">
        <v>611</v>
      </c>
      <c r="C288" s="4" t="s">
        <v>1885</v>
      </c>
      <c r="D288" s="4" t="s">
        <v>591</v>
      </c>
      <c r="E288" s="4" t="s">
        <v>394</v>
      </c>
      <c r="F288" s="4"/>
      <c r="G288" s="4" t="s">
        <v>791</v>
      </c>
      <c r="H288" s="4" t="s">
        <v>925</v>
      </c>
      <c r="I288" s="4" t="s">
        <v>1886</v>
      </c>
      <c r="J288" s="4" t="s">
        <v>1887</v>
      </c>
      <c r="K288" s="4"/>
      <c r="L288" s="4"/>
    </row>
    <row r="289" spans="1:12" x14ac:dyDescent="0.2">
      <c r="A289" s="4" t="s">
        <v>613</v>
      </c>
      <c r="B289" s="4" t="s">
        <v>611</v>
      </c>
      <c r="C289" s="4" t="s">
        <v>435</v>
      </c>
      <c r="D289" s="4" t="s">
        <v>436</v>
      </c>
      <c r="E289" s="4" t="s">
        <v>607</v>
      </c>
      <c r="F289" s="4"/>
      <c r="G289" s="4" t="s">
        <v>791</v>
      </c>
      <c r="H289" s="4" t="s">
        <v>926</v>
      </c>
      <c r="I289" s="4" t="s">
        <v>927</v>
      </c>
      <c r="J289" s="4" t="s">
        <v>1608</v>
      </c>
      <c r="K289" s="4"/>
      <c r="L289" s="4"/>
    </row>
    <row r="290" spans="1:12" x14ac:dyDescent="0.2">
      <c r="A290" s="4" t="s">
        <v>614</v>
      </c>
      <c r="B290" s="4" t="s">
        <v>611</v>
      </c>
      <c r="C290" s="4" t="s">
        <v>615</v>
      </c>
      <c r="D290" s="4" t="s">
        <v>591</v>
      </c>
      <c r="E290" s="4" t="s">
        <v>394</v>
      </c>
      <c r="F290" s="4"/>
      <c r="G290" s="4" t="s">
        <v>791</v>
      </c>
      <c r="H290" s="4" t="s">
        <v>928</v>
      </c>
      <c r="I290" s="4" t="s">
        <v>929</v>
      </c>
      <c r="J290" s="4" t="s">
        <v>1609</v>
      </c>
      <c r="K290" s="4"/>
      <c r="L290" s="4"/>
    </row>
    <row r="291" spans="1:12" x14ac:dyDescent="0.2">
      <c r="A291" s="4" t="s">
        <v>616</v>
      </c>
      <c r="B291" s="4" t="s">
        <v>611</v>
      </c>
      <c r="C291" s="4" t="s">
        <v>1954</v>
      </c>
      <c r="D291" s="4" t="s">
        <v>591</v>
      </c>
      <c r="E291" s="4" t="s">
        <v>158</v>
      </c>
      <c r="F291" s="4"/>
      <c r="G291" s="4" t="s">
        <v>791</v>
      </c>
      <c r="H291" s="4" t="s">
        <v>930</v>
      </c>
      <c r="I291" s="4" t="s">
        <v>1955</v>
      </c>
      <c r="J291" s="4" t="s">
        <v>1956</v>
      </c>
      <c r="K291" s="4"/>
      <c r="L291" s="4"/>
    </row>
    <row r="292" spans="1:12" x14ac:dyDescent="0.2">
      <c r="A292" s="4" t="s">
        <v>376</v>
      </c>
      <c r="B292" s="4" t="s">
        <v>23</v>
      </c>
      <c r="C292" s="4" t="s">
        <v>78</v>
      </c>
      <c r="D292" s="4" t="s">
        <v>59</v>
      </c>
      <c r="E292" s="4" t="s">
        <v>1104</v>
      </c>
      <c r="F292" s="4"/>
      <c r="G292" s="4" t="s">
        <v>1178</v>
      </c>
      <c r="H292" s="4" t="s">
        <v>1306</v>
      </c>
      <c r="I292" s="4" t="s">
        <v>1307</v>
      </c>
      <c r="J292" s="4" t="s">
        <v>1610</v>
      </c>
      <c r="K292" s="4"/>
      <c r="L292" s="4"/>
    </row>
    <row r="293" spans="1:12" x14ac:dyDescent="0.2">
      <c r="A293" s="4" t="s">
        <v>134</v>
      </c>
      <c r="B293" s="4" t="s">
        <v>23</v>
      </c>
      <c r="C293" s="4" t="s">
        <v>318</v>
      </c>
      <c r="D293" s="4" t="s">
        <v>24</v>
      </c>
      <c r="E293" s="4" t="s">
        <v>170</v>
      </c>
      <c r="F293" s="4"/>
      <c r="G293" s="4" t="s">
        <v>1178</v>
      </c>
      <c r="H293" s="4" t="s">
        <v>1308</v>
      </c>
      <c r="I293" s="4" t="s">
        <v>1309</v>
      </c>
      <c r="J293" s="4" t="s">
        <v>1611</v>
      </c>
      <c r="K293" s="4"/>
      <c r="L293" s="4"/>
    </row>
    <row r="294" spans="1:12" x14ac:dyDescent="0.2">
      <c r="A294" s="4" t="s">
        <v>627</v>
      </c>
      <c r="B294" s="4" t="s">
        <v>23</v>
      </c>
      <c r="C294" s="4" t="s">
        <v>321</v>
      </c>
      <c r="D294" s="4" t="s">
        <v>59</v>
      </c>
      <c r="E294" s="4" t="s">
        <v>170</v>
      </c>
      <c r="F294" s="4"/>
      <c r="G294" s="4" t="s">
        <v>1178</v>
      </c>
      <c r="H294" s="4" t="s">
        <v>1310</v>
      </c>
      <c r="I294" s="4" t="s">
        <v>1311</v>
      </c>
      <c r="J294" s="4" t="s">
        <v>1612</v>
      </c>
      <c r="K294" s="4"/>
      <c r="L294" s="4"/>
    </row>
    <row r="295" spans="1:12" x14ac:dyDescent="0.2">
      <c r="A295" s="4" t="s">
        <v>553</v>
      </c>
      <c r="B295" s="4" t="s">
        <v>23</v>
      </c>
      <c r="C295" s="4" t="s">
        <v>318</v>
      </c>
      <c r="D295" s="4" t="s">
        <v>24</v>
      </c>
      <c r="E295" s="4" t="s">
        <v>170</v>
      </c>
      <c r="F295" s="4"/>
      <c r="G295" s="4" t="s">
        <v>1178</v>
      </c>
      <c r="H295" s="4" t="s">
        <v>1312</v>
      </c>
      <c r="I295" s="4" t="s">
        <v>1309</v>
      </c>
      <c r="J295" s="4" t="s">
        <v>1613</v>
      </c>
      <c r="K295" s="4"/>
      <c r="L295" s="4"/>
    </row>
    <row r="296" spans="1:12" x14ac:dyDescent="0.2">
      <c r="A296" s="4" t="s">
        <v>348</v>
      </c>
      <c r="B296" s="4" t="s">
        <v>23</v>
      </c>
      <c r="C296" s="4" t="s">
        <v>513</v>
      </c>
      <c r="D296" s="4" t="s">
        <v>25</v>
      </c>
      <c r="E296" s="4" t="s">
        <v>1104</v>
      </c>
      <c r="F296" s="4"/>
      <c r="G296" s="4" t="s">
        <v>1178</v>
      </c>
      <c r="H296" s="4" t="s">
        <v>1313</v>
      </c>
      <c r="I296" s="4" t="s">
        <v>1314</v>
      </c>
      <c r="J296" s="4" t="s">
        <v>1614</v>
      </c>
      <c r="K296" s="4"/>
      <c r="L296" s="4"/>
    </row>
    <row r="297" spans="1:12" x14ac:dyDescent="0.2">
      <c r="A297" s="4" t="s">
        <v>239</v>
      </c>
      <c r="B297" s="4" t="s">
        <v>23</v>
      </c>
      <c r="C297" s="4" t="s">
        <v>628</v>
      </c>
      <c r="D297" s="4" t="s">
        <v>24</v>
      </c>
      <c r="E297" s="4" t="s">
        <v>1104</v>
      </c>
      <c r="F297" s="4"/>
      <c r="G297" s="4" t="s">
        <v>1178</v>
      </c>
      <c r="H297" s="4" t="s">
        <v>1315</v>
      </c>
      <c r="I297" s="4" t="s">
        <v>1316</v>
      </c>
      <c r="J297" s="4" t="s">
        <v>1615</v>
      </c>
      <c r="K297" s="4"/>
      <c r="L297" s="4"/>
    </row>
    <row r="298" spans="1:12" x14ac:dyDescent="0.2">
      <c r="A298" s="4" t="s">
        <v>629</v>
      </c>
      <c r="B298" s="4" t="s">
        <v>23</v>
      </c>
      <c r="C298" s="4" t="s">
        <v>1773</v>
      </c>
      <c r="D298" s="4" t="s">
        <v>24</v>
      </c>
      <c r="E298" s="4" t="s">
        <v>170</v>
      </c>
      <c r="F298" s="4"/>
      <c r="G298" s="4" t="s">
        <v>1178</v>
      </c>
      <c r="H298" s="4" t="s">
        <v>1317</v>
      </c>
      <c r="I298" s="4" t="s">
        <v>1794</v>
      </c>
      <c r="J298" s="4" t="s">
        <v>1795</v>
      </c>
      <c r="K298" s="4"/>
      <c r="L298" s="4"/>
    </row>
    <row r="299" spans="1:12" x14ac:dyDescent="0.2">
      <c r="A299" s="4" t="s">
        <v>630</v>
      </c>
      <c r="B299" s="4" t="s">
        <v>23</v>
      </c>
      <c r="C299" s="4" t="s">
        <v>1796</v>
      </c>
      <c r="D299" s="4" t="s">
        <v>24</v>
      </c>
      <c r="E299" s="4" t="s">
        <v>1104</v>
      </c>
      <c r="F299" s="4"/>
      <c r="G299" s="4" t="s">
        <v>1178</v>
      </c>
      <c r="H299" s="4" t="s">
        <v>1319</v>
      </c>
      <c r="I299" s="4" t="s">
        <v>1797</v>
      </c>
      <c r="J299" s="4" t="s">
        <v>1798</v>
      </c>
      <c r="K299" s="4"/>
      <c r="L299" s="4"/>
    </row>
    <row r="300" spans="1:12" x14ac:dyDescent="0.2">
      <c r="A300" s="4" t="s">
        <v>579</v>
      </c>
      <c r="B300" s="4" t="s">
        <v>23</v>
      </c>
      <c r="C300" s="4" t="s">
        <v>321</v>
      </c>
      <c r="D300" s="4" t="s">
        <v>24</v>
      </c>
      <c r="E300" s="4" t="s">
        <v>1104</v>
      </c>
      <c r="F300" s="4"/>
      <c r="G300" s="4" t="s">
        <v>1178</v>
      </c>
      <c r="H300" s="4" t="s">
        <v>1320</v>
      </c>
      <c r="I300" s="4" t="s">
        <v>1311</v>
      </c>
      <c r="J300" s="4" t="s">
        <v>1616</v>
      </c>
      <c r="K300" s="4"/>
      <c r="L300" s="4"/>
    </row>
    <row r="301" spans="1:12" x14ac:dyDescent="0.2">
      <c r="A301" s="4" t="s">
        <v>555</v>
      </c>
      <c r="B301" s="4" t="s">
        <v>23</v>
      </c>
      <c r="C301" s="4" t="s">
        <v>631</v>
      </c>
      <c r="D301" s="4" t="s">
        <v>59</v>
      </c>
      <c r="E301" s="4" t="s">
        <v>170</v>
      </c>
      <c r="F301" s="4"/>
      <c r="G301" s="4" t="s">
        <v>1178</v>
      </c>
      <c r="H301" s="4" t="s">
        <v>1321</v>
      </c>
      <c r="I301" s="4" t="s">
        <v>1322</v>
      </c>
      <c r="J301" s="4" t="s">
        <v>1617</v>
      </c>
      <c r="K301" s="4"/>
      <c r="L301" s="4"/>
    </row>
    <row r="302" spans="1:12" x14ac:dyDescent="0.2">
      <c r="A302" s="4" t="s">
        <v>504</v>
      </c>
      <c r="B302" s="4" t="s">
        <v>23</v>
      </c>
      <c r="C302" s="4" t="s">
        <v>137</v>
      </c>
      <c r="D302" s="4" t="s">
        <v>25</v>
      </c>
      <c r="E302" s="4" t="s">
        <v>1104</v>
      </c>
      <c r="F302" s="4"/>
      <c r="G302" s="4" t="s">
        <v>1178</v>
      </c>
      <c r="H302" s="4" t="s">
        <v>1323</v>
      </c>
      <c r="I302" s="4" t="s">
        <v>1324</v>
      </c>
      <c r="J302" s="4" t="s">
        <v>1618</v>
      </c>
      <c r="K302" s="4"/>
      <c r="L302" s="4"/>
    </row>
    <row r="303" spans="1:12" x14ac:dyDescent="0.2">
      <c r="A303" s="4" t="s">
        <v>632</v>
      </c>
      <c r="B303" s="4" t="s">
        <v>23</v>
      </c>
      <c r="C303" s="4" t="s">
        <v>306</v>
      </c>
      <c r="D303" s="4" t="s">
        <v>24</v>
      </c>
      <c r="E303" s="4" t="s">
        <v>170</v>
      </c>
      <c r="F303" s="4"/>
      <c r="G303" s="4" t="s">
        <v>1178</v>
      </c>
      <c r="H303" s="4" t="s">
        <v>1325</v>
      </c>
      <c r="I303" s="4" t="s">
        <v>1318</v>
      </c>
      <c r="J303" s="4" t="s">
        <v>1619</v>
      </c>
      <c r="K303" s="4"/>
      <c r="L303" s="4"/>
    </row>
    <row r="304" spans="1:12" x14ac:dyDescent="0.2">
      <c r="A304" s="4" t="s">
        <v>417</v>
      </c>
      <c r="B304" s="4" t="s">
        <v>23</v>
      </c>
      <c r="C304" s="4" t="s">
        <v>74</v>
      </c>
      <c r="D304" s="4" t="s">
        <v>25</v>
      </c>
      <c r="E304" s="4" t="s">
        <v>170</v>
      </c>
      <c r="F304" s="4"/>
      <c r="G304" s="4" t="s">
        <v>1178</v>
      </c>
      <c r="H304" s="4" t="s">
        <v>1326</v>
      </c>
      <c r="I304" s="4" t="s">
        <v>1327</v>
      </c>
      <c r="J304" s="4" t="s">
        <v>1620</v>
      </c>
      <c r="K304" s="4"/>
      <c r="L304" s="4"/>
    </row>
    <row r="305" spans="1:12" x14ac:dyDescent="0.2">
      <c r="A305" s="4" t="s">
        <v>633</v>
      </c>
      <c r="B305" s="4" t="s">
        <v>23</v>
      </c>
      <c r="C305" s="4" t="s">
        <v>74</v>
      </c>
      <c r="D305" s="4" t="s">
        <v>25</v>
      </c>
      <c r="E305" s="4" t="s">
        <v>170</v>
      </c>
      <c r="F305" s="4"/>
      <c r="G305" s="4" t="s">
        <v>1178</v>
      </c>
      <c r="H305" s="4" t="s">
        <v>1328</v>
      </c>
      <c r="I305" s="4" t="s">
        <v>1327</v>
      </c>
      <c r="J305" s="4" t="s">
        <v>1621</v>
      </c>
      <c r="K305" s="4"/>
      <c r="L305" s="4"/>
    </row>
    <row r="306" spans="1:12" x14ac:dyDescent="0.2">
      <c r="A306" s="4" t="s">
        <v>634</v>
      </c>
      <c r="B306" s="4" t="s">
        <v>23</v>
      </c>
      <c r="C306" s="4" t="s">
        <v>76</v>
      </c>
      <c r="D306" s="4" t="s">
        <v>25</v>
      </c>
      <c r="E306" s="4" t="s">
        <v>1104</v>
      </c>
      <c r="F306" s="4"/>
      <c r="G306" s="4" t="s">
        <v>1178</v>
      </c>
      <c r="H306" s="4" t="s">
        <v>1329</v>
      </c>
      <c r="I306" s="4" t="s">
        <v>1330</v>
      </c>
      <c r="J306" s="4" t="s">
        <v>1622</v>
      </c>
      <c r="K306" s="4"/>
      <c r="L306" s="4"/>
    </row>
    <row r="307" spans="1:12" x14ac:dyDescent="0.2">
      <c r="A307" s="4" t="s">
        <v>412</v>
      </c>
      <c r="B307" s="4" t="s">
        <v>23</v>
      </c>
      <c r="C307" s="4" t="s">
        <v>90</v>
      </c>
      <c r="D307" s="4" t="s">
        <v>17</v>
      </c>
      <c r="E307" s="4" t="s">
        <v>1104</v>
      </c>
      <c r="F307" s="4"/>
      <c r="G307" s="4" t="s">
        <v>1178</v>
      </c>
      <c r="H307" s="4" t="s">
        <v>1331</v>
      </c>
      <c r="I307" s="4" t="s">
        <v>1332</v>
      </c>
      <c r="J307" s="4" t="s">
        <v>1623</v>
      </c>
      <c r="K307" s="4"/>
      <c r="L307" s="4"/>
    </row>
    <row r="308" spans="1:12" x14ac:dyDescent="0.2">
      <c r="A308" s="4" t="s">
        <v>437</v>
      </c>
      <c r="B308" s="4" t="s">
        <v>23</v>
      </c>
      <c r="C308" s="4" t="s">
        <v>635</v>
      </c>
      <c r="D308" s="4" t="s">
        <v>59</v>
      </c>
      <c r="E308" s="4" t="s">
        <v>170</v>
      </c>
      <c r="F308" s="4"/>
      <c r="G308" s="4" t="s">
        <v>1178</v>
      </c>
      <c r="H308" s="4" t="s">
        <v>1333</v>
      </c>
      <c r="I308" s="4" t="s">
        <v>1334</v>
      </c>
      <c r="J308" s="4" t="s">
        <v>1624</v>
      </c>
      <c r="K308" s="4"/>
      <c r="L308" s="4"/>
    </row>
    <row r="309" spans="1:12" x14ac:dyDescent="0.2">
      <c r="A309" s="4" t="s">
        <v>636</v>
      </c>
      <c r="B309" s="4" t="s">
        <v>23</v>
      </c>
      <c r="C309" s="4" t="s">
        <v>1796</v>
      </c>
      <c r="D309" s="4" t="s">
        <v>59</v>
      </c>
      <c r="E309" s="4" t="s">
        <v>192</v>
      </c>
      <c r="F309" s="4"/>
      <c r="G309" s="4" t="s">
        <v>1178</v>
      </c>
      <c r="H309" s="4" t="s">
        <v>1335</v>
      </c>
      <c r="I309" s="4" t="s">
        <v>1797</v>
      </c>
      <c r="J309" s="4" t="s">
        <v>1799</v>
      </c>
      <c r="K309" s="4"/>
      <c r="L309" s="4"/>
    </row>
    <row r="310" spans="1:12" x14ac:dyDescent="0.2">
      <c r="A310" s="4" t="s">
        <v>208</v>
      </c>
      <c r="B310" s="4" t="s">
        <v>35</v>
      </c>
      <c r="C310" s="4" t="s">
        <v>678</v>
      </c>
      <c r="D310" s="4" t="s">
        <v>99</v>
      </c>
      <c r="E310" s="4" t="s">
        <v>1734</v>
      </c>
      <c r="F310" s="4"/>
      <c r="G310" s="4" t="s">
        <v>1180</v>
      </c>
      <c r="H310" s="4" t="s">
        <v>1336</v>
      </c>
      <c r="I310" s="4" t="s">
        <v>1337</v>
      </c>
      <c r="J310" s="4" t="s">
        <v>1625</v>
      </c>
      <c r="K310" s="4"/>
      <c r="L310" s="4"/>
    </row>
    <row r="311" spans="1:12" x14ac:dyDescent="0.2">
      <c r="A311" s="4" t="s">
        <v>209</v>
      </c>
      <c r="B311" s="4" t="s">
        <v>35</v>
      </c>
      <c r="C311" s="4" t="s">
        <v>679</v>
      </c>
      <c r="D311" s="4" t="s">
        <v>62</v>
      </c>
      <c r="E311" s="4" t="s">
        <v>1106</v>
      </c>
      <c r="F311" s="4"/>
      <c r="G311" s="4" t="s">
        <v>1180</v>
      </c>
      <c r="H311" s="4" t="s">
        <v>1338</v>
      </c>
      <c r="I311" s="4" t="s">
        <v>1339</v>
      </c>
      <c r="J311" s="4" t="s">
        <v>1626</v>
      </c>
      <c r="K311" s="4"/>
      <c r="L311" s="4"/>
    </row>
    <row r="312" spans="1:12" x14ac:dyDescent="0.2">
      <c r="A312" s="4" t="s">
        <v>212</v>
      </c>
      <c r="B312" s="4" t="s">
        <v>35</v>
      </c>
      <c r="C312" s="4" t="s">
        <v>680</v>
      </c>
      <c r="D312" s="4" t="s">
        <v>133</v>
      </c>
      <c r="E312" s="4" t="s">
        <v>1107</v>
      </c>
      <c r="F312" s="4"/>
      <c r="G312" s="4" t="s">
        <v>1180</v>
      </c>
      <c r="H312" s="4" t="s">
        <v>1340</v>
      </c>
      <c r="I312" s="4" t="s">
        <v>1341</v>
      </c>
      <c r="J312" s="4" t="s">
        <v>1627</v>
      </c>
      <c r="K312" s="4"/>
      <c r="L312" s="4"/>
    </row>
    <row r="313" spans="1:12" x14ac:dyDescent="0.2">
      <c r="A313" s="4" t="s">
        <v>215</v>
      </c>
      <c r="B313" s="4" t="s">
        <v>35</v>
      </c>
      <c r="C313" s="4" t="s">
        <v>681</v>
      </c>
      <c r="D313" s="4" t="s">
        <v>88</v>
      </c>
      <c r="E313" s="4" t="s">
        <v>1735</v>
      </c>
      <c r="F313" s="4"/>
      <c r="G313" s="4" t="s">
        <v>1180</v>
      </c>
      <c r="H313" s="4" t="s">
        <v>1342</v>
      </c>
      <c r="I313" s="4" t="s">
        <v>1343</v>
      </c>
      <c r="J313" s="4" t="s">
        <v>1628</v>
      </c>
      <c r="K313" s="4"/>
      <c r="L313" s="4"/>
    </row>
    <row r="314" spans="1:12" x14ac:dyDescent="0.2">
      <c r="A314" s="4" t="s">
        <v>217</v>
      </c>
      <c r="B314" s="4" t="s">
        <v>35</v>
      </c>
      <c r="C314" s="4" t="s">
        <v>682</v>
      </c>
      <c r="D314" s="4" t="s">
        <v>92</v>
      </c>
      <c r="E314" s="4" t="s">
        <v>1108</v>
      </c>
      <c r="F314" s="4"/>
      <c r="G314" s="4" t="s">
        <v>1180</v>
      </c>
      <c r="H314" s="4" t="s">
        <v>1344</v>
      </c>
      <c r="I314" s="4" t="s">
        <v>1345</v>
      </c>
      <c r="J314" s="4" t="s">
        <v>1629</v>
      </c>
      <c r="K314" s="4"/>
      <c r="L314" s="4"/>
    </row>
    <row r="315" spans="1:12" x14ac:dyDescent="0.2">
      <c r="A315" s="4" t="s">
        <v>221</v>
      </c>
      <c r="B315" s="4" t="s">
        <v>35</v>
      </c>
      <c r="C315" s="4" t="s">
        <v>683</v>
      </c>
      <c r="D315" s="4" t="s">
        <v>36</v>
      </c>
      <c r="E315" s="4" t="s">
        <v>1109</v>
      </c>
      <c r="F315" s="4"/>
      <c r="G315" s="4" t="s">
        <v>1180</v>
      </c>
      <c r="H315" s="4" t="s">
        <v>1346</v>
      </c>
      <c r="I315" s="4" t="s">
        <v>1347</v>
      </c>
      <c r="J315" s="4" t="s">
        <v>1630</v>
      </c>
      <c r="K315" s="4"/>
      <c r="L315" s="4"/>
    </row>
    <row r="316" spans="1:12" x14ac:dyDescent="0.2">
      <c r="A316" s="4" t="s">
        <v>224</v>
      </c>
      <c r="B316" s="4" t="s">
        <v>35</v>
      </c>
      <c r="C316" s="4" t="s">
        <v>684</v>
      </c>
      <c r="D316" s="4" t="s">
        <v>37</v>
      </c>
      <c r="E316" s="4" t="s">
        <v>1110</v>
      </c>
      <c r="F316" s="4"/>
      <c r="G316" s="4" t="s">
        <v>1180</v>
      </c>
      <c r="H316" s="4" t="s">
        <v>1348</v>
      </c>
      <c r="I316" s="4" t="s">
        <v>1349</v>
      </c>
      <c r="J316" s="4" t="s">
        <v>1631</v>
      </c>
      <c r="K316" s="4"/>
      <c r="L316" s="4"/>
    </row>
    <row r="317" spans="1:12" x14ac:dyDescent="0.2">
      <c r="A317" s="4" t="s">
        <v>225</v>
      </c>
      <c r="B317" s="4" t="s">
        <v>35</v>
      </c>
      <c r="C317" s="4" t="s">
        <v>1855</v>
      </c>
      <c r="D317" s="4"/>
      <c r="E317" s="4" t="s">
        <v>1111</v>
      </c>
      <c r="F317" s="4"/>
      <c r="G317" s="4" t="s">
        <v>1180</v>
      </c>
      <c r="H317" s="4" t="s">
        <v>1350</v>
      </c>
      <c r="I317" s="4" t="s">
        <v>1856</v>
      </c>
      <c r="J317" s="4" t="s">
        <v>1857</v>
      </c>
      <c r="K317" s="4"/>
      <c r="L317" s="4"/>
    </row>
    <row r="318" spans="1:12" x14ac:dyDescent="0.2">
      <c r="A318" s="4" t="s">
        <v>314</v>
      </c>
      <c r="B318" s="4" t="s">
        <v>35</v>
      </c>
      <c r="C318" s="4" t="s">
        <v>686</v>
      </c>
      <c r="D318" s="4" t="s">
        <v>93</v>
      </c>
      <c r="E318" s="4" t="s">
        <v>1112</v>
      </c>
      <c r="F318" s="4"/>
      <c r="G318" s="4" t="s">
        <v>1180</v>
      </c>
      <c r="H318" s="4" t="s">
        <v>1352</v>
      </c>
      <c r="I318" s="4" t="s">
        <v>1353</v>
      </c>
      <c r="J318" s="4" t="s">
        <v>1632</v>
      </c>
      <c r="K318" s="4"/>
      <c r="L318" s="4"/>
    </row>
    <row r="319" spans="1:12" x14ac:dyDescent="0.2">
      <c r="A319" s="4" t="s">
        <v>687</v>
      </c>
      <c r="B319" s="4" t="s">
        <v>38</v>
      </c>
      <c r="C319" s="4" t="s">
        <v>688</v>
      </c>
      <c r="D319" s="4" t="s">
        <v>83</v>
      </c>
      <c r="E319" s="4" t="s">
        <v>618</v>
      </c>
      <c r="F319" s="4"/>
      <c r="G319" s="4" t="s">
        <v>1180</v>
      </c>
      <c r="H319" s="4" t="s">
        <v>1354</v>
      </c>
      <c r="I319" s="4" t="s">
        <v>1355</v>
      </c>
      <c r="J319" s="4" t="s">
        <v>1633</v>
      </c>
      <c r="K319" s="4"/>
      <c r="L319" s="4"/>
    </row>
    <row r="320" spans="1:12" x14ac:dyDescent="0.2">
      <c r="A320" s="4" t="s">
        <v>687</v>
      </c>
      <c r="B320" s="4" t="s">
        <v>38</v>
      </c>
      <c r="C320" s="4" t="s">
        <v>2003</v>
      </c>
      <c r="D320" s="4" t="s">
        <v>36</v>
      </c>
      <c r="E320" s="4" t="s">
        <v>2004</v>
      </c>
      <c r="F320" s="4"/>
      <c r="G320" s="4" t="s">
        <v>1180</v>
      </c>
      <c r="H320" s="4" t="s">
        <v>1354</v>
      </c>
      <c r="I320" s="4" t="s">
        <v>2005</v>
      </c>
      <c r="J320" s="4" t="s">
        <v>2006</v>
      </c>
      <c r="K320" s="4"/>
      <c r="L320" s="4"/>
    </row>
    <row r="321" spans="1:12" x14ac:dyDescent="0.2">
      <c r="A321" s="4" t="s">
        <v>689</v>
      </c>
      <c r="B321" s="4" t="s">
        <v>35</v>
      </c>
      <c r="C321" s="4" t="s">
        <v>690</v>
      </c>
      <c r="D321" s="4" t="s">
        <v>75</v>
      </c>
      <c r="E321" s="4" t="s">
        <v>1113</v>
      </c>
      <c r="F321" s="4"/>
      <c r="G321" s="4" t="s">
        <v>1180</v>
      </c>
      <c r="H321" s="4" t="s">
        <v>1356</v>
      </c>
      <c r="I321" s="4" t="s">
        <v>1357</v>
      </c>
      <c r="J321" s="4" t="s">
        <v>1634</v>
      </c>
      <c r="K321" s="4"/>
      <c r="L321" s="4"/>
    </row>
    <row r="322" spans="1:12" x14ac:dyDescent="0.2">
      <c r="A322" s="4" t="s">
        <v>691</v>
      </c>
      <c r="B322" s="4" t="s">
        <v>38</v>
      </c>
      <c r="C322" s="4" t="s">
        <v>692</v>
      </c>
      <c r="D322" s="4" t="s">
        <v>39</v>
      </c>
      <c r="E322" s="4" t="s">
        <v>1114</v>
      </c>
      <c r="F322" s="4"/>
      <c r="G322" s="4" t="s">
        <v>1180</v>
      </c>
      <c r="H322" s="4" t="s">
        <v>1358</v>
      </c>
      <c r="I322" s="4" t="s">
        <v>1359</v>
      </c>
      <c r="J322" s="4" t="s">
        <v>1635</v>
      </c>
      <c r="K322" s="4"/>
      <c r="L322" s="4"/>
    </row>
    <row r="323" spans="1:12" x14ac:dyDescent="0.2">
      <c r="A323" s="4" t="s">
        <v>447</v>
      </c>
      <c r="B323" s="4" t="s">
        <v>56</v>
      </c>
      <c r="C323" s="4" t="s">
        <v>695</v>
      </c>
      <c r="D323" s="4" t="s">
        <v>40</v>
      </c>
      <c r="E323" s="4" t="s">
        <v>1115</v>
      </c>
      <c r="F323" s="4"/>
      <c r="G323" s="4" t="s">
        <v>1180</v>
      </c>
      <c r="H323" s="4" t="s">
        <v>1360</v>
      </c>
      <c r="I323" s="4" t="s">
        <v>1361</v>
      </c>
      <c r="J323" s="4" t="s">
        <v>1636</v>
      </c>
      <c r="K323" s="4"/>
      <c r="L323" s="4"/>
    </row>
    <row r="324" spans="1:12" x14ac:dyDescent="0.2">
      <c r="A324" s="4" t="s">
        <v>696</v>
      </c>
      <c r="B324" s="4" t="s">
        <v>56</v>
      </c>
      <c r="C324" s="4" t="s">
        <v>697</v>
      </c>
      <c r="D324" s="4" t="s">
        <v>87</v>
      </c>
      <c r="E324" s="4" t="s">
        <v>619</v>
      </c>
      <c r="F324" s="4"/>
      <c r="G324" s="4" t="s">
        <v>1180</v>
      </c>
      <c r="H324" s="4" t="s">
        <v>1362</v>
      </c>
      <c r="I324" s="4" t="s">
        <v>1363</v>
      </c>
      <c r="J324" s="4" t="s">
        <v>1637</v>
      </c>
      <c r="K324" s="4"/>
      <c r="L324" s="4"/>
    </row>
    <row r="325" spans="1:12" x14ac:dyDescent="0.2">
      <c r="A325" s="4" t="s">
        <v>698</v>
      </c>
      <c r="B325" s="4" t="s">
        <v>35</v>
      </c>
      <c r="C325" s="4" t="s">
        <v>685</v>
      </c>
      <c r="D325" s="4" t="s">
        <v>63</v>
      </c>
      <c r="E325" s="4" t="s">
        <v>1111</v>
      </c>
      <c r="F325" s="4"/>
      <c r="G325" s="4" t="s">
        <v>1180</v>
      </c>
      <c r="H325" s="4" t="s">
        <v>1364</v>
      </c>
      <c r="I325" s="4" t="s">
        <v>1351</v>
      </c>
      <c r="J325" s="4" t="s">
        <v>1638</v>
      </c>
      <c r="K325" s="4"/>
      <c r="L325" s="4"/>
    </row>
    <row r="326" spans="1:12" x14ac:dyDescent="0.2">
      <c r="A326" s="4" t="s">
        <v>310</v>
      </c>
      <c r="B326" s="4" t="s">
        <v>23</v>
      </c>
      <c r="C326" s="4" t="s">
        <v>79</v>
      </c>
      <c r="D326" s="4" t="s">
        <v>24</v>
      </c>
      <c r="E326" s="4" t="s">
        <v>1104</v>
      </c>
      <c r="F326" s="4"/>
      <c r="G326" s="4" t="s">
        <v>1178</v>
      </c>
      <c r="H326" s="4" t="s">
        <v>1365</v>
      </c>
      <c r="I326" s="4" t="s">
        <v>1366</v>
      </c>
      <c r="J326" s="4" t="s">
        <v>1639</v>
      </c>
      <c r="K326" s="4"/>
      <c r="L326" s="4"/>
    </row>
    <row r="327" spans="1:12" x14ac:dyDescent="0.2">
      <c r="A327" s="4" t="s">
        <v>136</v>
      </c>
      <c r="B327" s="4" t="s">
        <v>23</v>
      </c>
      <c r="C327" s="4" t="s">
        <v>137</v>
      </c>
      <c r="D327" s="4" t="s">
        <v>25</v>
      </c>
      <c r="E327" s="4" t="s">
        <v>1104</v>
      </c>
      <c r="F327" s="4"/>
      <c r="G327" s="4" t="s">
        <v>1178</v>
      </c>
      <c r="H327" s="4" t="s">
        <v>1367</v>
      </c>
      <c r="I327" s="4" t="s">
        <v>1324</v>
      </c>
      <c r="J327" s="4" t="s">
        <v>1640</v>
      </c>
      <c r="K327" s="4"/>
      <c r="L327" s="4"/>
    </row>
    <row r="328" spans="1:12" x14ac:dyDescent="0.2">
      <c r="A328" s="4" t="s">
        <v>141</v>
      </c>
      <c r="B328" s="4" t="s">
        <v>23</v>
      </c>
      <c r="C328" s="4" t="s">
        <v>1773</v>
      </c>
      <c r="D328" s="4" t="s">
        <v>59</v>
      </c>
      <c r="E328" s="4" t="s">
        <v>282</v>
      </c>
      <c r="F328" s="4"/>
      <c r="G328" s="4" t="s">
        <v>1178</v>
      </c>
      <c r="H328" s="4" t="s">
        <v>1368</v>
      </c>
      <c r="I328" s="4" t="s">
        <v>1794</v>
      </c>
      <c r="J328" s="4" t="s">
        <v>1800</v>
      </c>
      <c r="K328" s="4"/>
      <c r="L328" s="4"/>
    </row>
    <row r="329" spans="1:12" x14ac:dyDescent="0.2">
      <c r="A329" s="4" t="s">
        <v>130</v>
      </c>
      <c r="B329" s="4" t="s">
        <v>23</v>
      </c>
      <c r="C329" s="4" t="s">
        <v>185</v>
      </c>
      <c r="D329" s="4" t="s">
        <v>25</v>
      </c>
      <c r="E329" s="4" t="s">
        <v>170</v>
      </c>
      <c r="F329" s="4"/>
      <c r="G329" s="4" t="s">
        <v>1178</v>
      </c>
      <c r="H329" s="4" t="s">
        <v>1369</v>
      </c>
      <c r="I329" s="4" t="s">
        <v>1888</v>
      </c>
      <c r="J329" s="4" t="s">
        <v>1889</v>
      </c>
      <c r="K329" s="4"/>
      <c r="L329" s="4"/>
    </row>
    <row r="330" spans="1:12" x14ac:dyDescent="0.2">
      <c r="A330" s="4" t="s">
        <v>308</v>
      </c>
      <c r="B330" s="4" t="s">
        <v>23</v>
      </c>
      <c r="C330" s="4" t="s">
        <v>534</v>
      </c>
      <c r="D330" s="4" t="s">
        <v>24</v>
      </c>
      <c r="E330" s="4" t="s">
        <v>170</v>
      </c>
      <c r="F330" s="4"/>
      <c r="G330" s="4" t="s">
        <v>1178</v>
      </c>
      <c r="H330" s="4" t="s">
        <v>1370</v>
      </c>
      <c r="I330" s="4" t="s">
        <v>1371</v>
      </c>
      <c r="J330" s="4" t="s">
        <v>1641</v>
      </c>
      <c r="K330" s="4"/>
      <c r="L330" s="4"/>
    </row>
    <row r="331" spans="1:12" x14ac:dyDescent="0.2">
      <c r="A331" s="4" t="s">
        <v>304</v>
      </c>
      <c r="B331" s="4" t="s">
        <v>23</v>
      </c>
      <c r="C331" s="4" t="s">
        <v>621</v>
      </c>
      <c r="D331" s="4" t="s">
        <v>17</v>
      </c>
      <c r="E331" s="4" t="s">
        <v>1104</v>
      </c>
      <c r="F331" s="4"/>
      <c r="G331" s="4" t="s">
        <v>1178</v>
      </c>
      <c r="H331" s="4" t="s">
        <v>1372</v>
      </c>
      <c r="I331" s="4" t="s">
        <v>1373</v>
      </c>
      <c r="J331" s="4" t="s">
        <v>1642</v>
      </c>
      <c r="K331" s="4"/>
      <c r="L331" s="4"/>
    </row>
    <row r="332" spans="1:12" x14ac:dyDescent="0.2">
      <c r="A332" s="4" t="s">
        <v>142</v>
      </c>
      <c r="B332" s="4" t="s">
        <v>23</v>
      </c>
      <c r="C332" s="4" t="s">
        <v>309</v>
      </c>
      <c r="D332" s="4" t="s">
        <v>59</v>
      </c>
      <c r="E332" s="4" t="s">
        <v>1104</v>
      </c>
      <c r="F332" s="4"/>
      <c r="G332" s="4" t="s">
        <v>1178</v>
      </c>
      <c r="H332" s="4" t="s">
        <v>1374</v>
      </c>
      <c r="I332" s="4" t="s">
        <v>1375</v>
      </c>
      <c r="J332" s="4" t="s">
        <v>1643</v>
      </c>
      <c r="K332" s="4"/>
      <c r="L332" s="4"/>
    </row>
    <row r="333" spans="1:12" x14ac:dyDescent="0.2">
      <c r="A333" s="4" t="s">
        <v>147</v>
      </c>
      <c r="B333" s="4" t="s">
        <v>23</v>
      </c>
      <c r="C333" s="4" t="s">
        <v>309</v>
      </c>
      <c r="D333" s="4" t="s">
        <v>24</v>
      </c>
      <c r="E333" s="4" t="s">
        <v>1104</v>
      </c>
      <c r="F333" s="4"/>
      <c r="G333" s="4" t="s">
        <v>1178</v>
      </c>
      <c r="H333" s="4" t="s">
        <v>1376</v>
      </c>
      <c r="I333" s="4" t="s">
        <v>1375</v>
      </c>
      <c r="J333" s="4" t="s">
        <v>1644</v>
      </c>
      <c r="K333" s="4"/>
      <c r="L333" s="4"/>
    </row>
    <row r="334" spans="1:12" x14ac:dyDescent="0.2">
      <c r="A334" s="4" t="s">
        <v>152</v>
      </c>
      <c r="B334" s="4" t="s">
        <v>23</v>
      </c>
      <c r="C334" s="4" t="s">
        <v>631</v>
      </c>
      <c r="D334" s="4" t="s">
        <v>24</v>
      </c>
      <c r="E334" s="4" t="s">
        <v>150</v>
      </c>
      <c r="F334" s="4"/>
      <c r="G334" s="4" t="s">
        <v>1178</v>
      </c>
      <c r="H334" s="4" t="s">
        <v>1377</v>
      </c>
      <c r="I334" s="4" t="s">
        <v>1322</v>
      </c>
      <c r="J334" s="4" t="s">
        <v>1645</v>
      </c>
      <c r="K334" s="4"/>
      <c r="L334" s="4"/>
    </row>
    <row r="335" spans="1:12" x14ac:dyDescent="0.2">
      <c r="A335" s="4" t="s">
        <v>155</v>
      </c>
      <c r="B335" s="4" t="s">
        <v>23</v>
      </c>
      <c r="C335" s="4" t="s">
        <v>89</v>
      </c>
      <c r="D335" s="4" t="s">
        <v>59</v>
      </c>
      <c r="E335" s="4" t="s">
        <v>1104</v>
      </c>
      <c r="F335" s="4"/>
      <c r="G335" s="4" t="s">
        <v>1178</v>
      </c>
      <c r="H335" s="4" t="s">
        <v>1378</v>
      </c>
      <c r="I335" s="4" t="s">
        <v>1379</v>
      </c>
      <c r="J335" s="4" t="s">
        <v>1646</v>
      </c>
      <c r="K335" s="4"/>
      <c r="L335" s="4"/>
    </row>
    <row r="336" spans="1:12" x14ac:dyDescent="0.2">
      <c r="A336" s="4" t="s">
        <v>160</v>
      </c>
      <c r="B336" s="4" t="s">
        <v>23</v>
      </c>
      <c r="C336" s="4" t="s">
        <v>306</v>
      </c>
      <c r="D336" s="4" t="s">
        <v>59</v>
      </c>
      <c r="E336" s="4" t="s">
        <v>178</v>
      </c>
      <c r="F336" s="4"/>
      <c r="G336" s="4" t="s">
        <v>1178</v>
      </c>
      <c r="H336" s="4" t="s">
        <v>1380</v>
      </c>
      <c r="I336" s="4" t="s">
        <v>1318</v>
      </c>
      <c r="J336" s="4" t="s">
        <v>1647</v>
      </c>
      <c r="K336" s="4"/>
      <c r="L336" s="4"/>
    </row>
    <row r="337" spans="1:12" x14ac:dyDescent="0.2">
      <c r="A337" s="4" t="s">
        <v>162</v>
      </c>
      <c r="B337" s="4" t="s">
        <v>23</v>
      </c>
      <c r="C337" s="4" t="s">
        <v>534</v>
      </c>
      <c r="D337" s="4" t="s">
        <v>59</v>
      </c>
      <c r="E337" s="4" t="s">
        <v>1104</v>
      </c>
      <c r="F337" s="4"/>
      <c r="G337" s="4" t="s">
        <v>1178</v>
      </c>
      <c r="H337" s="4" t="s">
        <v>1381</v>
      </c>
      <c r="I337" s="4" t="s">
        <v>1371</v>
      </c>
      <c r="J337" s="4" t="s">
        <v>1648</v>
      </c>
      <c r="K337" s="4"/>
      <c r="L337" s="4"/>
    </row>
    <row r="338" spans="1:12" x14ac:dyDescent="0.2">
      <c r="A338" s="4" t="s">
        <v>710</v>
      </c>
      <c r="B338" s="4" t="s">
        <v>61</v>
      </c>
      <c r="C338" s="4" t="s">
        <v>218</v>
      </c>
      <c r="D338" s="4" t="s">
        <v>673</v>
      </c>
      <c r="E338" s="4" t="s">
        <v>620</v>
      </c>
      <c r="F338" s="4"/>
      <c r="G338" s="4" t="s">
        <v>716</v>
      </c>
      <c r="H338" s="4" t="s">
        <v>1116</v>
      </c>
      <c r="I338" s="4" t="s">
        <v>1154</v>
      </c>
      <c r="J338" s="4" t="s">
        <v>1649</v>
      </c>
      <c r="K338" s="4"/>
      <c r="L338" s="4"/>
    </row>
    <row r="339" spans="1:12" x14ac:dyDescent="0.2">
      <c r="A339" s="4" t="s">
        <v>304</v>
      </c>
      <c r="B339" s="4" t="s">
        <v>101</v>
      </c>
      <c r="C339" s="4" t="s">
        <v>299</v>
      </c>
      <c r="D339" s="4" t="s">
        <v>67</v>
      </c>
      <c r="E339" s="4" t="s">
        <v>622</v>
      </c>
      <c r="F339" s="4"/>
      <c r="G339" s="4" t="s">
        <v>716</v>
      </c>
      <c r="H339" s="4" t="s">
        <v>1117</v>
      </c>
      <c r="I339" s="4" t="s">
        <v>1155</v>
      </c>
      <c r="J339" s="4" t="s">
        <v>1650</v>
      </c>
      <c r="K339" s="4"/>
      <c r="L339" s="4"/>
    </row>
    <row r="340" spans="1:12" x14ac:dyDescent="0.2">
      <c r="A340" s="4" t="s">
        <v>308</v>
      </c>
      <c r="B340" s="4" t="s">
        <v>61</v>
      </c>
      <c r="C340" s="4" t="s">
        <v>656</v>
      </c>
      <c r="D340" s="4"/>
      <c r="E340" s="4" t="s">
        <v>622</v>
      </c>
      <c r="F340" s="4"/>
      <c r="G340" s="4" t="s">
        <v>716</v>
      </c>
      <c r="H340" s="4" t="s">
        <v>1118</v>
      </c>
      <c r="I340" s="4" t="s">
        <v>1156</v>
      </c>
      <c r="J340" s="4" t="s">
        <v>1651</v>
      </c>
      <c r="K340" s="4"/>
      <c r="L340" s="4"/>
    </row>
    <row r="341" spans="1:12" x14ac:dyDescent="0.2">
      <c r="A341" s="4" t="s">
        <v>130</v>
      </c>
      <c r="B341" s="4" t="s">
        <v>61</v>
      </c>
      <c r="C341" s="4" t="s">
        <v>271</v>
      </c>
      <c r="D341" s="4" t="s">
        <v>16</v>
      </c>
      <c r="E341" s="4" t="s">
        <v>622</v>
      </c>
      <c r="F341" s="4"/>
      <c r="G341" s="4" t="s">
        <v>716</v>
      </c>
      <c r="H341" s="4" t="s">
        <v>1119</v>
      </c>
      <c r="I341" s="4" t="s">
        <v>1157</v>
      </c>
      <c r="J341" s="4" t="s">
        <v>1652</v>
      </c>
      <c r="K341" s="4"/>
      <c r="L341" s="4"/>
    </row>
    <row r="342" spans="1:12" x14ac:dyDescent="0.2">
      <c r="A342" s="4" t="s">
        <v>310</v>
      </c>
      <c r="B342" s="4" t="s">
        <v>61</v>
      </c>
      <c r="C342" s="4" t="s">
        <v>213</v>
      </c>
      <c r="D342" s="4" t="s">
        <v>95</v>
      </c>
      <c r="E342" s="4" t="s">
        <v>619</v>
      </c>
      <c r="F342" s="4"/>
      <c r="G342" s="4" t="s">
        <v>716</v>
      </c>
      <c r="H342" s="4" t="s">
        <v>1120</v>
      </c>
      <c r="I342" s="4" t="s">
        <v>1158</v>
      </c>
      <c r="J342" s="4" t="s">
        <v>1653</v>
      </c>
      <c r="K342" s="4"/>
      <c r="L342" s="4"/>
    </row>
    <row r="343" spans="1:12" x14ac:dyDescent="0.2">
      <c r="A343" s="4" t="s">
        <v>310</v>
      </c>
      <c r="B343" s="4" t="s">
        <v>1388</v>
      </c>
      <c r="C343" s="4" t="s">
        <v>1396</v>
      </c>
      <c r="D343" s="4" t="s">
        <v>102</v>
      </c>
      <c r="E343" s="4" t="s">
        <v>622</v>
      </c>
      <c r="F343" s="4"/>
      <c r="G343" s="4" t="s">
        <v>716</v>
      </c>
      <c r="H343" s="4" t="s">
        <v>1120</v>
      </c>
      <c r="I343" s="4" t="s">
        <v>1858</v>
      </c>
      <c r="J343" s="4" t="s">
        <v>1859</v>
      </c>
      <c r="K343" s="4"/>
      <c r="L343" s="4"/>
    </row>
    <row r="344" spans="1:12" x14ac:dyDescent="0.2">
      <c r="A344" s="4" t="s">
        <v>136</v>
      </c>
      <c r="B344" s="4" t="s">
        <v>61</v>
      </c>
      <c r="C344" s="4" t="s">
        <v>672</v>
      </c>
      <c r="D344" s="4" t="s">
        <v>673</v>
      </c>
      <c r="E344" s="4" t="s">
        <v>622</v>
      </c>
      <c r="F344" s="4"/>
      <c r="G344" s="4" t="s">
        <v>716</v>
      </c>
      <c r="H344" s="4" t="s">
        <v>1121</v>
      </c>
      <c r="I344" s="4" t="s">
        <v>1159</v>
      </c>
      <c r="J344" s="4" t="s">
        <v>1654</v>
      </c>
      <c r="K344" s="4"/>
      <c r="L344" s="4"/>
    </row>
    <row r="345" spans="1:12" x14ac:dyDescent="0.2">
      <c r="A345" s="4" t="s">
        <v>141</v>
      </c>
      <c r="B345" s="4" t="s">
        <v>69</v>
      </c>
      <c r="C345" s="4" t="s">
        <v>1860</v>
      </c>
      <c r="D345" s="4" t="s">
        <v>95</v>
      </c>
      <c r="E345" s="4" t="s">
        <v>622</v>
      </c>
      <c r="F345" s="4"/>
      <c r="G345" s="4" t="s">
        <v>716</v>
      </c>
      <c r="H345" s="4" t="s">
        <v>1122</v>
      </c>
      <c r="I345" s="4" t="s">
        <v>1861</v>
      </c>
      <c r="J345" s="4" t="s">
        <v>1862</v>
      </c>
      <c r="K345" s="4"/>
      <c r="L345" s="4"/>
    </row>
    <row r="346" spans="1:12" x14ac:dyDescent="0.2">
      <c r="A346" s="4" t="s">
        <v>142</v>
      </c>
      <c r="B346" s="4" t="s">
        <v>61</v>
      </c>
      <c r="C346" s="4" t="s">
        <v>201</v>
      </c>
      <c r="D346" s="4" t="s">
        <v>21</v>
      </c>
      <c r="E346" s="4" t="s">
        <v>620</v>
      </c>
      <c r="F346" s="4"/>
      <c r="G346" s="4" t="s">
        <v>716</v>
      </c>
      <c r="H346" s="4" t="s">
        <v>1123</v>
      </c>
      <c r="I346" s="4" t="s">
        <v>1160</v>
      </c>
      <c r="J346" s="4" t="s">
        <v>1655</v>
      </c>
      <c r="K346" s="4"/>
      <c r="L346" s="4"/>
    </row>
    <row r="347" spans="1:12" x14ac:dyDescent="0.2">
      <c r="A347" s="4" t="s">
        <v>147</v>
      </c>
      <c r="B347" s="4" t="s">
        <v>61</v>
      </c>
      <c r="C347" s="4" t="s">
        <v>218</v>
      </c>
      <c r="D347" s="4" t="s">
        <v>673</v>
      </c>
      <c r="E347" s="4" t="s">
        <v>622</v>
      </c>
      <c r="F347" s="4"/>
      <c r="G347" s="4" t="s">
        <v>716</v>
      </c>
      <c r="H347" s="4" t="s">
        <v>1124</v>
      </c>
      <c r="I347" s="4" t="s">
        <v>1154</v>
      </c>
      <c r="J347" s="4" t="s">
        <v>1656</v>
      </c>
      <c r="K347" s="4"/>
      <c r="L347" s="4"/>
    </row>
    <row r="348" spans="1:12" x14ac:dyDescent="0.2">
      <c r="A348" s="4" t="s">
        <v>152</v>
      </c>
      <c r="B348" s="4" t="s">
        <v>61</v>
      </c>
      <c r="C348" s="4" t="s">
        <v>664</v>
      </c>
      <c r="D348" s="4" t="s">
        <v>31</v>
      </c>
      <c r="E348" s="4" t="s">
        <v>620</v>
      </c>
      <c r="F348" s="4"/>
      <c r="G348" s="4" t="s">
        <v>716</v>
      </c>
      <c r="H348" s="4" t="s">
        <v>1125</v>
      </c>
      <c r="I348" s="4" t="s">
        <v>1161</v>
      </c>
      <c r="J348" s="4" t="s">
        <v>1657</v>
      </c>
      <c r="K348" s="4"/>
      <c r="L348" s="4"/>
    </row>
    <row r="349" spans="1:12" x14ac:dyDescent="0.2">
      <c r="A349" s="4" t="s">
        <v>155</v>
      </c>
      <c r="B349" s="4" t="s">
        <v>61</v>
      </c>
      <c r="C349" s="4" t="s">
        <v>188</v>
      </c>
      <c r="D349" s="4" t="s">
        <v>10</v>
      </c>
      <c r="E349" s="4" t="s">
        <v>622</v>
      </c>
      <c r="F349" s="4"/>
      <c r="G349" s="4" t="s">
        <v>716</v>
      </c>
      <c r="H349" s="4" t="s">
        <v>1126</v>
      </c>
      <c r="I349" s="4" t="s">
        <v>1741</v>
      </c>
      <c r="J349" s="4" t="s">
        <v>1742</v>
      </c>
      <c r="K349" s="4"/>
      <c r="L349" s="4"/>
    </row>
    <row r="350" spans="1:12" x14ac:dyDescent="0.2">
      <c r="A350" s="4" t="s">
        <v>155</v>
      </c>
      <c r="B350" s="4" t="s">
        <v>81</v>
      </c>
      <c r="C350" s="4" t="s">
        <v>290</v>
      </c>
      <c r="D350" s="4" t="s">
        <v>102</v>
      </c>
      <c r="E350" s="4" t="s">
        <v>622</v>
      </c>
      <c r="F350" s="4"/>
      <c r="G350" s="4" t="s">
        <v>716</v>
      </c>
      <c r="H350" s="4" t="s">
        <v>1126</v>
      </c>
      <c r="I350" s="4" t="s">
        <v>1162</v>
      </c>
      <c r="J350" s="4" t="s">
        <v>1658</v>
      </c>
      <c r="K350" s="4"/>
      <c r="L350" s="4"/>
    </row>
    <row r="351" spans="1:12" x14ac:dyDescent="0.2">
      <c r="A351" s="4" t="s">
        <v>160</v>
      </c>
      <c r="B351" s="4" t="s">
        <v>61</v>
      </c>
      <c r="C351" s="4" t="s">
        <v>222</v>
      </c>
      <c r="D351" s="4" t="s">
        <v>16</v>
      </c>
      <c r="E351" s="4" t="s">
        <v>619</v>
      </c>
      <c r="F351" s="4"/>
      <c r="G351" s="4" t="s">
        <v>716</v>
      </c>
      <c r="H351" s="4" t="s">
        <v>1127</v>
      </c>
      <c r="I351" s="4" t="s">
        <v>1163</v>
      </c>
      <c r="J351" s="4" t="s">
        <v>1659</v>
      </c>
      <c r="K351" s="4"/>
      <c r="L351" s="4"/>
    </row>
    <row r="352" spans="1:12" x14ac:dyDescent="0.2">
      <c r="A352" s="4" t="s">
        <v>162</v>
      </c>
      <c r="B352" s="4" t="s">
        <v>1388</v>
      </c>
      <c r="C352" s="4" t="s">
        <v>1860</v>
      </c>
      <c r="D352" s="4" t="s">
        <v>95</v>
      </c>
      <c r="E352" s="4" t="s">
        <v>622</v>
      </c>
      <c r="F352" s="4"/>
      <c r="G352" s="4" t="s">
        <v>716</v>
      </c>
      <c r="H352" s="4" t="s">
        <v>1128</v>
      </c>
      <c r="I352" s="4" t="s">
        <v>1861</v>
      </c>
      <c r="J352" s="4" t="s">
        <v>1863</v>
      </c>
      <c r="K352" s="4"/>
      <c r="L352" s="4"/>
    </row>
    <row r="353" spans="1:12" x14ac:dyDescent="0.2">
      <c r="A353" s="4" t="s">
        <v>166</v>
      </c>
      <c r="B353" s="4" t="s">
        <v>61</v>
      </c>
      <c r="C353" s="4" t="s">
        <v>195</v>
      </c>
      <c r="D353" s="4" t="s">
        <v>16</v>
      </c>
      <c r="E353" s="4" t="s">
        <v>622</v>
      </c>
      <c r="F353" s="4"/>
      <c r="G353" s="4" t="s">
        <v>716</v>
      </c>
      <c r="H353" s="4" t="s">
        <v>1129</v>
      </c>
      <c r="I353" s="4" t="s">
        <v>1164</v>
      </c>
      <c r="J353" s="4" t="s">
        <v>1660</v>
      </c>
      <c r="K353" s="4"/>
      <c r="L353" s="4"/>
    </row>
    <row r="354" spans="1:12" x14ac:dyDescent="0.2">
      <c r="A354" s="4" t="s">
        <v>167</v>
      </c>
      <c r="B354" s="4" t="s">
        <v>61</v>
      </c>
      <c r="C354" s="4" t="s">
        <v>493</v>
      </c>
      <c r="D354" s="4"/>
      <c r="E354" s="4" t="s">
        <v>220</v>
      </c>
      <c r="F354" s="4"/>
      <c r="G354" s="4" t="s">
        <v>716</v>
      </c>
      <c r="H354" s="4" t="s">
        <v>1130</v>
      </c>
      <c r="I354" s="4" t="s">
        <v>1957</v>
      </c>
      <c r="J354" s="4" t="s">
        <v>1958</v>
      </c>
      <c r="K354" s="4"/>
      <c r="L354" s="4"/>
    </row>
    <row r="355" spans="1:12" x14ac:dyDescent="0.2">
      <c r="A355" s="4" t="s">
        <v>167</v>
      </c>
      <c r="B355" s="4" t="s">
        <v>61</v>
      </c>
      <c r="C355" s="4" t="s">
        <v>1760</v>
      </c>
      <c r="D355" s="4" t="s">
        <v>1761</v>
      </c>
      <c r="E355" s="4" t="s">
        <v>220</v>
      </c>
      <c r="F355" s="4"/>
      <c r="G355" s="4" t="s">
        <v>716</v>
      </c>
      <c r="H355" s="4" t="s">
        <v>1130</v>
      </c>
      <c r="I355" s="4" t="s">
        <v>1967</v>
      </c>
      <c r="J355" s="4" t="s">
        <v>1968</v>
      </c>
      <c r="K355" s="4"/>
      <c r="L355" s="4"/>
    </row>
    <row r="356" spans="1:12" x14ac:dyDescent="0.2">
      <c r="A356" s="4" t="s">
        <v>172</v>
      </c>
      <c r="B356" s="4" t="s">
        <v>61</v>
      </c>
      <c r="C356" s="4" t="s">
        <v>299</v>
      </c>
      <c r="D356" s="4" t="s">
        <v>67</v>
      </c>
      <c r="E356" s="4" t="s">
        <v>622</v>
      </c>
      <c r="F356" s="4"/>
      <c r="G356" s="4" t="s">
        <v>716</v>
      </c>
      <c r="H356" s="4" t="s">
        <v>1131</v>
      </c>
      <c r="I356" s="4" t="s">
        <v>1155</v>
      </c>
      <c r="J356" s="4" t="s">
        <v>1661</v>
      </c>
      <c r="K356" s="4"/>
      <c r="L356" s="4"/>
    </row>
    <row r="357" spans="1:12" x14ac:dyDescent="0.2">
      <c r="A357" s="4" t="s">
        <v>175</v>
      </c>
      <c r="B357" s="4" t="s">
        <v>81</v>
      </c>
      <c r="C357" s="4" t="s">
        <v>180</v>
      </c>
      <c r="D357" s="4" t="s">
        <v>82</v>
      </c>
      <c r="E357" s="4" t="s">
        <v>622</v>
      </c>
      <c r="F357" s="4"/>
      <c r="G357" s="4" t="s">
        <v>716</v>
      </c>
      <c r="H357" s="4" t="s">
        <v>1132</v>
      </c>
      <c r="I357" s="4" t="s">
        <v>1165</v>
      </c>
      <c r="J357" s="4" t="s">
        <v>1662</v>
      </c>
      <c r="K357" s="4"/>
      <c r="L357" s="4"/>
    </row>
    <row r="358" spans="1:12" x14ac:dyDescent="0.2">
      <c r="A358" s="4" t="s">
        <v>182</v>
      </c>
      <c r="B358" s="4" t="s">
        <v>61</v>
      </c>
      <c r="C358" s="4" t="s">
        <v>670</v>
      </c>
      <c r="D358" s="4"/>
      <c r="E358" s="4" t="s">
        <v>622</v>
      </c>
      <c r="F358" s="4"/>
      <c r="G358" s="4" t="s">
        <v>716</v>
      </c>
      <c r="H358" s="4" t="s">
        <v>1133</v>
      </c>
      <c r="I358" s="4" t="s">
        <v>1166</v>
      </c>
      <c r="J358" s="4" t="s">
        <v>1663</v>
      </c>
      <c r="K358" s="4"/>
      <c r="L358" s="4"/>
    </row>
    <row r="359" spans="1:12" x14ac:dyDescent="0.2">
      <c r="A359" s="4" t="s">
        <v>184</v>
      </c>
      <c r="B359" s="4" t="s">
        <v>61</v>
      </c>
      <c r="C359" s="4" t="s">
        <v>565</v>
      </c>
      <c r="D359" s="4" t="s">
        <v>16</v>
      </c>
      <c r="E359" s="4" t="s">
        <v>622</v>
      </c>
      <c r="F359" s="4"/>
      <c r="G359" s="4" t="s">
        <v>716</v>
      </c>
      <c r="H359" s="4" t="s">
        <v>1134</v>
      </c>
      <c r="I359" s="4" t="s">
        <v>1167</v>
      </c>
      <c r="J359" s="4" t="s">
        <v>1664</v>
      </c>
      <c r="K359" s="4"/>
      <c r="L359" s="4"/>
    </row>
    <row r="360" spans="1:12" x14ac:dyDescent="0.2">
      <c r="A360" s="4" t="s">
        <v>187</v>
      </c>
      <c r="B360" s="4" t="s">
        <v>61</v>
      </c>
      <c r="C360" s="4" t="s">
        <v>530</v>
      </c>
      <c r="D360" s="4" t="s">
        <v>58</v>
      </c>
      <c r="E360" s="4" t="s">
        <v>622</v>
      </c>
      <c r="F360" s="4"/>
      <c r="G360" s="4" t="s">
        <v>716</v>
      </c>
      <c r="H360" s="4" t="s">
        <v>1720</v>
      </c>
      <c r="I360" s="4" t="s">
        <v>1721</v>
      </c>
      <c r="J360" s="4" t="s">
        <v>1722</v>
      </c>
      <c r="K360" s="4"/>
      <c r="L360" s="4"/>
    </row>
    <row r="361" spans="1:12" x14ac:dyDescent="0.2">
      <c r="A361" s="4" t="s">
        <v>190</v>
      </c>
      <c r="B361" s="4" t="s">
        <v>61</v>
      </c>
      <c r="C361" s="4" t="s">
        <v>249</v>
      </c>
      <c r="D361" s="4" t="s">
        <v>97</v>
      </c>
      <c r="E361" s="4" t="s">
        <v>622</v>
      </c>
      <c r="F361" s="4"/>
      <c r="G361" s="4" t="s">
        <v>716</v>
      </c>
      <c r="H361" s="4" t="s">
        <v>1136</v>
      </c>
      <c r="I361" s="4" t="s">
        <v>1168</v>
      </c>
      <c r="J361" s="4" t="s">
        <v>1665</v>
      </c>
      <c r="K361" s="4"/>
      <c r="L361" s="4"/>
    </row>
    <row r="362" spans="1:12" x14ac:dyDescent="0.2">
      <c r="A362" s="4" t="s">
        <v>190</v>
      </c>
      <c r="B362" s="4" t="s">
        <v>61</v>
      </c>
      <c r="C362" s="4" t="s">
        <v>228</v>
      </c>
      <c r="D362" s="4" t="s">
        <v>1390</v>
      </c>
      <c r="E362" s="4" t="s">
        <v>622</v>
      </c>
      <c r="F362" s="4"/>
      <c r="G362" s="4" t="s">
        <v>716</v>
      </c>
      <c r="H362" s="4" t="s">
        <v>1136</v>
      </c>
      <c r="I362" s="4" t="s">
        <v>1391</v>
      </c>
      <c r="J362" s="4" t="s">
        <v>1666</v>
      </c>
      <c r="K362" s="4"/>
      <c r="L362" s="4"/>
    </row>
    <row r="363" spans="1:12" x14ac:dyDescent="0.2">
      <c r="A363" s="4" t="s">
        <v>190</v>
      </c>
      <c r="B363" s="4" t="s">
        <v>61</v>
      </c>
      <c r="C363" s="4" t="s">
        <v>332</v>
      </c>
      <c r="D363" s="4" t="s">
        <v>1399</v>
      </c>
      <c r="E363" s="4" t="s">
        <v>622</v>
      </c>
      <c r="F363" s="4"/>
      <c r="G363" s="4" t="s">
        <v>716</v>
      </c>
      <c r="H363" s="4" t="s">
        <v>1136</v>
      </c>
      <c r="I363" s="4" t="s">
        <v>1400</v>
      </c>
      <c r="J363" s="4" t="s">
        <v>1667</v>
      </c>
      <c r="K363" s="4"/>
      <c r="L363" s="4"/>
    </row>
    <row r="364" spans="1:12" x14ac:dyDescent="0.2">
      <c r="A364" s="4" t="s">
        <v>198</v>
      </c>
      <c r="B364" s="4" t="s">
        <v>61</v>
      </c>
      <c r="C364" s="4" t="s">
        <v>191</v>
      </c>
      <c r="D364" s="4" t="s">
        <v>673</v>
      </c>
      <c r="E364" s="4" t="s">
        <v>620</v>
      </c>
      <c r="F364" s="4"/>
      <c r="G364" s="4" t="s">
        <v>716</v>
      </c>
      <c r="H364" s="4" t="s">
        <v>1137</v>
      </c>
      <c r="I364" s="4" t="s">
        <v>1169</v>
      </c>
      <c r="J364" s="4" t="s">
        <v>1668</v>
      </c>
    </row>
    <row r="365" spans="1:12" x14ac:dyDescent="0.2">
      <c r="A365" s="4" t="s">
        <v>194</v>
      </c>
      <c r="B365" s="4" t="s">
        <v>61</v>
      </c>
      <c r="C365" s="4" t="s">
        <v>191</v>
      </c>
      <c r="D365" s="4" t="s">
        <v>673</v>
      </c>
      <c r="E365" s="4" t="s">
        <v>620</v>
      </c>
      <c r="F365" s="4"/>
      <c r="G365" s="4" t="s">
        <v>716</v>
      </c>
      <c r="H365" s="4" t="s">
        <v>1138</v>
      </c>
      <c r="I365" s="4" t="s">
        <v>1169</v>
      </c>
      <c r="J365" s="4" t="s">
        <v>1669</v>
      </c>
    </row>
    <row r="366" spans="1:12" x14ac:dyDescent="0.2">
      <c r="A366" s="4" t="s">
        <v>200</v>
      </c>
      <c r="B366" s="4" t="s">
        <v>84</v>
      </c>
      <c r="C366" s="4" t="s">
        <v>706</v>
      </c>
      <c r="D366" s="4" t="s">
        <v>46</v>
      </c>
      <c r="E366" s="4" t="s">
        <v>622</v>
      </c>
      <c r="F366" s="4"/>
      <c r="G366" s="4" t="s">
        <v>716</v>
      </c>
      <c r="H366" s="4" t="s">
        <v>1139</v>
      </c>
      <c r="I366" s="4" t="s">
        <v>1170</v>
      </c>
      <c r="J366" s="4" t="s">
        <v>1670</v>
      </c>
    </row>
    <row r="367" spans="1:12" x14ac:dyDescent="0.2">
      <c r="A367" s="4" t="s">
        <v>202</v>
      </c>
      <c r="B367" s="4" t="s">
        <v>61</v>
      </c>
      <c r="C367" s="4" t="s">
        <v>1723</v>
      </c>
      <c r="D367" s="4" t="s">
        <v>1825</v>
      </c>
      <c r="E367" s="4" t="s">
        <v>622</v>
      </c>
      <c r="F367" s="4"/>
      <c r="G367" s="4" t="s">
        <v>716</v>
      </c>
      <c r="H367" s="4" t="s">
        <v>1151</v>
      </c>
      <c r="I367" s="4" t="s">
        <v>1801</v>
      </c>
      <c r="J367" s="4" t="s">
        <v>1802</v>
      </c>
    </row>
    <row r="368" spans="1:12" x14ac:dyDescent="0.2">
      <c r="A368" s="4" t="s">
        <v>203</v>
      </c>
      <c r="B368" s="4" t="s">
        <v>61</v>
      </c>
      <c r="C368" s="4" t="s">
        <v>552</v>
      </c>
      <c r="D368" s="4" t="s">
        <v>77</v>
      </c>
      <c r="E368" s="4" t="s">
        <v>622</v>
      </c>
      <c r="F368" s="4"/>
      <c r="G368" s="4" t="s">
        <v>716</v>
      </c>
      <c r="H368" s="4" t="s">
        <v>1140</v>
      </c>
      <c r="I368" s="4" t="s">
        <v>1171</v>
      </c>
      <c r="J368" s="4" t="s">
        <v>1671</v>
      </c>
    </row>
    <row r="369" spans="1:10" x14ac:dyDescent="0.2">
      <c r="A369" s="4" t="s">
        <v>193</v>
      </c>
      <c r="B369" s="4" t="s">
        <v>61</v>
      </c>
      <c r="C369" s="4" t="s">
        <v>180</v>
      </c>
      <c r="D369" s="4" t="s">
        <v>96</v>
      </c>
      <c r="E369" s="4" t="s">
        <v>220</v>
      </c>
      <c r="F369" s="4"/>
      <c r="G369" s="4" t="s">
        <v>716</v>
      </c>
      <c r="H369" s="4" t="s">
        <v>1141</v>
      </c>
      <c r="I369" s="4" t="s">
        <v>1165</v>
      </c>
      <c r="J369" s="4" t="s">
        <v>2007</v>
      </c>
    </row>
    <row r="370" spans="1:10" x14ac:dyDescent="0.2">
      <c r="A370" s="4" t="s">
        <v>184</v>
      </c>
      <c r="B370" s="4" t="s">
        <v>44</v>
      </c>
      <c r="C370" s="4" t="s">
        <v>688</v>
      </c>
      <c r="D370" s="4" t="s">
        <v>83</v>
      </c>
      <c r="E370" s="4" t="s">
        <v>1700</v>
      </c>
      <c r="F370" s="4"/>
      <c r="G370" s="4" t="s">
        <v>717</v>
      </c>
      <c r="H370" s="4" t="s">
        <v>1142</v>
      </c>
      <c r="I370" s="4" t="s">
        <v>1172</v>
      </c>
      <c r="J370" s="4" t="s">
        <v>1672</v>
      </c>
    </row>
    <row r="371" spans="1:10" x14ac:dyDescent="0.2">
      <c r="A371" s="4" t="s">
        <v>187</v>
      </c>
      <c r="B371" s="4" t="s">
        <v>45</v>
      </c>
      <c r="C371" s="4" t="s">
        <v>231</v>
      </c>
      <c r="D371" s="4" t="s">
        <v>20</v>
      </c>
      <c r="E371" s="4" t="s">
        <v>619</v>
      </c>
      <c r="F371" s="4"/>
      <c r="G371" s="4" t="s">
        <v>717</v>
      </c>
      <c r="H371" s="4" t="s">
        <v>1135</v>
      </c>
      <c r="I371" s="4" t="s">
        <v>1173</v>
      </c>
      <c r="J371" s="4" t="s">
        <v>1673</v>
      </c>
    </row>
    <row r="372" spans="1:10" x14ac:dyDescent="0.2">
      <c r="A372" s="4" t="s">
        <v>190</v>
      </c>
      <c r="B372" s="4" t="s">
        <v>45</v>
      </c>
      <c r="C372" s="4" t="s">
        <v>712</v>
      </c>
      <c r="D372" s="4" t="s">
        <v>72</v>
      </c>
      <c r="E372" s="4" t="s">
        <v>622</v>
      </c>
      <c r="F372" s="4"/>
      <c r="G372" s="4" t="s">
        <v>717</v>
      </c>
      <c r="H372" s="4" t="s">
        <v>1143</v>
      </c>
      <c r="I372" s="4" t="s">
        <v>1174</v>
      </c>
      <c r="J372" s="4" t="s">
        <v>1674</v>
      </c>
    </row>
    <row r="373" spans="1:10" x14ac:dyDescent="0.2">
      <c r="A373" s="4" t="s">
        <v>193</v>
      </c>
      <c r="B373" s="4" t="s">
        <v>44</v>
      </c>
      <c r="C373" s="4" t="s">
        <v>713</v>
      </c>
      <c r="D373" s="4" t="s">
        <v>66</v>
      </c>
      <c r="E373" s="4" t="s">
        <v>618</v>
      </c>
      <c r="F373" s="4"/>
      <c r="G373" s="4" t="s">
        <v>717</v>
      </c>
      <c r="H373" s="4" t="s">
        <v>1144</v>
      </c>
      <c r="I373" s="4" t="s">
        <v>1175</v>
      </c>
      <c r="J373" s="4" t="s">
        <v>1675</v>
      </c>
    </row>
    <row r="374" spans="1:10" x14ac:dyDescent="0.2">
      <c r="A374" s="4" t="s">
        <v>194</v>
      </c>
      <c r="B374" s="4" t="s">
        <v>44</v>
      </c>
      <c r="C374" s="4" t="s">
        <v>685</v>
      </c>
      <c r="D374" s="4" t="s">
        <v>1701</v>
      </c>
      <c r="E374" s="4" t="s">
        <v>1700</v>
      </c>
      <c r="F374" s="4"/>
      <c r="G374" s="4" t="s">
        <v>717</v>
      </c>
      <c r="H374" s="4" t="s">
        <v>1152</v>
      </c>
      <c r="I374" s="4" t="s">
        <v>1702</v>
      </c>
      <c r="J374" s="4" t="s">
        <v>1703</v>
      </c>
    </row>
    <row r="375" spans="1:10" x14ac:dyDescent="0.2">
      <c r="A375" s="4" t="s">
        <v>198</v>
      </c>
      <c r="B375" s="4" t="s">
        <v>44</v>
      </c>
      <c r="C375" s="4" t="s">
        <v>683</v>
      </c>
      <c r="D375" s="4" t="s">
        <v>66</v>
      </c>
      <c r="E375" s="4" t="s">
        <v>618</v>
      </c>
      <c r="F375" s="4"/>
      <c r="G375" s="4" t="s">
        <v>717</v>
      </c>
      <c r="H375" s="4" t="s">
        <v>1145</v>
      </c>
      <c r="I375" s="4" t="s">
        <v>1176</v>
      </c>
      <c r="J375" s="4" t="s">
        <v>1676</v>
      </c>
    </row>
    <row r="376" spans="1:10" x14ac:dyDescent="0.2">
      <c r="A376" s="4" t="s">
        <v>200</v>
      </c>
      <c r="B376" s="4" t="s">
        <v>45</v>
      </c>
      <c r="C376" s="4" t="s">
        <v>714</v>
      </c>
      <c r="D376" s="4" t="s">
        <v>20</v>
      </c>
      <c r="E376" s="4" t="s">
        <v>620</v>
      </c>
      <c r="F376" s="4"/>
      <c r="G376" s="4" t="s">
        <v>717</v>
      </c>
      <c r="H376" s="4" t="s">
        <v>1146</v>
      </c>
      <c r="I376" s="4" t="s">
        <v>1177</v>
      </c>
      <c r="J376" s="4" t="s">
        <v>1677</v>
      </c>
    </row>
  </sheetData>
  <conditionalFormatting sqref="A1:A1048576">
    <cfRule type="duplicateValues" dxfId="1" priority="2"/>
  </conditionalFormatting>
  <conditionalFormatting sqref="H2:L363 H364:J376">
    <cfRule type="duplicateValues" dxfId="0" priority="328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2:E74"/>
  <sheetViews>
    <sheetView workbookViewId="0">
      <selection activeCell="I23" sqref="I23"/>
    </sheetView>
  </sheetViews>
  <sheetFormatPr baseColWidth="10" defaultRowHeight="12.75" x14ac:dyDescent="0.2"/>
  <cols>
    <col min="1" max="1" width="19.5703125" bestFit="1" customWidth="1"/>
    <col min="2" max="2" width="14.28515625" customWidth="1"/>
    <col min="4" max="4" width="3.5703125" customWidth="1"/>
    <col min="5" max="5" width="24" bestFit="1" customWidth="1"/>
  </cols>
  <sheetData>
    <row r="2" spans="1:5" x14ac:dyDescent="0.2">
      <c r="A2" t="s">
        <v>715</v>
      </c>
      <c r="B2" t="s">
        <v>786</v>
      </c>
      <c r="C2" t="s">
        <v>737</v>
      </c>
      <c r="E2" t="s">
        <v>773</v>
      </c>
    </row>
    <row r="3" spans="1:5" ht="14.25" x14ac:dyDescent="0.2">
      <c r="A3" s="25" t="s">
        <v>1178</v>
      </c>
      <c r="B3" s="24">
        <v>764</v>
      </c>
      <c r="C3">
        <v>3</v>
      </c>
      <c r="E3" s="14" t="s">
        <v>272</v>
      </c>
    </row>
    <row r="4" spans="1:5" ht="14.25" x14ac:dyDescent="0.2">
      <c r="A4" s="25" t="s">
        <v>1179</v>
      </c>
      <c r="B4" s="24">
        <v>767</v>
      </c>
      <c r="C4">
        <v>3</v>
      </c>
      <c r="E4" s="14" t="s">
        <v>586</v>
      </c>
    </row>
    <row r="5" spans="1:5" ht="14.25" x14ac:dyDescent="0.2">
      <c r="A5" s="25" t="s">
        <v>1180</v>
      </c>
      <c r="B5" s="24">
        <v>781</v>
      </c>
      <c r="C5">
        <v>1</v>
      </c>
      <c r="E5" s="15" t="s">
        <v>761</v>
      </c>
    </row>
    <row r="6" spans="1:5" ht="14.25" x14ac:dyDescent="0.2">
      <c r="A6" s="25" t="s">
        <v>716</v>
      </c>
      <c r="B6" s="24">
        <v>786</v>
      </c>
      <c r="C6">
        <v>1</v>
      </c>
      <c r="E6" s="15" t="s">
        <v>355</v>
      </c>
    </row>
    <row r="7" spans="1:5" ht="14.25" x14ac:dyDescent="0.2">
      <c r="A7" s="25" t="s">
        <v>717</v>
      </c>
      <c r="B7" s="24">
        <v>787</v>
      </c>
      <c r="C7">
        <v>1</v>
      </c>
      <c r="E7" s="15" t="s">
        <v>608</v>
      </c>
    </row>
    <row r="8" spans="1:5" ht="14.25" x14ac:dyDescent="0.2">
      <c r="A8" s="25" t="s">
        <v>787</v>
      </c>
      <c r="B8" s="24">
        <v>768</v>
      </c>
      <c r="C8">
        <v>3</v>
      </c>
      <c r="E8" s="16" t="s">
        <v>438</v>
      </c>
    </row>
    <row r="9" spans="1:5" ht="14.25" x14ac:dyDescent="0.2">
      <c r="A9" s="25" t="s">
        <v>788</v>
      </c>
      <c r="B9" s="24">
        <v>215</v>
      </c>
      <c r="C9">
        <v>3</v>
      </c>
      <c r="E9" s="16" t="s">
        <v>459</v>
      </c>
    </row>
    <row r="10" spans="1:5" ht="14.25" x14ac:dyDescent="0.2">
      <c r="A10" s="25" t="s">
        <v>789</v>
      </c>
      <c r="B10" s="24">
        <v>210</v>
      </c>
      <c r="C10">
        <v>3</v>
      </c>
      <c r="E10" s="16" t="s">
        <v>762</v>
      </c>
    </row>
    <row r="11" spans="1:5" ht="14.25" x14ac:dyDescent="0.2">
      <c r="A11" s="25" t="s">
        <v>790</v>
      </c>
      <c r="B11" s="24">
        <v>207</v>
      </c>
      <c r="C11">
        <v>3</v>
      </c>
      <c r="E11" s="16" t="s">
        <v>186</v>
      </c>
    </row>
    <row r="12" spans="1:5" ht="14.25" x14ac:dyDescent="0.2">
      <c r="A12" s="25" t="s">
        <v>791</v>
      </c>
      <c r="B12" s="24">
        <v>214</v>
      </c>
      <c r="C12">
        <v>3</v>
      </c>
      <c r="E12" s="17" t="s">
        <v>783</v>
      </c>
    </row>
    <row r="13" spans="1:5" x14ac:dyDescent="0.2">
      <c r="E13" s="16" t="s">
        <v>151</v>
      </c>
    </row>
    <row r="14" spans="1:5" x14ac:dyDescent="0.2">
      <c r="E14" s="16" t="s">
        <v>763</v>
      </c>
    </row>
    <row r="15" spans="1:5" x14ac:dyDescent="0.2">
      <c r="E15" s="16" t="s">
        <v>165</v>
      </c>
    </row>
    <row r="16" spans="1:5" x14ac:dyDescent="0.2">
      <c r="E16" s="16" t="s">
        <v>285</v>
      </c>
    </row>
    <row r="17" spans="5:5" x14ac:dyDescent="0.2">
      <c r="E17" s="16" t="s">
        <v>498</v>
      </c>
    </row>
    <row r="18" spans="5:5" x14ac:dyDescent="0.2">
      <c r="E18" s="16" t="s">
        <v>764</v>
      </c>
    </row>
    <row r="19" spans="5:5" x14ac:dyDescent="0.2">
      <c r="E19" s="17" t="s">
        <v>774</v>
      </c>
    </row>
    <row r="20" spans="5:5" x14ac:dyDescent="0.2">
      <c r="E20" s="17" t="s">
        <v>775</v>
      </c>
    </row>
    <row r="21" spans="5:5" x14ac:dyDescent="0.2">
      <c r="E21" s="16" t="s">
        <v>197</v>
      </c>
    </row>
    <row r="22" spans="5:5" x14ac:dyDescent="0.2">
      <c r="E22" s="16" t="s">
        <v>765</v>
      </c>
    </row>
    <row r="23" spans="5:5" x14ac:dyDescent="0.2">
      <c r="E23" s="17" t="s">
        <v>784</v>
      </c>
    </row>
    <row r="24" spans="5:5" x14ac:dyDescent="0.2">
      <c r="E24" s="16" t="s">
        <v>243</v>
      </c>
    </row>
    <row r="25" spans="5:5" x14ac:dyDescent="0.2">
      <c r="E25" s="16" t="s">
        <v>161</v>
      </c>
    </row>
    <row r="26" spans="5:5" x14ac:dyDescent="0.2">
      <c r="E26" s="17" t="s">
        <v>70</v>
      </c>
    </row>
    <row r="27" spans="5:5" x14ac:dyDescent="0.2">
      <c r="E27" s="16" t="s">
        <v>766</v>
      </c>
    </row>
    <row r="28" spans="5:5" x14ac:dyDescent="0.2">
      <c r="E28" s="16" t="s">
        <v>592</v>
      </c>
    </row>
    <row r="29" spans="5:5" x14ac:dyDescent="0.2">
      <c r="E29" s="16" t="s">
        <v>767</v>
      </c>
    </row>
    <row r="30" spans="5:5" x14ac:dyDescent="0.2">
      <c r="E30" s="16" t="s">
        <v>768</v>
      </c>
    </row>
    <row r="31" spans="5:5" x14ac:dyDescent="0.2">
      <c r="E31" s="17" t="s">
        <v>55</v>
      </c>
    </row>
    <row r="32" spans="5:5" x14ac:dyDescent="0.2">
      <c r="E32" s="18" t="s">
        <v>422</v>
      </c>
    </row>
    <row r="33" spans="5:5" x14ac:dyDescent="0.2">
      <c r="E33" s="16" t="s">
        <v>413</v>
      </c>
    </row>
    <row r="34" spans="5:5" x14ac:dyDescent="0.2">
      <c r="E34" s="17" t="s">
        <v>776</v>
      </c>
    </row>
    <row r="35" spans="5:5" x14ac:dyDescent="0.2">
      <c r="E35" s="17" t="s">
        <v>777</v>
      </c>
    </row>
    <row r="36" spans="5:5" x14ac:dyDescent="0.2">
      <c r="E36" s="16" t="s">
        <v>511</v>
      </c>
    </row>
    <row r="37" spans="5:5" x14ac:dyDescent="0.2">
      <c r="E37" s="17" t="s">
        <v>778</v>
      </c>
    </row>
    <row r="38" spans="5:5" x14ac:dyDescent="0.2">
      <c r="E38" s="17" t="s">
        <v>98</v>
      </c>
    </row>
    <row r="39" spans="5:5" x14ac:dyDescent="0.2">
      <c r="E39" s="16" t="s">
        <v>410</v>
      </c>
    </row>
    <row r="40" spans="5:5" x14ac:dyDescent="0.2">
      <c r="E40" s="16" t="s">
        <v>556</v>
      </c>
    </row>
    <row r="41" spans="5:5" x14ac:dyDescent="0.2">
      <c r="E41" s="17" t="s">
        <v>50</v>
      </c>
    </row>
    <row r="42" spans="5:5" x14ac:dyDescent="0.2">
      <c r="E42" s="17" t="s">
        <v>779</v>
      </c>
    </row>
    <row r="43" spans="5:5" x14ac:dyDescent="0.2">
      <c r="E43" s="17" t="s">
        <v>53</v>
      </c>
    </row>
    <row r="44" spans="5:5" x14ac:dyDescent="0.2">
      <c r="E44" s="16" t="s">
        <v>154</v>
      </c>
    </row>
    <row r="45" spans="5:5" x14ac:dyDescent="0.2">
      <c r="E45" s="16" t="s">
        <v>207</v>
      </c>
    </row>
    <row r="46" spans="5:5" x14ac:dyDescent="0.2">
      <c r="E46" s="16" t="s">
        <v>769</v>
      </c>
    </row>
    <row r="47" spans="5:5" x14ac:dyDescent="0.2">
      <c r="E47" s="15" t="s">
        <v>430</v>
      </c>
    </row>
    <row r="48" spans="5:5" x14ac:dyDescent="0.2">
      <c r="E48" s="17" t="s">
        <v>780</v>
      </c>
    </row>
    <row r="49" spans="5:5" x14ac:dyDescent="0.2">
      <c r="E49" s="17" t="s">
        <v>781</v>
      </c>
    </row>
    <row r="50" spans="5:5" x14ac:dyDescent="0.2">
      <c r="E50" s="16" t="s">
        <v>770</v>
      </c>
    </row>
    <row r="51" spans="5:5" x14ac:dyDescent="0.2">
      <c r="E51" s="16" t="s">
        <v>275</v>
      </c>
    </row>
    <row r="52" spans="5:5" x14ac:dyDescent="0.2">
      <c r="E52" s="20" t="s">
        <v>51</v>
      </c>
    </row>
    <row r="53" spans="5:5" x14ac:dyDescent="0.2">
      <c r="E53" s="16" t="s">
        <v>345</v>
      </c>
    </row>
    <row r="54" spans="5:5" x14ac:dyDescent="0.2">
      <c r="E54" s="16" t="s">
        <v>146</v>
      </c>
    </row>
    <row r="55" spans="5:5" x14ac:dyDescent="0.2">
      <c r="E55" s="16" t="s">
        <v>771</v>
      </c>
    </row>
    <row r="56" spans="5:5" x14ac:dyDescent="0.2">
      <c r="E56" s="16" t="s">
        <v>140</v>
      </c>
    </row>
    <row r="57" spans="5:5" x14ac:dyDescent="0.2">
      <c r="E57" s="16" t="s">
        <v>171</v>
      </c>
    </row>
    <row r="58" spans="5:5" x14ac:dyDescent="0.2">
      <c r="E58" s="17" t="s">
        <v>782</v>
      </c>
    </row>
    <row r="59" spans="5:5" x14ac:dyDescent="0.2">
      <c r="E59" s="17" t="s">
        <v>54</v>
      </c>
    </row>
    <row r="60" spans="5:5" x14ac:dyDescent="0.2">
      <c r="E60" s="16" t="s">
        <v>445</v>
      </c>
    </row>
    <row r="61" spans="5:5" x14ac:dyDescent="0.2">
      <c r="E61" s="17" t="s">
        <v>80</v>
      </c>
    </row>
    <row r="62" spans="5:5" x14ac:dyDescent="0.2">
      <c r="E62" s="16" t="s">
        <v>505</v>
      </c>
    </row>
    <row r="63" spans="5:5" x14ac:dyDescent="0.2">
      <c r="E63" s="16" t="s">
        <v>495</v>
      </c>
    </row>
    <row r="64" spans="5:5" x14ac:dyDescent="0.2">
      <c r="E64" s="16" t="s">
        <v>588</v>
      </c>
    </row>
    <row r="65" spans="5:5" x14ac:dyDescent="0.2">
      <c r="E65" s="16" t="s">
        <v>223</v>
      </c>
    </row>
    <row r="66" spans="5:5" x14ac:dyDescent="0.2">
      <c r="E66" s="16" t="s">
        <v>159</v>
      </c>
    </row>
    <row r="67" spans="5:5" x14ac:dyDescent="0.2">
      <c r="E67" s="17" t="s">
        <v>64</v>
      </c>
    </row>
    <row r="68" spans="5:5" x14ac:dyDescent="0.2">
      <c r="E68" s="16" t="s">
        <v>280</v>
      </c>
    </row>
    <row r="69" spans="5:5" x14ac:dyDescent="0.2">
      <c r="E69" s="16" t="s">
        <v>772</v>
      </c>
    </row>
    <row r="70" spans="5:5" x14ac:dyDescent="0.2">
      <c r="E70" s="16" t="s">
        <v>296</v>
      </c>
    </row>
    <row r="71" spans="5:5" x14ac:dyDescent="0.2">
      <c r="E71" s="17" t="s">
        <v>52</v>
      </c>
    </row>
    <row r="72" spans="5:5" x14ac:dyDescent="0.2">
      <c r="E72" s="17" t="s">
        <v>52</v>
      </c>
    </row>
    <row r="73" spans="5:5" x14ac:dyDescent="0.2">
      <c r="E73" s="16" t="s">
        <v>135</v>
      </c>
    </row>
    <row r="74" spans="5:5" x14ac:dyDescent="0.2">
      <c r="E74" s="19" t="s">
        <v>407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6A4B676-3181-4C8F-B8C6-45F5493080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Terminal</vt:lpstr>
      <vt:lpstr>MODEL</vt:lpstr>
      <vt:lpstr>Archives</vt:lpstr>
      <vt:lpstr>DATA</vt:lpstr>
      <vt:lpstr>O</vt:lpstr>
      <vt:lpstr>Terminal!CONFIRME_H</vt:lpstr>
      <vt:lpstr>Terminal!JOURSEM</vt:lpstr>
      <vt:lpstr>Terminal!OBJECTIF_H</vt:lpstr>
      <vt:lpstr>Terminal!SAISIE_COMP</vt:lpstr>
      <vt:lpstr>Terminal!SAISIE_DATE</vt:lpstr>
      <vt:lpstr>Terminal!SAISIE_ITEM</vt:lpstr>
      <vt:lpstr>Terminal!SAISIE_MACH</vt:lpstr>
      <vt:lpstr>Terminal!SAISIE_MAINT</vt:lpstr>
      <vt:lpstr>Terminal!SAISIE_MET</vt:lpstr>
      <vt:lpstr>Terminal!SAISIE_OP</vt:lpstr>
      <vt:lpstr>Terminal!SAISIE_PANNE</vt:lpstr>
      <vt:lpstr>Terminal!SAISIE_PROD</vt:lpstr>
      <vt:lpstr>Terminal!SAISIE_QUALITE</vt:lpstr>
      <vt:lpstr>Terminal!SAISIE_REGLAGE</vt:lpstr>
      <vt:lpstr>Terminal!SAISIE_RH</vt:lpstr>
      <vt:lpstr>Terminal!SAISIE_SECTEUR</vt:lpstr>
      <vt:lpstr>Terminal!SAISIE_ZONE</vt:lpstr>
      <vt:lpstr>Terminal!SAISIE_ZONE01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Siegenthaler, Yann</dc:creator>
  <cp:lastModifiedBy>Scheidegger, Yann</cp:lastModifiedBy>
  <cp:lastPrinted>2021-09-08T19:39:34Z</cp:lastPrinted>
  <dcterms:created xsi:type="dcterms:W3CDTF">2019-06-28T13:09:55Z</dcterms:created>
  <dcterms:modified xsi:type="dcterms:W3CDTF">2021-11-26T15:26:19Z</dcterms:modified>
</cp:coreProperties>
</file>