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Users\jvalencia\Downloads\"/>
    </mc:Choice>
  </mc:AlternateContent>
  <bookViews>
    <workbookView xWindow="0" yWindow="0" windowWidth="20730" windowHeight="9735" tabRatio="983"/>
  </bookViews>
  <sheets>
    <sheet name="Archivage Stats" sheetId="9" r:id="rId1"/>
  </sheets>
  <definedNames>
    <definedName name="aAchat">'Archivage Stats'!$Z$6</definedName>
    <definedName name="aBE">'Archivage Stats'!$Z$2</definedName>
    <definedName name="aMéthode">'Archivage Stats'!$Z$3</definedName>
    <definedName name="aNonAtribué">'Archivage Stats'!$Z$9</definedName>
    <definedName name="aORdo">'Archivage Stats'!$Z$7</definedName>
    <definedName name="aProd">'Archivage Stats'!$Z$5</definedName>
    <definedName name="aQualité">'Archivage Stats'!$Z$4</definedName>
    <definedName name="aTolerie">'Archivage Stats'!$Z$8</definedName>
    <definedName name="casecollage">#REF!</definedName>
    <definedName name="Date">#REF!</definedName>
    <definedName name="LFinAleas">#REF!</definedName>
    <definedName name="LPaste">'Archivage Stats'!$W$2</definedName>
    <definedName name="LPaste1">'Archivage Stats'!$W$2</definedName>
    <definedName name="Lpaste2">#REF!</definedName>
    <definedName name="LPaste3">'Archivage Stats'!$W$4</definedName>
    <definedName name="LSelAlea">#REF!</definedName>
    <definedName name="Nb_aleas">#REF!</definedName>
    <definedName name="nbalea">#REF!</definedName>
    <definedName name="Nbaleas">#REF!</definedName>
    <definedName name="Nvalea">#REF!</definedName>
    <definedName name="Opérateurs">#REF!</definedName>
    <definedName name="rAchat">'Archivage Stats'!$AB$6</definedName>
    <definedName name="rBE">'Archivage Stats'!$AB$2</definedName>
    <definedName name="rMéthode">'Archivage Stats'!$AB$3</definedName>
    <definedName name="rNonAtribué">'Archivage Stats'!$AB$9</definedName>
    <definedName name="rOrdo">'Archivage Stats'!$AB$7</definedName>
    <definedName name="rProd">'Archivage Stats'!$AB$5</definedName>
    <definedName name="rQualité">'Archivage Stats'!$AB$4</definedName>
    <definedName name="rTolerie">'Archivage Stats'!$AB$8</definedName>
    <definedName name="Tps_alea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9" l="1"/>
  <c r="M3" i="9"/>
  <c r="M4" i="9"/>
  <c r="M5" i="9"/>
  <c r="M6" i="9"/>
  <c r="M7" i="9"/>
  <c r="M8" i="9"/>
  <c r="M9" i="9"/>
  <c r="M10" i="9"/>
  <c r="M11" i="9"/>
  <c r="M12" i="9"/>
  <c r="M13" i="9"/>
  <c r="M14" i="9"/>
  <c r="AB9" i="9" l="1"/>
  <c r="AB8" i="9"/>
  <c r="Z8" i="9"/>
  <c r="AB7" i="9"/>
  <c r="Z7" i="9"/>
  <c r="AB6" i="9"/>
  <c r="Z6" i="9"/>
  <c r="AB5" i="9"/>
  <c r="Z5" i="9"/>
  <c r="AB4" i="9"/>
  <c r="Z4" i="9"/>
  <c r="AB3" i="9"/>
  <c r="Z3" i="9"/>
  <c r="AB2" i="9"/>
  <c r="Z9" i="9"/>
  <c r="Z2" i="9"/>
  <c r="J2" i="9" l="1"/>
  <c r="J3" i="9"/>
  <c r="I4" i="9"/>
  <c r="J5" i="9"/>
  <c r="J6" i="9"/>
  <c r="J7" i="9"/>
  <c r="I8" i="9"/>
  <c r="J9" i="9"/>
  <c r="J10" i="9"/>
  <c r="J11" i="9"/>
  <c r="I12" i="9"/>
  <c r="J13" i="9"/>
  <c r="J14" i="9"/>
  <c r="E2" i="9"/>
  <c r="E3" i="9"/>
  <c r="E4" i="9"/>
  <c r="E5" i="9"/>
  <c r="E6" i="9"/>
  <c r="E7" i="9"/>
  <c r="E8" i="9"/>
  <c r="E9" i="9"/>
  <c r="E10" i="9"/>
  <c r="E11" i="9"/>
  <c r="E12" i="9"/>
  <c r="E13" i="9"/>
  <c r="E14" i="9"/>
  <c r="G8" i="9" l="1"/>
  <c r="G4" i="9"/>
  <c r="G12" i="9"/>
  <c r="G10" i="9"/>
  <c r="G6" i="9"/>
  <c r="G2" i="9"/>
  <c r="H11" i="9"/>
  <c r="G11" i="9"/>
  <c r="H7" i="9"/>
  <c r="G7" i="9"/>
  <c r="H3" i="9"/>
  <c r="G3" i="9"/>
  <c r="G14" i="9"/>
  <c r="H13" i="9"/>
  <c r="G13" i="9"/>
  <c r="H9" i="9"/>
  <c r="G9" i="9"/>
  <c r="H5" i="9"/>
  <c r="G5" i="9"/>
  <c r="I7" i="9"/>
  <c r="I9" i="9"/>
  <c r="I13" i="9"/>
  <c r="I5" i="9"/>
  <c r="I11" i="9"/>
  <c r="I3" i="9"/>
  <c r="J12" i="9"/>
  <c r="J8" i="9"/>
  <c r="J4" i="9"/>
  <c r="H12" i="9"/>
  <c r="H8" i="9"/>
  <c r="H4" i="9"/>
  <c r="I14" i="9"/>
  <c r="I10" i="9"/>
  <c r="I6" i="9"/>
  <c r="I2" i="9"/>
  <c r="H14" i="9"/>
  <c r="H10" i="9"/>
  <c r="H6" i="9"/>
  <c r="H2" i="9"/>
  <c r="L2" i="9"/>
  <c r="L3" i="9"/>
  <c r="L4" i="9"/>
  <c r="L5" i="9"/>
  <c r="L6" i="9"/>
  <c r="L7" i="9"/>
  <c r="L8" i="9"/>
  <c r="L9" i="9"/>
  <c r="L10" i="9"/>
  <c r="L11" i="9"/>
  <c r="K5" i="9" l="1"/>
  <c r="K7" i="9"/>
  <c r="K9" i="9"/>
  <c r="K11" i="9"/>
  <c r="K13" i="9"/>
  <c r="K14" i="9"/>
  <c r="K12" i="9"/>
  <c r="K2" i="9"/>
  <c r="K3" i="9"/>
  <c r="K6" i="9"/>
  <c r="K8" i="9"/>
  <c r="K4" i="9"/>
  <c r="K10" i="9"/>
  <c r="L12" i="9"/>
  <c r="L13" i="9"/>
  <c r="L14" i="9"/>
  <c r="S17" i="9" l="1"/>
  <c r="S79" i="9"/>
  <c r="S109" i="9"/>
  <c r="S4" i="9"/>
  <c r="S42" i="9"/>
  <c r="S87" i="9"/>
  <c r="S70" i="9"/>
  <c r="S9" i="9"/>
  <c r="S126" i="9"/>
  <c r="S16" i="9"/>
  <c r="R81" i="9"/>
  <c r="R118" i="9"/>
  <c r="R54" i="9"/>
  <c r="R113" i="9"/>
  <c r="R128" i="9"/>
  <c r="R64" i="9"/>
  <c r="S45" i="9"/>
  <c r="R127" i="9"/>
  <c r="R63" i="9"/>
  <c r="S11" i="9"/>
  <c r="S50" i="9"/>
  <c r="R82" i="9"/>
  <c r="R17" i="9"/>
  <c r="R4" i="9"/>
  <c r="R92" i="9"/>
  <c r="R27" i="9"/>
  <c r="R36" i="9"/>
  <c r="R91" i="9"/>
  <c r="R26" i="9"/>
  <c r="R57" i="9"/>
  <c r="R110" i="9"/>
  <c r="R46" i="9"/>
  <c r="R89" i="9"/>
  <c r="R120" i="9"/>
  <c r="R56" i="9"/>
  <c r="R121" i="9"/>
  <c r="R119" i="9"/>
  <c r="R55" i="9"/>
  <c r="S69" i="9"/>
  <c r="R2" i="9"/>
  <c r="R74" i="9"/>
  <c r="R9" i="9"/>
  <c r="S84" i="9"/>
  <c r="R84" i="9"/>
  <c r="R19" i="9"/>
  <c r="R12" i="9"/>
  <c r="R83" i="9"/>
  <c r="R18" i="9"/>
  <c r="S18" i="9"/>
  <c r="S90" i="9"/>
  <c r="S21" i="9"/>
  <c r="S118" i="9"/>
  <c r="S24" i="9"/>
  <c r="S53" i="9"/>
  <c r="S64" i="9"/>
  <c r="S95" i="9"/>
  <c r="S77" i="9"/>
  <c r="S108" i="9"/>
  <c r="S89" i="9"/>
  <c r="S136" i="9"/>
  <c r="S51" i="9"/>
  <c r="S30" i="9"/>
  <c r="S59" i="9"/>
  <c r="S68" i="9"/>
  <c r="S58" i="9"/>
  <c r="S103" i="9"/>
  <c r="S86" i="9"/>
  <c r="S57" i="9"/>
  <c r="S135" i="9"/>
  <c r="S32" i="9"/>
  <c r="S116" i="9"/>
  <c r="S137" i="9"/>
  <c r="S13" i="9"/>
  <c r="S23" i="9"/>
  <c r="S6" i="9"/>
  <c r="S83" i="9"/>
  <c r="S62" i="9"/>
  <c r="S91" i="9"/>
  <c r="R32" i="9"/>
  <c r="R102" i="9"/>
  <c r="R37" i="9"/>
  <c r="R65" i="9"/>
  <c r="R112" i="9"/>
  <c r="R48" i="9"/>
  <c r="R97" i="9"/>
  <c r="R111" i="9"/>
  <c r="R47" i="9"/>
  <c r="R117" i="9"/>
  <c r="R130" i="9"/>
  <c r="R66" i="9"/>
  <c r="S37" i="9"/>
  <c r="S20" i="9"/>
  <c r="R76" i="9"/>
  <c r="R11" i="9"/>
  <c r="S63" i="9"/>
  <c r="R75" i="9"/>
  <c r="R10" i="9"/>
  <c r="R8" i="9"/>
  <c r="R94" i="9"/>
  <c r="R29" i="9"/>
  <c r="R41" i="9"/>
  <c r="R104" i="9"/>
  <c r="R40" i="9"/>
  <c r="R73" i="9"/>
  <c r="R103" i="9"/>
  <c r="R38" i="9"/>
  <c r="R93" i="9"/>
  <c r="R122" i="9"/>
  <c r="R58" i="9"/>
  <c r="R125" i="9"/>
  <c r="R132" i="9"/>
  <c r="R68" i="9"/>
  <c r="R3" i="9"/>
  <c r="R131" i="9"/>
  <c r="R67" i="9"/>
  <c r="R39" i="9"/>
  <c r="S111" i="9"/>
  <c r="S26" i="9"/>
  <c r="S71" i="9"/>
  <c r="S54" i="9"/>
  <c r="S131" i="9"/>
  <c r="S110" i="9"/>
  <c r="S33" i="9"/>
  <c r="S129" i="9"/>
  <c r="S2" i="9"/>
  <c r="S44" i="9"/>
  <c r="S97" i="9"/>
  <c r="S72" i="9"/>
  <c r="S93" i="9"/>
  <c r="S112" i="9"/>
  <c r="S66" i="9"/>
  <c r="S113" i="9"/>
  <c r="S61" i="9"/>
  <c r="S39" i="9"/>
  <c r="S22" i="9"/>
  <c r="S99" i="9"/>
  <c r="S78" i="9"/>
  <c r="S107" i="9"/>
  <c r="S133" i="9"/>
  <c r="S76" i="9"/>
  <c r="S121" i="9"/>
  <c r="S104" i="9"/>
  <c r="S19" i="9"/>
  <c r="S25" i="9"/>
  <c r="S27" i="9"/>
  <c r="S98" i="9"/>
  <c r="R86" i="9"/>
  <c r="R21" i="9"/>
  <c r="R16" i="9"/>
  <c r="R96" i="9"/>
  <c r="R31" i="9"/>
  <c r="R49" i="9"/>
  <c r="R95" i="9"/>
  <c r="R30" i="9"/>
  <c r="R69" i="9"/>
  <c r="R114" i="9"/>
  <c r="R50" i="9"/>
  <c r="R101" i="9"/>
  <c r="R124" i="9"/>
  <c r="R60" i="9"/>
  <c r="R133" i="9"/>
  <c r="R123" i="9"/>
  <c r="R59" i="9"/>
  <c r="S73" i="9"/>
  <c r="S34" i="9"/>
  <c r="R78" i="9"/>
  <c r="R13" i="9"/>
  <c r="S100" i="9"/>
  <c r="R88" i="9"/>
  <c r="R23" i="9"/>
  <c r="R24" i="9"/>
  <c r="R87" i="9"/>
  <c r="R22" i="9"/>
  <c r="R45" i="9"/>
  <c r="R106" i="9"/>
  <c r="R42" i="9"/>
  <c r="R77" i="9"/>
  <c r="R116" i="9"/>
  <c r="R52" i="9"/>
  <c r="R109" i="9"/>
  <c r="R115" i="9"/>
  <c r="R51" i="9"/>
  <c r="S52" i="9"/>
  <c r="S81" i="9"/>
  <c r="S124" i="9"/>
  <c r="S7" i="9"/>
  <c r="S49" i="9"/>
  <c r="S67" i="9"/>
  <c r="S46" i="9"/>
  <c r="S75" i="9"/>
  <c r="S132" i="9"/>
  <c r="S74" i="9"/>
  <c r="S119" i="9"/>
  <c r="S102" i="9"/>
  <c r="S8" i="9"/>
  <c r="S5" i="9"/>
  <c r="S48" i="9"/>
  <c r="S31" i="9"/>
  <c r="S101" i="9"/>
  <c r="S92" i="9"/>
  <c r="S125" i="9"/>
  <c r="S120" i="9"/>
  <c r="S35" i="9"/>
  <c r="S14" i="9"/>
  <c r="S43" i="9"/>
  <c r="S82" i="9"/>
  <c r="S106" i="9"/>
  <c r="S12" i="9"/>
  <c r="S134" i="9"/>
  <c r="S40" i="9"/>
  <c r="S105" i="9"/>
  <c r="S80" i="9"/>
  <c r="R129" i="9"/>
  <c r="R134" i="9"/>
  <c r="R70" i="9"/>
  <c r="R5" i="9"/>
  <c r="S36" i="9"/>
  <c r="R80" i="9"/>
  <c r="R15" i="9"/>
  <c r="S127" i="9"/>
  <c r="R79" i="9"/>
  <c r="R14" i="9"/>
  <c r="R20" i="9"/>
  <c r="R98" i="9"/>
  <c r="R33" i="9"/>
  <c r="R53" i="9"/>
  <c r="R108" i="9"/>
  <c r="R44" i="9"/>
  <c r="R85" i="9"/>
  <c r="R107" i="9"/>
  <c r="R43" i="9"/>
  <c r="R105" i="9"/>
  <c r="R126" i="9"/>
  <c r="R62" i="9"/>
  <c r="R137" i="9"/>
  <c r="R136" i="9"/>
  <c r="R72" i="9"/>
  <c r="R7" i="9"/>
  <c r="R135" i="9"/>
  <c r="R71" i="9"/>
  <c r="R6" i="9"/>
  <c r="S114" i="9"/>
  <c r="R90" i="9"/>
  <c r="R25" i="9"/>
  <c r="R28" i="9"/>
  <c r="R100" i="9"/>
  <c r="R35" i="9"/>
  <c r="R61" i="9"/>
  <c r="R99" i="9"/>
  <c r="R34" i="9"/>
  <c r="S15" i="9"/>
  <c r="S41" i="9"/>
  <c r="S60" i="9"/>
  <c r="S85" i="9"/>
  <c r="S88" i="9"/>
  <c r="S3" i="9"/>
  <c r="S128" i="9"/>
  <c r="S130" i="9"/>
  <c r="S47" i="9"/>
  <c r="S10" i="9"/>
  <c r="S55" i="9"/>
  <c r="S38" i="9"/>
  <c r="S115" i="9"/>
  <c r="S94" i="9"/>
  <c r="S123" i="9"/>
  <c r="S65" i="9"/>
  <c r="S122" i="9"/>
  <c r="S28" i="9"/>
  <c r="S29" i="9"/>
  <c r="S56" i="9"/>
  <c r="S117" i="9"/>
  <c r="S96" i="9"/>
  <c r="W4" i="9"/>
  <c r="W2" i="9" l="1"/>
</calcChain>
</file>

<file path=xl/comments1.xml><?xml version="1.0" encoding="utf-8"?>
<comments xmlns="http://schemas.openxmlformats.org/spreadsheetml/2006/main">
  <authors>
    <author>jvalencia</author>
  </authors>
  <commentList>
    <comment ref="W2" authorId="0" shapeId="0">
      <text>
        <r>
          <rPr>
            <b/>
            <sz val="9"/>
            <color indexed="81"/>
            <rFont val="Tahoma"/>
            <family val="2"/>
          </rPr>
          <t xml:space="preserve">Nombre de ligne tableau +1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<sst xmlns="http://schemas.openxmlformats.org/spreadsheetml/2006/main" count="33" uniqueCount="26">
  <si>
    <t>Date</t>
  </si>
  <si>
    <t xml:space="preserve">Effectif </t>
  </si>
  <si>
    <t>Contre Prod</t>
  </si>
  <si>
    <t>CP en heure</t>
  </si>
  <si>
    <t>CP en homme</t>
  </si>
  <si>
    <t>Tps alèa (min)</t>
  </si>
  <si>
    <t>Heures/J</t>
  </si>
  <si>
    <t>Correction (min)</t>
  </si>
  <si>
    <t>CP évolution</t>
  </si>
  <si>
    <t>Temps présence (min)</t>
  </si>
  <si>
    <t>Semaine</t>
  </si>
  <si>
    <t>Tps-aleas</t>
  </si>
  <si>
    <t>PB Méthode</t>
  </si>
  <si>
    <t>PB Qualité</t>
  </si>
  <si>
    <t>PB Prod</t>
  </si>
  <si>
    <t>PB Achat</t>
  </si>
  <si>
    <t>PB Ordo</t>
  </si>
  <si>
    <t>PB Tôlerie</t>
  </si>
  <si>
    <t>PB Vide</t>
  </si>
  <si>
    <t>Reste</t>
  </si>
  <si>
    <t>PB BE</t>
  </si>
  <si>
    <t>Année</t>
  </si>
  <si>
    <t>An</t>
  </si>
  <si>
    <t>Temps de production total (jour)</t>
  </si>
  <si>
    <t>Temps production hors aleas (jour)</t>
  </si>
  <si>
    <t>Temps de production réel (jour)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</si>
</sst>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Font="1" applyFill="1" applyBorder="1" applyAlignment="1">
      <alignment horizontal="center" vertical="center"/>
    </xf>
    <xf numFmtId="10" fontId="0" fillId="0" borderId="0" xfId="0" applyNumberFormat="1" applyFon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2" fontId="0" fillId="0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Font="1" applyFill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BA28F"/>
      <color rgb="FF93CDA5"/>
      <color rgb="FF705744"/>
      <color rgb="FFFFD5F1"/>
      <color rgb="FFFF66CC"/>
      <color rgb="FFBC8F00"/>
      <color rgb="FF584536"/>
      <color rgb="FF6C4922"/>
      <color rgb="FFCE9C64"/>
      <color rgb="FFB4B4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M14" totalsRowShown="0" headerRowDxfId="20" dataDxfId="19">
  <autoFilter ref="A1:M14"/>
  <tableColumns count="13">
    <tableColumn id="1" name="Date" dataDxfId="18"/>
    <tableColumn id="2" name="Effectif " dataDxfId="17"/>
    <tableColumn id="3" name="Heures/J" dataDxfId="16"/>
    <tableColumn id="4" name="Correction (min)" dataDxfId="15"/>
    <tableColumn id="5" name="Temps présence (min)" dataDxfId="14">
      <calculatedColumnFormula>Tableau1[[Effectif ]]*Tableau1[Heures/J]*60-Tableau1[Correction (min)]</calculatedColumnFormula>
    </tableColumn>
    <tableColumn id="7" name="Tps alèa (min)" dataDxfId="13"/>
    <tableColumn id="12" name="Tps-aleas" dataDxfId="12">
      <calculatedColumnFormula>Tableau1[[#This Row],[Temps présence (min)]]-Tableau1[[#This Row],[Tps alèa (min)]]</calculatedColumnFormula>
    </tableColumn>
    <tableColumn id="6" name="Contre Prod" dataDxfId="11">
      <calculatedColumnFormula>1-(Tableau1[[#This Row],[Temps présence (min)]]-Tableau1[[#This Row],[Tps alèa (min)]])/Tableau1[[#This Row],[Temps présence (min)]]</calculatedColumnFormula>
    </tableColumn>
    <tableColumn id="8" name="CP en heure" dataDxfId="10">
      <calculatedColumnFormula>Tableau1[[#This Row],[Tps alèa (min)]]/60/24</calculatedColumnFormula>
    </tableColumn>
    <tableColumn id="9" name="CP en homme" dataDxfId="9">
      <calculatedColumnFormula>Tableau1[[#This Row],[Tps alèa (min)]]/(Tableau1[[#This Row],[Heures/J]]*60)</calculatedColumnFormula>
    </tableColumn>
    <tableColumn id="10" name="CP évolution" dataDxfId="8">
      <calculatedColumnFormula>Tableau1[[#This Row],[Contre Prod]]-H1</calculatedColumnFormula>
    </tableColumn>
    <tableColumn id="11" name="Semaine" dataDxfId="7">
      <calculatedColumnFormula>WEEKNUM(Tableau1[[#This Row],[Date]])</calculatedColumnFormula>
    </tableColumn>
    <tableColumn id="13" name="An" dataDxfId="6">
      <calculatedColumnFormula>YEAR(Tableau1[[#This Row],[Date]])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P1:T137" totalsRowShown="0" headerRowDxfId="5" dataDxfId="4">
  <autoFilter ref="P1:T137"/>
  <tableColumns count="5">
    <tableColumn id="1" name="Année" dataDxfId="3"/>
    <tableColumn id="2" name="Semaine" dataDxfId="2"/>
    <tableColumn id="3" name="Temps de production total (jour)">
      <calculatedColumnFormula>SUMPRODUCT((Tableau1[Semaine]=Tableau3[[#This Row],[Semaine]])*(Tableau1[An]=Tableau3[[#This Row],[Année]])*(Tableau1[Temps présence (min)]))/1440</calculatedColumnFormula>
    </tableColumn>
    <tableColumn id="4" name="Temps production hors aleas (jour)" dataDxfId="1">
      <calculatedColumnFormula>SUMPRODUCT((Tableau1[Semaine]=Tableau3[[#This Row],[Semaine]])*(Tableau1[An]=Tableau3[[#This Row],[Année]])*(Tableau1[Tps-aleas]))/1440</calculatedColumnFormula>
    </tableColumn>
    <tableColumn id="5" name="Temps de production réel (jour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B137"/>
  <sheetViews>
    <sheetView tabSelected="1" zoomScale="40" zoomScaleNormal="40" workbookViewId="0">
      <selection activeCell="K46" sqref="K46"/>
    </sheetView>
  </sheetViews>
  <sheetFormatPr baseColWidth="10" defaultRowHeight="15" x14ac:dyDescent="0.25"/>
  <cols>
    <col min="1" max="1" width="11.85546875" style="1" bestFit="1" customWidth="1"/>
    <col min="3" max="3" width="19.28515625" bestFit="1" customWidth="1"/>
    <col min="4" max="4" width="14.85546875" bestFit="1" customWidth="1"/>
    <col min="5" max="5" width="33.140625" bestFit="1" customWidth="1"/>
    <col min="6" max="6" width="30.85546875" style="3" customWidth="1"/>
    <col min="7" max="7" width="18" style="3" customWidth="1"/>
    <col min="8" max="8" width="16.140625" bestFit="1" customWidth="1"/>
    <col min="9" max="9" width="16.28515625" style="15" bestFit="1" customWidth="1"/>
    <col min="10" max="10" width="17.85546875" style="6" bestFit="1" customWidth="1"/>
    <col min="11" max="11" width="16.85546875" bestFit="1" customWidth="1"/>
    <col min="12" max="17" width="16.85546875" customWidth="1"/>
    <col min="18" max="18" width="35" customWidth="1"/>
    <col min="19" max="19" width="37.7109375" customWidth="1"/>
    <col min="20" max="20" width="33.7109375" customWidth="1"/>
    <col min="21" max="22" width="16.85546875" customWidth="1"/>
    <col min="23" max="23" width="20.42578125" hidden="1" customWidth="1"/>
    <col min="24" max="24" width="0" hidden="1" customWidth="1"/>
    <col min="25" max="25" width="13" hidden="1" customWidth="1"/>
    <col min="26" max="26" width="11.7109375" hidden="1" customWidth="1"/>
    <col min="27" max="27" width="9.28515625" hidden="1" customWidth="1"/>
    <col min="28" max="28" width="15.7109375" hidden="1" customWidth="1"/>
  </cols>
  <sheetData>
    <row r="1" spans="1:28" x14ac:dyDescent="0.25">
      <c r="A1" s="4" t="s">
        <v>0</v>
      </c>
      <c r="B1" s="4" t="s">
        <v>1</v>
      </c>
      <c r="C1" s="4" t="s">
        <v>6</v>
      </c>
      <c r="D1" s="4" t="s">
        <v>7</v>
      </c>
      <c r="E1" s="4" t="s">
        <v>9</v>
      </c>
      <c r="F1" s="12" t="s">
        <v>5</v>
      </c>
      <c r="G1" s="12" t="s">
        <v>11</v>
      </c>
      <c r="H1" s="4" t="s">
        <v>2</v>
      </c>
      <c r="I1" s="14" t="s">
        <v>3</v>
      </c>
      <c r="J1" s="9" t="s">
        <v>4</v>
      </c>
      <c r="K1" s="4" t="s">
        <v>8</v>
      </c>
      <c r="L1" s="4" t="s">
        <v>10</v>
      </c>
      <c r="M1" s="4" t="s">
        <v>22</v>
      </c>
      <c r="N1" s="4"/>
      <c r="O1" s="4"/>
      <c r="P1" s="4" t="s">
        <v>21</v>
      </c>
      <c r="Q1" s="4" t="s">
        <v>10</v>
      </c>
      <c r="R1" s="4" t="s">
        <v>23</v>
      </c>
      <c r="S1" s="4" t="s">
        <v>24</v>
      </c>
      <c r="T1" s="4" t="s">
        <v>25</v>
      </c>
      <c r="U1" s="4"/>
      <c r="V1" s="4"/>
    </row>
    <row r="2" spans="1:28" x14ac:dyDescent="0.25">
      <c r="A2" s="18">
        <v>42153</v>
      </c>
      <c r="B2" s="7">
        <v>14</v>
      </c>
      <c r="C2" s="7">
        <v>7.75</v>
      </c>
      <c r="D2" s="7">
        <v>0</v>
      </c>
      <c r="E2" s="11">
        <f>Tableau1[[Effectif ]]*Tableau1[Heures/J]*60-Tableau1[Correction (min)]</f>
        <v>6510</v>
      </c>
      <c r="F2" s="17">
        <v>200</v>
      </c>
      <c r="G2" s="13">
        <f>Tableau1[[#This Row],[Temps présence (min)]]-Tableau1[[#This Row],[Tps alèa (min)]]</f>
        <v>6310</v>
      </c>
      <c r="H2" s="8">
        <f>1-(Tableau1[[#This Row],[Temps présence (min)]]-Tableau1[[#This Row],[Tps alèa (min)]])/Tableau1[[#This Row],[Temps présence (min)]]</f>
        <v>3.0721966205837226E-2</v>
      </c>
      <c r="I2" s="10">
        <f>Tableau1[[#This Row],[Tps alèa (min)]]/60/24</f>
        <v>0.1388888888888889</v>
      </c>
      <c r="J2" s="11">
        <f>Tableau1[[#This Row],[Tps alèa (min)]]/(Tableau1[[#This Row],[Heures/J]]*60)</f>
        <v>0.43010752688172044</v>
      </c>
      <c r="K2" s="8" t="e">
        <f>Tableau1[[#This Row],[Contre Prod]]-H1</f>
        <v>#VALUE!</v>
      </c>
      <c r="L2" s="16">
        <f>WEEKNUM(Tableau1[[#This Row],[Date]])</f>
        <v>22</v>
      </c>
      <c r="M2" s="16">
        <f>YEAR(Tableau1[[#This Row],[Date]])</f>
        <v>2015</v>
      </c>
      <c r="N2" s="16"/>
      <c r="O2" s="16"/>
      <c r="P2" s="16">
        <v>2015</v>
      </c>
      <c r="Q2" s="16">
        <v>22</v>
      </c>
      <c r="R2">
        <f>SUMPRODUCT((Tableau1[Semaine]=Tableau3[[#This Row],[Semaine]])*(Tableau1[An]=Tableau3[[#This Row],[Année]])*(Tableau1[Temps présence (min)]))/1440</f>
        <v>4.520833333333333</v>
      </c>
      <c r="S2" s="16">
        <f>SUMPRODUCT((Tableau1[Semaine]=Tableau3[[#This Row],[Semaine]])*(Tableau1[An]=Tableau3[[#This Row],[Année]])*(Tableau1[Tps-aleas]))/1440</f>
        <v>4.3819444444444446</v>
      </c>
      <c r="T2" s="16"/>
      <c r="U2" s="16"/>
      <c r="V2" s="16"/>
      <c r="W2" s="5">
        <f>COUNTA(A2:A1048576)+2</f>
        <v>15</v>
      </c>
      <c r="Y2" t="s">
        <v>20</v>
      </c>
      <c r="Z2" t="e">
        <f>COUNTIF(#REF!,"BE")</f>
        <v>#REF!</v>
      </c>
      <c r="AA2" t="s">
        <v>19</v>
      </c>
      <c r="AB2" t="e">
        <f>COUNTIFS(#REF!,"BE",#REF!,"")</f>
        <v>#REF!</v>
      </c>
    </row>
    <row r="3" spans="1:28" x14ac:dyDescent="0.25">
      <c r="A3" s="19">
        <v>42156</v>
      </c>
      <c r="B3" s="7">
        <v>14</v>
      </c>
      <c r="C3" s="7">
        <v>7.75</v>
      </c>
      <c r="D3" s="7">
        <v>0</v>
      </c>
      <c r="E3" s="11">
        <f>Tableau1[[Effectif ]]*Tableau1[Heures/J]*60-Tableau1[Correction (min)]</f>
        <v>6510</v>
      </c>
      <c r="F3" s="17">
        <v>300</v>
      </c>
      <c r="G3" s="13">
        <f>Tableau1[[#This Row],[Temps présence (min)]]-Tableau1[[#This Row],[Tps alèa (min)]]</f>
        <v>6210</v>
      </c>
      <c r="H3" s="8">
        <f>1-(Tableau1[[#This Row],[Temps présence (min)]]-Tableau1[[#This Row],[Tps alèa (min)]])/Tableau1[[#This Row],[Temps présence (min)]]</f>
        <v>4.6082949308755783E-2</v>
      </c>
      <c r="I3" s="10">
        <f>Tableau1[[#This Row],[Tps alèa (min)]]/60/24</f>
        <v>0.20833333333333334</v>
      </c>
      <c r="J3" s="11">
        <f>Tableau1[[#This Row],[Tps alèa (min)]]/(Tableau1[[#This Row],[Heures/J]]*60)</f>
        <v>0.64516129032258063</v>
      </c>
      <c r="K3" s="8">
        <f>Tableau1[[#This Row],[Contre Prod]]-H2</f>
        <v>1.5360983102918557E-2</v>
      </c>
      <c r="L3" s="16">
        <f>WEEKNUM(Tableau1[[#This Row],[Date]])</f>
        <v>23</v>
      </c>
      <c r="M3" s="16">
        <f>YEAR(Tableau1[[#This Row],[Date]])</f>
        <v>2015</v>
      </c>
      <c r="N3" s="16"/>
      <c r="O3" s="16"/>
      <c r="P3" s="16">
        <v>2015</v>
      </c>
      <c r="Q3" s="16">
        <v>23</v>
      </c>
      <c r="R3">
        <f>SUMPRODUCT((Tableau1[Semaine]=Tableau3[[#This Row],[Semaine]])*(Tableau1[An]=Tableau3[[#This Row],[Année]])*(Tableau1[Temps présence (min)]))/1440</f>
        <v>20.416666666666668</v>
      </c>
      <c r="S3" s="16">
        <f>SUMPRODUCT((Tableau1[Semaine]=Tableau3[[#This Row],[Semaine]])*(Tableau1[An]=Tableau3[[#This Row],[Année]])*(Tableau1[Tps-aleas]))/1440</f>
        <v>19.62361111111111</v>
      </c>
      <c r="T3" s="16"/>
      <c r="U3" s="16"/>
      <c r="V3" s="16"/>
      <c r="Y3" t="s">
        <v>12</v>
      </c>
      <c r="Z3" t="e">
        <f>COUNTIF(#REF!,"Méthode")</f>
        <v>#REF!</v>
      </c>
      <c r="AA3" t="s">
        <v>19</v>
      </c>
      <c r="AB3" t="e">
        <f>COUNTIFS(#REF!,"Méthode",#REF!,"")</f>
        <v>#REF!</v>
      </c>
    </row>
    <row r="4" spans="1:28" x14ac:dyDescent="0.25">
      <c r="A4" s="19">
        <v>42157</v>
      </c>
      <c r="B4" s="7">
        <v>14</v>
      </c>
      <c r="C4" s="7">
        <v>7.75</v>
      </c>
      <c r="D4" s="7">
        <v>0</v>
      </c>
      <c r="E4" s="11">
        <f>Tableau1[[Effectif ]]*Tableau1[Heures/J]*60-Tableau1[Correction (min)]</f>
        <v>6510</v>
      </c>
      <c r="F4" s="17">
        <v>150</v>
      </c>
      <c r="G4" s="13">
        <f>Tableau1[[#This Row],[Temps présence (min)]]-Tableau1[[#This Row],[Tps alèa (min)]]</f>
        <v>6360</v>
      </c>
      <c r="H4" s="8">
        <f>1-(Tableau1[[#This Row],[Temps présence (min)]]-Tableau1[[#This Row],[Tps alèa (min)]])/Tableau1[[#This Row],[Temps présence (min)]]</f>
        <v>2.3041474654377891E-2</v>
      </c>
      <c r="I4" s="10">
        <f>Tableau1[[#This Row],[Tps alèa (min)]]/60/24</f>
        <v>0.10416666666666667</v>
      </c>
      <c r="J4" s="11">
        <f>Tableau1[[#This Row],[Tps alèa (min)]]/(Tableau1[[#This Row],[Heures/J]]*60)</f>
        <v>0.32258064516129031</v>
      </c>
      <c r="K4" s="8">
        <f>Tableau1[[#This Row],[Contre Prod]]-H3</f>
        <v>-2.3041474654377891E-2</v>
      </c>
      <c r="L4" s="16">
        <f>WEEKNUM(Tableau1[[#This Row],[Date]])</f>
        <v>23</v>
      </c>
      <c r="M4" s="16">
        <f>YEAR(Tableau1[[#This Row],[Date]])</f>
        <v>2015</v>
      </c>
      <c r="N4" s="16"/>
      <c r="O4" s="16"/>
      <c r="P4" s="16">
        <v>2015</v>
      </c>
      <c r="Q4" s="16">
        <v>24</v>
      </c>
      <c r="R4">
        <f>SUMPRODUCT((Tableau1[Semaine]=Tableau3[[#This Row],[Semaine]])*(Tableau1[An]=Tableau3[[#This Row],[Année]])*(Tableau1[Temps présence (min)]))/1440</f>
        <v>20.244791666666668</v>
      </c>
      <c r="S4" s="16">
        <f>SUMPRODUCT((Tableau1[Semaine]=Tableau3[[#This Row],[Semaine]])*(Tableau1[An]=Tableau3[[#This Row],[Année]])*(Tableau1[Tps-aleas]))/1440</f>
        <v>18.372569444444444</v>
      </c>
      <c r="T4" s="16"/>
      <c r="U4" s="16"/>
      <c r="V4" s="16"/>
      <c r="W4" s="2">
        <f>COUNTA(#REF!)+1</f>
        <v>2</v>
      </c>
      <c r="Y4" t="s">
        <v>13</v>
      </c>
      <c r="Z4" t="e">
        <f>COUNTIF(#REF!,"Qualité")</f>
        <v>#REF!</v>
      </c>
      <c r="AA4" t="s">
        <v>19</v>
      </c>
      <c r="AB4" t="e">
        <f>COUNTIFS(#REF!,"Qualité",#REF!,"")</f>
        <v>#REF!</v>
      </c>
    </row>
    <row r="5" spans="1:28" x14ac:dyDescent="0.25">
      <c r="A5" s="19">
        <v>42158</v>
      </c>
      <c r="B5" s="7">
        <v>14</v>
      </c>
      <c r="C5" s="16">
        <v>7.75</v>
      </c>
      <c r="D5" s="7">
        <v>0</v>
      </c>
      <c r="E5" s="11">
        <f>Tableau1[[Effectif ]]*Tableau1[Heures/J]*60-Tableau1[Correction (min)]</f>
        <v>6510</v>
      </c>
      <c r="F5" s="17">
        <v>111</v>
      </c>
      <c r="G5" s="13">
        <f>Tableau1[[#This Row],[Temps présence (min)]]-Tableau1[[#This Row],[Tps alèa (min)]]</f>
        <v>6399</v>
      </c>
      <c r="H5" s="8">
        <f>1-(Tableau1[[#This Row],[Temps présence (min)]]-Tableau1[[#This Row],[Tps alèa (min)]])/Tableau1[[#This Row],[Temps présence (min)]]</f>
        <v>1.7050691244239635E-2</v>
      </c>
      <c r="I5" s="10">
        <f>Tableau1[[#This Row],[Tps alèa (min)]]/60/24</f>
        <v>7.7083333333333337E-2</v>
      </c>
      <c r="J5" s="11">
        <f>Tableau1[[#This Row],[Tps alèa (min)]]/(Tableau1[[#This Row],[Heures/J]]*60)</f>
        <v>0.23870967741935484</v>
      </c>
      <c r="K5" s="8">
        <f>Tableau1[[#This Row],[Contre Prod]]-H4</f>
        <v>-5.9907834101382562E-3</v>
      </c>
      <c r="L5" s="16">
        <f>WEEKNUM(Tableau1[[#This Row],[Date]])</f>
        <v>23</v>
      </c>
      <c r="M5" s="16">
        <f>YEAR(Tableau1[[#This Row],[Date]])</f>
        <v>2015</v>
      </c>
      <c r="N5" s="16"/>
      <c r="O5" s="16"/>
      <c r="P5" s="16">
        <v>2015</v>
      </c>
      <c r="Q5" s="16">
        <v>25</v>
      </c>
      <c r="R5">
        <f>SUMPRODUCT((Tableau1[Semaine]=Tableau3[[#This Row],[Semaine]])*(Tableau1[An]=Tableau3[[#This Row],[Année]])*(Tableau1[Temps présence (min)]))/1440</f>
        <v>8.3958333333333339</v>
      </c>
      <c r="S5" s="16">
        <f>SUMPRODUCT((Tableau1[Semaine]=Tableau3[[#This Row],[Semaine]])*(Tableau1[An]=Tableau3[[#This Row],[Année]])*(Tableau1[Tps-aleas]))/1440</f>
        <v>7.5395833333333337</v>
      </c>
      <c r="T5" s="16"/>
      <c r="U5" s="16"/>
      <c r="V5" s="16"/>
      <c r="Y5" t="s">
        <v>14</v>
      </c>
      <c r="Z5" t="e">
        <f>COUNTIF(#REF!,"Production ")</f>
        <v>#REF!</v>
      </c>
      <c r="AA5" t="s">
        <v>19</v>
      </c>
      <c r="AB5" t="e">
        <f>COUNTIFS(#REF!,"Production ",#REF!,"")</f>
        <v>#REF!</v>
      </c>
    </row>
    <row r="6" spans="1:28" x14ac:dyDescent="0.25">
      <c r="A6" s="19">
        <v>42159</v>
      </c>
      <c r="B6" s="7">
        <v>14</v>
      </c>
      <c r="C6" s="16">
        <v>4</v>
      </c>
      <c r="D6" s="7">
        <v>0</v>
      </c>
      <c r="E6" s="11">
        <f>Tableau1[[Effectif ]]*Tableau1[Heures/J]*60-Tableau1[Correction (min)]</f>
        <v>3360</v>
      </c>
      <c r="F6" s="17">
        <v>457</v>
      </c>
      <c r="G6" s="13">
        <f>Tableau1[[#This Row],[Temps présence (min)]]-Tableau1[[#This Row],[Tps alèa (min)]]</f>
        <v>2903</v>
      </c>
      <c r="H6" s="8">
        <f>1-(Tableau1[[#This Row],[Temps présence (min)]]-Tableau1[[#This Row],[Tps alèa (min)]])/Tableau1[[#This Row],[Temps présence (min)]]</f>
        <v>0.13601190476190472</v>
      </c>
      <c r="I6" s="10">
        <f>Tableau1[[#This Row],[Tps alèa (min)]]/60/24</f>
        <v>0.31736111111111109</v>
      </c>
      <c r="J6" s="11">
        <f>Tableau1[[#This Row],[Tps alèa (min)]]/(Tableau1[[#This Row],[Heures/J]]*60)</f>
        <v>1.9041666666666666</v>
      </c>
      <c r="K6" s="8">
        <f>Tableau1[[#This Row],[Contre Prod]]-H5</f>
        <v>0.11896121351766509</v>
      </c>
      <c r="L6" s="16">
        <f>WEEKNUM(Tableau1[[#This Row],[Date]])</f>
        <v>23</v>
      </c>
      <c r="M6" s="16">
        <f>YEAR(Tableau1[[#This Row],[Date]])</f>
        <v>2015</v>
      </c>
      <c r="N6" s="16"/>
      <c r="O6" s="16"/>
      <c r="P6" s="16">
        <v>2015</v>
      </c>
      <c r="Q6" s="16">
        <v>26</v>
      </c>
      <c r="R6">
        <f>SUMPRODUCT((Tableau1[Semaine]=Tableau3[[#This Row],[Semaine]])*(Tableau1[An]=Tableau3[[#This Row],[Année]])*(Tableau1[Temps présence (min)]))/1440</f>
        <v>0</v>
      </c>
      <c r="S6" s="16">
        <f>SUMPRODUCT((Tableau1[Semaine]=Tableau3[[#This Row],[Semaine]])*(Tableau1[An]=Tableau3[[#This Row],[Année]])*(Tableau1[Tps-aleas]))/1440</f>
        <v>0</v>
      </c>
      <c r="T6" s="16"/>
      <c r="U6" s="16"/>
      <c r="V6" s="16"/>
      <c r="Y6" t="s">
        <v>15</v>
      </c>
      <c r="Z6" t="e">
        <f>COUNTIF(#REF!,"Achat")</f>
        <v>#REF!</v>
      </c>
      <c r="AA6" t="s">
        <v>19</v>
      </c>
      <c r="AB6" t="e">
        <f>COUNTIFS(#REF!,"Achat",#REF!,"")</f>
        <v>#REF!</v>
      </c>
    </row>
    <row r="7" spans="1:28" x14ac:dyDescent="0.25">
      <c r="A7" s="19">
        <v>42160</v>
      </c>
      <c r="B7" s="7">
        <v>14</v>
      </c>
      <c r="C7" s="16">
        <v>7.75</v>
      </c>
      <c r="D7" s="7">
        <v>0</v>
      </c>
      <c r="E7" s="11">
        <f>Tableau1[[Effectif ]]*Tableau1[Heures/J]*60-Tableau1[Correction (min)]</f>
        <v>6510</v>
      </c>
      <c r="F7" s="17">
        <v>124</v>
      </c>
      <c r="G7" s="13">
        <f>Tableau1[[#This Row],[Temps présence (min)]]-Tableau1[[#This Row],[Tps alèa (min)]]</f>
        <v>6386</v>
      </c>
      <c r="H7" s="8">
        <f>1-(Tableau1[[#This Row],[Temps présence (min)]]-Tableau1[[#This Row],[Tps alèa (min)]])/Tableau1[[#This Row],[Temps présence (min)]]</f>
        <v>1.9047619047619091E-2</v>
      </c>
      <c r="I7" s="10">
        <f>Tableau1[[#This Row],[Tps alèa (min)]]/60/24</f>
        <v>8.6111111111111124E-2</v>
      </c>
      <c r="J7" s="11">
        <f>Tableau1[[#This Row],[Tps alèa (min)]]/(Tableau1[[#This Row],[Heures/J]]*60)</f>
        <v>0.26666666666666666</v>
      </c>
      <c r="K7" s="8">
        <f>Tableau1[[#This Row],[Contre Prod]]-H6</f>
        <v>-0.11696428571428563</v>
      </c>
      <c r="L7" s="16">
        <f>WEEKNUM(Tableau1[[#This Row],[Date]])</f>
        <v>23</v>
      </c>
      <c r="M7" s="16">
        <f>YEAR(Tableau1[[#This Row],[Date]])</f>
        <v>2015</v>
      </c>
      <c r="N7" s="16"/>
      <c r="O7" s="16"/>
      <c r="P7" s="16">
        <v>2015</v>
      </c>
      <c r="Q7" s="16">
        <v>27</v>
      </c>
      <c r="R7">
        <f>SUMPRODUCT((Tableau1[Semaine]=Tableau3[[#This Row],[Semaine]])*(Tableau1[An]=Tableau3[[#This Row],[Année]])*(Tableau1[Temps présence (min)]))/1440</f>
        <v>0</v>
      </c>
      <c r="S7" s="16">
        <f>SUMPRODUCT((Tableau1[Semaine]=Tableau3[[#This Row],[Semaine]])*(Tableau1[An]=Tableau3[[#This Row],[Année]])*(Tableau1[Tps-aleas]))/1440</f>
        <v>0</v>
      </c>
      <c r="T7" s="16"/>
      <c r="U7" s="16"/>
      <c r="V7" s="16"/>
      <c r="Y7" t="s">
        <v>16</v>
      </c>
      <c r="Z7" t="e">
        <f>COUNTIF(#REF!,"Ordonnancement")</f>
        <v>#REF!</v>
      </c>
      <c r="AA7" t="s">
        <v>19</v>
      </c>
      <c r="AB7" t="e">
        <f>COUNTIFS(#REF!,"Ordonnancement",#REF!,"")</f>
        <v>#REF!</v>
      </c>
    </row>
    <row r="8" spans="1:28" x14ac:dyDescent="0.25">
      <c r="A8" s="19">
        <v>42163</v>
      </c>
      <c r="B8" s="7">
        <v>14</v>
      </c>
      <c r="C8" s="16">
        <v>7.75</v>
      </c>
      <c r="D8" s="7">
        <v>0</v>
      </c>
      <c r="E8" s="11">
        <f>Tableau1[[Effectif ]]*Tableau1[Heures/J]*60-Tableau1[Correction (min)]</f>
        <v>6510</v>
      </c>
      <c r="F8" s="17">
        <v>786</v>
      </c>
      <c r="G8" s="13">
        <f>Tableau1[[#This Row],[Temps présence (min)]]-Tableau1[[#This Row],[Tps alèa (min)]]</f>
        <v>5724</v>
      </c>
      <c r="H8" s="8">
        <f>1-(Tableau1[[#This Row],[Temps présence (min)]]-Tableau1[[#This Row],[Tps alèa (min)]])/Tableau1[[#This Row],[Temps présence (min)]]</f>
        <v>0.12073732718894015</v>
      </c>
      <c r="I8" s="10">
        <f>Tableau1[[#This Row],[Tps alèa (min)]]/60/24</f>
        <v>0.54583333333333328</v>
      </c>
      <c r="J8" s="11">
        <f>Tableau1[[#This Row],[Tps alèa (min)]]/(Tableau1[[#This Row],[Heures/J]]*60)</f>
        <v>1.6903225806451614</v>
      </c>
      <c r="K8" s="8">
        <f>Tableau1[[#This Row],[Contre Prod]]-H7</f>
        <v>0.10168970814132106</v>
      </c>
      <c r="L8" s="16">
        <f>WEEKNUM(Tableau1[[#This Row],[Date]])</f>
        <v>24</v>
      </c>
      <c r="M8" s="16">
        <f>YEAR(Tableau1[[#This Row],[Date]])</f>
        <v>2015</v>
      </c>
      <c r="N8" s="16"/>
      <c r="O8" s="16"/>
      <c r="P8" s="16">
        <v>2015</v>
      </c>
      <c r="Q8" s="16">
        <v>28</v>
      </c>
      <c r="R8">
        <f>SUMPRODUCT((Tableau1[Semaine]=Tableau3[[#This Row],[Semaine]])*(Tableau1[An]=Tableau3[[#This Row],[Année]])*(Tableau1[Temps présence (min)]))/1440</f>
        <v>0</v>
      </c>
      <c r="S8" s="16">
        <f>SUMPRODUCT((Tableau1[Semaine]=Tableau3[[#This Row],[Semaine]])*(Tableau1[An]=Tableau3[[#This Row],[Année]])*(Tableau1[Tps-aleas]))/1440</f>
        <v>0</v>
      </c>
      <c r="T8" s="16"/>
      <c r="U8" s="16"/>
      <c r="V8" s="16"/>
      <c r="Y8" t="s">
        <v>17</v>
      </c>
      <c r="Z8" t="e">
        <f>COUNTIF(#REF!,"Tôlerie")</f>
        <v>#REF!</v>
      </c>
      <c r="AA8" t="s">
        <v>19</v>
      </c>
      <c r="AB8" t="e">
        <f>COUNTIFS(#REF!,"Tôlerie",#REF!,"")</f>
        <v>#REF!</v>
      </c>
    </row>
    <row r="9" spans="1:28" x14ac:dyDescent="0.25">
      <c r="A9" s="19">
        <v>42164</v>
      </c>
      <c r="B9" s="16">
        <v>14.5</v>
      </c>
      <c r="C9" s="16">
        <v>7.75</v>
      </c>
      <c r="D9" s="16">
        <v>0</v>
      </c>
      <c r="E9" s="11">
        <f>Tableau1[[Effectif ]]*Tableau1[Heures/J]*60-Tableau1[Correction (min)]</f>
        <v>6742.5</v>
      </c>
      <c r="F9" s="17">
        <v>545</v>
      </c>
      <c r="G9" s="13">
        <f>Tableau1[[#This Row],[Temps présence (min)]]-Tableau1[[#This Row],[Tps alèa (min)]]</f>
        <v>6197.5</v>
      </c>
      <c r="H9" s="8">
        <f>1-(Tableau1[[#This Row],[Temps présence (min)]]-Tableau1[[#This Row],[Tps alèa (min)]])/Tableau1[[#This Row],[Temps présence (min)]]</f>
        <v>8.0830552465702588E-2</v>
      </c>
      <c r="I9" s="10">
        <f>Tableau1[[#This Row],[Tps alèa (min)]]/60/24</f>
        <v>0.37847222222222227</v>
      </c>
      <c r="J9" s="11">
        <f>Tableau1[[#This Row],[Tps alèa (min)]]/(Tableau1[[#This Row],[Heures/J]]*60)</f>
        <v>1.1720430107526882</v>
      </c>
      <c r="K9" s="8">
        <f>Tableau1[[#This Row],[Contre Prod]]-H8</f>
        <v>-3.9906774723237559E-2</v>
      </c>
      <c r="L9" s="16">
        <f>WEEKNUM(Tableau1[[#This Row],[Date]])</f>
        <v>24</v>
      </c>
      <c r="M9" s="16">
        <f>YEAR(Tableau1[[#This Row],[Date]])</f>
        <v>2015</v>
      </c>
      <c r="N9" s="16"/>
      <c r="O9" s="16"/>
      <c r="P9" s="16">
        <v>2015</v>
      </c>
      <c r="Q9" s="16">
        <v>29</v>
      </c>
      <c r="R9">
        <f>SUMPRODUCT((Tableau1[Semaine]=Tableau3[[#This Row],[Semaine]])*(Tableau1[An]=Tableau3[[#This Row],[Année]])*(Tableau1[Temps présence (min)]))/1440</f>
        <v>0</v>
      </c>
      <c r="S9" s="16">
        <f>SUMPRODUCT((Tableau1[Semaine]=Tableau3[[#This Row],[Semaine]])*(Tableau1[An]=Tableau3[[#This Row],[Année]])*(Tableau1[Tps-aleas]))/1440</f>
        <v>0</v>
      </c>
      <c r="T9" s="16"/>
      <c r="U9" s="16"/>
      <c r="V9" s="16"/>
      <c r="Y9" t="s">
        <v>18</v>
      </c>
      <c r="Z9" t="e">
        <f>COUNTIF(#REF!,"")</f>
        <v>#REF!</v>
      </c>
      <c r="AB9" t="e">
        <f>COUNTIFS(#REF!," ",#REF!,"")</f>
        <v>#REF!</v>
      </c>
    </row>
    <row r="10" spans="1:28" x14ac:dyDescent="0.25">
      <c r="A10" s="19">
        <v>42165</v>
      </c>
      <c r="B10" s="16">
        <v>14</v>
      </c>
      <c r="C10" s="16">
        <v>7.75</v>
      </c>
      <c r="D10" s="16">
        <v>0</v>
      </c>
      <c r="E10" s="11">
        <f>Tableau1[[Effectif ]]*Tableau1[Heures/J]*60-Tableau1[Correction (min)]</f>
        <v>6510</v>
      </c>
      <c r="F10" s="17">
        <v>456</v>
      </c>
      <c r="G10" s="17">
        <f>Tableau1[[#This Row],[Temps présence (min)]]-Tableau1[[#This Row],[Tps alèa (min)]]</f>
        <v>6054</v>
      </c>
      <c r="H10" s="8">
        <f>1-(Tableau1[[#This Row],[Temps présence (min)]]-Tableau1[[#This Row],[Tps alèa (min)]])/Tableau1[[#This Row],[Temps présence (min)]]</f>
        <v>7.0046082949308808E-2</v>
      </c>
      <c r="I10" s="10">
        <f>Tableau1[[#This Row],[Tps alèa (min)]]/60/24</f>
        <v>0.31666666666666665</v>
      </c>
      <c r="J10" s="11">
        <f>Tableau1[[#This Row],[Tps alèa (min)]]/(Tableau1[[#This Row],[Heures/J]]*60)</f>
        <v>0.98064516129032253</v>
      </c>
      <c r="K10" s="8">
        <f>Tableau1[[#This Row],[Contre Prod]]-H9</f>
        <v>-1.078446951639378E-2</v>
      </c>
      <c r="L10" s="16">
        <f>WEEKNUM(Tableau1[[#This Row],[Date]])</f>
        <v>24</v>
      </c>
      <c r="M10" s="16">
        <f>YEAR(Tableau1[[#This Row],[Date]])</f>
        <v>2015</v>
      </c>
      <c r="N10" s="16"/>
      <c r="O10" s="16"/>
      <c r="P10" s="16">
        <v>2015</v>
      </c>
      <c r="Q10" s="16">
        <v>30</v>
      </c>
      <c r="R10">
        <f>SUMPRODUCT((Tableau1[Semaine]=Tableau3[[#This Row],[Semaine]])*(Tableau1[An]=Tableau3[[#This Row],[Année]])*(Tableau1[Temps présence (min)]))/1440</f>
        <v>0</v>
      </c>
      <c r="S10" s="16">
        <f>SUMPRODUCT((Tableau1[Semaine]=Tableau3[[#This Row],[Semaine]])*(Tableau1[An]=Tableau3[[#This Row],[Année]])*(Tableau1[Tps-aleas]))/1440</f>
        <v>0</v>
      </c>
      <c r="T10" s="16"/>
      <c r="U10" s="16"/>
    </row>
    <row r="11" spans="1:28" x14ac:dyDescent="0.25">
      <c r="A11" s="19">
        <v>42166</v>
      </c>
      <c r="B11" s="16">
        <v>14</v>
      </c>
      <c r="C11" s="16">
        <v>7.75</v>
      </c>
      <c r="D11" s="16">
        <v>0</v>
      </c>
      <c r="E11" s="11">
        <f>Tableau1[[Effectif ]]*Tableau1[Heures/J]*60-Tableau1[Correction (min)]</f>
        <v>6510</v>
      </c>
      <c r="F11" s="17">
        <v>456</v>
      </c>
      <c r="G11" s="17">
        <f>Tableau1[[#This Row],[Temps présence (min)]]-Tableau1[[#This Row],[Tps alèa (min)]]</f>
        <v>6054</v>
      </c>
      <c r="H11" s="8">
        <f>1-(Tableau1[[#This Row],[Temps présence (min)]]-Tableau1[[#This Row],[Tps alèa (min)]])/Tableau1[[#This Row],[Temps présence (min)]]</f>
        <v>7.0046082949308808E-2</v>
      </c>
      <c r="I11" s="10">
        <f>Tableau1[[#This Row],[Tps alèa (min)]]/60/24</f>
        <v>0.31666666666666665</v>
      </c>
      <c r="J11" s="11">
        <f>Tableau1[[#This Row],[Tps alèa (min)]]/(Tableau1[[#This Row],[Heures/J]]*60)</f>
        <v>0.98064516129032253</v>
      </c>
      <c r="K11" s="8">
        <f>Tableau1[[#This Row],[Contre Prod]]-H10</f>
        <v>0</v>
      </c>
      <c r="L11" s="16">
        <f>WEEKNUM(Tableau1[[#This Row],[Date]])</f>
        <v>24</v>
      </c>
      <c r="M11" s="16">
        <f>YEAR(Tableau1[[#This Row],[Date]])</f>
        <v>2015</v>
      </c>
      <c r="N11" s="16"/>
      <c r="O11" s="16"/>
      <c r="P11" s="16">
        <v>2015</v>
      </c>
      <c r="Q11" s="16">
        <v>31</v>
      </c>
      <c r="R11">
        <f>SUMPRODUCT((Tableau1[Semaine]=Tableau3[[#This Row],[Semaine]])*(Tableau1[An]=Tableau3[[#This Row],[Année]])*(Tableau1[Temps présence (min)]))/1440</f>
        <v>0</v>
      </c>
      <c r="S11" s="16">
        <f>SUMPRODUCT((Tableau1[Semaine]=Tableau3[[#This Row],[Semaine]])*(Tableau1[An]=Tableau3[[#This Row],[Année]])*(Tableau1[Tps-aleas]))/1440</f>
        <v>0</v>
      </c>
      <c r="T11" s="16"/>
      <c r="U11" s="16"/>
    </row>
    <row r="12" spans="1:28" x14ac:dyDescent="0.25">
      <c r="A12" s="19">
        <v>42167</v>
      </c>
      <c r="B12" s="16">
        <v>12</v>
      </c>
      <c r="C12" s="16">
        <v>4</v>
      </c>
      <c r="D12" s="16">
        <v>0</v>
      </c>
      <c r="E12" s="11">
        <f>Tableau1[[Effectif ]]*Tableau1[Heures/J]*60-Tableau1[Correction (min)]</f>
        <v>2880</v>
      </c>
      <c r="F12" s="17">
        <v>453</v>
      </c>
      <c r="G12" s="17">
        <f>Tableau1[[#This Row],[Temps présence (min)]]-Tableau1[[#This Row],[Tps alèa (min)]]</f>
        <v>2427</v>
      </c>
      <c r="H12" s="8">
        <f>1-(Tableau1[[#This Row],[Temps présence (min)]]-Tableau1[[#This Row],[Tps alèa (min)]])/Tableau1[[#This Row],[Temps présence (min)]]</f>
        <v>0.15729166666666672</v>
      </c>
      <c r="I12" s="10">
        <f>Tableau1[[#This Row],[Tps alèa (min)]]/60/24</f>
        <v>0.31458333333333333</v>
      </c>
      <c r="J12" s="11">
        <f>Tableau1[[#This Row],[Tps alèa (min)]]/(Tableau1[[#This Row],[Heures/J]]*60)</f>
        <v>1.8875</v>
      </c>
      <c r="K12" s="8">
        <f>Tableau1[[#This Row],[Contre Prod]]-H11</f>
        <v>8.7245583717357911E-2</v>
      </c>
      <c r="L12" s="16">
        <f>WEEKNUM(Tableau1[[#This Row],[Date]])</f>
        <v>24</v>
      </c>
      <c r="M12" s="16">
        <f>YEAR(Tableau1[[#This Row],[Date]])</f>
        <v>2015</v>
      </c>
      <c r="N12" s="16"/>
      <c r="O12" s="16"/>
      <c r="P12" s="16">
        <v>2015</v>
      </c>
      <c r="Q12" s="16">
        <v>32</v>
      </c>
      <c r="R12">
        <f>SUMPRODUCT((Tableau1[Semaine]=Tableau3[[#This Row],[Semaine]])*(Tableau1[An]=Tableau3[[#This Row],[Année]])*(Tableau1[Temps présence (min)]))/1440</f>
        <v>0</v>
      </c>
      <c r="S12" s="16">
        <f>SUMPRODUCT((Tableau1[Semaine]=Tableau3[[#This Row],[Semaine]])*(Tableau1[An]=Tableau3[[#This Row],[Année]])*(Tableau1[Tps-aleas]))/1440</f>
        <v>0</v>
      </c>
      <c r="T12" s="16"/>
      <c r="U12" s="16"/>
    </row>
    <row r="13" spans="1:28" x14ac:dyDescent="0.25">
      <c r="A13" s="19">
        <v>42170</v>
      </c>
      <c r="B13" s="16">
        <v>13</v>
      </c>
      <c r="C13" s="16">
        <v>7.75</v>
      </c>
      <c r="D13" s="16">
        <v>0</v>
      </c>
      <c r="E13" s="11">
        <f>Tableau1[[Effectif ]]*Tableau1[Heures/J]*60-Tableau1[Correction (min)]</f>
        <v>6045</v>
      </c>
      <c r="F13" s="17">
        <v>456</v>
      </c>
      <c r="G13" s="17">
        <f>Tableau1[[#This Row],[Temps présence (min)]]-Tableau1[[#This Row],[Tps alèa (min)]]</f>
        <v>5589</v>
      </c>
      <c r="H13" s="8">
        <f>1-(Tableau1[[#This Row],[Temps présence (min)]]-Tableau1[[#This Row],[Tps alèa (min)]])/Tableau1[[#This Row],[Temps présence (min)]]</f>
        <v>7.5434243176178639E-2</v>
      </c>
      <c r="I13" s="10">
        <f>Tableau1[[#This Row],[Tps alèa (min)]]/60/24</f>
        <v>0.31666666666666665</v>
      </c>
      <c r="J13" s="11">
        <f>Tableau1[[#This Row],[Tps alèa (min)]]/(Tableau1[[#This Row],[Heures/J]]*60)</f>
        <v>0.98064516129032253</v>
      </c>
      <c r="K13" s="8">
        <f>Tableau1[[#This Row],[Contre Prod]]-H12</f>
        <v>-8.1857423490488079E-2</v>
      </c>
      <c r="L13" s="16">
        <f>WEEKNUM(Tableau1[[#This Row],[Date]])</f>
        <v>25</v>
      </c>
      <c r="M13" s="16">
        <f>YEAR(Tableau1[[#This Row],[Date]])</f>
        <v>2015</v>
      </c>
      <c r="N13" s="16"/>
      <c r="O13" s="16"/>
      <c r="P13" s="16">
        <v>2015</v>
      </c>
      <c r="Q13" s="16">
        <v>33</v>
      </c>
      <c r="R13">
        <f>SUMPRODUCT((Tableau1[Semaine]=Tableau3[[#This Row],[Semaine]])*(Tableau1[An]=Tableau3[[#This Row],[Année]])*(Tableau1[Temps présence (min)]))/1440</f>
        <v>0</v>
      </c>
      <c r="S13" s="16">
        <f>SUMPRODUCT((Tableau1[Semaine]=Tableau3[[#This Row],[Semaine]])*(Tableau1[An]=Tableau3[[#This Row],[Année]])*(Tableau1[Tps-aleas]))/1440</f>
        <v>0</v>
      </c>
      <c r="T13" s="16"/>
      <c r="U13" s="16"/>
    </row>
    <row r="14" spans="1:28" x14ac:dyDescent="0.25">
      <c r="A14" s="19">
        <v>42171</v>
      </c>
      <c r="B14" s="16">
        <v>13</v>
      </c>
      <c r="C14" s="16">
        <v>7.75</v>
      </c>
      <c r="D14" s="16">
        <v>0</v>
      </c>
      <c r="E14" s="11">
        <f>Tableau1[[Effectif ]]*Tableau1[Heures/J]*60-Tableau1[Correction (min)]</f>
        <v>6045</v>
      </c>
      <c r="F14" s="17">
        <v>777</v>
      </c>
      <c r="G14" s="17">
        <f>Tableau1[[#This Row],[Temps présence (min)]]-Tableau1[[#This Row],[Tps alèa (min)]]</f>
        <v>5268</v>
      </c>
      <c r="H14" s="8">
        <f>1-(Tableau1[[#This Row],[Temps présence (min)]]-Tableau1[[#This Row],[Tps alèa (min)]])/Tableau1[[#This Row],[Temps présence (min)]]</f>
        <v>0.12853598014888334</v>
      </c>
      <c r="I14" s="10">
        <f>Tableau1[[#This Row],[Tps alèa (min)]]/60/24</f>
        <v>0.5395833333333333</v>
      </c>
      <c r="J14" s="11">
        <f>Tableau1[[#This Row],[Tps alèa (min)]]/(Tableau1[[#This Row],[Heures/J]]*60)</f>
        <v>1.6709677419354838</v>
      </c>
      <c r="K14" s="8">
        <f>Tableau1[[#This Row],[Contre Prod]]-H13</f>
        <v>5.3101736972704705E-2</v>
      </c>
      <c r="L14" s="16">
        <f>WEEKNUM(Tableau1[[#This Row],[Date]])</f>
        <v>25</v>
      </c>
      <c r="M14" s="16">
        <f>YEAR(Tableau1[[#This Row],[Date]])</f>
        <v>2015</v>
      </c>
      <c r="N14" s="16"/>
      <c r="O14" s="16"/>
      <c r="P14" s="16">
        <v>2015</v>
      </c>
      <c r="Q14" s="16">
        <v>34</v>
      </c>
      <c r="R14">
        <f>SUMPRODUCT((Tableau1[Semaine]=Tableau3[[#This Row],[Semaine]])*(Tableau1[An]=Tableau3[[#This Row],[Année]])*(Tableau1[Temps présence (min)]))/1440</f>
        <v>0</v>
      </c>
      <c r="S14" s="16">
        <f>SUMPRODUCT((Tableau1[Semaine]=Tableau3[[#This Row],[Semaine]])*(Tableau1[An]=Tableau3[[#This Row],[Année]])*(Tableau1[Tps-aleas]))/1440</f>
        <v>0</v>
      </c>
      <c r="T14" s="16"/>
      <c r="U14" s="16"/>
    </row>
    <row r="15" spans="1:28" x14ac:dyDescent="0.25">
      <c r="A15" s="19"/>
      <c r="B15" s="16"/>
      <c r="C15" s="16"/>
      <c r="D15" s="16"/>
      <c r="E15" s="11"/>
      <c r="F15" s="17"/>
      <c r="G15" s="17"/>
      <c r="H15" s="8"/>
      <c r="I15" s="10"/>
      <c r="J15" s="11"/>
      <c r="K15" s="8"/>
      <c r="L15" s="20"/>
      <c r="M15" s="20"/>
      <c r="N15" s="20"/>
      <c r="O15" s="20"/>
      <c r="P15" s="16">
        <v>2015</v>
      </c>
      <c r="Q15" s="16">
        <v>35</v>
      </c>
      <c r="R15">
        <f>SUMPRODUCT((Tableau1[Semaine]=Tableau3[[#This Row],[Semaine]])*(Tableau1[An]=Tableau3[[#This Row],[Année]])*(Tableau1[Temps présence (min)]))/1440</f>
        <v>0</v>
      </c>
      <c r="S15" s="16">
        <f>SUMPRODUCT((Tableau1[Semaine]=Tableau3[[#This Row],[Semaine]])*(Tableau1[An]=Tableau3[[#This Row],[Année]])*(Tableau1[Tps-aleas]))/1440</f>
        <v>0</v>
      </c>
      <c r="T15" s="16"/>
      <c r="U15" s="20"/>
    </row>
    <row r="16" spans="1:28" x14ac:dyDescent="0.25">
      <c r="P16" s="16">
        <v>2015</v>
      </c>
      <c r="Q16" s="16">
        <v>36</v>
      </c>
      <c r="R16">
        <f>SUMPRODUCT((Tableau1[Semaine]=Tableau3[[#This Row],[Semaine]])*(Tableau1[An]=Tableau3[[#This Row],[Année]])*(Tableau1[Temps présence (min)]))/1440</f>
        <v>0</v>
      </c>
      <c r="S16" s="16">
        <f>SUMPRODUCT((Tableau1[Semaine]=Tableau3[[#This Row],[Semaine]])*(Tableau1[An]=Tableau3[[#This Row],[Année]])*(Tableau1[Tps-aleas]))/1440</f>
        <v>0</v>
      </c>
      <c r="T16" s="16"/>
    </row>
    <row r="17" spans="6:20" x14ac:dyDescent="0.25">
      <c r="P17" s="16">
        <v>2015</v>
      </c>
      <c r="Q17" s="16">
        <v>37</v>
      </c>
      <c r="R17">
        <f>SUMPRODUCT((Tableau1[Semaine]=Tableau3[[#This Row],[Semaine]])*(Tableau1[An]=Tableau3[[#This Row],[Année]])*(Tableau1[Temps présence (min)]))/1440</f>
        <v>0</v>
      </c>
      <c r="S17" s="16">
        <f>SUMPRODUCT((Tableau1[Semaine]=Tableau3[[#This Row],[Semaine]])*(Tableau1[An]=Tableau3[[#This Row],[Année]])*(Tableau1[Tps-aleas]))/1440</f>
        <v>0</v>
      </c>
      <c r="T17" s="16"/>
    </row>
    <row r="18" spans="6:20" x14ac:dyDescent="0.25">
      <c r="P18" s="16">
        <v>2015</v>
      </c>
      <c r="Q18" s="16">
        <v>38</v>
      </c>
      <c r="R18">
        <f>SUMPRODUCT((Tableau1[Semaine]=Tableau3[[#This Row],[Semaine]])*(Tableau1[An]=Tableau3[[#This Row],[Année]])*(Tableau1[Temps présence (min)]))/1440</f>
        <v>0</v>
      </c>
      <c r="S18" s="16">
        <f>SUMPRODUCT((Tableau1[Semaine]=Tableau3[[#This Row],[Semaine]])*(Tableau1[An]=Tableau3[[#This Row],[Année]])*(Tableau1[Tps-aleas]))/1440</f>
        <v>0</v>
      </c>
      <c r="T18" s="16"/>
    </row>
    <row r="19" spans="6:20" x14ac:dyDescent="0.25">
      <c r="P19" s="16">
        <v>2015</v>
      </c>
      <c r="Q19" s="16">
        <v>39</v>
      </c>
      <c r="R19">
        <f>SUMPRODUCT((Tableau1[Semaine]=Tableau3[[#This Row],[Semaine]])*(Tableau1[An]=Tableau3[[#This Row],[Année]])*(Tableau1[Temps présence (min)]))/1440</f>
        <v>0</v>
      </c>
      <c r="S19" s="16">
        <f>SUMPRODUCT((Tableau1[Semaine]=Tableau3[[#This Row],[Semaine]])*(Tableau1[An]=Tableau3[[#This Row],[Année]])*(Tableau1[Tps-aleas]))/1440</f>
        <v>0</v>
      </c>
      <c r="T19" s="16"/>
    </row>
    <row r="20" spans="6:20" x14ac:dyDescent="0.25">
      <c r="P20" s="16">
        <v>2015</v>
      </c>
      <c r="Q20" s="16">
        <v>40</v>
      </c>
      <c r="R20">
        <f>SUMPRODUCT((Tableau1[Semaine]=Tableau3[[#This Row],[Semaine]])*(Tableau1[An]=Tableau3[[#This Row],[Année]])*(Tableau1[Temps présence (min)]))/1440</f>
        <v>0</v>
      </c>
      <c r="S20" s="16">
        <f>SUMPRODUCT((Tableau1[Semaine]=Tableau3[[#This Row],[Semaine]])*(Tableau1[An]=Tableau3[[#This Row],[Année]])*(Tableau1[Tps-aleas]))/1440</f>
        <v>0</v>
      </c>
      <c r="T20" s="16"/>
    </row>
    <row r="21" spans="6:20" x14ac:dyDescent="0.25">
      <c r="P21" s="16">
        <v>2015</v>
      </c>
      <c r="Q21" s="16">
        <v>41</v>
      </c>
      <c r="R21">
        <f>SUMPRODUCT((Tableau1[Semaine]=Tableau3[[#This Row],[Semaine]])*(Tableau1[An]=Tableau3[[#This Row],[Année]])*(Tableau1[Temps présence (min)]))/1440</f>
        <v>0</v>
      </c>
      <c r="S21" s="16">
        <f>SUMPRODUCT((Tableau1[Semaine]=Tableau3[[#This Row],[Semaine]])*(Tableau1[An]=Tableau3[[#This Row],[Année]])*(Tableau1[Tps-aleas]))/1440</f>
        <v>0</v>
      </c>
      <c r="T21" s="16"/>
    </row>
    <row r="22" spans="6:20" x14ac:dyDescent="0.25">
      <c r="P22" s="16">
        <v>2015</v>
      </c>
      <c r="Q22" s="16">
        <v>42</v>
      </c>
      <c r="R22">
        <f>SUMPRODUCT((Tableau1[Semaine]=Tableau3[[#This Row],[Semaine]])*(Tableau1[An]=Tableau3[[#This Row],[Année]])*(Tableau1[Temps présence (min)]))/1440</f>
        <v>0</v>
      </c>
      <c r="S22" s="16">
        <f>SUMPRODUCT((Tableau1[Semaine]=Tableau3[[#This Row],[Semaine]])*(Tableau1[An]=Tableau3[[#This Row],[Année]])*(Tableau1[Tps-aleas]))/1440</f>
        <v>0</v>
      </c>
      <c r="T22" s="16"/>
    </row>
    <row r="23" spans="6:20" x14ac:dyDescent="0.25">
      <c r="F23" s="13"/>
      <c r="P23" s="16">
        <v>2015</v>
      </c>
      <c r="Q23" s="16">
        <v>43</v>
      </c>
      <c r="R23">
        <f>SUMPRODUCT((Tableau1[Semaine]=Tableau3[[#This Row],[Semaine]])*(Tableau1[An]=Tableau3[[#This Row],[Année]])*(Tableau1[Temps présence (min)]))/1440</f>
        <v>0</v>
      </c>
      <c r="S23" s="16">
        <f>SUMPRODUCT((Tableau1[Semaine]=Tableau3[[#This Row],[Semaine]])*(Tableau1[An]=Tableau3[[#This Row],[Année]])*(Tableau1[Tps-aleas]))/1440</f>
        <v>0</v>
      </c>
      <c r="T23" s="16"/>
    </row>
    <row r="24" spans="6:20" x14ac:dyDescent="0.25">
      <c r="F24" s="13"/>
      <c r="P24" s="16">
        <v>2015</v>
      </c>
      <c r="Q24" s="16">
        <v>44</v>
      </c>
      <c r="R24">
        <f>SUMPRODUCT((Tableau1[Semaine]=Tableau3[[#This Row],[Semaine]])*(Tableau1[An]=Tableau3[[#This Row],[Année]])*(Tableau1[Temps présence (min)]))/1440</f>
        <v>0</v>
      </c>
      <c r="S24" s="16">
        <f>SUMPRODUCT((Tableau1[Semaine]=Tableau3[[#This Row],[Semaine]])*(Tableau1[An]=Tableau3[[#This Row],[Année]])*(Tableau1[Tps-aleas]))/1440</f>
        <v>0</v>
      </c>
      <c r="T24" s="16"/>
    </row>
    <row r="25" spans="6:20" x14ac:dyDescent="0.25">
      <c r="F25" s="13"/>
      <c r="P25" s="16">
        <v>2015</v>
      </c>
      <c r="Q25" s="16">
        <v>45</v>
      </c>
      <c r="R25">
        <f>SUMPRODUCT((Tableau1[Semaine]=Tableau3[[#This Row],[Semaine]])*(Tableau1[An]=Tableau3[[#This Row],[Année]])*(Tableau1[Temps présence (min)]))/1440</f>
        <v>0</v>
      </c>
      <c r="S25" s="16">
        <f>SUMPRODUCT((Tableau1[Semaine]=Tableau3[[#This Row],[Semaine]])*(Tableau1[An]=Tableau3[[#This Row],[Année]])*(Tableau1[Tps-aleas]))/1440</f>
        <v>0</v>
      </c>
      <c r="T25" s="16"/>
    </row>
    <row r="26" spans="6:20" x14ac:dyDescent="0.25">
      <c r="F26" s="13"/>
      <c r="P26" s="16">
        <v>2015</v>
      </c>
      <c r="Q26" s="16">
        <v>46</v>
      </c>
      <c r="R26">
        <f>SUMPRODUCT((Tableau1[Semaine]=Tableau3[[#This Row],[Semaine]])*(Tableau1[An]=Tableau3[[#This Row],[Année]])*(Tableau1[Temps présence (min)]))/1440</f>
        <v>0</v>
      </c>
      <c r="S26" s="16">
        <f>SUMPRODUCT((Tableau1[Semaine]=Tableau3[[#This Row],[Semaine]])*(Tableau1[An]=Tableau3[[#This Row],[Année]])*(Tableau1[Tps-aleas]))/1440</f>
        <v>0</v>
      </c>
      <c r="T26" s="16"/>
    </row>
    <row r="27" spans="6:20" x14ac:dyDescent="0.25">
      <c r="F27" s="13"/>
      <c r="P27" s="16">
        <v>2015</v>
      </c>
      <c r="Q27" s="16">
        <v>47</v>
      </c>
      <c r="R27">
        <f>SUMPRODUCT((Tableau1[Semaine]=Tableau3[[#This Row],[Semaine]])*(Tableau1[An]=Tableau3[[#This Row],[Année]])*(Tableau1[Temps présence (min)]))/1440</f>
        <v>0</v>
      </c>
      <c r="S27" s="16">
        <f>SUMPRODUCT((Tableau1[Semaine]=Tableau3[[#This Row],[Semaine]])*(Tableau1[An]=Tableau3[[#This Row],[Année]])*(Tableau1[Tps-aleas]))/1440</f>
        <v>0</v>
      </c>
      <c r="T27" s="16"/>
    </row>
    <row r="28" spans="6:20" x14ac:dyDescent="0.25">
      <c r="F28" s="13"/>
      <c r="P28" s="16">
        <v>2015</v>
      </c>
      <c r="Q28" s="16">
        <v>48</v>
      </c>
      <c r="R28">
        <f>SUMPRODUCT((Tableau1[Semaine]=Tableau3[[#This Row],[Semaine]])*(Tableau1[An]=Tableau3[[#This Row],[Année]])*(Tableau1[Temps présence (min)]))/1440</f>
        <v>0</v>
      </c>
      <c r="S28" s="16">
        <f>SUMPRODUCT((Tableau1[Semaine]=Tableau3[[#This Row],[Semaine]])*(Tableau1[An]=Tableau3[[#This Row],[Année]])*(Tableau1[Tps-aleas]))/1440</f>
        <v>0</v>
      </c>
      <c r="T28" s="16"/>
    </row>
    <row r="29" spans="6:20" x14ac:dyDescent="0.25">
      <c r="F29" s="13"/>
      <c r="P29" s="16">
        <v>2015</v>
      </c>
      <c r="Q29" s="16">
        <v>49</v>
      </c>
      <c r="R29">
        <f>SUMPRODUCT((Tableau1[Semaine]=Tableau3[[#This Row],[Semaine]])*(Tableau1[An]=Tableau3[[#This Row],[Année]])*(Tableau1[Temps présence (min)]))/1440</f>
        <v>0</v>
      </c>
      <c r="S29" s="16">
        <f>SUMPRODUCT((Tableau1[Semaine]=Tableau3[[#This Row],[Semaine]])*(Tableau1[An]=Tableau3[[#This Row],[Année]])*(Tableau1[Tps-aleas]))/1440</f>
        <v>0</v>
      </c>
      <c r="T29" s="16"/>
    </row>
    <row r="30" spans="6:20" x14ac:dyDescent="0.25">
      <c r="F30" s="13"/>
      <c r="P30" s="16">
        <v>2015</v>
      </c>
      <c r="Q30" s="16">
        <v>50</v>
      </c>
      <c r="R30">
        <f>SUMPRODUCT((Tableau1[Semaine]=Tableau3[[#This Row],[Semaine]])*(Tableau1[An]=Tableau3[[#This Row],[Année]])*(Tableau1[Temps présence (min)]))/1440</f>
        <v>0</v>
      </c>
      <c r="S30" s="16">
        <f>SUMPRODUCT((Tableau1[Semaine]=Tableau3[[#This Row],[Semaine]])*(Tableau1[An]=Tableau3[[#This Row],[Année]])*(Tableau1[Tps-aleas]))/1440</f>
        <v>0</v>
      </c>
      <c r="T30" s="16"/>
    </row>
    <row r="31" spans="6:20" x14ac:dyDescent="0.25">
      <c r="F31" s="13"/>
      <c r="P31" s="16">
        <v>2015</v>
      </c>
      <c r="Q31" s="16">
        <v>51</v>
      </c>
      <c r="R31">
        <f>SUMPRODUCT((Tableau1[Semaine]=Tableau3[[#This Row],[Semaine]])*(Tableau1[An]=Tableau3[[#This Row],[Année]])*(Tableau1[Temps présence (min)]))/1440</f>
        <v>0</v>
      </c>
      <c r="S31" s="16">
        <f>SUMPRODUCT((Tableau1[Semaine]=Tableau3[[#This Row],[Semaine]])*(Tableau1[An]=Tableau3[[#This Row],[Année]])*(Tableau1[Tps-aleas]))/1440</f>
        <v>0</v>
      </c>
      <c r="T31" s="16"/>
    </row>
    <row r="32" spans="6:20" x14ac:dyDescent="0.25">
      <c r="F32" s="13"/>
      <c r="P32" s="16">
        <v>2015</v>
      </c>
      <c r="Q32" s="16">
        <v>52</v>
      </c>
      <c r="R32">
        <f>SUMPRODUCT((Tableau1[Semaine]=Tableau3[[#This Row],[Semaine]])*(Tableau1[An]=Tableau3[[#This Row],[Année]])*(Tableau1[Temps présence (min)]))/1440</f>
        <v>0</v>
      </c>
      <c r="S32" s="16">
        <f>SUMPRODUCT((Tableau1[Semaine]=Tableau3[[#This Row],[Semaine]])*(Tableau1[An]=Tableau3[[#This Row],[Année]])*(Tableau1[Tps-aleas]))/1440</f>
        <v>0</v>
      </c>
      <c r="T32" s="16"/>
    </row>
    <row r="33" spans="6:20" x14ac:dyDescent="0.25">
      <c r="F33" s="13"/>
      <c r="P33" s="16">
        <v>2016</v>
      </c>
      <c r="Q33" s="16">
        <v>1</v>
      </c>
      <c r="R33">
        <f>SUMPRODUCT((Tableau1[Semaine]=Tableau3[[#This Row],[Semaine]])*(Tableau1[An]=Tableau3[[#This Row],[Année]])*(Tableau1[Temps présence (min)]))/1440</f>
        <v>0</v>
      </c>
      <c r="S33" s="16">
        <f>SUMPRODUCT((Tableau1[Semaine]=Tableau3[[#This Row],[Semaine]])*(Tableau1[An]=Tableau3[[#This Row],[Année]])*(Tableau1[Tps-aleas]))/1440</f>
        <v>0</v>
      </c>
      <c r="T33" s="16"/>
    </row>
    <row r="34" spans="6:20" x14ac:dyDescent="0.25">
      <c r="F34" s="13"/>
      <c r="P34" s="16">
        <v>2016</v>
      </c>
      <c r="Q34" s="16">
        <v>2</v>
      </c>
      <c r="R34">
        <f>SUMPRODUCT((Tableau1[Semaine]=Tableau3[[#This Row],[Semaine]])*(Tableau1[An]=Tableau3[[#This Row],[Année]])*(Tableau1[Temps présence (min)]))/1440</f>
        <v>0</v>
      </c>
      <c r="S34" s="16">
        <f>SUMPRODUCT((Tableau1[Semaine]=Tableau3[[#This Row],[Semaine]])*(Tableau1[An]=Tableau3[[#This Row],[Année]])*(Tableau1[Tps-aleas]))/1440</f>
        <v>0</v>
      </c>
      <c r="T34" s="16"/>
    </row>
    <row r="35" spans="6:20" x14ac:dyDescent="0.25">
      <c r="F35" s="13"/>
      <c r="P35" s="16">
        <v>2016</v>
      </c>
      <c r="Q35" s="16">
        <v>3</v>
      </c>
      <c r="R35">
        <f>SUMPRODUCT((Tableau1[Semaine]=Tableau3[[#This Row],[Semaine]])*(Tableau1[An]=Tableau3[[#This Row],[Année]])*(Tableau1[Temps présence (min)]))/1440</f>
        <v>0</v>
      </c>
      <c r="S35" s="16">
        <f>SUMPRODUCT((Tableau1[Semaine]=Tableau3[[#This Row],[Semaine]])*(Tableau1[An]=Tableau3[[#This Row],[Année]])*(Tableau1[Tps-aleas]))/1440</f>
        <v>0</v>
      </c>
      <c r="T35" s="16"/>
    </row>
    <row r="36" spans="6:20" x14ac:dyDescent="0.25">
      <c r="P36" s="16">
        <v>2016</v>
      </c>
      <c r="Q36" s="16">
        <v>4</v>
      </c>
      <c r="R36">
        <f>SUMPRODUCT((Tableau1[Semaine]=Tableau3[[#This Row],[Semaine]])*(Tableau1[An]=Tableau3[[#This Row],[Année]])*(Tableau1[Temps présence (min)]))/1440</f>
        <v>0</v>
      </c>
      <c r="S36" s="16">
        <f>SUMPRODUCT((Tableau1[Semaine]=Tableau3[[#This Row],[Semaine]])*(Tableau1[An]=Tableau3[[#This Row],[Année]])*(Tableau1[Tps-aleas]))/1440</f>
        <v>0</v>
      </c>
      <c r="T36" s="16"/>
    </row>
    <row r="37" spans="6:20" x14ac:dyDescent="0.25">
      <c r="P37" s="16">
        <v>2016</v>
      </c>
      <c r="Q37" s="16">
        <v>5</v>
      </c>
      <c r="R37">
        <f>SUMPRODUCT((Tableau1[Semaine]=Tableau3[[#This Row],[Semaine]])*(Tableau1[An]=Tableau3[[#This Row],[Année]])*(Tableau1[Temps présence (min)]))/1440</f>
        <v>0</v>
      </c>
      <c r="S37" s="16">
        <f>SUMPRODUCT((Tableau1[Semaine]=Tableau3[[#This Row],[Semaine]])*(Tableau1[An]=Tableau3[[#This Row],[Année]])*(Tableau1[Tps-aleas]))/1440</f>
        <v>0</v>
      </c>
      <c r="T37" s="16"/>
    </row>
    <row r="38" spans="6:20" x14ac:dyDescent="0.25">
      <c r="P38" s="16">
        <v>2016</v>
      </c>
      <c r="Q38" s="16">
        <v>6</v>
      </c>
      <c r="R38">
        <f>SUMPRODUCT((Tableau1[Semaine]=Tableau3[[#This Row],[Semaine]])*(Tableau1[An]=Tableau3[[#This Row],[Année]])*(Tableau1[Temps présence (min)]))/1440</f>
        <v>0</v>
      </c>
      <c r="S38" s="16">
        <f>SUMPRODUCT((Tableau1[Semaine]=Tableau3[[#This Row],[Semaine]])*(Tableau1[An]=Tableau3[[#This Row],[Année]])*(Tableau1[Tps-aleas]))/1440</f>
        <v>0</v>
      </c>
      <c r="T38" s="16"/>
    </row>
    <row r="39" spans="6:20" x14ac:dyDescent="0.25">
      <c r="P39" s="16">
        <v>2016</v>
      </c>
      <c r="Q39" s="16">
        <v>7</v>
      </c>
      <c r="R39">
        <f>SUMPRODUCT((Tableau1[Semaine]=Tableau3[[#This Row],[Semaine]])*(Tableau1[An]=Tableau3[[#This Row],[Année]])*(Tableau1[Temps présence (min)]))/1440</f>
        <v>0</v>
      </c>
      <c r="S39" s="16">
        <f>SUMPRODUCT((Tableau1[Semaine]=Tableau3[[#This Row],[Semaine]])*(Tableau1[An]=Tableau3[[#This Row],[Année]])*(Tableau1[Tps-aleas]))/1440</f>
        <v>0</v>
      </c>
      <c r="T39" s="16"/>
    </row>
    <row r="40" spans="6:20" x14ac:dyDescent="0.25">
      <c r="P40" s="16">
        <v>2016</v>
      </c>
      <c r="Q40" s="16">
        <v>8</v>
      </c>
      <c r="R40">
        <f>SUMPRODUCT((Tableau1[Semaine]=Tableau3[[#This Row],[Semaine]])*(Tableau1[An]=Tableau3[[#This Row],[Année]])*(Tableau1[Temps présence (min)]))/1440</f>
        <v>0</v>
      </c>
      <c r="S40" s="16">
        <f>SUMPRODUCT((Tableau1[Semaine]=Tableau3[[#This Row],[Semaine]])*(Tableau1[An]=Tableau3[[#This Row],[Année]])*(Tableau1[Tps-aleas]))/1440</f>
        <v>0</v>
      </c>
      <c r="T40" s="16"/>
    </row>
    <row r="41" spans="6:20" x14ac:dyDescent="0.25">
      <c r="P41" s="16">
        <v>2016</v>
      </c>
      <c r="Q41" s="16">
        <v>9</v>
      </c>
      <c r="R41">
        <f>SUMPRODUCT((Tableau1[Semaine]=Tableau3[[#This Row],[Semaine]])*(Tableau1[An]=Tableau3[[#This Row],[Année]])*(Tableau1[Temps présence (min)]))/1440</f>
        <v>0</v>
      </c>
      <c r="S41" s="16">
        <f>SUMPRODUCT((Tableau1[Semaine]=Tableau3[[#This Row],[Semaine]])*(Tableau1[An]=Tableau3[[#This Row],[Année]])*(Tableau1[Tps-aleas]))/1440</f>
        <v>0</v>
      </c>
      <c r="T41" s="16"/>
    </row>
    <row r="42" spans="6:20" x14ac:dyDescent="0.25">
      <c r="P42" s="16">
        <v>2016</v>
      </c>
      <c r="Q42" s="16">
        <v>10</v>
      </c>
      <c r="R42">
        <f>SUMPRODUCT((Tableau1[Semaine]=Tableau3[[#This Row],[Semaine]])*(Tableau1[An]=Tableau3[[#This Row],[Année]])*(Tableau1[Temps présence (min)]))/1440</f>
        <v>0</v>
      </c>
      <c r="S42" s="16">
        <f>SUMPRODUCT((Tableau1[Semaine]=Tableau3[[#This Row],[Semaine]])*(Tableau1[An]=Tableau3[[#This Row],[Année]])*(Tableau1[Tps-aleas]))/1440</f>
        <v>0</v>
      </c>
      <c r="T42" s="16"/>
    </row>
    <row r="43" spans="6:20" x14ac:dyDescent="0.25">
      <c r="P43" s="16">
        <v>2016</v>
      </c>
      <c r="Q43" s="16">
        <v>11</v>
      </c>
      <c r="R43">
        <f>SUMPRODUCT((Tableau1[Semaine]=Tableau3[[#This Row],[Semaine]])*(Tableau1[An]=Tableau3[[#This Row],[Année]])*(Tableau1[Temps présence (min)]))/1440</f>
        <v>0</v>
      </c>
      <c r="S43" s="16">
        <f>SUMPRODUCT((Tableau1[Semaine]=Tableau3[[#This Row],[Semaine]])*(Tableau1[An]=Tableau3[[#This Row],[Année]])*(Tableau1[Tps-aleas]))/1440</f>
        <v>0</v>
      </c>
      <c r="T43" s="16"/>
    </row>
    <row r="44" spans="6:20" x14ac:dyDescent="0.25">
      <c r="P44" s="16">
        <v>2016</v>
      </c>
      <c r="Q44" s="16">
        <v>12</v>
      </c>
      <c r="R44">
        <f>SUMPRODUCT((Tableau1[Semaine]=Tableau3[[#This Row],[Semaine]])*(Tableau1[An]=Tableau3[[#This Row],[Année]])*(Tableau1[Temps présence (min)]))/1440</f>
        <v>0</v>
      </c>
      <c r="S44" s="16">
        <f>SUMPRODUCT((Tableau1[Semaine]=Tableau3[[#This Row],[Semaine]])*(Tableau1[An]=Tableau3[[#This Row],[Année]])*(Tableau1[Tps-aleas]))/1440</f>
        <v>0</v>
      </c>
      <c r="T44" s="16"/>
    </row>
    <row r="45" spans="6:20" x14ac:dyDescent="0.25">
      <c r="P45" s="16">
        <v>2016</v>
      </c>
      <c r="Q45" s="16">
        <v>13</v>
      </c>
      <c r="R45">
        <f>SUMPRODUCT((Tableau1[Semaine]=Tableau3[[#This Row],[Semaine]])*(Tableau1[An]=Tableau3[[#This Row],[Année]])*(Tableau1[Temps présence (min)]))/1440</f>
        <v>0</v>
      </c>
      <c r="S45" s="16">
        <f>SUMPRODUCT((Tableau1[Semaine]=Tableau3[[#This Row],[Semaine]])*(Tableau1[An]=Tableau3[[#This Row],[Année]])*(Tableau1[Tps-aleas]))/1440</f>
        <v>0</v>
      </c>
      <c r="T45" s="16"/>
    </row>
    <row r="46" spans="6:20" x14ac:dyDescent="0.25">
      <c r="P46" s="16">
        <v>2016</v>
      </c>
      <c r="Q46" s="16">
        <v>14</v>
      </c>
      <c r="R46">
        <f>SUMPRODUCT((Tableau1[Semaine]=Tableau3[[#This Row],[Semaine]])*(Tableau1[An]=Tableau3[[#This Row],[Année]])*(Tableau1[Temps présence (min)]))/1440</f>
        <v>0</v>
      </c>
      <c r="S46" s="16">
        <f>SUMPRODUCT((Tableau1[Semaine]=Tableau3[[#This Row],[Semaine]])*(Tableau1[An]=Tableau3[[#This Row],[Année]])*(Tableau1[Tps-aleas]))/1440</f>
        <v>0</v>
      </c>
      <c r="T46" s="16"/>
    </row>
    <row r="47" spans="6:20" x14ac:dyDescent="0.25">
      <c r="P47" s="16">
        <v>2016</v>
      </c>
      <c r="Q47" s="16">
        <v>15</v>
      </c>
      <c r="R47">
        <f>SUMPRODUCT((Tableau1[Semaine]=Tableau3[[#This Row],[Semaine]])*(Tableau1[An]=Tableau3[[#This Row],[Année]])*(Tableau1[Temps présence (min)]))/1440</f>
        <v>0</v>
      </c>
      <c r="S47" s="16">
        <f>SUMPRODUCT((Tableau1[Semaine]=Tableau3[[#This Row],[Semaine]])*(Tableau1[An]=Tableau3[[#This Row],[Année]])*(Tableau1[Tps-aleas]))/1440</f>
        <v>0</v>
      </c>
      <c r="T47" s="16"/>
    </row>
    <row r="48" spans="6:20" x14ac:dyDescent="0.25">
      <c r="P48" s="16">
        <v>2016</v>
      </c>
      <c r="Q48" s="16">
        <v>16</v>
      </c>
      <c r="R48">
        <f>SUMPRODUCT((Tableau1[Semaine]=Tableau3[[#This Row],[Semaine]])*(Tableau1[An]=Tableau3[[#This Row],[Année]])*(Tableau1[Temps présence (min)]))/1440</f>
        <v>0</v>
      </c>
      <c r="S48" s="16">
        <f>SUMPRODUCT((Tableau1[Semaine]=Tableau3[[#This Row],[Semaine]])*(Tableau1[An]=Tableau3[[#This Row],[Année]])*(Tableau1[Tps-aleas]))/1440</f>
        <v>0</v>
      </c>
      <c r="T48" s="16"/>
    </row>
    <row r="49" spans="16:20" x14ac:dyDescent="0.25">
      <c r="P49" s="16">
        <v>2016</v>
      </c>
      <c r="Q49" s="16">
        <v>17</v>
      </c>
      <c r="R49">
        <f>SUMPRODUCT((Tableau1[Semaine]=Tableau3[[#This Row],[Semaine]])*(Tableau1[An]=Tableau3[[#This Row],[Année]])*(Tableau1[Temps présence (min)]))/1440</f>
        <v>0</v>
      </c>
      <c r="S49" s="16">
        <f>SUMPRODUCT((Tableau1[Semaine]=Tableau3[[#This Row],[Semaine]])*(Tableau1[An]=Tableau3[[#This Row],[Année]])*(Tableau1[Tps-aleas]))/1440</f>
        <v>0</v>
      </c>
      <c r="T49" s="16"/>
    </row>
    <row r="50" spans="16:20" x14ac:dyDescent="0.25">
      <c r="P50" s="16">
        <v>2016</v>
      </c>
      <c r="Q50" s="16">
        <v>18</v>
      </c>
      <c r="R50">
        <f>SUMPRODUCT((Tableau1[Semaine]=Tableau3[[#This Row],[Semaine]])*(Tableau1[An]=Tableau3[[#This Row],[Année]])*(Tableau1[Temps présence (min)]))/1440</f>
        <v>0</v>
      </c>
      <c r="S50" s="16">
        <f>SUMPRODUCT((Tableau1[Semaine]=Tableau3[[#This Row],[Semaine]])*(Tableau1[An]=Tableau3[[#This Row],[Année]])*(Tableau1[Tps-aleas]))/1440</f>
        <v>0</v>
      </c>
      <c r="T50" s="16"/>
    </row>
    <row r="51" spans="16:20" x14ac:dyDescent="0.25">
      <c r="P51" s="16">
        <v>2016</v>
      </c>
      <c r="Q51" s="16">
        <v>19</v>
      </c>
      <c r="R51">
        <f>SUMPRODUCT((Tableau1[Semaine]=Tableau3[[#This Row],[Semaine]])*(Tableau1[An]=Tableau3[[#This Row],[Année]])*(Tableau1[Temps présence (min)]))/1440</f>
        <v>0</v>
      </c>
      <c r="S51" s="16">
        <f>SUMPRODUCT((Tableau1[Semaine]=Tableau3[[#This Row],[Semaine]])*(Tableau1[An]=Tableau3[[#This Row],[Année]])*(Tableau1[Tps-aleas]))/1440</f>
        <v>0</v>
      </c>
      <c r="T51" s="16"/>
    </row>
    <row r="52" spans="16:20" x14ac:dyDescent="0.25">
      <c r="P52" s="16">
        <v>2016</v>
      </c>
      <c r="Q52" s="16">
        <v>20</v>
      </c>
      <c r="R52">
        <f>SUMPRODUCT((Tableau1[Semaine]=Tableau3[[#This Row],[Semaine]])*(Tableau1[An]=Tableau3[[#This Row],[Année]])*(Tableau1[Temps présence (min)]))/1440</f>
        <v>0</v>
      </c>
      <c r="S52" s="16">
        <f>SUMPRODUCT((Tableau1[Semaine]=Tableau3[[#This Row],[Semaine]])*(Tableau1[An]=Tableau3[[#This Row],[Année]])*(Tableau1[Tps-aleas]))/1440</f>
        <v>0</v>
      </c>
      <c r="T52" s="16"/>
    </row>
    <row r="53" spans="16:20" x14ac:dyDescent="0.25">
      <c r="P53" s="16">
        <v>2016</v>
      </c>
      <c r="Q53" s="16">
        <v>21</v>
      </c>
      <c r="R53">
        <f>SUMPRODUCT((Tableau1[Semaine]=Tableau3[[#This Row],[Semaine]])*(Tableau1[An]=Tableau3[[#This Row],[Année]])*(Tableau1[Temps présence (min)]))/1440</f>
        <v>0</v>
      </c>
      <c r="S53" s="16">
        <f>SUMPRODUCT((Tableau1[Semaine]=Tableau3[[#This Row],[Semaine]])*(Tableau1[An]=Tableau3[[#This Row],[Année]])*(Tableau1[Tps-aleas]))/1440</f>
        <v>0</v>
      </c>
      <c r="T53" s="16"/>
    </row>
    <row r="54" spans="16:20" x14ac:dyDescent="0.25">
      <c r="P54" s="16">
        <v>2016</v>
      </c>
      <c r="Q54" s="16">
        <v>22</v>
      </c>
      <c r="R54">
        <f>SUMPRODUCT((Tableau1[Semaine]=Tableau3[[#This Row],[Semaine]])*(Tableau1[An]=Tableau3[[#This Row],[Année]])*(Tableau1[Temps présence (min)]))/1440</f>
        <v>0</v>
      </c>
      <c r="S54" s="16">
        <f>SUMPRODUCT((Tableau1[Semaine]=Tableau3[[#This Row],[Semaine]])*(Tableau1[An]=Tableau3[[#This Row],[Année]])*(Tableau1[Tps-aleas]))/1440</f>
        <v>0</v>
      </c>
      <c r="T54" s="16"/>
    </row>
    <row r="55" spans="16:20" x14ac:dyDescent="0.25">
      <c r="P55" s="16">
        <v>2016</v>
      </c>
      <c r="Q55" s="16">
        <v>23</v>
      </c>
      <c r="R55">
        <f>SUMPRODUCT((Tableau1[Semaine]=Tableau3[[#This Row],[Semaine]])*(Tableau1[An]=Tableau3[[#This Row],[Année]])*(Tableau1[Temps présence (min)]))/1440</f>
        <v>0</v>
      </c>
      <c r="S55" s="16">
        <f>SUMPRODUCT((Tableau1[Semaine]=Tableau3[[#This Row],[Semaine]])*(Tableau1[An]=Tableau3[[#This Row],[Année]])*(Tableau1[Tps-aleas]))/1440</f>
        <v>0</v>
      </c>
      <c r="T55" s="16"/>
    </row>
    <row r="56" spans="16:20" x14ac:dyDescent="0.25">
      <c r="P56" s="16">
        <v>2016</v>
      </c>
      <c r="Q56" s="16">
        <v>24</v>
      </c>
      <c r="R56">
        <f>SUMPRODUCT((Tableau1[Semaine]=Tableau3[[#This Row],[Semaine]])*(Tableau1[An]=Tableau3[[#This Row],[Année]])*(Tableau1[Temps présence (min)]))/1440</f>
        <v>0</v>
      </c>
      <c r="S56" s="16">
        <f>SUMPRODUCT((Tableau1[Semaine]=Tableau3[[#This Row],[Semaine]])*(Tableau1[An]=Tableau3[[#This Row],[Année]])*(Tableau1[Tps-aleas]))/1440</f>
        <v>0</v>
      </c>
      <c r="T56" s="16"/>
    </row>
    <row r="57" spans="16:20" x14ac:dyDescent="0.25">
      <c r="P57" s="16">
        <v>2016</v>
      </c>
      <c r="Q57" s="16">
        <v>25</v>
      </c>
      <c r="R57">
        <f>SUMPRODUCT((Tableau1[Semaine]=Tableau3[[#This Row],[Semaine]])*(Tableau1[An]=Tableau3[[#This Row],[Année]])*(Tableau1[Temps présence (min)]))/1440</f>
        <v>0</v>
      </c>
      <c r="S57" s="16">
        <f>SUMPRODUCT((Tableau1[Semaine]=Tableau3[[#This Row],[Semaine]])*(Tableau1[An]=Tableau3[[#This Row],[Année]])*(Tableau1[Tps-aleas]))/1440</f>
        <v>0</v>
      </c>
      <c r="T57" s="16"/>
    </row>
    <row r="58" spans="16:20" x14ac:dyDescent="0.25">
      <c r="P58" s="16">
        <v>2016</v>
      </c>
      <c r="Q58" s="16">
        <v>26</v>
      </c>
      <c r="R58">
        <f>SUMPRODUCT((Tableau1[Semaine]=Tableau3[[#This Row],[Semaine]])*(Tableau1[An]=Tableau3[[#This Row],[Année]])*(Tableau1[Temps présence (min)]))/1440</f>
        <v>0</v>
      </c>
      <c r="S58" s="16">
        <f>SUMPRODUCT((Tableau1[Semaine]=Tableau3[[#This Row],[Semaine]])*(Tableau1[An]=Tableau3[[#This Row],[Année]])*(Tableau1[Tps-aleas]))/1440</f>
        <v>0</v>
      </c>
      <c r="T58" s="16"/>
    </row>
    <row r="59" spans="16:20" x14ac:dyDescent="0.25">
      <c r="P59" s="16">
        <v>2016</v>
      </c>
      <c r="Q59" s="16">
        <v>27</v>
      </c>
      <c r="R59">
        <f>SUMPRODUCT((Tableau1[Semaine]=Tableau3[[#This Row],[Semaine]])*(Tableau1[An]=Tableau3[[#This Row],[Année]])*(Tableau1[Temps présence (min)]))/1440</f>
        <v>0</v>
      </c>
      <c r="S59" s="16">
        <f>SUMPRODUCT((Tableau1[Semaine]=Tableau3[[#This Row],[Semaine]])*(Tableau1[An]=Tableau3[[#This Row],[Année]])*(Tableau1[Tps-aleas]))/1440</f>
        <v>0</v>
      </c>
      <c r="T59" s="16"/>
    </row>
    <row r="60" spans="16:20" x14ac:dyDescent="0.25">
      <c r="P60" s="16">
        <v>2016</v>
      </c>
      <c r="Q60" s="16">
        <v>28</v>
      </c>
      <c r="R60">
        <f>SUMPRODUCT((Tableau1[Semaine]=Tableau3[[#This Row],[Semaine]])*(Tableau1[An]=Tableau3[[#This Row],[Année]])*(Tableau1[Temps présence (min)]))/1440</f>
        <v>0</v>
      </c>
      <c r="S60" s="16">
        <f>SUMPRODUCT((Tableau1[Semaine]=Tableau3[[#This Row],[Semaine]])*(Tableau1[An]=Tableau3[[#This Row],[Année]])*(Tableau1[Tps-aleas]))/1440</f>
        <v>0</v>
      </c>
      <c r="T60" s="16"/>
    </row>
    <row r="61" spans="16:20" x14ac:dyDescent="0.25">
      <c r="P61" s="16">
        <v>2016</v>
      </c>
      <c r="Q61" s="16">
        <v>29</v>
      </c>
      <c r="R61">
        <f>SUMPRODUCT((Tableau1[Semaine]=Tableau3[[#This Row],[Semaine]])*(Tableau1[An]=Tableau3[[#This Row],[Année]])*(Tableau1[Temps présence (min)]))/1440</f>
        <v>0</v>
      </c>
      <c r="S61" s="16">
        <f>SUMPRODUCT((Tableau1[Semaine]=Tableau3[[#This Row],[Semaine]])*(Tableau1[An]=Tableau3[[#This Row],[Année]])*(Tableau1[Tps-aleas]))/1440</f>
        <v>0</v>
      </c>
      <c r="T61" s="16"/>
    </row>
    <row r="62" spans="16:20" x14ac:dyDescent="0.25">
      <c r="P62" s="16">
        <v>2016</v>
      </c>
      <c r="Q62" s="16">
        <v>30</v>
      </c>
      <c r="R62">
        <f>SUMPRODUCT((Tableau1[Semaine]=Tableau3[[#This Row],[Semaine]])*(Tableau1[An]=Tableau3[[#This Row],[Année]])*(Tableau1[Temps présence (min)]))/1440</f>
        <v>0</v>
      </c>
      <c r="S62" s="16">
        <f>SUMPRODUCT((Tableau1[Semaine]=Tableau3[[#This Row],[Semaine]])*(Tableau1[An]=Tableau3[[#This Row],[Année]])*(Tableau1[Tps-aleas]))/1440</f>
        <v>0</v>
      </c>
      <c r="T62" s="16"/>
    </row>
    <row r="63" spans="16:20" x14ac:dyDescent="0.25">
      <c r="P63" s="16">
        <v>2016</v>
      </c>
      <c r="Q63" s="16">
        <v>31</v>
      </c>
      <c r="R63">
        <f>SUMPRODUCT((Tableau1[Semaine]=Tableau3[[#This Row],[Semaine]])*(Tableau1[An]=Tableau3[[#This Row],[Année]])*(Tableau1[Temps présence (min)]))/1440</f>
        <v>0</v>
      </c>
      <c r="S63" s="16">
        <f>SUMPRODUCT((Tableau1[Semaine]=Tableau3[[#This Row],[Semaine]])*(Tableau1[An]=Tableau3[[#This Row],[Année]])*(Tableau1[Tps-aleas]))/1440</f>
        <v>0</v>
      </c>
      <c r="T63" s="16"/>
    </row>
    <row r="64" spans="16:20" x14ac:dyDescent="0.25">
      <c r="P64" s="16">
        <v>2016</v>
      </c>
      <c r="Q64" s="16">
        <v>32</v>
      </c>
      <c r="R64">
        <f>SUMPRODUCT((Tableau1[Semaine]=Tableau3[[#This Row],[Semaine]])*(Tableau1[An]=Tableau3[[#This Row],[Année]])*(Tableau1[Temps présence (min)]))/1440</f>
        <v>0</v>
      </c>
      <c r="S64" s="16">
        <f>SUMPRODUCT((Tableau1[Semaine]=Tableau3[[#This Row],[Semaine]])*(Tableau1[An]=Tableau3[[#This Row],[Année]])*(Tableau1[Tps-aleas]))/1440</f>
        <v>0</v>
      </c>
      <c r="T64" s="16"/>
    </row>
    <row r="65" spans="16:20" x14ac:dyDescent="0.25">
      <c r="P65" s="16">
        <v>2016</v>
      </c>
      <c r="Q65" s="16">
        <v>33</v>
      </c>
      <c r="R65">
        <f>SUMPRODUCT((Tableau1[Semaine]=Tableau3[[#This Row],[Semaine]])*(Tableau1[An]=Tableau3[[#This Row],[Année]])*(Tableau1[Temps présence (min)]))/1440</f>
        <v>0</v>
      </c>
      <c r="S65" s="16">
        <f>SUMPRODUCT((Tableau1[Semaine]=Tableau3[[#This Row],[Semaine]])*(Tableau1[An]=Tableau3[[#This Row],[Année]])*(Tableau1[Tps-aleas]))/1440</f>
        <v>0</v>
      </c>
      <c r="T65" s="16"/>
    </row>
    <row r="66" spans="16:20" x14ac:dyDescent="0.25">
      <c r="P66" s="16">
        <v>2016</v>
      </c>
      <c r="Q66" s="16">
        <v>34</v>
      </c>
      <c r="R66">
        <f>SUMPRODUCT((Tableau1[Semaine]=Tableau3[[#This Row],[Semaine]])*(Tableau1[An]=Tableau3[[#This Row],[Année]])*(Tableau1[Temps présence (min)]))/1440</f>
        <v>0</v>
      </c>
      <c r="S66" s="16">
        <f>SUMPRODUCT((Tableau1[Semaine]=Tableau3[[#This Row],[Semaine]])*(Tableau1[An]=Tableau3[[#This Row],[Année]])*(Tableau1[Tps-aleas]))/1440</f>
        <v>0</v>
      </c>
      <c r="T66" s="16"/>
    </row>
    <row r="67" spans="16:20" x14ac:dyDescent="0.25">
      <c r="P67" s="16">
        <v>2016</v>
      </c>
      <c r="Q67" s="16">
        <v>35</v>
      </c>
      <c r="R67">
        <f>SUMPRODUCT((Tableau1[Semaine]=Tableau3[[#This Row],[Semaine]])*(Tableau1[An]=Tableau3[[#This Row],[Année]])*(Tableau1[Temps présence (min)]))/1440</f>
        <v>0</v>
      </c>
      <c r="S67" s="16">
        <f>SUMPRODUCT((Tableau1[Semaine]=Tableau3[[#This Row],[Semaine]])*(Tableau1[An]=Tableau3[[#This Row],[Année]])*(Tableau1[Tps-aleas]))/1440</f>
        <v>0</v>
      </c>
      <c r="T67" s="16"/>
    </row>
    <row r="68" spans="16:20" x14ac:dyDescent="0.25">
      <c r="P68" s="16">
        <v>2016</v>
      </c>
      <c r="Q68" s="16">
        <v>36</v>
      </c>
      <c r="R68">
        <f>SUMPRODUCT((Tableau1[Semaine]=Tableau3[[#This Row],[Semaine]])*(Tableau1[An]=Tableau3[[#This Row],[Année]])*(Tableau1[Temps présence (min)]))/1440</f>
        <v>0</v>
      </c>
      <c r="S68" s="16">
        <f>SUMPRODUCT((Tableau1[Semaine]=Tableau3[[#This Row],[Semaine]])*(Tableau1[An]=Tableau3[[#This Row],[Année]])*(Tableau1[Tps-aleas]))/1440</f>
        <v>0</v>
      </c>
      <c r="T68" s="16"/>
    </row>
    <row r="69" spans="16:20" x14ac:dyDescent="0.25">
      <c r="P69" s="16">
        <v>2016</v>
      </c>
      <c r="Q69" s="16">
        <v>37</v>
      </c>
      <c r="R69">
        <f>SUMPRODUCT((Tableau1[Semaine]=Tableau3[[#This Row],[Semaine]])*(Tableau1[An]=Tableau3[[#This Row],[Année]])*(Tableau1[Temps présence (min)]))/1440</f>
        <v>0</v>
      </c>
      <c r="S69" s="16">
        <f>SUMPRODUCT((Tableau1[Semaine]=Tableau3[[#This Row],[Semaine]])*(Tableau1[An]=Tableau3[[#This Row],[Année]])*(Tableau1[Tps-aleas]))/1440</f>
        <v>0</v>
      </c>
      <c r="T69" s="16"/>
    </row>
    <row r="70" spans="16:20" x14ac:dyDescent="0.25">
      <c r="P70" s="16">
        <v>2016</v>
      </c>
      <c r="Q70" s="16">
        <v>38</v>
      </c>
      <c r="R70">
        <f>SUMPRODUCT((Tableau1[Semaine]=Tableau3[[#This Row],[Semaine]])*(Tableau1[An]=Tableau3[[#This Row],[Année]])*(Tableau1[Temps présence (min)]))/1440</f>
        <v>0</v>
      </c>
      <c r="S70" s="16">
        <f>SUMPRODUCT((Tableau1[Semaine]=Tableau3[[#This Row],[Semaine]])*(Tableau1[An]=Tableau3[[#This Row],[Année]])*(Tableau1[Tps-aleas]))/1440</f>
        <v>0</v>
      </c>
      <c r="T70" s="16"/>
    </row>
    <row r="71" spans="16:20" x14ac:dyDescent="0.25">
      <c r="P71" s="16">
        <v>2016</v>
      </c>
      <c r="Q71" s="16">
        <v>39</v>
      </c>
      <c r="R71">
        <f>SUMPRODUCT((Tableau1[Semaine]=Tableau3[[#This Row],[Semaine]])*(Tableau1[An]=Tableau3[[#This Row],[Année]])*(Tableau1[Temps présence (min)]))/1440</f>
        <v>0</v>
      </c>
      <c r="S71" s="16">
        <f>SUMPRODUCT((Tableau1[Semaine]=Tableau3[[#This Row],[Semaine]])*(Tableau1[An]=Tableau3[[#This Row],[Année]])*(Tableau1[Tps-aleas]))/1440</f>
        <v>0</v>
      </c>
      <c r="T71" s="16"/>
    </row>
    <row r="72" spans="16:20" x14ac:dyDescent="0.25">
      <c r="P72" s="16">
        <v>2016</v>
      </c>
      <c r="Q72" s="16">
        <v>40</v>
      </c>
      <c r="R72">
        <f>SUMPRODUCT((Tableau1[Semaine]=Tableau3[[#This Row],[Semaine]])*(Tableau1[An]=Tableau3[[#This Row],[Année]])*(Tableau1[Temps présence (min)]))/1440</f>
        <v>0</v>
      </c>
      <c r="S72" s="16">
        <f>SUMPRODUCT((Tableau1[Semaine]=Tableau3[[#This Row],[Semaine]])*(Tableau1[An]=Tableau3[[#This Row],[Année]])*(Tableau1[Tps-aleas]))/1440</f>
        <v>0</v>
      </c>
      <c r="T72" s="16"/>
    </row>
    <row r="73" spans="16:20" x14ac:dyDescent="0.25">
      <c r="P73" s="16">
        <v>2016</v>
      </c>
      <c r="Q73" s="16">
        <v>41</v>
      </c>
      <c r="R73">
        <f>SUMPRODUCT((Tableau1[Semaine]=Tableau3[[#This Row],[Semaine]])*(Tableau1[An]=Tableau3[[#This Row],[Année]])*(Tableau1[Temps présence (min)]))/1440</f>
        <v>0</v>
      </c>
      <c r="S73" s="16">
        <f>SUMPRODUCT((Tableau1[Semaine]=Tableau3[[#This Row],[Semaine]])*(Tableau1[An]=Tableau3[[#This Row],[Année]])*(Tableau1[Tps-aleas]))/1440</f>
        <v>0</v>
      </c>
      <c r="T73" s="16"/>
    </row>
    <row r="74" spans="16:20" x14ac:dyDescent="0.25">
      <c r="P74" s="16">
        <v>2016</v>
      </c>
      <c r="Q74" s="16">
        <v>42</v>
      </c>
      <c r="R74">
        <f>SUMPRODUCT((Tableau1[Semaine]=Tableau3[[#This Row],[Semaine]])*(Tableau1[An]=Tableau3[[#This Row],[Année]])*(Tableau1[Temps présence (min)]))/1440</f>
        <v>0</v>
      </c>
      <c r="S74" s="16">
        <f>SUMPRODUCT((Tableau1[Semaine]=Tableau3[[#This Row],[Semaine]])*(Tableau1[An]=Tableau3[[#This Row],[Année]])*(Tableau1[Tps-aleas]))/1440</f>
        <v>0</v>
      </c>
      <c r="T74" s="16"/>
    </row>
    <row r="75" spans="16:20" x14ac:dyDescent="0.25">
      <c r="P75" s="16">
        <v>2016</v>
      </c>
      <c r="Q75" s="16">
        <v>43</v>
      </c>
      <c r="R75">
        <f>SUMPRODUCT((Tableau1[Semaine]=Tableau3[[#This Row],[Semaine]])*(Tableau1[An]=Tableau3[[#This Row],[Année]])*(Tableau1[Temps présence (min)]))/1440</f>
        <v>0</v>
      </c>
      <c r="S75" s="16">
        <f>SUMPRODUCT((Tableau1[Semaine]=Tableau3[[#This Row],[Semaine]])*(Tableau1[An]=Tableau3[[#This Row],[Année]])*(Tableau1[Tps-aleas]))/1440</f>
        <v>0</v>
      </c>
      <c r="T75" s="16"/>
    </row>
    <row r="76" spans="16:20" x14ac:dyDescent="0.25">
      <c r="P76" s="16">
        <v>2016</v>
      </c>
      <c r="Q76" s="16">
        <v>44</v>
      </c>
      <c r="R76">
        <f>SUMPRODUCT((Tableau1[Semaine]=Tableau3[[#This Row],[Semaine]])*(Tableau1[An]=Tableau3[[#This Row],[Année]])*(Tableau1[Temps présence (min)]))/1440</f>
        <v>0</v>
      </c>
      <c r="S76" s="16">
        <f>SUMPRODUCT((Tableau1[Semaine]=Tableau3[[#This Row],[Semaine]])*(Tableau1[An]=Tableau3[[#This Row],[Année]])*(Tableau1[Tps-aleas]))/1440</f>
        <v>0</v>
      </c>
      <c r="T76" s="16"/>
    </row>
    <row r="77" spans="16:20" x14ac:dyDescent="0.25">
      <c r="P77" s="16">
        <v>2016</v>
      </c>
      <c r="Q77" s="16">
        <v>45</v>
      </c>
      <c r="R77">
        <f>SUMPRODUCT((Tableau1[Semaine]=Tableau3[[#This Row],[Semaine]])*(Tableau1[An]=Tableau3[[#This Row],[Année]])*(Tableau1[Temps présence (min)]))/1440</f>
        <v>0</v>
      </c>
      <c r="S77" s="16">
        <f>SUMPRODUCT((Tableau1[Semaine]=Tableau3[[#This Row],[Semaine]])*(Tableau1[An]=Tableau3[[#This Row],[Année]])*(Tableau1[Tps-aleas]))/1440</f>
        <v>0</v>
      </c>
      <c r="T77" s="16"/>
    </row>
    <row r="78" spans="16:20" x14ac:dyDescent="0.25">
      <c r="P78" s="16">
        <v>2016</v>
      </c>
      <c r="Q78" s="16">
        <v>46</v>
      </c>
      <c r="R78">
        <f>SUMPRODUCT((Tableau1[Semaine]=Tableau3[[#This Row],[Semaine]])*(Tableau1[An]=Tableau3[[#This Row],[Année]])*(Tableau1[Temps présence (min)]))/1440</f>
        <v>0</v>
      </c>
      <c r="S78" s="16">
        <f>SUMPRODUCT((Tableau1[Semaine]=Tableau3[[#This Row],[Semaine]])*(Tableau1[An]=Tableau3[[#This Row],[Année]])*(Tableau1[Tps-aleas]))/1440</f>
        <v>0</v>
      </c>
      <c r="T78" s="16"/>
    </row>
    <row r="79" spans="16:20" x14ac:dyDescent="0.25">
      <c r="P79" s="16">
        <v>2016</v>
      </c>
      <c r="Q79" s="16">
        <v>47</v>
      </c>
      <c r="R79">
        <f>SUMPRODUCT((Tableau1[Semaine]=Tableau3[[#This Row],[Semaine]])*(Tableau1[An]=Tableau3[[#This Row],[Année]])*(Tableau1[Temps présence (min)]))/1440</f>
        <v>0</v>
      </c>
      <c r="S79" s="16">
        <f>SUMPRODUCT((Tableau1[Semaine]=Tableau3[[#This Row],[Semaine]])*(Tableau1[An]=Tableau3[[#This Row],[Année]])*(Tableau1[Tps-aleas]))/1440</f>
        <v>0</v>
      </c>
      <c r="T79" s="16"/>
    </row>
    <row r="80" spans="16:20" x14ac:dyDescent="0.25">
      <c r="P80" s="16">
        <v>2016</v>
      </c>
      <c r="Q80" s="16">
        <v>48</v>
      </c>
      <c r="R80">
        <f>SUMPRODUCT((Tableau1[Semaine]=Tableau3[[#This Row],[Semaine]])*(Tableau1[An]=Tableau3[[#This Row],[Année]])*(Tableau1[Temps présence (min)]))/1440</f>
        <v>0</v>
      </c>
      <c r="S80" s="16">
        <f>SUMPRODUCT((Tableau1[Semaine]=Tableau3[[#This Row],[Semaine]])*(Tableau1[An]=Tableau3[[#This Row],[Année]])*(Tableau1[Tps-aleas]))/1440</f>
        <v>0</v>
      </c>
      <c r="T80" s="16"/>
    </row>
    <row r="81" spans="16:20" x14ac:dyDescent="0.25">
      <c r="P81" s="16">
        <v>2016</v>
      </c>
      <c r="Q81" s="16">
        <v>49</v>
      </c>
      <c r="R81">
        <f>SUMPRODUCT((Tableau1[Semaine]=Tableau3[[#This Row],[Semaine]])*(Tableau1[An]=Tableau3[[#This Row],[Année]])*(Tableau1[Temps présence (min)]))/1440</f>
        <v>0</v>
      </c>
      <c r="S81" s="16">
        <f>SUMPRODUCT((Tableau1[Semaine]=Tableau3[[#This Row],[Semaine]])*(Tableau1[An]=Tableau3[[#This Row],[Année]])*(Tableau1[Tps-aleas]))/1440</f>
        <v>0</v>
      </c>
      <c r="T81" s="16"/>
    </row>
    <row r="82" spans="16:20" x14ac:dyDescent="0.25">
      <c r="P82" s="16">
        <v>2016</v>
      </c>
      <c r="Q82" s="16">
        <v>50</v>
      </c>
      <c r="R82">
        <f>SUMPRODUCT((Tableau1[Semaine]=Tableau3[[#This Row],[Semaine]])*(Tableau1[An]=Tableau3[[#This Row],[Année]])*(Tableau1[Temps présence (min)]))/1440</f>
        <v>0</v>
      </c>
      <c r="S82" s="16">
        <f>SUMPRODUCT((Tableau1[Semaine]=Tableau3[[#This Row],[Semaine]])*(Tableau1[An]=Tableau3[[#This Row],[Année]])*(Tableau1[Tps-aleas]))/1440</f>
        <v>0</v>
      </c>
      <c r="T82" s="16"/>
    </row>
    <row r="83" spans="16:20" x14ac:dyDescent="0.25">
      <c r="P83" s="16">
        <v>2016</v>
      </c>
      <c r="Q83" s="16">
        <v>51</v>
      </c>
      <c r="R83">
        <f>SUMPRODUCT((Tableau1[Semaine]=Tableau3[[#This Row],[Semaine]])*(Tableau1[An]=Tableau3[[#This Row],[Année]])*(Tableau1[Temps présence (min)]))/1440</f>
        <v>0</v>
      </c>
      <c r="S83" s="16">
        <f>SUMPRODUCT((Tableau1[Semaine]=Tableau3[[#This Row],[Semaine]])*(Tableau1[An]=Tableau3[[#This Row],[Année]])*(Tableau1[Tps-aleas]))/1440</f>
        <v>0</v>
      </c>
      <c r="T83" s="16"/>
    </row>
    <row r="84" spans="16:20" x14ac:dyDescent="0.25">
      <c r="P84" s="16">
        <v>2016</v>
      </c>
      <c r="Q84" s="16">
        <v>52</v>
      </c>
      <c r="R84">
        <f>SUMPRODUCT((Tableau1[Semaine]=Tableau3[[#This Row],[Semaine]])*(Tableau1[An]=Tableau3[[#This Row],[Année]])*(Tableau1[Temps présence (min)]))/1440</f>
        <v>0</v>
      </c>
      <c r="S84" s="16">
        <f>SUMPRODUCT((Tableau1[Semaine]=Tableau3[[#This Row],[Semaine]])*(Tableau1[An]=Tableau3[[#This Row],[Année]])*(Tableau1[Tps-aleas]))/1440</f>
        <v>0</v>
      </c>
      <c r="T84" s="16"/>
    </row>
    <row r="85" spans="16:20" x14ac:dyDescent="0.25">
      <c r="P85" s="16">
        <v>2017</v>
      </c>
      <c r="Q85" s="16">
        <v>1</v>
      </c>
      <c r="R85">
        <f>SUMPRODUCT((Tableau1[Semaine]=Tableau3[[#This Row],[Semaine]])*(Tableau1[An]=Tableau3[[#This Row],[Année]])*(Tableau1[Temps présence (min)]))/1440</f>
        <v>0</v>
      </c>
      <c r="S85" s="16">
        <f>SUMPRODUCT((Tableau1[Semaine]=Tableau3[[#This Row],[Semaine]])*(Tableau1[An]=Tableau3[[#This Row],[Année]])*(Tableau1[Tps-aleas]))/1440</f>
        <v>0</v>
      </c>
      <c r="T85" s="16"/>
    </row>
    <row r="86" spans="16:20" x14ac:dyDescent="0.25">
      <c r="P86" s="16">
        <v>2017</v>
      </c>
      <c r="Q86" s="16">
        <v>2</v>
      </c>
      <c r="R86">
        <f>SUMPRODUCT((Tableau1[Semaine]=Tableau3[[#This Row],[Semaine]])*(Tableau1[An]=Tableau3[[#This Row],[Année]])*(Tableau1[Temps présence (min)]))/1440</f>
        <v>0</v>
      </c>
      <c r="S86" s="16">
        <f>SUMPRODUCT((Tableau1[Semaine]=Tableau3[[#This Row],[Semaine]])*(Tableau1[An]=Tableau3[[#This Row],[Année]])*(Tableau1[Tps-aleas]))/1440</f>
        <v>0</v>
      </c>
      <c r="T86" s="16"/>
    </row>
    <row r="87" spans="16:20" x14ac:dyDescent="0.25">
      <c r="P87" s="16">
        <v>2017</v>
      </c>
      <c r="Q87" s="16">
        <v>3</v>
      </c>
      <c r="R87">
        <f>SUMPRODUCT((Tableau1[Semaine]=Tableau3[[#This Row],[Semaine]])*(Tableau1[An]=Tableau3[[#This Row],[Année]])*(Tableau1[Temps présence (min)]))/1440</f>
        <v>0</v>
      </c>
      <c r="S87" s="16">
        <f>SUMPRODUCT((Tableau1[Semaine]=Tableau3[[#This Row],[Semaine]])*(Tableau1[An]=Tableau3[[#This Row],[Année]])*(Tableau1[Tps-aleas]))/1440</f>
        <v>0</v>
      </c>
      <c r="T87" s="16"/>
    </row>
    <row r="88" spans="16:20" x14ac:dyDescent="0.25">
      <c r="P88" s="16">
        <v>2017</v>
      </c>
      <c r="Q88" s="16">
        <v>4</v>
      </c>
      <c r="R88">
        <f>SUMPRODUCT((Tableau1[Semaine]=Tableau3[[#This Row],[Semaine]])*(Tableau1[An]=Tableau3[[#This Row],[Année]])*(Tableau1[Temps présence (min)]))/1440</f>
        <v>0</v>
      </c>
      <c r="S88" s="16">
        <f>SUMPRODUCT((Tableau1[Semaine]=Tableau3[[#This Row],[Semaine]])*(Tableau1[An]=Tableau3[[#This Row],[Année]])*(Tableau1[Tps-aleas]))/1440</f>
        <v>0</v>
      </c>
      <c r="T88" s="16"/>
    </row>
    <row r="89" spans="16:20" x14ac:dyDescent="0.25">
      <c r="P89" s="16">
        <v>2017</v>
      </c>
      <c r="Q89" s="16">
        <v>5</v>
      </c>
      <c r="R89">
        <f>SUMPRODUCT((Tableau1[Semaine]=Tableau3[[#This Row],[Semaine]])*(Tableau1[An]=Tableau3[[#This Row],[Année]])*(Tableau1[Temps présence (min)]))/1440</f>
        <v>0</v>
      </c>
      <c r="S89" s="16">
        <f>SUMPRODUCT((Tableau1[Semaine]=Tableau3[[#This Row],[Semaine]])*(Tableau1[An]=Tableau3[[#This Row],[Année]])*(Tableau1[Tps-aleas]))/1440</f>
        <v>0</v>
      </c>
      <c r="T89" s="16"/>
    </row>
    <row r="90" spans="16:20" x14ac:dyDescent="0.25">
      <c r="P90" s="16">
        <v>2017</v>
      </c>
      <c r="Q90" s="16">
        <v>6</v>
      </c>
      <c r="R90">
        <f>SUMPRODUCT((Tableau1[Semaine]=Tableau3[[#This Row],[Semaine]])*(Tableau1[An]=Tableau3[[#This Row],[Année]])*(Tableau1[Temps présence (min)]))/1440</f>
        <v>0</v>
      </c>
      <c r="S90" s="16">
        <f>SUMPRODUCT((Tableau1[Semaine]=Tableau3[[#This Row],[Semaine]])*(Tableau1[An]=Tableau3[[#This Row],[Année]])*(Tableau1[Tps-aleas]))/1440</f>
        <v>0</v>
      </c>
      <c r="T90" s="16"/>
    </row>
    <row r="91" spans="16:20" x14ac:dyDescent="0.25">
      <c r="P91" s="16">
        <v>2017</v>
      </c>
      <c r="Q91" s="16">
        <v>7</v>
      </c>
      <c r="R91">
        <f>SUMPRODUCT((Tableau1[Semaine]=Tableau3[[#This Row],[Semaine]])*(Tableau1[An]=Tableau3[[#This Row],[Année]])*(Tableau1[Temps présence (min)]))/1440</f>
        <v>0</v>
      </c>
      <c r="S91" s="16">
        <f>SUMPRODUCT((Tableau1[Semaine]=Tableau3[[#This Row],[Semaine]])*(Tableau1[An]=Tableau3[[#This Row],[Année]])*(Tableau1[Tps-aleas]))/1440</f>
        <v>0</v>
      </c>
      <c r="T91" s="16"/>
    </row>
    <row r="92" spans="16:20" x14ac:dyDescent="0.25">
      <c r="P92" s="16">
        <v>2017</v>
      </c>
      <c r="Q92" s="16">
        <v>8</v>
      </c>
      <c r="R92">
        <f>SUMPRODUCT((Tableau1[Semaine]=Tableau3[[#This Row],[Semaine]])*(Tableau1[An]=Tableau3[[#This Row],[Année]])*(Tableau1[Temps présence (min)]))/1440</f>
        <v>0</v>
      </c>
      <c r="S92" s="16">
        <f>SUMPRODUCT((Tableau1[Semaine]=Tableau3[[#This Row],[Semaine]])*(Tableau1[An]=Tableau3[[#This Row],[Année]])*(Tableau1[Tps-aleas]))/1440</f>
        <v>0</v>
      </c>
      <c r="T92" s="16"/>
    </row>
    <row r="93" spans="16:20" x14ac:dyDescent="0.25">
      <c r="P93" s="16">
        <v>2017</v>
      </c>
      <c r="Q93" s="16">
        <v>9</v>
      </c>
      <c r="R93">
        <f>SUMPRODUCT((Tableau1[Semaine]=Tableau3[[#This Row],[Semaine]])*(Tableau1[An]=Tableau3[[#This Row],[Année]])*(Tableau1[Temps présence (min)]))/1440</f>
        <v>0</v>
      </c>
      <c r="S93" s="16">
        <f>SUMPRODUCT((Tableau1[Semaine]=Tableau3[[#This Row],[Semaine]])*(Tableau1[An]=Tableau3[[#This Row],[Année]])*(Tableau1[Tps-aleas]))/1440</f>
        <v>0</v>
      </c>
      <c r="T93" s="16"/>
    </row>
    <row r="94" spans="16:20" x14ac:dyDescent="0.25">
      <c r="P94" s="16">
        <v>2017</v>
      </c>
      <c r="Q94" s="16">
        <v>10</v>
      </c>
      <c r="R94">
        <f>SUMPRODUCT((Tableau1[Semaine]=Tableau3[[#This Row],[Semaine]])*(Tableau1[An]=Tableau3[[#This Row],[Année]])*(Tableau1[Temps présence (min)]))/1440</f>
        <v>0</v>
      </c>
      <c r="S94" s="16">
        <f>SUMPRODUCT((Tableau1[Semaine]=Tableau3[[#This Row],[Semaine]])*(Tableau1[An]=Tableau3[[#This Row],[Année]])*(Tableau1[Tps-aleas]))/1440</f>
        <v>0</v>
      </c>
      <c r="T94" s="16"/>
    </row>
    <row r="95" spans="16:20" x14ac:dyDescent="0.25">
      <c r="P95" s="16">
        <v>2017</v>
      </c>
      <c r="Q95" s="16">
        <v>11</v>
      </c>
      <c r="R95">
        <f>SUMPRODUCT((Tableau1[Semaine]=Tableau3[[#This Row],[Semaine]])*(Tableau1[An]=Tableau3[[#This Row],[Année]])*(Tableau1[Temps présence (min)]))/1440</f>
        <v>0</v>
      </c>
      <c r="S95" s="16">
        <f>SUMPRODUCT((Tableau1[Semaine]=Tableau3[[#This Row],[Semaine]])*(Tableau1[An]=Tableau3[[#This Row],[Année]])*(Tableau1[Tps-aleas]))/1440</f>
        <v>0</v>
      </c>
      <c r="T95" s="16"/>
    </row>
    <row r="96" spans="16:20" x14ac:dyDescent="0.25">
      <c r="P96" s="16">
        <v>2017</v>
      </c>
      <c r="Q96" s="16">
        <v>12</v>
      </c>
      <c r="R96">
        <f>SUMPRODUCT((Tableau1[Semaine]=Tableau3[[#This Row],[Semaine]])*(Tableau1[An]=Tableau3[[#This Row],[Année]])*(Tableau1[Temps présence (min)]))/1440</f>
        <v>0</v>
      </c>
      <c r="S96" s="16">
        <f>SUMPRODUCT((Tableau1[Semaine]=Tableau3[[#This Row],[Semaine]])*(Tableau1[An]=Tableau3[[#This Row],[Année]])*(Tableau1[Tps-aleas]))/1440</f>
        <v>0</v>
      </c>
      <c r="T96" s="16"/>
    </row>
    <row r="97" spans="16:20" x14ac:dyDescent="0.25">
      <c r="P97" s="16">
        <v>2017</v>
      </c>
      <c r="Q97" s="16">
        <v>13</v>
      </c>
      <c r="R97">
        <f>SUMPRODUCT((Tableau1[Semaine]=Tableau3[[#This Row],[Semaine]])*(Tableau1[An]=Tableau3[[#This Row],[Année]])*(Tableau1[Temps présence (min)]))/1440</f>
        <v>0</v>
      </c>
      <c r="S97" s="16">
        <f>SUMPRODUCT((Tableau1[Semaine]=Tableau3[[#This Row],[Semaine]])*(Tableau1[An]=Tableau3[[#This Row],[Année]])*(Tableau1[Tps-aleas]))/1440</f>
        <v>0</v>
      </c>
      <c r="T97" s="16"/>
    </row>
    <row r="98" spans="16:20" x14ac:dyDescent="0.25">
      <c r="P98" s="16">
        <v>2017</v>
      </c>
      <c r="Q98" s="16">
        <v>14</v>
      </c>
      <c r="R98">
        <f>SUMPRODUCT((Tableau1[Semaine]=Tableau3[[#This Row],[Semaine]])*(Tableau1[An]=Tableau3[[#This Row],[Année]])*(Tableau1[Temps présence (min)]))/1440</f>
        <v>0</v>
      </c>
      <c r="S98" s="16">
        <f>SUMPRODUCT((Tableau1[Semaine]=Tableau3[[#This Row],[Semaine]])*(Tableau1[An]=Tableau3[[#This Row],[Année]])*(Tableau1[Tps-aleas]))/1440</f>
        <v>0</v>
      </c>
      <c r="T98" s="16"/>
    </row>
    <row r="99" spans="16:20" x14ac:dyDescent="0.25">
      <c r="P99" s="16">
        <v>2017</v>
      </c>
      <c r="Q99" s="16">
        <v>15</v>
      </c>
      <c r="R99">
        <f>SUMPRODUCT((Tableau1[Semaine]=Tableau3[[#This Row],[Semaine]])*(Tableau1[An]=Tableau3[[#This Row],[Année]])*(Tableau1[Temps présence (min)]))/1440</f>
        <v>0</v>
      </c>
      <c r="S99" s="16">
        <f>SUMPRODUCT((Tableau1[Semaine]=Tableau3[[#This Row],[Semaine]])*(Tableau1[An]=Tableau3[[#This Row],[Année]])*(Tableau1[Tps-aleas]))/1440</f>
        <v>0</v>
      </c>
      <c r="T99" s="16"/>
    </row>
    <row r="100" spans="16:20" x14ac:dyDescent="0.25">
      <c r="P100" s="16">
        <v>2017</v>
      </c>
      <c r="Q100" s="16">
        <v>16</v>
      </c>
      <c r="R100">
        <f>SUMPRODUCT((Tableau1[Semaine]=Tableau3[[#This Row],[Semaine]])*(Tableau1[An]=Tableau3[[#This Row],[Année]])*(Tableau1[Temps présence (min)]))/1440</f>
        <v>0</v>
      </c>
      <c r="S100" s="16">
        <f>SUMPRODUCT((Tableau1[Semaine]=Tableau3[[#This Row],[Semaine]])*(Tableau1[An]=Tableau3[[#This Row],[Année]])*(Tableau1[Tps-aleas]))/1440</f>
        <v>0</v>
      </c>
      <c r="T100" s="16"/>
    </row>
    <row r="101" spans="16:20" x14ac:dyDescent="0.25">
      <c r="P101" s="16">
        <v>2017</v>
      </c>
      <c r="Q101" s="16">
        <v>17</v>
      </c>
      <c r="R101">
        <f>SUMPRODUCT((Tableau1[Semaine]=Tableau3[[#This Row],[Semaine]])*(Tableau1[An]=Tableau3[[#This Row],[Année]])*(Tableau1[Temps présence (min)]))/1440</f>
        <v>0</v>
      </c>
      <c r="S101" s="16">
        <f>SUMPRODUCT((Tableau1[Semaine]=Tableau3[[#This Row],[Semaine]])*(Tableau1[An]=Tableau3[[#This Row],[Année]])*(Tableau1[Tps-aleas]))/1440</f>
        <v>0</v>
      </c>
      <c r="T101" s="16"/>
    </row>
    <row r="102" spans="16:20" x14ac:dyDescent="0.25">
      <c r="P102" s="16">
        <v>2017</v>
      </c>
      <c r="Q102" s="16">
        <v>18</v>
      </c>
      <c r="R102">
        <f>SUMPRODUCT((Tableau1[Semaine]=Tableau3[[#This Row],[Semaine]])*(Tableau1[An]=Tableau3[[#This Row],[Année]])*(Tableau1[Temps présence (min)]))/1440</f>
        <v>0</v>
      </c>
      <c r="S102" s="16">
        <f>SUMPRODUCT((Tableau1[Semaine]=Tableau3[[#This Row],[Semaine]])*(Tableau1[An]=Tableau3[[#This Row],[Année]])*(Tableau1[Tps-aleas]))/1440</f>
        <v>0</v>
      </c>
      <c r="T102" s="16"/>
    </row>
    <row r="103" spans="16:20" x14ac:dyDescent="0.25">
      <c r="P103" s="16">
        <v>2017</v>
      </c>
      <c r="Q103" s="16">
        <v>19</v>
      </c>
      <c r="R103">
        <f>SUMPRODUCT((Tableau1[Semaine]=Tableau3[[#This Row],[Semaine]])*(Tableau1[An]=Tableau3[[#This Row],[Année]])*(Tableau1[Temps présence (min)]))/1440</f>
        <v>0</v>
      </c>
      <c r="S103" s="16">
        <f>SUMPRODUCT((Tableau1[Semaine]=Tableau3[[#This Row],[Semaine]])*(Tableau1[An]=Tableau3[[#This Row],[Année]])*(Tableau1[Tps-aleas]))/1440</f>
        <v>0</v>
      </c>
      <c r="T103" s="16"/>
    </row>
    <row r="104" spans="16:20" x14ac:dyDescent="0.25">
      <c r="P104" s="16">
        <v>2017</v>
      </c>
      <c r="Q104" s="16">
        <v>20</v>
      </c>
      <c r="R104">
        <f>SUMPRODUCT((Tableau1[Semaine]=Tableau3[[#This Row],[Semaine]])*(Tableau1[An]=Tableau3[[#This Row],[Année]])*(Tableau1[Temps présence (min)]))/1440</f>
        <v>0</v>
      </c>
      <c r="S104" s="16">
        <f>SUMPRODUCT((Tableau1[Semaine]=Tableau3[[#This Row],[Semaine]])*(Tableau1[An]=Tableau3[[#This Row],[Année]])*(Tableau1[Tps-aleas]))/1440</f>
        <v>0</v>
      </c>
      <c r="T104" s="16"/>
    </row>
    <row r="105" spans="16:20" x14ac:dyDescent="0.25">
      <c r="P105" s="16">
        <v>2017</v>
      </c>
      <c r="Q105" s="16">
        <v>21</v>
      </c>
      <c r="R105">
        <f>SUMPRODUCT((Tableau1[Semaine]=Tableau3[[#This Row],[Semaine]])*(Tableau1[An]=Tableau3[[#This Row],[Année]])*(Tableau1[Temps présence (min)]))/1440</f>
        <v>0</v>
      </c>
      <c r="S105" s="16">
        <f>SUMPRODUCT((Tableau1[Semaine]=Tableau3[[#This Row],[Semaine]])*(Tableau1[An]=Tableau3[[#This Row],[Année]])*(Tableau1[Tps-aleas]))/1440</f>
        <v>0</v>
      </c>
      <c r="T105" s="16"/>
    </row>
    <row r="106" spans="16:20" x14ac:dyDescent="0.25">
      <c r="P106" s="16">
        <v>2017</v>
      </c>
      <c r="Q106" s="16">
        <v>22</v>
      </c>
      <c r="R106">
        <f>SUMPRODUCT((Tableau1[Semaine]=Tableau3[[#This Row],[Semaine]])*(Tableau1[An]=Tableau3[[#This Row],[Année]])*(Tableau1[Temps présence (min)]))/1440</f>
        <v>0</v>
      </c>
      <c r="S106" s="16">
        <f>SUMPRODUCT((Tableau1[Semaine]=Tableau3[[#This Row],[Semaine]])*(Tableau1[An]=Tableau3[[#This Row],[Année]])*(Tableau1[Tps-aleas]))/1440</f>
        <v>0</v>
      </c>
      <c r="T106" s="16"/>
    </row>
    <row r="107" spans="16:20" x14ac:dyDescent="0.25">
      <c r="P107" s="16">
        <v>2017</v>
      </c>
      <c r="Q107" s="16">
        <v>23</v>
      </c>
      <c r="R107">
        <f>SUMPRODUCT((Tableau1[Semaine]=Tableau3[[#This Row],[Semaine]])*(Tableau1[An]=Tableau3[[#This Row],[Année]])*(Tableau1[Temps présence (min)]))/1440</f>
        <v>0</v>
      </c>
      <c r="S107" s="16">
        <f>SUMPRODUCT((Tableau1[Semaine]=Tableau3[[#This Row],[Semaine]])*(Tableau1[An]=Tableau3[[#This Row],[Année]])*(Tableau1[Tps-aleas]))/1440</f>
        <v>0</v>
      </c>
      <c r="T107" s="16"/>
    </row>
    <row r="108" spans="16:20" x14ac:dyDescent="0.25">
      <c r="P108" s="16">
        <v>2017</v>
      </c>
      <c r="Q108" s="16">
        <v>24</v>
      </c>
      <c r="R108">
        <f>SUMPRODUCT((Tableau1[Semaine]=Tableau3[[#This Row],[Semaine]])*(Tableau1[An]=Tableau3[[#This Row],[Année]])*(Tableau1[Temps présence (min)]))/1440</f>
        <v>0</v>
      </c>
      <c r="S108" s="16">
        <f>SUMPRODUCT((Tableau1[Semaine]=Tableau3[[#This Row],[Semaine]])*(Tableau1[An]=Tableau3[[#This Row],[Année]])*(Tableau1[Tps-aleas]))/1440</f>
        <v>0</v>
      </c>
      <c r="T108" s="16"/>
    </row>
    <row r="109" spans="16:20" x14ac:dyDescent="0.25">
      <c r="P109" s="16">
        <v>2017</v>
      </c>
      <c r="Q109" s="16">
        <v>25</v>
      </c>
      <c r="R109">
        <f>SUMPRODUCT((Tableau1[Semaine]=Tableau3[[#This Row],[Semaine]])*(Tableau1[An]=Tableau3[[#This Row],[Année]])*(Tableau1[Temps présence (min)]))/1440</f>
        <v>0</v>
      </c>
      <c r="S109" s="16">
        <f>SUMPRODUCT((Tableau1[Semaine]=Tableau3[[#This Row],[Semaine]])*(Tableau1[An]=Tableau3[[#This Row],[Année]])*(Tableau1[Tps-aleas]))/1440</f>
        <v>0</v>
      </c>
      <c r="T109" s="16"/>
    </row>
    <row r="110" spans="16:20" x14ac:dyDescent="0.25">
      <c r="P110" s="16">
        <v>2017</v>
      </c>
      <c r="Q110" s="16">
        <v>26</v>
      </c>
      <c r="R110">
        <f>SUMPRODUCT((Tableau1[Semaine]=Tableau3[[#This Row],[Semaine]])*(Tableau1[An]=Tableau3[[#This Row],[Année]])*(Tableau1[Temps présence (min)]))/1440</f>
        <v>0</v>
      </c>
      <c r="S110" s="16">
        <f>SUMPRODUCT((Tableau1[Semaine]=Tableau3[[#This Row],[Semaine]])*(Tableau1[An]=Tableau3[[#This Row],[Année]])*(Tableau1[Tps-aleas]))/1440</f>
        <v>0</v>
      </c>
      <c r="T110" s="16"/>
    </row>
    <row r="111" spans="16:20" x14ac:dyDescent="0.25">
      <c r="P111" s="16">
        <v>2017</v>
      </c>
      <c r="Q111" s="16">
        <v>27</v>
      </c>
      <c r="R111">
        <f>SUMPRODUCT((Tableau1[Semaine]=Tableau3[[#This Row],[Semaine]])*(Tableau1[An]=Tableau3[[#This Row],[Année]])*(Tableau1[Temps présence (min)]))/1440</f>
        <v>0</v>
      </c>
      <c r="S111" s="16">
        <f>SUMPRODUCT((Tableau1[Semaine]=Tableau3[[#This Row],[Semaine]])*(Tableau1[An]=Tableau3[[#This Row],[Année]])*(Tableau1[Tps-aleas]))/1440</f>
        <v>0</v>
      </c>
      <c r="T111" s="16"/>
    </row>
    <row r="112" spans="16:20" x14ac:dyDescent="0.25">
      <c r="P112" s="16">
        <v>2017</v>
      </c>
      <c r="Q112" s="16">
        <v>28</v>
      </c>
      <c r="R112">
        <f>SUMPRODUCT((Tableau1[Semaine]=Tableau3[[#This Row],[Semaine]])*(Tableau1[An]=Tableau3[[#This Row],[Année]])*(Tableau1[Temps présence (min)]))/1440</f>
        <v>0</v>
      </c>
      <c r="S112" s="16">
        <f>SUMPRODUCT((Tableau1[Semaine]=Tableau3[[#This Row],[Semaine]])*(Tableau1[An]=Tableau3[[#This Row],[Année]])*(Tableau1[Tps-aleas]))/1440</f>
        <v>0</v>
      </c>
      <c r="T112" s="16"/>
    </row>
    <row r="113" spans="16:20" x14ac:dyDescent="0.25">
      <c r="P113" s="16">
        <v>2017</v>
      </c>
      <c r="Q113" s="16">
        <v>29</v>
      </c>
      <c r="R113">
        <f>SUMPRODUCT((Tableau1[Semaine]=Tableau3[[#This Row],[Semaine]])*(Tableau1[An]=Tableau3[[#This Row],[Année]])*(Tableau1[Temps présence (min)]))/1440</f>
        <v>0</v>
      </c>
      <c r="S113" s="16">
        <f>SUMPRODUCT((Tableau1[Semaine]=Tableau3[[#This Row],[Semaine]])*(Tableau1[An]=Tableau3[[#This Row],[Année]])*(Tableau1[Tps-aleas]))/1440</f>
        <v>0</v>
      </c>
      <c r="T113" s="16"/>
    </row>
    <row r="114" spans="16:20" x14ac:dyDescent="0.25">
      <c r="P114" s="16">
        <v>2017</v>
      </c>
      <c r="Q114" s="16">
        <v>30</v>
      </c>
      <c r="R114">
        <f>SUMPRODUCT((Tableau1[Semaine]=Tableau3[[#This Row],[Semaine]])*(Tableau1[An]=Tableau3[[#This Row],[Année]])*(Tableau1[Temps présence (min)]))/1440</f>
        <v>0</v>
      </c>
      <c r="S114" s="16">
        <f>SUMPRODUCT((Tableau1[Semaine]=Tableau3[[#This Row],[Semaine]])*(Tableau1[An]=Tableau3[[#This Row],[Année]])*(Tableau1[Tps-aleas]))/1440</f>
        <v>0</v>
      </c>
      <c r="T114" s="16"/>
    </row>
    <row r="115" spans="16:20" x14ac:dyDescent="0.25">
      <c r="P115" s="16">
        <v>2017</v>
      </c>
      <c r="Q115" s="16">
        <v>31</v>
      </c>
      <c r="R115">
        <f>SUMPRODUCT((Tableau1[Semaine]=Tableau3[[#This Row],[Semaine]])*(Tableau1[An]=Tableau3[[#This Row],[Année]])*(Tableau1[Temps présence (min)]))/1440</f>
        <v>0</v>
      </c>
      <c r="S115" s="16">
        <f>SUMPRODUCT((Tableau1[Semaine]=Tableau3[[#This Row],[Semaine]])*(Tableau1[An]=Tableau3[[#This Row],[Année]])*(Tableau1[Tps-aleas]))/1440</f>
        <v>0</v>
      </c>
      <c r="T115" s="16"/>
    </row>
    <row r="116" spans="16:20" x14ac:dyDescent="0.25">
      <c r="P116" s="16">
        <v>2017</v>
      </c>
      <c r="Q116" s="16">
        <v>32</v>
      </c>
      <c r="R116">
        <f>SUMPRODUCT((Tableau1[Semaine]=Tableau3[[#This Row],[Semaine]])*(Tableau1[An]=Tableau3[[#This Row],[Année]])*(Tableau1[Temps présence (min)]))/1440</f>
        <v>0</v>
      </c>
      <c r="S116" s="16">
        <f>SUMPRODUCT((Tableau1[Semaine]=Tableau3[[#This Row],[Semaine]])*(Tableau1[An]=Tableau3[[#This Row],[Année]])*(Tableau1[Tps-aleas]))/1440</f>
        <v>0</v>
      </c>
      <c r="T116" s="16"/>
    </row>
    <row r="117" spans="16:20" x14ac:dyDescent="0.25">
      <c r="P117" s="16">
        <v>2017</v>
      </c>
      <c r="Q117" s="16">
        <v>33</v>
      </c>
      <c r="R117">
        <f>SUMPRODUCT((Tableau1[Semaine]=Tableau3[[#This Row],[Semaine]])*(Tableau1[An]=Tableau3[[#This Row],[Année]])*(Tableau1[Temps présence (min)]))/1440</f>
        <v>0</v>
      </c>
      <c r="S117" s="16">
        <f>SUMPRODUCT((Tableau1[Semaine]=Tableau3[[#This Row],[Semaine]])*(Tableau1[An]=Tableau3[[#This Row],[Année]])*(Tableau1[Tps-aleas]))/1440</f>
        <v>0</v>
      </c>
      <c r="T117" s="16"/>
    </row>
    <row r="118" spans="16:20" x14ac:dyDescent="0.25">
      <c r="P118" s="16">
        <v>2017</v>
      </c>
      <c r="Q118" s="16">
        <v>34</v>
      </c>
      <c r="R118">
        <f>SUMPRODUCT((Tableau1[Semaine]=Tableau3[[#This Row],[Semaine]])*(Tableau1[An]=Tableau3[[#This Row],[Année]])*(Tableau1[Temps présence (min)]))/1440</f>
        <v>0</v>
      </c>
      <c r="S118" s="16">
        <f>SUMPRODUCT((Tableau1[Semaine]=Tableau3[[#This Row],[Semaine]])*(Tableau1[An]=Tableau3[[#This Row],[Année]])*(Tableau1[Tps-aleas]))/1440</f>
        <v>0</v>
      </c>
      <c r="T118" s="16"/>
    </row>
    <row r="119" spans="16:20" x14ac:dyDescent="0.25">
      <c r="P119" s="16">
        <v>2017</v>
      </c>
      <c r="Q119" s="16">
        <v>35</v>
      </c>
      <c r="R119">
        <f>SUMPRODUCT((Tableau1[Semaine]=Tableau3[[#This Row],[Semaine]])*(Tableau1[An]=Tableau3[[#This Row],[Année]])*(Tableau1[Temps présence (min)]))/1440</f>
        <v>0</v>
      </c>
      <c r="S119" s="16">
        <f>SUMPRODUCT((Tableau1[Semaine]=Tableau3[[#This Row],[Semaine]])*(Tableau1[An]=Tableau3[[#This Row],[Année]])*(Tableau1[Tps-aleas]))/1440</f>
        <v>0</v>
      </c>
      <c r="T119" s="16"/>
    </row>
    <row r="120" spans="16:20" x14ac:dyDescent="0.25">
      <c r="P120" s="16">
        <v>2017</v>
      </c>
      <c r="Q120" s="16">
        <v>36</v>
      </c>
      <c r="R120">
        <f>SUMPRODUCT((Tableau1[Semaine]=Tableau3[[#This Row],[Semaine]])*(Tableau1[An]=Tableau3[[#This Row],[Année]])*(Tableau1[Temps présence (min)]))/1440</f>
        <v>0</v>
      </c>
      <c r="S120" s="16">
        <f>SUMPRODUCT((Tableau1[Semaine]=Tableau3[[#This Row],[Semaine]])*(Tableau1[An]=Tableau3[[#This Row],[Année]])*(Tableau1[Tps-aleas]))/1440</f>
        <v>0</v>
      </c>
      <c r="T120" s="16"/>
    </row>
    <row r="121" spans="16:20" x14ac:dyDescent="0.25">
      <c r="P121" s="16">
        <v>2017</v>
      </c>
      <c r="Q121" s="16">
        <v>37</v>
      </c>
      <c r="R121">
        <f>SUMPRODUCT((Tableau1[Semaine]=Tableau3[[#This Row],[Semaine]])*(Tableau1[An]=Tableau3[[#This Row],[Année]])*(Tableau1[Temps présence (min)]))/1440</f>
        <v>0</v>
      </c>
      <c r="S121" s="16">
        <f>SUMPRODUCT((Tableau1[Semaine]=Tableau3[[#This Row],[Semaine]])*(Tableau1[An]=Tableau3[[#This Row],[Année]])*(Tableau1[Tps-aleas]))/1440</f>
        <v>0</v>
      </c>
      <c r="T121" s="16"/>
    </row>
    <row r="122" spans="16:20" x14ac:dyDescent="0.25">
      <c r="P122" s="16">
        <v>2017</v>
      </c>
      <c r="Q122" s="16">
        <v>38</v>
      </c>
      <c r="R122">
        <f>SUMPRODUCT((Tableau1[Semaine]=Tableau3[[#This Row],[Semaine]])*(Tableau1[An]=Tableau3[[#This Row],[Année]])*(Tableau1[Temps présence (min)]))/1440</f>
        <v>0</v>
      </c>
      <c r="S122" s="16">
        <f>SUMPRODUCT((Tableau1[Semaine]=Tableau3[[#This Row],[Semaine]])*(Tableau1[An]=Tableau3[[#This Row],[Année]])*(Tableau1[Tps-aleas]))/1440</f>
        <v>0</v>
      </c>
      <c r="T122" s="16"/>
    </row>
    <row r="123" spans="16:20" x14ac:dyDescent="0.25">
      <c r="P123" s="16">
        <v>2017</v>
      </c>
      <c r="Q123" s="16">
        <v>39</v>
      </c>
      <c r="R123">
        <f>SUMPRODUCT((Tableau1[Semaine]=Tableau3[[#This Row],[Semaine]])*(Tableau1[An]=Tableau3[[#This Row],[Année]])*(Tableau1[Temps présence (min)]))/1440</f>
        <v>0</v>
      </c>
      <c r="S123" s="16">
        <f>SUMPRODUCT((Tableau1[Semaine]=Tableau3[[#This Row],[Semaine]])*(Tableau1[An]=Tableau3[[#This Row],[Année]])*(Tableau1[Tps-aleas]))/1440</f>
        <v>0</v>
      </c>
      <c r="T123" s="16"/>
    </row>
    <row r="124" spans="16:20" x14ac:dyDescent="0.25">
      <c r="P124" s="16">
        <v>2017</v>
      </c>
      <c r="Q124" s="16">
        <v>40</v>
      </c>
      <c r="R124">
        <f>SUMPRODUCT((Tableau1[Semaine]=Tableau3[[#This Row],[Semaine]])*(Tableau1[An]=Tableau3[[#This Row],[Année]])*(Tableau1[Temps présence (min)]))/1440</f>
        <v>0</v>
      </c>
      <c r="S124" s="16">
        <f>SUMPRODUCT((Tableau1[Semaine]=Tableau3[[#This Row],[Semaine]])*(Tableau1[An]=Tableau3[[#This Row],[Année]])*(Tableau1[Tps-aleas]))/1440</f>
        <v>0</v>
      </c>
      <c r="T124" s="16"/>
    </row>
    <row r="125" spans="16:20" x14ac:dyDescent="0.25">
      <c r="P125" s="16">
        <v>2017</v>
      </c>
      <c r="Q125" s="16">
        <v>41</v>
      </c>
      <c r="R125">
        <f>SUMPRODUCT((Tableau1[Semaine]=Tableau3[[#This Row],[Semaine]])*(Tableau1[An]=Tableau3[[#This Row],[Année]])*(Tableau1[Temps présence (min)]))/1440</f>
        <v>0</v>
      </c>
      <c r="S125" s="16">
        <f>SUMPRODUCT((Tableau1[Semaine]=Tableau3[[#This Row],[Semaine]])*(Tableau1[An]=Tableau3[[#This Row],[Année]])*(Tableau1[Tps-aleas]))/1440</f>
        <v>0</v>
      </c>
      <c r="T125" s="16"/>
    </row>
    <row r="126" spans="16:20" x14ac:dyDescent="0.25">
      <c r="P126" s="16">
        <v>2017</v>
      </c>
      <c r="Q126" s="16">
        <v>42</v>
      </c>
      <c r="R126">
        <f>SUMPRODUCT((Tableau1[Semaine]=Tableau3[[#This Row],[Semaine]])*(Tableau1[An]=Tableau3[[#This Row],[Année]])*(Tableau1[Temps présence (min)]))/1440</f>
        <v>0</v>
      </c>
      <c r="S126" s="16">
        <f>SUMPRODUCT((Tableau1[Semaine]=Tableau3[[#This Row],[Semaine]])*(Tableau1[An]=Tableau3[[#This Row],[Année]])*(Tableau1[Tps-aleas]))/1440</f>
        <v>0</v>
      </c>
      <c r="T126" s="16"/>
    </row>
    <row r="127" spans="16:20" x14ac:dyDescent="0.25">
      <c r="P127" s="16">
        <v>2017</v>
      </c>
      <c r="Q127" s="16">
        <v>43</v>
      </c>
      <c r="R127">
        <f>SUMPRODUCT((Tableau1[Semaine]=Tableau3[[#This Row],[Semaine]])*(Tableau1[An]=Tableau3[[#This Row],[Année]])*(Tableau1[Temps présence (min)]))/1440</f>
        <v>0</v>
      </c>
      <c r="S127" s="16">
        <f>SUMPRODUCT((Tableau1[Semaine]=Tableau3[[#This Row],[Semaine]])*(Tableau1[An]=Tableau3[[#This Row],[Année]])*(Tableau1[Tps-aleas]))/1440</f>
        <v>0</v>
      </c>
      <c r="T127" s="16"/>
    </row>
    <row r="128" spans="16:20" x14ac:dyDescent="0.25">
      <c r="P128" s="16">
        <v>2017</v>
      </c>
      <c r="Q128" s="16">
        <v>44</v>
      </c>
      <c r="R128">
        <f>SUMPRODUCT((Tableau1[Semaine]=Tableau3[[#This Row],[Semaine]])*(Tableau1[An]=Tableau3[[#This Row],[Année]])*(Tableau1[Temps présence (min)]))/1440</f>
        <v>0</v>
      </c>
      <c r="S128" s="16">
        <f>SUMPRODUCT((Tableau1[Semaine]=Tableau3[[#This Row],[Semaine]])*(Tableau1[An]=Tableau3[[#This Row],[Année]])*(Tableau1[Tps-aleas]))/1440</f>
        <v>0</v>
      </c>
      <c r="T128" s="16"/>
    </row>
    <row r="129" spans="16:20" x14ac:dyDescent="0.25">
      <c r="P129" s="16">
        <v>2017</v>
      </c>
      <c r="Q129" s="16">
        <v>45</v>
      </c>
      <c r="R129">
        <f>SUMPRODUCT((Tableau1[Semaine]=Tableau3[[#This Row],[Semaine]])*(Tableau1[An]=Tableau3[[#This Row],[Année]])*(Tableau1[Temps présence (min)]))/1440</f>
        <v>0</v>
      </c>
      <c r="S129" s="16">
        <f>SUMPRODUCT((Tableau1[Semaine]=Tableau3[[#This Row],[Semaine]])*(Tableau1[An]=Tableau3[[#This Row],[Année]])*(Tableau1[Tps-aleas]))/1440</f>
        <v>0</v>
      </c>
      <c r="T129" s="16"/>
    </row>
    <row r="130" spans="16:20" x14ac:dyDescent="0.25">
      <c r="P130" s="16">
        <v>2017</v>
      </c>
      <c r="Q130" s="16">
        <v>46</v>
      </c>
      <c r="R130">
        <f>SUMPRODUCT((Tableau1[Semaine]=Tableau3[[#This Row],[Semaine]])*(Tableau1[An]=Tableau3[[#This Row],[Année]])*(Tableau1[Temps présence (min)]))/1440</f>
        <v>0</v>
      </c>
      <c r="S130" s="16">
        <f>SUMPRODUCT((Tableau1[Semaine]=Tableau3[[#This Row],[Semaine]])*(Tableau1[An]=Tableau3[[#This Row],[Année]])*(Tableau1[Tps-aleas]))/1440</f>
        <v>0</v>
      </c>
      <c r="T130" s="16"/>
    </row>
    <row r="131" spans="16:20" x14ac:dyDescent="0.25">
      <c r="P131" s="16">
        <v>2017</v>
      </c>
      <c r="Q131" s="16">
        <v>47</v>
      </c>
      <c r="R131">
        <f>SUMPRODUCT((Tableau1[Semaine]=Tableau3[[#This Row],[Semaine]])*(Tableau1[An]=Tableau3[[#This Row],[Année]])*(Tableau1[Temps présence (min)]))/1440</f>
        <v>0</v>
      </c>
      <c r="S131" s="16">
        <f>SUMPRODUCT((Tableau1[Semaine]=Tableau3[[#This Row],[Semaine]])*(Tableau1[An]=Tableau3[[#This Row],[Année]])*(Tableau1[Tps-aleas]))/1440</f>
        <v>0</v>
      </c>
      <c r="T131" s="16"/>
    </row>
    <row r="132" spans="16:20" x14ac:dyDescent="0.25">
      <c r="P132" s="16">
        <v>2017</v>
      </c>
      <c r="Q132" s="16">
        <v>48</v>
      </c>
      <c r="R132">
        <f>SUMPRODUCT((Tableau1[Semaine]=Tableau3[[#This Row],[Semaine]])*(Tableau1[An]=Tableau3[[#This Row],[Année]])*(Tableau1[Temps présence (min)]))/1440</f>
        <v>0</v>
      </c>
      <c r="S132" s="16">
        <f>SUMPRODUCT((Tableau1[Semaine]=Tableau3[[#This Row],[Semaine]])*(Tableau1[An]=Tableau3[[#This Row],[Année]])*(Tableau1[Tps-aleas]))/1440</f>
        <v>0</v>
      </c>
      <c r="T132" s="16"/>
    </row>
    <row r="133" spans="16:20" x14ac:dyDescent="0.25">
      <c r="P133" s="16">
        <v>2017</v>
      </c>
      <c r="Q133" s="16">
        <v>49</v>
      </c>
      <c r="R133">
        <f>SUMPRODUCT((Tableau1[Semaine]=Tableau3[[#This Row],[Semaine]])*(Tableau1[An]=Tableau3[[#This Row],[Année]])*(Tableau1[Temps présence (min)]))/1440</f>
        <v>0</v>
      </c>
      <c r="S133" s="16">
        <f>SUMPRODUCT((Tableau1[Semaine]=Tableau3[[#This Row],[Semaine]])*(Tableau1[An]=Tableau3[[#This Row],[Année]])*(Tableau1[Tps-aleas]))/1440</f>
        <v>0</v>
      </c>
      <c r="T133" s="16"/>
    </row>
    <row r="134" spans="16:20" x14ac:dyDescent="0.25">
      <c r="P134" s="16">
        <v>2017</v>
      </c>
      <c r="Q134" s="16">
        <v>50</v>
      </c>
      <c r="R134">
        <f>SUMPRODUCT((Tableau1[Semaine]=Tableau3[[#This Row],[Semaine]])*(Tableau1[An]=Tableau3[[#This Row],[Année]])*(Tableau1[Temps présence (min)]))/1440</f>
        <v>0</v>
      </c>
      <c r="S134" s="16">
        <f>SUMPRODUCT((Tableau1[Semaine]=Tableau3[[#This Row],[Semaine]])*(Tableau1[An]=Tableau3[[#This Row],[Année]])*(Tableau1[Tps-aleas]))/1440</f>
        <v>0</v>
      </c>
      <c r="T134" s="16"/>
    </row>
    <row r="135" spans="16:20" x14ac:dyDescent="0.25">
      <c r="P135" s="16">
        <v>2017</v>
      </c>
      <c r="Q135" s="16">
        <v>51</v>
      </c>
      <c r="R135">
        <f>SUMPRODUCT((Tableau1[Semaine]=Tableau3[[#This Row],[Semaine]])*(Tableau1[An]=Tableau3[[#This Row],[Année]])*(Tableau1[Temps présence (min)]))/1440</f>
        <v>0</v>
      </c>
      <c r="S135" s="16">
        <f>SUMPRODUCT((Tableau1[Semaine]=Tableau3[[#This Row],[Semaine]])*(Tableau1[An]=Tableau3[[#This Row],[Année]])*(Tableau1[Tps-aleas]))/1440</f>
        <v>0</v>
      </c>
      <c r="T135" s="16"/>
    </row>
    <row r="136" spans="16:20" x14ac:dyDescent="0.25">
      <c r="P136" s="16">
        <v>2017</v>
      </c>
      <c r="Q136" s="16">
        <v>52</v>
      </c>
      <c r="R136">
        <f>SUMPRODUCT((Tableau1[Semaine]=Tableau3[[#This Row],[Semaine]])*(Tableau1[An]=Tableau3[[#This Row],[Année]])*(Tableau1[Temps présence (min)]))/1440</f>
        <v>0</v>
      </c>
      <c r="S136" s="16">
        <f>SUMPRODUCT((Tableau1[Semaine]=Tableau3[[#This Row],[Semaine]])*(Tableau1[An]=Tableau3[[#This Row],[Année]])*(Tableau1[Tps-aleas]))/1440</f>
        <v>0</v>
      </c>
      <c r="T136" s="16"/>
    </row>
    <row r="137" spans="16:20" x14ac:dyDescent="0.25">
      <c r="P137" s="16">
        <v>2017</v>
      </c>
      <c r="Q137" s="16">
        <v>53</v>
      </c>
      <c r="R137">
        <f>SUMPRODUCT((Tableau1[Semaine]=Tableau3[[#This Row],[Semaine]])*(Tableau1[An]=Tableau3[[#This Row],[Année]])*(Tableau1[Temps présence (min)]))/1440</f>
        <v>0</v>
      </c>
      <c r="S137" s="16">
        <f>SUMPRODUCT((Tableau1[Semaine]=Tableau3[[#This Row],[Semaine]])*(Tableau1[An]=Tableau3[[#This Row],[Année]])*(Tableau1[Tps-aleas]))/1440</f>
        <v>0</v>
      </c>
      <c r="T137" s="16"/>
    </row>
  </sheetData>
  <pageMargins left="0.7" right="0.7" top="0.75" bottom="0.75" header="0.3" footer="0.3"/>
  <pageSetup paperSize="9" orientation="portrait" horizontalDpi="300" verticalDpi="300"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19</vt:i4>
      </vt:variant>
    </vt:vector>
  </HeadingPairs>
  <TitlesOfParts>
    <vt:vector size="20" baseType="lpstr">
      <vt:lpstr>Archivage Stats</vt:lpstr>
      <vt:lpstr>aAchat</vt:lpstr>
      <vt:lpstr>aBE</vt:lpstr>
      <vt:lpstr>aMéthode</vt:lpstr>
      <vt:lpstr>aNonAtribué</vt:lpstr>
      <vt:lpstr>aORdo</vt:lpstr>
      <vt:lpstr>aProd</vt:lpstr>
      <vt:lpstr>aQualité</vt:lpstr>
      <vt:lpstr>aTolerie</vt:lpstr>
      <vt:lpstr>LPaste</vt:lpstr>
      <vt:lpstr>LPaste1</vt:lpstr>
      <vt:lpstr>LPaste3</vt:lpstr>
      <vt:lpstr>rAchat</vt:lpstr>
      <vt:lpstr>rBE</vt:lpstr>
      <vt:lpstr>rMéthode</vt:lpstr>
      <vt:lpstr>rNonAtribué</vt:lpstr>
      <vt:lpstr>rOrdo</vt:lpstr>
      <vt:lpstr>rProd</vt:lpstr>
      <vt:lpstr>rQualité</vt:lpstr>
      <vt:lpstr>rTolerie</vt:lpstr>
    </vt:vector>
  </TitlesOfParts>
  <Company>GROUPE RUGET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jvalencia</dc:creator>
  <cp:lastModifiedBy>jvalencia</cp:lastModifiedBy>
  <cp:lastPrinted>2015-06-17T09:17:15Z</cp:lastPrinted>
  <dcterms:created xsi:type="dcterms:W3CDTF">2015-06-01T07:59:43Z</dcterms:created>
  <dcterms:modified xsi:type="dcterms:W3CDTF">2015-06-17T15:24:41Z</dcterms:modified>
</cp:coreProperties>
</file>