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tables/table1.xml" ContentType="application/vnd.openxmlformats-officedocument.spreadsheetml.table+xml"/>
  <Override PartName="/xl/customProperty6.bin" ContentType="application/vnd.openxmlformats-officedocument.spreadsheetml.customProperty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P\Desktop\"/>
    </mc:Choice>
  </mc:AlternateContent>
  <bookViews>
    <workbookView xWindow="0" yWindow="0" windowWidth="26970" windowHeight="10830" activeTab="1"/>
  </bookViews>
  <sheets>
    <sheet name="balance" sheetId="1" r:id="rId1"/>
    <sheet name="REV" sheetId="3" r:id="rId2"/>
  </sheets>
  <calcPr calcId="171027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9" i="3" l="1"/>
  <c r="G39" i="3"/>
  <c r="F39" i="3"/>
  <c r="C39" i="3"/>
  <c r="J33" i="3"/>
  <c r="G33" i="3"/>
  <c r="F33" i="3"/>
  <c r="C33" i="3"/>
  <c r="J27" i="3"/>
  <c r="G27" i="3"/>
  <c r="F27" i="3"/>
  <c r="C27" i="3"/>
  <c r="J21" i="3"/>
  <c r="F21" i="3"/>
  <c r="C21" i="3"/>
  <c r="J15" i="3"/>
  <c r="F15" i="3"/>
  <c r="C15" i="3"/>
  <c r="J9" i="3"/>
  <c r="F11" i="3" s="1"/>
  <c r="G13" i="3" s="1"/>
  <c r="G9" i="3" s="1"/>
  <c r="F9" i="3"/>
  <c r="C9" i="3"/>
  <c r="C2" i="3"/>
  <c r="B30" i="3" s="1"/>
  <c r="Q10" i="3"/>
  <c r="G43" i="3"/>
  <c r="G37" i="3"/>
  <c r="G19" i="3"/>
  <c r="G15" i="3" s="1"/>
  <c r="A33" i="3" l="1"/>
  <c r="A39" i="3"/>
  <c r="A27" i="3"/>
  <c r="B11" i="3"/>
  <c r="B29" i="3"/>
  <c r="F30" i="3"/>
  <c r="H15" i="3"/>
  <c r="H21" i="3"/>
  <c r="H27" i="3"/>
  <c r="H33" i="3"/>
  <c r="H39" i="3"/>
  <c r="B17" i="3"/>
  <c r="A15" i="3"/>
  <c r="H9" i="3"/>
  <c r="F29" i="3"/>
  <c r="G31" i="3" s="1"/>
  <c r="A9" i="3"/>
  <c r="G25" i="3" l="1"/>
  <c r="E2" i="3" l="1"/>
  <c r="G21" i="3"/>
  <c r="A21" i="3" s="1"/>
</calcChain>
</file>

<file path=xl/comments1.xml><?xml version="1.0" encoding="utf-8"?>
<comments xmlns="http://schemas.openxmlformats.org/spreadsheetml/2006/main">
  <authors>
    <author>Christophe PESLE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A POINTER LA DATE SAISIE MANUELLEMENT DANS LA FEUILLE CONTRÔLE PAR EXEMPLE</t>
        </r>
      </text>
    </comment>
    <comment ref="Q11" authorId="0" shapeId="0">
      <text>
        <r>
          <rPr>
            <sz val="9"/>
            <color indexed="81"/>
            <rFont val="Tahoma"/>
            <family val="2"/>
          </rPr>
          <t xml:space="preserve">
A SAISIR MANUELLEMENT
</t>
        </r>
      </text>
    </comment>
  </commentList>
</comments>
</file>

<file path=xl/sharedStrings.xml><?xml version="1.0" encoding="utf-8"?>
<sst xmlns="http://schemas.openxmlformats.org/spreadsheetml/2006/main" count="95" uniqueCount="46">
  <si>
    <t>Dossier</t>
  </si>
  <si>
    <t>L'ACACIA</t>
  </si>
  <si>
    <t>Date de fin d'exercice</t>
  </si>
  <si>
    <t>Libellé du compte</t>
  </si>
  <si>
    <t>Capital</t>
  </si>
  <si>
    <t>Report à nouveau</t>
  </si>
  <si>
    <t>Résultat de l'exercice (bénéfice)</t>
  </si>
  <si>
    <t>Emprunts / etbs de credit</t>
  </si>
  <si>
    <t>Emprunt 1</t>
  </si>
  <si>
    <t>Emprunt 2</t>
  </si>
  <si>
    <t>Construction</t>
  </si>
  <si>
    <t>Immo.corporelles en cours</t>
  </si>
  <si>
    <t>Fournisseur</t>
  </si>
  <si>
    <t>Client</t>
  </si>
  <si>
    <t>TVA à payer</t>
  </si>
  <si>
    <t>TVA déductible</t>
  </si>
  <si>
    <t>Numéro de compte</t>
  </si>
  <si>
    <t>Résultat de l'exercice (perte)</t>
  </si>
  <si>
    <t>Solde de fin d'exercice</t>
  </si>
  <si>
    <t>B</t>
  </si>
  <si>
    <t>Société  :</t>
  </si>
  <si>
    <t>FEUILLE</t>
  </si>
  <si>
    <t>Initiales :</t>
  </si>
  <si>
    <t>CP</t>
  </si>
  <si>
    <t xml:space="preserve">Exercice : </t>
  </si>
  <si>
    <t>Date :</t>
  </si>
  <si>
    <t>AVANCEMENT  TRAVAUX</t>
  </si>
  <si>
    <t>Nous sommes le lundi 13 février 2017</t>
  </si>
  <si>
    <t>CYCLE</t>
  </si>
  <si>
    <t>ETAT</t>
  </si>
  <si>
    <t>A</t>
  </si>
  <si>
    <t>OK</t>
  </si>
  <si>
    <r>
      <t>Société</t>
    </r>
    <r>
      <rPr>
        <sz val="10"/>
        <rFont val="Arial Narrow"/>
        <family val="2"/>
      </rPr>
      <t xml:space="preserve">  :</t>
    </r>
  </si>
  <si>
    <t>C</t>
  </si>
  <si>
    <r>
      <t>Exercice</t>
    </r>
    <r>
      <rPr>
        <sz val="10"/>
        <rFont val="Arial Narrow"/>
        <family val="2"/>
      </rPr>
      <t xml:space="preserve"> : </t>
    </r>
  </si>
  <si>
    <t>D</t>
  </si>
  <si>
    <t>E</t>
  </si>
  <si>
    <t>F</t>
  </si>
  <si>
    <r>
      <t>Résultat en cours</t>
    </r>
    <r>
      <rPr>
        <sz val="10"/>
        <rFont val="Arial Narrow"/>
        <family val="2"/>
      </rPr>
      <t xml:space="preserve"> :</t>
    </r>
  </si>
  <si>
    <t>G</t>
  </si>
  <si>
    <t>H</t>
  </si>
  <si>
    <t>I</t>
  </si>
  <si>
    <t>J</t>
  </si>
  <si>
    <t>K</t>
  </si>
  <si>
    <t>L</t>
  </si>
  <si>
    <t>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</si>
</sst>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6" formatCode="#,##0.00;\(#,##0.00\)"/>
    <numFmt numFmtId="167" formatCode="dd/mm/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sz val="10"/>
      <name val="MS Sans Serif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indexed="10"/>
      <name val="Arial Narrow"/>
      <family val="2"/>
    </font>
    <font>
      <b/>
      <sz val="10"/>
      <color indexed="12"/>
      <name val="Arial Narrow"/>
      <family val="2"/>
    </font>
    <font>
      <b/>
      <sz val="10"/>
      <color indexed="16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0"/>
      <color indexed="42"/>
      <name val="Arial Narrow"/>
      <family val="2"/>
    </font>
    <font>
      <b/>
      <sz val="14"/>
      <color indexed="26"/>
      <name val="Arial Narrow"/>
      <family val="2"/>
    </font>
    <font>
      <sz val="10"/>
      <color indexed="50"/>
      <name val="Arial Narrow"/>
      <family val="2"/>
    </font>
    <font>
      <u/>
      <sz val="10"/>
      <color indexed="16"/>
      <name val="Arial Narrow"/>
      <family val="2"/>
    </font>
    <font>
      <u/>
      <sz val="1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27"/>
        <bgColor indexed="44"/>
      </patternFill>
    </fill>
    <fill>
      <patternFill patternType="solid">
        <fgColor indexed="26"/>
        <bgColor indexed="64"/>
      </patternFill>
    </fill>
    <fill>
      <patternFill patternType="gray125">
        <fgColor indexed="17"/>
        <bgColor indexed="38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medium">
        <color indexed="64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dotted">
        <color indexed="23"/>
      </left>
      <right style="dotted">
        <color indexed="23"/>
      </right>
      <top style="thin">
        <color indexed="12"/>
      </top>
      <bottom style="dotted">
        <color indexed="23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3" fillId="0" borderId="0"/>
  </cellStyleXfs>
  <cellXfs count="67">
    <xf numFmtId="0" fontId="0" fillId="0" borderId="0" xfId="0"/>
    <xf numFmtId="0" fontId="0" fillId="0" borderId="0" xfId="0" applyNumberFormat="1"/>
    <xf numFmtId="14" fontId="0" fillId="0" borderId="0" xfId="0" applyNumberFormat="1"/>
    <xf numFmtId="43" fontId="0" fillId="0" borderId="0" xfId="1" applyFont="1"/>
    <xf numFmtId="0" fontId="2" fillId="0" borderId="0" xfId="0" applyNumberFormat="1" applyFont="1"/>
    <xf numFmtId="0" fontId="4" fillId="2" borderId="1" xfId="2" applyFont="1" applyFill="1" applyBorder="1" applyAlignment="1" applyProtection="1"/>
    <xf numFmtId="4" fontId="5" fillId="3" borderId="0" xfId="2" applyNumberFormat="1" applyFont="1" applyFill="1" applyBorder="1" applyAlignment="1">
      <alignment horizontal="right"/>
    </xf>
    <xf numFmtId="4" fontId="5" fillId="3" borderId="0" xfId="2" applyNumberFormat="1" applyFont="1" applyFill="1" applyBorder="1" applyAlignment="1"/>
    <xf numFmtId="4" fontId="5" fillId="2" borderId="0" xfId="2" applyNumberFormat="1" applyFont="1" applyFill="1" applyBorder="1" applyAlignment="1" applyProtection="1"/>
    <xf numFmtId="4" fontId="6" fillId="2" borderId="0" xfId="2" applyNumberFormat="1" applyFont="1" applyFill="1" applyBorder="1" applyAlignment="1" applyProtection="1">
      <alignment horizontal="center"/>
    </xf>
    <xf numFmtId="4" fontId="5" fillId="2" borderId="0" xfId="2" applyNumberFormat="1" applyFont="1" applyFill="1" applyBorder="1" applyAlignment="1" applyProtection="1">
      <alignment horizontal="right"/>
    </xf>
    <xf numFmtId="4" fontId="5" fillId="2" borderId="0" xfId="2" applyNumberFormat="1" applyFont="1" applyFill="1" applyBorder="1" applyAlignment="1" applyProtection="1">
      <protection locked="0"/>
    </xf>
    <xf numFmtId="4" fontId="5" fillId="2" borderId="2" xfId="2" applyNumberFormat="1" applyFont="1" applyFill="1" applyBorder="1" applyAlignment="1" applyProtection="1"/>
    <xf numFmtId="0" fontId="4" fillId="0" borderId="0" xfId="2" applyFont="1" applyAlignment="1" applyProtection="1"/>
    <xf numFmtId="0" fontId="4" fillId="2" borderId="3" xfId="2" applyFont="1" applyFill="1" applyBorder="1" applyAlignment="1" applyProtection="1">
      <alignment vertical="top"/>
    </xf>
    <xf numFmtId="14" fontId="5" fillId="3" borderId="4" xfId="2" applyNumberFormat="1" applyFont="1" applyFill="1" applyBorder="1" applyAlignment="1">
      <alignment horizontal="right" vertical="top"/>
    </xf>
    <xf numFmtId="14" fontId="5" fillId="2" borderId="4" xfId="2" applyNumberFormat="1" applyFont="1" applyFill="1" applyBorder="1" applyAlignment="1" applyProtection="1">
      <alignment vertical="top"/>
    </xf>
    <xf numFmtId="14" fontId="6" fillId="4" borderId="4" xfId="2" applyNumberFormat="1" applyFont="1" applyFill="1" applyBorder="1" applyAlignment="1">
      <alignment horizontal="center" vertical="top"/>
    </xf>
    <xf numFmtId="14" fontId="5" fillId="2" borderId="4" xfId="2" applyNumberFormat="1" applyFont="1" applyFill="1" applyBorder="1" applyAlignment="1" applyProtection="1">
      <alignment horizontal="right" vertical="top"/>
    </xf>
    <xf numFmtId="14" fontId="5" fillId="3" borderId="4" xfId="2" applyNumberFormat="1" applyFont="1" applyFill="1" applyBorder="1" applyAlignment="1" applyProtection="1">
      <alignment horizontal="left" vertical="top"/>
      <protection locked="0"/>
    </xf>
    <xf numFmtId="14" fontId="5" fillId="2" borderId="5" xfId="2" applyNumberFormat="1" applyFont="1" applyFill="1" applyBorder="1" applyAlignment="1" applyProtection="1">
      <alignment vertical="top"/>
    </xf>
    <xf numFmtId="0" fontId="4" fillId="0" borderId="0" xfId="2" applyFont="1" applyAlignment="1" applyProtection="1">
      <alignment vertical="top"/>
    </xf>
    <xf numFmtId="0" fontId="4" fillId="5" borderId="0" xfId="2" applyFont="1" applyFill="1" applyAlignment="1" applyProtection="1">
      <alignment vertical="center"/>
    </xf>
    <xf numFmtId="166" fontId="4" fillId="0" borderId="0" xfId="2" applyNumberFormat="1" applyFont="1" applyAlignment="1" applyProtection="1">
      <alignment vertical="center"/>
    </xf>
    <xf numFmtId="166" fontId="4" fillId="5" borderId="1" xfId="2" applyNumberFormat="1" applyFont="1" applyFill="1" applyBorder="1" applyAlignment="1" applyProtection="1">
      <alignment vertical="center"/>
    </xf>
    <xf numFmtId="166" fontId="4" fillId="5" borderId="0" xfId="2" applyNumberFormat="1" applyFont="1" applyFill="1" applyBorder="1" applyAlignment="1" applyProtection="1">
      <alignment vertical="center"/>
    </xf>
    <xf numFmtId="166" fontId="4" fillId="5" borderId="2" xfId="2" applyNumberFormat="1" applyFont="1" applyFill="1" applyBorder="1" applyAlignment="1" applyProtection="1">
      <alignment vertical="center"/>
    </xf>
    <xf numFmtId="166" fontId="4" fillId="0" borderId="0" xfId="2" applyNumberFormat="1" applyFont="1" applyFill="1" applyBorder="1" applyAlignment="1" applyProtection="1">
      <alignment vertical="center"/>
    </xf>
    <xf numFmtId="166" fontId="4" fillId="0" borderId="0" xfId="2" applyNumberFormat="1" applyFont="1" applyFill="1" applyBorder="1" applyAlignment="1" applyProtection="1">
      <alignment vertical="center"/>
      <protection locked="0"/>
    </xf>
    <xf numFmtId="166" fontId="6" fillId="2" borderId="6" xfId="2" applyNumberFormat="1" applyFont="1" applyFill="1" applyBorder="1" applyAlignment="1" applyProtection="1">
      <alignment horizontal="center" vertical="center"/>
    </xf>
    <xf numFmtId="0" fontId="5" fillId="2" borderId="7" xfId="2" applyNumberFormat="1" applyFont="1" applyFill="1" applyBorder="1" applyAlignment="1" applyProtection="1">
      <alignment vertical="center"/>
      <protection locked="0"/>
    </xf>
    <xf numFmtId="166" fontId="5" fillId="2" borderId="7" xfId="2" applyNumberFormat="1" applyFont="1" applyFill="1" applyBorder="1" applyAlignment="1" applyProtection="1">
      <alignment vertical="center"/>
    </xf>
    <xf numFmtId="166" fontId="4" fillId="2" borderId="7" xfId="2" applyNumberFormat="1" applyFont="1" applyFill="1" applyBorder="1" applyAlignment="1" applyProtection="1">
      <alignment vertical="center"/>
    </xf>
    <xf numFmtId="10" fontId="5" fillId="2" borderId="7" xfId="2" applyNumberFormat="1" applyFont="1" applyFill="1" applyBorder="1" applyAlignment="1" applyProtection="1">
      <alignment vertical="center"/>
    </xf>
    <xf numFmtId="166" fontId="5" fillId="2" borderId="8" xfId="2" applyNumberFormat="1" applyFont="1" applyFill="1" applyBorder="1" applyAlignment="1" applyProtection="1">
      <alignment vertical="center"/>
    </xf>
    <xf numFmtId="166" fontId="8" fillId="5" borderId="0" xfId="2" applyNumberFormat="1" applyFont="1" applyFill="1" applyBorder="1" applyAlignment="1">
      <alignment vertical="center"/>
    </xf>
    <xf numFmtId="167" fontId="4" fillId="5" borderId="0" xfId="2" applyNumberFormat="1" applyFont="1" applyFill="1" applyBorder="1" applyAlignment="1" applyProtection="1">
      <alignment vertical="center"/>
    </xf>
    <xf numFmtId="167" fontId="4" fillId="0" borderId="0" xfId="2" applyNumberFormat="1" applyFont="1" applyFill="1" applyBorder="1" applyAlignment="1" applyProtection="1">
      <alignment vertical="center"/>
      <protection locked="0"/>
    </xf>
    <xf numFmtId="0" fontId="4" fillId="0" borderId="0" xfId="2" applyFont="1" applyFill="1" applyAlignment="1" applyProtection="1">
      <alignment vertical="center"/>
      <protection locked="0"/>
    </xf>
    <xf numFmtId="166" fontId="4" fillId="5" borderId="9" xfId="2" applyNumberFormat="1" applyFont="1" applyFill="1" applyBorder="1" applyAlignment="1" applyProtection="1">
      <alignment vertical="center"/>
    </xf>
    <xf numFmtId="166" fontId="4" fillId="5" borderId="3" xfId="2" applyNumberFormat="1" applyFont="1" applyFill="1" applyBorder="1" applyAlignment="1" applyProtection="1">
      <alignment vertical="center"/>
    </xf>
    <xf numFmtId="166" fontId="4" fillId="5" borderId="4" xfId="2" applyNumberFormat="1" applyFont="1" applyFill="1" applyBorder="1" applyAlignment="1" applyProtection="1">
      <alignment vertical="center"/>
    </xf>
    <xf numFmtId="166" fontId="4" fillId="5" borderId="5" xfId="2" applyNumberFormat="1" applyFont="1" applyFill="1" applyBorder="1" applyAlignment="1" applyProtection="1">
      <alignment vertical="center"/>
    </xf>
    <xf numFmtId="4" fontId="11" fillId="6" borderId="0" xfId="2" applyNumberFormat="1" applyFont="1" applyFill="1" applyBorder="1" applyAlignment="1" applyProtection="1">
      <alignment vertical="center" wrapText="1"/>
      <protection hidden="1"/>
    </xf>
    <xf numFmtId="4" fontId="12" fillId="6" borderId="0" xfId="2" applyNumberFormat="1" applyFont="1" applyFill="1" applyBorder="1" applyAlignment="1" applyProtection="1">
      <alignment horizontal="centerContinuous" vertical="center" wrapText="1"/>
      <protection hidden="1"/>
    </xf>
    <xf numFmtId="4" fontId="11" fillId="6" borderId="0" xfId="2" applyNumberFormat="1" applyFont="1" applyFill="1" applyBorder="1" applyAlignment="1" applyProtection="1">
      <alignment horizontal="centerContinuous" vertical="center" wrapText="1"/>
      <protection hidden="1"/>
    </xf>
    <xf numFmtId="22" fontId="13" fillId="5" borderId="0" xfId="2" applyNumberFormat="1" applyFont="1" applyFill="1" applyAlignment="1" applyProtection="1">
      <alignment horizontal="centerContinuous" vertical="center"/>
      <protection hidden="1"/>
    </xf>
    <xf numFmtId="0" fontId="13" fillId="5" borderId="0" xfId="2" applyFont="1" applyFill="1" applyAlignment="1" applyProtection="1">
      <alignment horizontal="centerContinuous" vertical="center"/>
      <protection hidden="1"/>
    </xf>
    <xf numFmtId="14" fontId="14" fillId="5" borderId="0" xfId="2" applyNumberFormat="1" applyFont="1" applyFill="1" applyAlignment="1" applyProtection="1">
      <alignment horizontal="right" vertical="center"/>
      <protection hidden="1"/>
    </xf>
    <xf numFmtId="0" fontId="5" fillId="5" borderId="10" xfId="2" applyFont="1" applyFill="1" applyBorder="1" applyAlignment="1" applyProtection="1">
      <alignment horizontal="center" vertical="center"/>
      <protection hidden="1"/>
    </xf>
    <xf numFmtId="0" fontId="4" fillId="5" borderId="0" xfId="2" applyFont="1" applyFill="1" applyAlignment="1" applyProtection="1">
      <alignment vertical="center"/>
      <protection hidden="1"/>
    </xf>
    <xf numFmtId="0" fontId="5" fillId="5" borderId="0" xfId="2" applyFont="1" applyFill="1" applyBorder="1" applyAlignment="1" applyProtection="1">
      <alignment horizontal="center" vertical="center"/>
      <protection hidden="1"/>
    </xf>
    <xf numFmtId="0" fontId="4" fillId="5" borderId="11" xfId="2" applyFont="1" applyFill="1" applyBorder="1" applyAlignment="1" applyProtection="1">
      <alignment horizontal="center" vertical="center"/>
      <protection hidden="1"/>
    </xf>
    <xf numFmtId="14" fontId="4" fillId="5" borderId="11" xfId="2" applyNumberFormat="1" applyFont="1" applyFill="1" applyBorder="1" applyAlignment="1" applyProtection="1">
      <alignment horizontal="center" vertical="center"/>
      <protection hidden="1"/>
    </xf>
    <xf numFmtId="0" fontId="4" fillId="5" borderId="0" xfId="2" applyFont="1" applyFill="1" applyBorder="1" applyAlignment="1" applyProtection="1">
      <alignment horizontal="center" vertical="center"/>
      <protection hidden="1"/>
    </xf>
    <xf numFmtId="14" fontId="4" fillId="5" borderId="0" xfId="2" applyNumberFormat="1" applyFont="1" applyFill="1" applyBorder="1" applyAlignment="1" applyProtection="1">
      <alignment horizontal="center" vertical="center"/>
      <protection hidden="1"/>
    </xf>
    <xf numFmtId="0" fontId="14" fillId="5" borderId="0" xfId="2" applyNumberFormat="1" applyFont="1" applyFill="1" applyAlignment="1" applyProtection="1">
      <alignment horizontal="right" vertical="center"/>
      <protection hidden="1"/>
    </xf>
    <xf numFmtId="0" fontId="15" fillId="5" borderId="0" xfId="2" applyFont="1" applyFill="1" applyAlignment="1" applyProtection="1">
      <alignment horizontal="right" vertical="center"/>
      <protection hidden="1"/>
    </xf>
    <xf numFmtId="14" fontId="7" fillId="5" borderId="0" xfId="2" applyNumberFormat="1" applyFont="1" applyFill="1" applyBorder="1" applyAlignment="1" applyProtection="1">
      <alignment horizontal="left" vertical="center"/>
      <protection hidden="1"/>
    </xf>
    <xf numFmtId="0" fontId="5" fillId="5" borderId="0" xfId="3" applyFont="1" applyFill="1" applyAlignment="1" applyProtection="1">
      <alignment horizontal="centerContinuous" vertical="center"/>
      <protection hidden="1"/>
    </xf>
    <xf numFmtId="0" fontId="4" fillId="5" borderId="0" xfId="3" applyFont="1" applyFill="1" applyAlignment="1" applyProtection="1">
      <alignment vertical="center"/>
      <protection hidden="1"/>
    </xf>
    <xf numFmtId="0" fontId="15" fillId="5" borderId="0" xfId="3" applyFont="1" applyFill="1" applyAlignment="1" applyProtection="1">
      <alignment horizontal="right" vertical="center"/>
      <protection hidden="1"/>
    </xf>
    <xf numFmtId="166" fontId="4" fillId="5" borderId="0" xfId="2" applyNumberFormat="1" applyFont="1" applyFill="1" applyAlignment="1" applyProtection="1">
      <alignment horizontal="left" vertical="center"/>
      <protection hidden="1"/>
    </xf>
    <xf numFmtId="166" fontId="4" fillId="5" borderId="0" xfId="2" applyNumberFormat="1" applyFont="1" applyFill="1" applyAlignment="1" applyProtection="1">
      <alignment vertical="center"/>
      <protection hidden="1"/>
    </xf>
    <xf numFmtId="3" fontId="4" fillId="5" borderId="0" xfId="2" applyNumberFormat="1" applyFont="1" applyFill="1" applyBorder="1" applyAlignment="1" applyProtection="1">
      <alignment vertical="center"/>
      <protection hidden="1"/>
    </xf>
    <xf numFmtId="14" fontId="7" fillId="7" borderId="0" xfId="2" applyNumberFormat="1" applyFont="1" applyFill="1" applyBorder="1" applyAlignment="1" applyProtection="1">
      <alignment horizontal="left" vertical="center"/>
      <protection hidden="1"/>
    </xf>
    <xf numFmtId="43" fontId="0" fillId="0" borderId="0" xfId="1" applyNumberFormat="1" applyFont="1"/>
  </cellXfs>
  <cellStyles count="4">
    <cellStyle name="Milliers" xfId="1" builtinId="3"/>
    <cellStyle name="Normal" xfId="0" builtinId="0"/>
    <cellStyle name="Normal_ID" xfId="3"/>
    <cellStyle name="Normal_REV04" xfId="2"/>
  </cellStyles>
  <dxfs count="6">
    <dxf>
      <numFmt numFmtId="35" formatCode="_-* #,##0.00\ _€_-;\-* #,##0.00\ _€_-;_-* &quot;-&quot;??\ _€_-;_-@_-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3</xdr:row>
      <xdr:rowOff>0</xdr:rowOff>
    </xdr:from>
    <xdr:to>
      <xdr:col>18</xdr:col>
      <xdr:colOff>0</xdr:colOff>
      <xdr:row>6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7B5D7B1-1818-4970-B7E7-D7DAEEB72F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5334000" cy="5715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12</xdr:col>
      <xdr:colOff>0</xdr:colOff>
      <xdr:row>7</xdr:row>
      <xdr:rowOff>0</xdr:rowOff>
    </xdr:from>
    <xdr:to>
      <xdr:col>14</xdr:col>
      <xdr:colOff>0</xdr:colOff>
      <xdr:row>20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8C02D59-0B69-48B9-BE13-63BDEAB953EF}"/>
            </a:ext>
          </a:extLst>
        </xdr:cNvPr>
        <xdr:cNvSpPr>
          <a:spLocks noChangeArrowheads="1"/>
        </xdr:cNvSpPr>
      </xdr:nvSpPr>
      <xdr:spPr bwMode="auto">
        <a:xfrm>
          <a:off x="762000" y="762000"/>
          <a:ext cx="1524000" cy="24765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7" totalsRowShown="0" headerRowDxfId="5">
  <autoFilter ref="A1:E27"/>
  <sortState ref="A2:E27">
    <sortCondition ref="C1:C27"/>
  </sortState>
  <tableColumns count="5">
    <tableColumn id="1" name="Dossier" dataDxfId="4"/>
    <tableColumn id="2" name="Date de fin d'exercice" dataDxfId="3"/>
    <tableColumn id="3" name="Numéro de compte" dataDxfId="2"/>
    <tableColumn id="4" name="Libellé du compte" dataDxfId="1"/>
    <tableColumn id="5" name="Solde de fin d'exercic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7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ustomProperty" Target="../customProperty5.bin"/><Relationship Id="rId5" Type="http://schemas.openxmlformats.org/officeDocument/2006/relationships/customProperty" Target="../customProperty4.bin"/><Relationship Id="rId4" Type="http://schemas.openxmlformats.org/officeDocument/2006/relationships/customProperty" Target="../customProperty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6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4"/>
  <sheetViews>
    <sheetView zoomScaleNormal="100" workbookViewId="0">
      <selection activeCell="D13" sqref="D13"/>
    </sheetView>
  </sheetViews>
  <sheetFormatPr baseColWidth="10" defaultRowHeight="15" x14ac:dyDescent="0.25"/>
  <cols>
    <col min="1" max="1" width="13.42578125" bestFit="1" customWidth="1"/>
    <col min="2" max="2" width="19.5703125" style="2" bestFit="1" customWidth="1"/>
    <col min="3" max="3" width="19" customWidth="1"/>
    <col min="4" max="4" width="40.28515625" bestFit="1" customWidth="1"/>
    <col min="5" max="5" width="25.7109375" style="3" bestFit="1" customWidth="1"/>
    <col min="6" max="6" width="30.5703125" bestFit="1" customWidth="1"/>
    <col min="7" max="7" width="35.42578125" bestFit="1" customWidth="1"/>
    <col min="8" max="8" width="29.85546875" bestFit="1" customWidth="1"/>
    <col min="9" max="9" width="16.5703125" bestFit="1" customWidth="1"/>
    <col min="10" max="10" width="16.140625" bestFit="1" customWidth="1"/>
    <col min="11" max="11" width="15" bestFit="1" customWidth="1"/>
    <col min="12" max="12" width="18.7109375" bestFit="1" customWidth="1"/>
    <col min="13" max="13" width="23.5703125" bestFit="1" customWidth="1"/>
    <col min="14" max="14" width="20.5703125" bestFit="1" customWidth="1"/>
    <col min="15" max="15" width="10.28515625" bestFit="1" customWidth="1"/>
    <col min="16" max="16" width="20.140625" customWidth="1"/>
    <col min="17" max="17" width="18.7109375" customWidth="1"/>
    <col min="18" max="18" width="16.85546875" customWidth="1"/>
  </cols>
  <sheetData>
    <row r="1" spans="1:18" x14ac:dyDescent="0.25">
      <c r="A1" s="1" t="s">
        <v>0</v>
      </c>
      <c r="B1" s="2" t="s">
        <v>2</v>
      </c>
      <c r="C1" s="1" t="s">
        <v>16</v>
      </c>
      <c r="D1" s="2" t="s">
        <v>3</v>
      </c>
      <c r="E1" s="66" t="s">
        <v>18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 t="s">
        <v>1</v>
      </c>
      <c r="B2" s="2">
        <v>42369</v>
      </c>
      <c r="C2" s="1">
        <v>101000</v>
      </c>
      <c r="D2" s="2" t="s">
        <v>4</v>
      </c>
      <c r="E2" s="66">
        <v>-1400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" t="s">
        <v>1</v>
      </c>
      <c r="B3" s="2">
        <v>42735</v>
      </c>
      <c r="C3" s="1">
        <v>101000</v>
      </c>
      <c r="D3" s="2" t="s">
        <v>4</v>
      </c>
      <c r="E3" s="66">
        <v>-1400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" t="s">
        <v>1</v>
      </c>
      <c r="B4" s="2">
        <v>42369</v>
      </c>
      <c r="C4" s="1">
        <v>110000</v>
      </c>
      <c r="D4" s="2" t="s">
        <v>5</v>
      </c>
      <c r="E4" s="66">
        <v>-198553.58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 t="s">
        <v>1</v>
      </c>
      <c r="B5" s="2">
        <v>42735</v>
      </c>
      <c r="C5" s="1">
        <v>110000</v>
      </c>
      <c r="D5" s="2" t="s">
        <v>5</v>
      </c>
      <c r="E5" s="66">
        <v>-198553.58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1" t="s">
        <v>1</v>
      </c>
      <c r="B6" s="2">
        <v>42369</v>
      </c>
      <c r="C6" s="1">
        <v>120000</v>
      </c>
      <c r="D6" s="2" t="s">
        <v>6</v>
      </c>
      <c r="E6" s="66">
        <v>0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s="1" t="s">
        <v>1</v>
      </c>
      <c r="B7" s="2">
        <v>42735</v>
      </c>
      <c r="C7" s="1">
        <v>120000</v>
      </c>
      <c r="D7" s="2" t="s">
        <v>6</v>
      </c>
      <c r="E7" s="66"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1" t="s">
        <v>1</v>
      </c>
      <c r="B8" s="2">
        <v>42369</v>
      </c>
      <c r="C8" s="1">
        <v>129000</v>
      </c>
      <c r="D8" s="2" t="s">
        <v>17</v>
      </c>
      <c r="E8" s="66">
        <v>0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1" t="s">
        <v>1</v>
      </c>
      <c r="B9" s="2">
        <v>42735</v>
      </c>
      <c r="C9" s="1">
        <v>129000</v>
      </c>
      <c r="D9" s="2" t="s">
        <v>17</v>
      </c>
      <c r="E9" s="66">
        <v>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1" t="s">
        <v>1</v>
      </c>
      <c r="B10" s="2">
        <v>42735</v>
      </c>
      <c r="C10" s="1">
        <v>164110</v>
      </c>
      <c r="D10" s="2" t="s">
        <v>7</v>
      </c>
      <c r="E10" s="66">
        <v>-86761.17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1" t="s">
        <v>1</v>
      </c>
      <c r="B11" s="2">
        <v>42369</v>
      </c>
      <c r="C11" s="1">
        <v>164110</v>
      </c>
      <c r="D11" s="2" t="s">
        <v>7</v>
      </c>
      <c r="E11" s="66">
        <v>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1" t="s">
        <v>1</v>
      </c>
      <c r="B12" s="2">
        <v>42369</v>
      </c>
      <c r="C12" s="1">
        <v>164200</v>
      </c>
      <c r="D12" s="2" t="s">
        <v>8</v>
      </c>
      <c r="E12" s="66">
        <v>0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 t="s">
        <v>1</v>
      </c>
      <c r="B13" s="2">
        <v>42735</v>
      </c>
      <c r="C13" s="1">
        <v>164200</v>
      </c>
      <c r="D13" s="2" t="s">
        <v>8</v>
      </c>
      <c r="E13" s="66">
        <v>0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 t="s">
        <v>1</v>
      </c>
      <c r="B14" s="2">
        <v>42369</v>
      </c>
      <c r="C14" s="1">
        <v>164600</v>
      </c>
      <c r="D14" s="2" t="s">
        <v>9</v>
      </c>
      <c r="E14" s="66">
        <v>-102015.52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 t="s">
        <v>1</v>
      </c>
      <c r="B15" s="2">
        <v>42735</v>
      </c>
      <c r="C15" s="1">
        <v>164600</v>
      </c>
      <c r="D15" s="2" t="s">
        <v>9</v>
      </c>
      <c r="E15" s="66">
        <v>-91605.07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 t="s">
        <v>1</v>
      </c>
      <c r="B16" s="2">
        <v>42369</v>
      </c>
      <c r="C16" s="1">
        <v>213000</v>
      </c>
      <c r="D16" s="2" t="s">
        <v>10</v>
      </c>
      <c r="E16" s="66">
        <v>882354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 t="s">
        <v>1</v>
      </c>
      <c r="B17" s="2">
        <v>42735</v>
      </c>
      <c r="C17" s="1">
        <v>213000</v>
      </c>
      <c r="D17" s="2" t="s">
        <v>10</v>
      </c>
      <c r="E17" s="66">
        <v>882354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 t="s">
        <v>1</v>
      </c>
      <c r="B18" s="2">
        <v>42369</v>
      </c>
      <c r="C18" s="1">
        <v>231000</v>
      </c>
      <c r="D18" s="2" t="s">
        <v>11</v>
      </c>
      <c r="E18" s="66">
        <v>0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 t="s">
        <v>1</v>
      </c>
      <c r="B19" s="2">
        <v>42735</v>
      </c>
      <c r="C19" s="1">
        <v>231000</v>
      </c>
      <c r="D19" s="2" t="s">
        <v>11</v>
      </c>
      <c r="E19" s="66">
        <v>91200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 t="s">
        <v>1</v>
      </c>
      <c r="B20" s="2">
        <v>42369</v>
      </c>
      <c r="C20" s="1">
        <v>401000</v>
      </c>
      <c r="D20" s="2" t="s">
        <v>12</v>
      </c>
      <c r="E20" s="66">
        <v>101216.1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 t="s">
        <v>1</v>
      </c>
      <c r="B21" s="2">
        <v>42735</v>
      </c>
      <c r="C21" s="1">
        <v>401000</v>
      </c>
      <c r="D21" s="2" t="s">
        <v>12</v>
      </c>
      <c r="E21" s="66">
        <v>101455.91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 t="s">
        <v>1</v>
      </c>
      <c r="B22" s="2">
        <v>42369</v>
      </c>
      <c r="C22" s="1">
        <v>411000</v>
      </c>
      <c r="D22" s="2" t="s">
        <v>13</v>
      </c>
      <c r="E22" s="66">
        <v>1001.98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 t="s">
        <v>1</v>
      </c>
      <c r="B23" s="2">
        <v>42735</v>
      </c>
      <c r="C23" s="1">
        <v>411000</v>
      </c>
      <c r="D23" s="2" t="s">
        <v>13</v>
      </c>
      <c r="E23" s="66">
        <v>1001.98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 t="s">
        <v>1</v>
      </c>
      <c r="B24" s="2">
        <v>42369</v>
      </c>
      <c r="C24" s="1">
        <v>445510</v>
      </c>
      <c r="D24" s="2" t="s">
        <v>14</v>
      </c>
      <c r="E24" s="66">
        <v>0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 t="s">
        <v>1</v>
      </c>
      <c r="B25" s="2">
        <v>42735</v>
      </c>
      <c r="C25" s="1">
        <v>445510</v>
      </c>
      <c r="D25" s="2" t="s">
        <v>14</v>
      </c>
      <c r="E25" s="66">
        <v>0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 t="s">
        <v>1</v>
      </c>
      <c r="B26" s="2">
        <v>42369</v>
      </c>
      <c r="C26" s="1">
        <v>445711</v>
      </c>
      <c r="D26" s="2" t="s">
        <v>15</v>
      </c>
      <c r="E26" s="66">
        <v>0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 t="s">
        <v>1</v>
      </c>
      <c r="B27" s="2">
        <v>42735</v>
      </c>
      <c r="C27" s="1">
        <v>445711</v>
      </c>
      <c r="D27" s="2" t="s">
        <v>15</v>
      </c>
      <c r="E27" s="66">
        <v>0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6:18" x14ac:dyDescent="0.25"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6:18" x14ac:dyDescent="0.25"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6:18" x14ac:dyDescent="0.25"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6:18" x14ac:dyDescent="0.25"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6:18" x14ac:dyDescent="0.25"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6:18" x14ac:dyDescent="0.25"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6:18" x14ac:dyDescent="0.25"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6:18" x14ac:dyDescent="0.25"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6:18" x14ac:dyDescent="0.25"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6:18" x14ac:dyDescent="0.25"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6:18" x14ac:dyDescent="0.25"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6:18" x14ac:dyDescent="0.25"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6:18" x14ac:dyDescent="0.25"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6:18" x14ac:dyDescent="0.25"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6:18" x14ac:dyDescent="0.25"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6:18" x14ac:dyDescent="0.25"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6:18" x14ac:dyDescent="0.25"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6:18" x14ac:dyDescent="0.25"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6:18" x14ac:dyDescent="0.25"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6:18" x14ac:dyDescent="0.25"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6:18" x14ac:dyDescent="0.25"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6:18" x14ac:dyDescent="0.25"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6:18" x14ac:dyDescent="0.25"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6:18" x14ac:dyDescent="0.25"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6:18" x14ac:dyDescent="0.25"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6:18" x14ac:dyDescent="0.25"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6:18" x14ac:dyDescent="0.25"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6:18" x14ac:dyDescent="0.25">
      <c r="F60" s="4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6:18" x14ac:dyDescent="0.25"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6:18" x14ac:dyDescent="0.25"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6:18" x14ac:dyDescent="0.25"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6:18" x14ac:dyDescent="0.25"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6:18" x14ac:dyDescent="0.25"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6:18" x14ac:dyDescent="0.25"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6:18" x14ac:dyDescent="0.25"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6:18" x14ac:dyDescent="0.25"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6:18" x14ac:dyDescent="0.25"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6:18" x14ac:dyDescent="0.25"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6:18" x14ac:dyDescent="0.25"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6:18" x14ac:dyDescent="0.25"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6:18" x14ac:dyDescent="0.25"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6:18" x14ac:dyDescent="0.25"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6:18" x14ac:dyDescent="0.25"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6:18" x14ac:dyDescent="0.25"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6:18" x14ac:dyDescent="0.25"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6:18" x14ac:dyDescent="0.25"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6:18" x14ac:dyDescent="0.25"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6:18" x14ac:dyDescent="0.25"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6:17" x14ac:dyDescent="0.25"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6:17" x14ac:dyDescent="0.25"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6:17" x14ac:dyDescent="0.25"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6:17" x14ac:dyDescent="0.25"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6:17" x14ac:dyDescent="0.25"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6:17" x14ac:dyDescent="0.25"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6:17" x14ac:dyDescent="0.25"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6:17" x14ac:dyDescent="0.25"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6:17" x14ac:dyDescent="0.25"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6:17" x14ac:dyDescent="0.25"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6:17" x14ac:dyDescent="0.25"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6:17" x14ac:dyDescent="0.25"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6:17" x14ac:dyDescent="0.25"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6:17" x14ac:dyDescent="0.25"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6:17" x14ac:dyDescent="0.25"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6:17" x14ac:dyDescent="0.25"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6:17" x14ac:dyDescent="0.25"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6:17" x14ac:dyDescent="0.25"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6:17" x14ac:dyDescent="0.25"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6:17" x14ac:dyDescent="0.25"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6:17" x14ac:dyDescent="0.25"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6:17" x14ac:dyDescent="0.25"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6:17" x14ac:dyDescent="0.25"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6:17" x14ac:dyDescent="0.25"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6:17" x14ac:dyDescent="0.25"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6:17" x14ac:dyDescent="0.25"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6:17" x14ac:dyDescent="0.25"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6:17" x14ac:dyDescent="0.25"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6:17" x14ac:dyDescent="0.25"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6:17" x14ac:dyDescent="0.25"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6:17" x14ac:dyDescent="0.25"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6:17" x14ac:dyDescent="0.25"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6:17" x14ac:dyDescent="0.25"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6:17" x14ac:dyDescent="0.25"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6:17" x14ac:dyDescent="0.25"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6:17" x14ac:dyDescent="0.25"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6:17" x14ac:dyDescent="0.25"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6:17" x14ac:dyDescent="0.25"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6:17" x14ac:dyDescent="0.25"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6:17" x14ac:dyDescent="0.25"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6:17" x14ac:dyDescent="0.25"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6:17" x14ac:dyDescent="0.25"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6:17" x14ac:dyDescent="0.25"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6:17" x14ac:dyDescent="0.25"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</sheetData>
  <pageMargins left="0.7" right="0.7" top="0.75" bottom="0.75" header="0.3" footer="0.3"/>
  <pageSetup paperSize="9" orientation="portrait" horizontalDpi="1200" verticalDpi="1200" r:id="rId1"/>
  <customProperties>
    <customPr name="ActiveIbizaContext_CoordDestination" r:id="rId2"/>
    <customPr name="ActiveIbizaContext_DataSource" r:id="rId3"/>
    <customPr name="ActiveIbizaContext_Fields" r:id="rId4"/>
    <customPr name="ActiveIbizaContext_Filter" r:id="rId5"/>
    <customPr name="ActiveIbizaContext_Schema" r:id="rId6"/>
  </customPropertie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8"/>
  <sheetViews>
    <sheetView showGridLines="0" tabSelected="1" workbookViewId="0">
      <selection activeCell="H27" sqref="H27"/>
    </sheetView>
  </sheetViews>
  <sheetFormatPr baseColWidth="10" defaultRowHeight="15" x14ac:dyDescent="0.25"/>
  <sheetData>
    <row r="1" spans="1:18" s="13" customFormat="1" ht="18" customHeight="1" x14ac:dyDescent="0.2">
      <c r="A1" s="5"/>
      <c r="B1" s="6" t="s">
        <v>20</v>
      </c>
      <c r="C1" s="7"/>
      <c r="D1" s="8"/>
      <c r="E1" s="9" t="s">
        <v>21</v>
      </c>
      <c r="F1" s="8"/>
      <c r="G1" s="10" t="s">
        <v>22</v>
      </c>
      <c r="H1" s="11" t="s">
        <v>23</v>
      </c>
      <c r="I1" s="12"/>
    </row>
    <row r="2" spans="1:18" s="21" customFormat="1" ht="18" customHeight="1" thickBot="1" x14ac:dyDescent="0.3">
      <c r="A2" s="14"/>
      <c r="B2" s="15" t="s">
        <v>24</v>
      </c>
      <c r="C2" s="19">
        <f>+Q11</f>
        <v>42735</v>
      </c>
      <c r="D2" s="16"/>
      <c r="E2" s="17" t="str">
        <f>IF(ISNA(MATCH("Faux",$A:$A,)),"OK",TEXT("FAUSSE - LIGNE "&amp;MATCH("Faux",$A:$A,),))</f>
        <v>OK</v>
      </c>
      <c r="F2" s="16"/>
      <c r="G2" s="18" t="s">
        <v>25</v>
      </c>
      <c r="H2" s="19">
        <v>42766</v>
      </c>
      <c r="I2" s="20"/>
    </row>
    <row r="3" spans="1:18" s="27" customFormat="1" ht="15" customHeight="1" x14ac:dyDescent="0.25">
      <c r="A3" s="24"/>
      <c r="B3" s="25"/>
      <c r="C3" s="25"/>
      <c r="D3" s="25"/>
      <c r="E3" s="25"/>
      <c r="F3" s="25"/>
      <c r="G3" s="25"/>
      <c r="H3" s="25"/>
      <c r="I3" s="26"/>
      <c r="K3" s="23"/>
    </row>
    <row r="4" spans="1:18" s="27" customFormat="1" ht="15" customHeight="1" x14ac:dyDescent="0.25">
      <c r="A4" s="24"/>
      <c r="B4" s="25"/>
      <c r="C4" s="25"/>
      <c r="D4" s="25"/>
      <c r="E4" s="25"/>
      <c r="F4" s="25"/>
      <c r="G4" s="25"/>
      <c r="H4" s="25"/>
      <c r="I4" s="26"/>
      <c r="K4" s="23"/>
      <c r="L4" s="43"/>
      <c r="M4" s="43"/>
      <c r="N4" s="43"/>
      <c r="O4" s="43"/>
      <c r="P4" s="43"/>
      <c r="Q4" s="43"/>
      <c r="R4" s="43"/>
    </row>
    <row r="5" spans="1:18" s="27" customFormat="1" ht="15" customHeight="1" x14ac:dyDescent="0.25">
      <c r="A5" s="24"/>
      <c r="B5" s="25"/>
      <c r="C5" s="25"/>
      <c r="D5" s="25"/>
      <c r="E5" s="25"/>
      <c r="F5" s="25"/>
      <c r="G5" s="25"/>
      <c r="H5" s="25"/>
      <c r="I5" s="26"/>
      <c r="K5" s="23"/>
      <c r="L5" s="44" t="s">
        <v>26</v>
      </c>
      <c r="M5" s="45"/>
      <c r="N5" s="45"/>
      <c r="O5" s="45"/>
      <c r="P5" s="45"/>
      <c r="Q5" s="45"/>
      <c r="R5" s="45"/>
    </row>
    <row r="6" spans="1:18" s="27" customFormat="1" ht="15" customHeight="1" x14ac:dyDescent="0.25">
      <c r="A6" s="24"/>
      <c r="B6" s="25"/>
      <c r="C6" s="25"/>
      <c r="D6" s="25"/>
      <c r="E6" s="25"/>
      <c r="F6" s="25"/>
      <c r="G6" s="25"/>
      <c r="H6" s="25"/>
      <c r="I6" s="26"/>
      <c r="K6" s="23"/>
      <c r="L6" s="43"/>
      <c r="M6" s="43"/>
      <c r="N6" s="43"/>
      <c r="O6" s="43"/>
      <c r="P6" s="43"/>
      <c r="Q6" s="43"/>
      <c r="R6" s="43"/>
    </row>
    <row r="7" spans="1:18" s="27" customFormat="1" ht="15" customHeight="1" x14ac:dyDescent="0.25">
      <c r="A7" s="24"/>
      <c r="B7" s="25"/>
      <c r="C7" s="25"/>
      <c r="D7" s="25"/>
      <c r="E7" s="25"/>
      <c r="F7" s="25"/>
      <c r="G7" s="25"/>
      <c r="H7" s="25"/>
      <c r="I7" s="26"/>
      <c r="K7" s="23"/>
      <c r="L7" s="46" t="s">
        <v>27</v>
      </c>
      <c r="M7" s="47"/>
      <c r="N7" s="47"/>
      <c r="O7" s="47"/>
      <c r="P7" s="47"/>
      <c r="Q7" s="47"/>
      <c r="R7" s="47"/>
    </row>
    <row r="8" spans="1:18" s="27" customFormat="1" ht="15" customHeight="1" x14ac:dyDescent="0.25">
      <c r="A8" s="24"/>
      <c r="B8" s="25"/>
      <c r="C8" s="25"/>
      <c r="D8" s="25"/>
      <c r="E8" s="25"/>
      <c r="F8" s="25"/>
      <c r="G8" s="25"/>
      <c r="H8" s="25"/>
      <c r="I8" s="26"/>
      <c r="K8" s="23"/>
      <c r="L8" s="48"/>
      <c r="M8" s="49" t="s">
        <v>28</v>
      </c>
      <c r="N8" s="49" t="s">
        <v>29</v>
      </c>
      <c r="O8" s="50"/>
      <c r="P8" s="51"/>
      <c r="Q8" s="51"/>
      <c r="R8" s="50"/>
    </row>
    <row r="9" spans="1:18" s="27" customFormat="1" ht="15" customHeight="1" x14ac:dyDescent="0.25">
      <c r="A9" s="29" t="e">
        <f>IF(ROUND(G9,2)=ROUND(J9,2),"OK","Faux")</f>
        <v>#REF!</v>
      </c>
      <c r="B9" s="30">
        <v>110000</v>
      </c>
      <c r="C9" s="31" t="e">
        <f>+VLOOKUP($B9,#REF!,2,FALSE)</f>
        <v>#REF!</v>
      </c>
      <c r="D9" s="31"/>
      <c r="E9" s="31"/>
      <c r="F9" s="32">
        <f>+VLOOKUP($B9,balance!$C:$E,3,FALSE)</f>
        <v>-198553.58</v>
      </c>
      <c r="G9" s="31" t="e">
        <f>+G13</f>
        <v>#REF!</v>
      </c>
      <c r="H9" s="33" t="e">
        <f>IF(F9=0,"NA",G9/F9-1)</f>
        <v>#REF!</v>
      </c>
      <c r="I9" s="34"/>
      <c r="J9" s="27" t="e">
        <f>+VLOOKUP($B9,#REF!,3,FALSE)</f>
        <v>#REF!</v>
      </c>
      <c r="K9" s="23"/>
      <c r="L9" s="50"/>
      <c r="M9" s="52" t="s">
        <v>30</v>
      </c>
      <c r="N9" s="53" t="s">
        <v>31</v>
      </c>
      <c r="O9" s="50"/>
      <c r="P9" s="54"/>
      <c r="Q9" s="55"/>
      <c r="R9" s="50"/>
    </row>
    <row r="10" spans="1:18" s="27" customFormat="1" ht="15" customHeight="1" x14ac:dyDescent="0.25">
      <c r="A10" s="24"/>
      <c r="B10" s="25"/>
      <c r="C10" s="25"/>
      <c r="D10" s="25"/>
      <c r="E10" s="25"/>
      <c r="F10" s="25"/>
      <c r="G10" s="25"/>
      <c r="H10" s="25"/>
      <c r="I10" s="26"/>
      <c r="J10" s="23"/>
      <c r="K10" s="23"/>
      <c r="L10" s="56"/>
      <c r="M10" s="52" t="s">
        <v>19</v>
      </c>
      <c r="N10" s="53" t="s">
        <v>31</v>
      </c>
      <c r="O10" s="50"/>
      <c r="P10" s="57" t="s">
        <v>32</v>
      </c>
      <c r="Q10" s="58">
        <f>+C1</f>
        <v>0</v>
      </c>
      <c r="R10" s="50"/>
    </row>
    <row r="11" spans="1:18" s="27" customFormat="1" ht="15" customHeight="1" x14ac:dyDescent="0.25">
      <c r="A11" s="24"/>
      <c r="B11" s="35" t="str">
        <f>"Stocks au "&amp;TEXT($C$2,"jj/mm/aaaa")</f>
        <v>Stocks au 31/12/2016</v>
      </c>
      <c r="C11" s="36"/>
      <c r="D11" s="28"/>
      <c r="E11" s="28"/>
      <c r="F11" s="28" t="e">
        <f>+J9</f>
        <v>#REF!</v>
      </c>
      <c r="G11" s="25"/>
      <c r="H11" s="25"/>
      <c r="I11" s="26"/>
      <c r="J11" s="23"/>
      <c r="K11" s="23"/>
      <c r="L11" s="50"/>
      <c r="M11" s="52" t="s">
        <v>33</v>
      </c>
      <c r="N11" s="53" t="s">
        <v>31</v>
      </c>
      <c r="O11" s="50"/>
      <c r="P11" s="57" t="s">
        <v>34</v>
      </c>
      <c r="Q11" s="65">
        <v>42735</v>
      </c>
      <c r="R11" s="50"/>
    </row>
    <row r="12" spans="1:18" s="23" customFormat="1" ht="15" customHeight="1" x14ac:dyDescent="0.25">
      <c r="A12" s="24"/>
      <c r="B12" s="28"/>
      <c r="C12" s="37"/>
      <c r="D12" s="38"/>
      <c r="E12" s="38"/>
      <c r="F12" s="28"/>
      <c r="G12" s="25"/>
      <c r="H12" s="25"/>
      <c r="I12" s="26"/>
      <c r="L12" s="50"/>
      <c r="M12" s="52" t="s">
        <v>35</v>
      </c>
      <c r="N12" s="53" t="s">
        <v>31</v>
      </c>
      <c r="O12" s="50"/>
      <c r="P12" s="54"/>
      <c r="Q12" s="55"/>
      <c r="R12" s="50"/>
    </row>
    <row r="13" spans="1:18" s="23" customFormat="1" ht="15" customHeight="1" x14ac:dyDescent="0.25">
      <c r="A13" s="24"/>
      <c r="B13" s="25"/>
      <c r="C13" s="25"/>
      <c r="D13" s="25"/>
      <c r="E13" s="22"/>
      <c r="F13" s="25"/>
      <c r="G13" s="39" t="e">
        <f>SUM(F10:F13)</f>
        <v>#REF!</v>
      </c>
      <c r="H13" s="25"/>
      <c r="I13" s="26"/>
      <c r="L13" s="59"/>
      <c r="M13" s="52" t="s">
        <v>36</v>
      </c>
      <c r="N13" s="53" t="s">
        <v>31</v>
      </c>
      <c r="O13" s="50"/>
      <c r="P13" s="54"/>
      <c r="Q13" s="54"/>
      <c r="R13" s="50"/>
    </row>
    <row r="14" spans="1:18" s="23" customFormat="1" ht="15" customHeight="1" x14ac:dyDescent="0.25">
      <c r="A14" s="24"/>
      <c r="B14" s="25"/>
      <c r="C14" s="25"/>
      <c r="D14" s="25"/>
      <c r="E14" s="25"/>
      <c r="F14" s="25"/>
      <c r="G14" s="25"/>
      <c r="H14" s="25"/>
      <c r="I14" s="26"/>
      <c r="L14" s="60"/>
      <c r="M14" s="52" t="s">
        <v>37</v>
      </c>
      <c r="N14" s="53" t="s">
        <v>31</v>
      </c>
      <c r="O14" s="50"/>
      <c r="P14" s="61" t="s">
        <v>38</v>
      </c>
      <c r="Q14" s="62" t="e">
        <v>#NAME?</v>
      </c>
      <c r="R14" s="50"/>
    </row>
    <row r="15" spans="1:18" s="23" customFormat="1" ht="15" customHeight="1" x14ac:dyDescent="0.25">
      <c r="A15" s="29" t="e">
        <f>IF(ROUND(G15,2)=ROUND(J15,2),"OK","Faux")</f>
        <v>#REF!</v>
      </c>
      <c r="B15" s="30">
        <v>512100</v>
      </c>
      <c r="C15" s="31" t="e">
        <f>+VLOOKUP($B15,#REF!,2,FALSE)</f>
        <v>#REF!</v>
      </c>
      <c r="D15" s="31"/>
      <c r="E15" s="31"/>
      <c r="F15" s="32" t="e">
        <f>+VLOOKUP($B15,balance!$C:$E,3,FALSE)</f>
        <v>#N/A</v>
      </c>
      <c r="G15" s="31">
        <f>+G19</f>
        <v>0</v>
      </c>
      <c r="H15" s="33" t="e">
        <f>IF(F15=0,"NA",G15/F15-1)</f>
        <v>#N/A</v>
      </c>
      <c r="I15" s="34"/>
      <c r="J15" s="27" t="e">
        <f>+VLOOKUP($B15,#REF!,3,FALSE)</f>
        <v>#REF!</v>
      </c>
      <c r="L15" s="60"/>
      <c r="M15" s="52" t="s">
        <v>39</v>
      </c>
      <c r="N15" s="53" t="s">
        <v>31</v>
      </c>
      <c r="O15" s="50"/>
      <c r="P15" s="50"/>
      <c r="Q15" s="50"/>
      <c r="R15" s="50"/>
    </row>
    <row r="16" spans="1:18" s="23" customFormat="1" ht="15" customHeight="1" x14ac:dyDescent="0.25">
      <c r="A16" s="24"/>
      <c r="B16" s="25"/>
      <c r="C16" s="25"/>
      <c r="D16" s="25"/>
      <c r="E16" s="25"/>
      <c r="F16" s="25"/>
      <c r="G16" s="25"/>
      <c r="H16" s="25"/>
      <c r="I16" s="26"/>
      <c r="L16" s="60"/>
      <c r="M16" s="52" t="s">
        <v>40</v>
      </c>
      <c r="N16" s="53" t="s">
        <v>31</v>
      </c>
      <c r="O16" s="50"/>
      <c r="P16" s="50"/>
      <c r="Q16" s="50"/>
      <c r="R16" s="50"/>
    </row>
    <row r="17" spans="1:18" s="27" customFormat="1" ht="15" customHeight="1" x14ac:dyDescent="0.25">
      <c r="A17" s="24"/>
      <c r="B17" s="35" t="str">
        <f t="shared" ref="B17" si="0">"Stocks au "&amp;TEXT($C$2,"jj/mm/aaaa")</f>
        <v>Stocks au 31/12/2016</v>
      </c>
      <c r="C17" s="36"/>
      <c r="D17" s="28"/>
      <c r="E17" s="28"/>
      <c r="F17" s="28"/>
      <c r="G17" s="25"/>
      <c r="H17" s="25"/>
      <c r="I17" s="26"/>
      <c r="J17" s="23"/>
      <c r="K17" s="23"/>
      <c r="L17" s="59"/>
      <c r="M17" s="52" t="s">
        <v>41</v>
      </c>
      <c r="N17" s="53" t="s">
        <v>31</v>
      </c>
      <c r="O17" s="50"/>
      <c r="P17" s="50"/>
      <c r="Q17" s="63"/>
      <c r="R17" s="50"/>
    </row>
    <row r="18" spans="1:18" s="23" customFormat="1" ht="15" customHeight="1" x14ac:dyDescent="0.25">
      <c r="A18" s="24"/>
      <c r="B18" s="28"/>
      <c r="C18" s="37"/>
      <c r="D18" s="38"/>
      <c r="E18" s="38"/>
      <c r="F18" s="28"/>
      <c r="G18" s="25"/>
      <c r="H18" s="25"/>
      <c r="I18" s="26"/>
      <c r="L18" s="60"/>
      <c r="M18" s="52" t="s">
        <v>42</v>
      </c>
      <c r="N18" s="53" t="s">
        <v>31</v>
      </c>
      <c r="O18" s="50"/>
      <c r="P18" s="61"/>
      <c r="Q18" s="64"/>
      <c r="R18" s="50"/>
    </row>
    <row r="19" spans="1:18" s="23" customFormat="1" ht="15" customHeight="1" x14ac:dyDescent="0.25">
      <c r="A19" s="24"/>
      <c r="B19" s="25"/>
      <c r="C19" s="25"/>
      <c r="D19" s="25"/>
      <c r="E19" s="22"/>
      <c r="F19" s="25"/>
      <c r="G19" s="39">
        <f>SUM(F16:F19)</f>
        <v>0</v>
      </c>
      <c r="H19" s="25"/>
      <c r="I19" s="26"/>
      <c r="L19" s="60"/>
      <c r="M19" s="52" t="s">
        <v>43</v>
      </c>
      <c r="N19" s="53" t="s">
        <v>31</v>
      </c>
      <c r="O19" s="50"/>
      <c r="P19" s="61"/>
      <c r="Q19" s="64"/>
      <c r="R19" s="50"/>
    </row>
    <row r="20" spans="1:18" s="23" customFormat="1" ht="15" customHeight="1" x14ac:dyDescent="0.25">
      <c r="A20" s="24"/>
      <c r="B20" s="25"/>
      <c r="C20" s="25"/>
      <c r="D20" s="25"/>
      <c r="E20" s="25"/>
      <c r="F20" s="25"/>
      <c r="G20" s="25"/>
      <c r="H20" s="25"/>
      <c r="I20" s="26"/>
      <c r="L20" s="60"/>
      <c r="M20" s="52" t="s">
        <v>44</v>
      </c>
      <c r="N20" s="53" t="s">
        <v>31</v>
      </c>
      <c r="O20" s="50"/>
      <c r="P20" s="61"/>
      <c r="Q20" s="63"/>
      <c r="R20" s="50"/>
    </row>
    <row r="21" spans="1:18" s="23" customFormat="1" ht="15" customHeight="1" x14ac:dyDescent="0.25">
      <c r="A21" s="29" t="e">
        <f>IF(ROUND(G21,2)=ROUND(J21,2),"OK","Faux")</f>
        <v>#REF!</v>
      </c>
      <c r="B21" s="30">
        <v>614200</v>
      </c>
      <c r="C21" s="31" t="e">
        <f>+VLOOKUP($B21,#REF!,2,FALSE)</f>
        <v>#REF!</v>
      </c>
      <c r="D21" s="31"/>
      <c r="E21" s="31"/>
      <c r="F21" s="32" t="e">
        <f>+VLOOKUP($B21,balance!$C:$E,3,FALSE)</f>
        <v>#N/A</v>
      </c>
      <c r="G21" s="31">
        <f>+G25</f>
        <v>1447.84</v>
      </c>
      <c r="H21" s="33" t="e">
        <f>IF(F21=0,"NA",G21/F21-1)</f>
        <v>#N/A</v>
      </c>
      <c r="I21" s="34"/>
      <c r="J21" s="27" t="e">
        <f>+VLOOKUP($B21,#REF!,3,FALSE)</f>
        <v>#REF!</v>
      </c>
      <c r="L21" s="60"/>
      <c r="M21" s="60"/>
      <c r="N21" s="50"/>
      <c r="O21" s="50"/>
      <c r="P21" s="50"/>
      <c r="Q21" s="50"/>
      <c r="R21" s="50"/>
    </row>
    <row r="22" spans="1:18" s="23" customFormat="1" ht="15" customHeight="1" x14ac:dyDescent="0.25">
      <c r="A22" s="24"/>
      <c r="B22" s="25"/>
      <c r="C22" s="25"/>
      <c r="D22" s="25"/>
      <c r="E22" s="25"/>
      <c r="F22" s="25"/>
      <c r="G22" s="25"/>
      <c r="H22" s="25"/>
      <c r="I22" s="26"/>
      <c r="L22" s="50"/>
      <c r="M22" s="50"/>
      <c r="N22" s="50"/>
      <c r="O22" s="50"/>
      <c r="P22" s="50"/>
      <c r="Q22" s="50"/>
      <c r="R22" s="50"/>
    </row>
    <row r="23" spans="1:18" s="23" customFormat="1" ht="15" customHeight="1" x14ac:dyDescent="0.25">
      <c r="A23" s="24"/>
      <c r="B23" s="28" t="s">
        <v>45</v>
      </c>
      <c r="C23" s="28"/>
      <c r="D23" s="28"/>
      <c r="E23" s="28"/>
      <c r="F23" s="28">
        <v>1447.84</v>
      </c>
      <c r="G23" s="25"/>
      <c r="H23" s="25"/>
      <c r="I23" s="26"/>
      <c r="L23" s="50"/>
      <c r="M23" s="50"/>
      <c r="N23" s="50"/>
      <c r="O23" s="50"/>
      <c r="P23" s="50"/>
      <c r="Q23" s="50"/>
      <c r="R23" s="50"/>
    </row>
    <row r="24" spans="1:18" s="27" customFormat="1" ht="15" customHeight="1" x14ac:dyDescent="0.25">
      <c r="A24" s="24"/>
      <c r="B24" s="28"/>
      <c r="C24" s="28"/>
      <c r="D24" s="38"/>
      <c r="E24" s="28"/>
      <c r="F24" s="28"/>
      <c r="G24" s="25"/>
      <c r="H24" s="25"/>
      <c r="I24" s="26"/>
      <c r="J24" s="23"/>
      <c r="K24" s="23"/>
    </row>
    <row r="25" spans="1:18" s="23" customFormat="1" ht="15" customHeight="1" x14ac:dyDescent="0.25">
      <c r="A25" s="24"/>
      <c r="B25" s="25"/>
      <c r="C25" s="25"/>
      <c r="D25" s="25"/>
      <c r="E25" s="25"/>
      <c r="F25" s="25"/>
      <c r="G25" s="39">
        <f>SUM(F22:F25)</f>
        <v>1447.84</v>
      </c>
      <c r="H25" s="25"/>
      <c r="I25" s="26"/>
    </row>
    <row r="26" spans="1:18" s="23" customFormat="1" ht="15" customHeight="1" x14ac:dyDescent="0.25">
      <c r="A26" s="24"/>
      <c r="B26" s="25"/>
      <c r="C26" s="25"/>
      <c r="D26" s="25"/>
      <c r="E26" s="25"/>
      <c r="F26" s="25"/>
      <c r="G26" s="25"/>
      <c r="H26" s="25"/>
      <c r="I26" s="26"/>
    </row>
    <row r="27" spans="1:18" s="23" customFormat="1" ht="15" customHeight="1" x14ac:dyDescent="0.25">
      <c r="A27" s="29" t="e">
        <f>IF(ROUND(G27,2)=ROUND(J27,2),"OK","Faux")</f>
        <v>#REF!</v>
      </c>
      <c r="B27" s="30">
        <v>110000</v>
      </c>
      <c r="C27" s="31" t="e">
        <f>+VLOOKUP($B27,#REF!,2,FALSE)</f>
        <v>#REF!</v>
      </c>
      <c r="D27" s="31"/>
      <c r="E27" s="31"/>
      <c r="F27" s="32">
        <f>+VLOOKUP($B27,balance!$C:$E,3,FALSE)</f>
        <v>-198553.58</v>
      </c>
      <c r="G27" s="31">
        <f>G32</f>
        <v>0</v>
      </c>
      <c r="H27" s="33">
        <f>IF(F27=0,"NA",G27/F27-1)</f>
        <v>-1</v>
      </c>
      <c r="I27" s="34"/>
      <c r="J27" s="27" t="e">
        <f>+VLOOKUP($B27,#REF!,3,FALSE)</f>
        <v>#REF!</v>
      </c>
    </row>
    <row r="28" spans="1:18" s="23" customFormat="1" ht="15" customHeight="1" x14ac:dyDescent="0.25">
      <c r="A28" s="24"/>
      <c r="B28" s="25"/>
      <c r="C28" s="25"/>
      <c r="D28" s="25"/>
      <c r="E28" s="25"/>
      <c r="F28" s="25"/>
      <c r="G28" s="25"/>
      <c r="H28" s="25"/>
      <c r="I28" s="26"/>
    </row>
    <row r="29" spans="1:18" s="23" customFormat="1" ht="15" customHeight="1" x14ac:dyDescent="0.25">
      <c r="A29" s="24"/>
      <c r="B29" s="35" t="str">
        <f t="shared" ref="B29:B30" si="1">"Stocks au "&amp;TEXT($C$2,"jj/mm/aaaa")</f>
        <v>Stocks au 31/12/2016</v>
      </c>
      <c r="C29" s="36"/>
      <c r="D29" s="28"/>
      <c r="E29" s="28"/>
      <c r="F29" s="28" t="e">
        <f>F15</f>
        <v>#N/A</v>
      </c>
      <c r="G29" s="25"/>
      <c r="H29" s="25"/>
      <c r="I29" s="26"/>
    </row>
    <row r="30" spans="1:18" s="27" customFormat="1" ht="15" customHeight="1" x14ac:dyDescent="0.25">
      <c r="A30" s="24"/>
      <c r="B30" s="35" t="str">
        <f t="shared" si="1"/>
        <v>Stocks au 31/12/2016</v>
      </c>
      <c r="C30" s="36"/>
      <c r="D30" s="38"/>
      <c r="E30" s="28"/>
      <c r="F30" s="28">
        <f>-G15</f>
        <v>0</v>
      </c>
      <c r="G30" s="25"/>
      <c r="H30" s="25"/>
      <c r="I30" s="26"/>
      <c r="J30" s="23"/>
      <c r="K30" s="23"/>
    </row>
    <row r="31" spans="1:18" s="23" customFormat="1" ht="15" customHeight="1" x14ac:dyDescent="0.25">
      <c r="A31" s="24"/>
      <c r="B31" s="25"/>
      <c r="C31" s="25"/>
      <c r="D31" s="25"/>
      <c r="E31" s="25"/>
      <c r="F31" s="25"/>
      <c r="G31" s="39" t="e">
        <f>SUM(F28:F31)</f>
        <v>#N/A</v>
      </c>
      <c r="H31" s="25"/>
      <c r="I31" s="26"/>
    </row>
    <row r="32" spans="1:18" s="23" customFormat="1" ht="15" customHeight="1" x14ac:dyDescent="0.25">
      <c r="A32" s="24"/>
      <c r="B32" s="25"/>
      <c r="C32" s="25"/>
      <c r="D32" s="25"/>
      <c r="E32" s="25"/>
      <c r="F32" s="25"/>
      <c r="G32" s="25"/>
      <c r="H32" s="25"/>
      <c r="I32" s="26"/>
    </row>
    <row r="33" spans="1:11" s="23" customFormat="1" ht="15" customHeight="1" x14ac:dyDescent="0.25">
      <c r="A33" s="29" t="e">
        <f>IF(ROUND(G33,2)=ROUND(J33,2),"OK","Faux")</f>
        <v>#REF!</v>
      </c>
      <c r="B33" s="30">
        <v>110000</v>
      </c>
      <c r="C33" s="31" t="e">
        <f>+VLOOKUP($B33,#REF!,2,FALSE)</f>
        <v>#REF!</v>
      </c>
      <c r="D33" s="31"/>
      <c r="E33" s="31"/>
      <c r="F33" s="32">
        <f>+VLOOKUP($B33,balance!$C:$E,3,FALSE)</f>
        <v>-198553.58</v>
      </c>
      <c r="G33" s="31">
        <f>G38</f>
        <v>0</v>
      </c>
      <c r="H33" s="33">
        <f>IF(F33=0,"NA",G33/F33-1)</f>
        <v>-1</v>
      </c>
      <c r="I33" s="34"/>
      <c r="J33" s="27" t="e">
        <f>+VLOOKUP($B33,#REF!,3,FALSE)</f>
        <v>#REF!</v>
      </c>
    </row>
    <row r="34" spans="1:11" s="23" customFormat="1" ht="15" customHeight="1" x14ac:dyDescent="0.25">
      <c r="A34" s="24"/>
      <c r="B34" s="25"/>
      <c r="C34" s="25"/>
      <c r="D34" s="25"/>
      <c r="E34" s="25"/>
      <c r="F34" s="25"/>
      <c r="G34" s="25"/>
      <c r="H34" s="25"/>
      <c r="I34" s="26"/>
    </row>
    <row r="35" spans="1:11" s="23" customFormat="1" ht="15" customHeight="1" x14ac:dyDescent="0.25">
      <c r="A35" s="24"/>
      <c r="B35" s="28"/>
      <c r="C35" s="28"/>
      <c r="D35" s="28"/>
      <c r="E35" s="28"/>
      <c r="F35" s="28"/>
      <c r="G35" s="25"/>
      <c r="H35" s="25"/>
      <c r="I35" s="26"/>
    </row>
    <row r="36" spans="1:11" s="27" customFormat="1" ht="15" customHeight="1" x14ac:dyDescent="0.25">
      <c r="A36" s="24"/>
      <c r="B36" s="28"/>
      <c r="C36" s="28"/>
      <c r="D36" s="38"/>
      <c r="E36" s="38"/>
      <c r="F36" s="28"/>
      <c r="G36" s="25"/>
      <c r="H36" s="25"/>
      <c r="I36" s="26"/>
      <c r="J36" s="23"/>
      <c r="K36" s="23"/>
    </row>
    <row r="37" spans="1:11" s="23" customFormat="1" ht="15" customHeight="1" x14ac:dyDescent="0.25">
      <c r="A37" s="24"/>
      <c r="B37" s="25"/>
      <c r="C37" s="25"/>
      <c r="D37" s="25"/>
      <c r="E37" s="22"/>
      <c r="F37" s="25"/>
      <c r="G37" s="39">
        <f>SUM(F34:F37)</f>
        <v>0</v>
      </c>
      <c r="H37" s="25"/>
      <c r="I37" s="26"/>
    </row>
    <row r="38" spans="1:11" s="23" customFormat="1" ht="15" customHeight="1" x14ac:dyDescent="0.25">
      <c r="A38" s="24"/>
      <c r="B38" s="25"/>
      <c r="C38" s="25"/>
      <c r="D38" s="25"/>
      <c r="E38" s="25"/>
      <c r="F38" s="25"/>
      <c r="G38" s="25"/>
      <c r="H38" s="25"/>
      <c r="I38" s="26"/>
    </row>
    <row r="39" spans="1:11" s="23" customFormat="1" ht="15" customHeight="1" x14ac:dyDescent="0.25">
      <c r="A39" s="29" t="e">
        <f>IF(ROUND(G39,2)=ROUND(J39,2),"OK","Faux")</f>
        <v>#REF!</v>
      </c>
      <c r="B39" s="30">
        <v>110000</v>
      </c>
      <c r="C39" s="31" t="e">
        <f>+VLOOKUP($B39,#REF!,2,FALSE)</f>
        <v>#REF!</v>
      </c>
      <c r="D39" s="31"/>
      <c r="E39" s="31"/>
      <c r="F39" s="32">
        <f>+VLOOKUP($B39,balance!$C:$E,3,FALSE)</f>
        <v>-198553.58</v>
      </c>
      <c r="G39" s="31">
        <f>G44</f>
        <v>0</v>
      </c>
      <c r="H39" s="33">
        <f>IF(F39=0,"NA",G39/F39-1)</f>
        <v>-1</v>
      </c>
      <c r="I39" s="34"/>
      <c r="J39" s="27" t="e">
        <f>+VLOOKUP($B39,#REF!,3,FALSE)</f>
        <v>#REF!</v>
      </c>
    </row>
    <row r="40" spans="1:11" s="23" customFormat="1" ht="15" customHeight="1" x14ac:dyDescent="0.25">
      <c r="A40" s="24"/>
      <c r="B40" s="25"/>
      <c r="C40" s="25"/>
      <c r="D40" s="25"/>
      <c r="E40" s="25"/>
      <c r="F40" s="25"/>
      <c r="G40" s="25"/>
      <c r="H40" s="25"/>
      <c r="I40" s="26"/>
    </row>
    <row r="41" spans="1:11" s="23" customFormat="1" ht="15" customHeight="1" x14ac:dyDescent="0.25">
      <c r="A41" s="24"/>
      <c r="B41" s="28"/>
      <c r="C41" s="28"/>
      <c r="D41" s="28"/>
      <c r="E41" s="28"/>
      <c r="F41" s="28"/>
      <c r="G41" s="25"/>
      <c r="H41" s="25"/>
      <c r="I41" s="26"/>
    </row>
    <row r="42" spans="1:11" s="27" customFormat="1" ht="15" customHeight="1" x14ac:dyDescent="0.25">
      <c r="A42" s="24"/>
      <c r="B42" s="28"/>
      <c r="C42" s="28"/>
      <c r="D42" s="38"/>
      <c r="E42" s="38"/>
      <c r="F42" s="28"/>
      <c r="G42" s="25"/>
      <c r="H42" s="25"/>
      <c r="I42" s="26"/>
      <c r="J42" s="23"/>
      <c r="K42" s="23"/>
    </row>
    <row r="43" spans="1:11" s="23" customFormat="1" ht="15" customHeight="1" x14ac:dyDescent="0.25">
      <c r="A43" s="24"/>
      <c r="B43" s="25"/>
      <c r="C43" s="25"/>
      <c r="D43" s="25"/>
      <c r="E43" s="22"/>
      <c r="F43" s="25"/>
      <c r="G43" s="39">
        <f>SUM(F40:F43)</f>
        <v>0</v>
      </c>
      <c r="H43" s="25"/>
      <c r="I43" s="26"/>
    </row>
    <row r="44" spans="1:11" s="23" customFormat="1" ht="15" customHeight="1" x14ac:dyDescent="0.25">
      <c r="A44" s="24"/>
      <c r="B44" s="25"/>
      <c r="C44" s="25"/>
      <c r="D44" s="25"/>
      <c r="E44" s="25"/>
      <c r="F44" s="25"/>
      <c r="G44" s="25"/>
      <c r="H44" s="25"/>
      <c r="I44" s="26"/>
    </row>
    <row r="45" spans="1:11" s="23" customFormat="1" ht="15" customHeight="1" thickBot="1" x14ac:dyDescent="0.3">
      <c r="A45" s="40"/>
      <c r="B45" s="41"/>
      <c r="C45" s="41"/>
      <c r="D45" s="41"/>
      <c r="E45" s="41"/>
      <c r="F45" s="41"/>
      <c r="G45" s="41"/>
      <c r="H45" s="41"/>
      <c r="I45" s="42"/>
    </row>
    <row r="46" spans="1:11" s="23" customFormat="1" ht="15" customHeight="1" x14ac:dyDescent="0.25">
      <c r="A46"/>
      <c r="B46"/>
      <c r="C46"/>
      <c r="D46"/>
      <c r="E46"/>
      <c r="F46"/>
      <c r="G46"/>
      <c r="H46"/>
      <c r="I46"/>
      <c r="J46"/>
    </row>
    <row r="47" spans="1:11" s="23" customFormat="1" ht="15" customHeight="1" x14ac:dyDescent="0.25">
      <c r="A47"/>
      <c r="B47"/>
      <c r="C47"/>
      <c r="D47"/>
      <c r="E47"/>
      <c r="F47"/>
      <c r="G47"/>
      <c r="H47"/>
      <c r="I47"/>
      <c r="J47"/>
    </row>
    <row r="48" spans="1:11" s="23" customFormat="1" ht="15" customHeight="1" x14ac:dyDescent="0.25">
      <c r="A48"/>
      <c r="B48"/>
      <c r="C48"/>
      <c r="D48"/>
      <c r="E48"/>
      <c r="F48"/>
      <c r="G48"/>
      <c r="H48"/>
      <c r="I48"/>
      <c r="J48"/>
    </row>
  </sheetData>
  <pageMargins left="0.7" right="0.7" top="0.75" bottom="0.75" header="0.3" footer="0.3"/>
  <customProperties>
    <customPr name="ActiveIbizaContext_CoordDestination" r:id="rId1"/>
  </customPropertie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</vt:lpstr>
      <vt:lpstr>REV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Christophe PESLE</cp:lastModifiedBy>
  <dcterms:created xsi:type="dcterms:W3CDTF">2017-02-12T18:27:17Z</dcterms:created>
  <dcterms:modified xsi:type="dcterms:W3CDTF">2017-02-13T16:01:43Z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ctiveIbizaContext_DocumentType">
    <vt:lpwstr>Dashboard</vt:lpwstr>
  </property>
  <property fmtid="{D5CDD505-2E9C-101B-9397-08002B2CF9AE}" pid="3" name="ActiveIbizaContext_ObjectID">
    <vt:lpwstr>{}</vt:lpwstr>
  </property>
  <property fmtid="{D5CDD505-2E9C-101B-9397-08002B2CF9AE}" pid="4" name="ActiveIbizaContext_templateID">
    <vt:lpwstr>{66E941FA-469A-4C52-A4BA-32986CF993EC}</vt:lpwstr>
  </property>
</Properties>
</file>